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5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BA7CFDD-1CC8-4A9B-A4E1-FFA4AA2B54BA}" xr6:coauthVersionLast="47" xr6:coauthVersionMax="47" xr10:uidLastSave="{00000000-0000-0000-0000-000000000000}"/>
  <bookViews>
    <workbookView xWindow="-120" yWindow="-120" windowWidth="29040" windowHeight="15840" tabRatio="44" activeTab="16" xr2:uid="{00000000-000D-0000-FFFF-FFFF00000000}"/>
  </bookViews>
  <sheets>
    <sheet name="메인화면" sheetId="1" r:id="rId1"/>
    <sheet name="인사기본정보" sheetId="2" r:id="rId2"/>
    <sheet name="01월" sheetId="3" r:id="rId3"/>
    <sheet name="02월" sheetId="4" r:id="rId4"/>
    <sheet name="03월" sheetId="5" r:id="rId5"/>
    <sheet name="04월" sheetId="6" r:id="rId6"/>
    <sheet name="05월" sheetId="7" r:id="rId7"/>
    <sheet name="06월" sheetId="8" r:id="rId8"/>
    <sheet name="07월" sheetId="9" r:id="rId9"/>
    <sheet name="08월" sheetId="10" r:id="rId10"/>
    <sheet name="09월" sheetId="11" r:id="rId11"/>
    <sheet name="10월" sheetId="12" r:id="rId12"/>
    <sheet name="11월" sheetId="13" r:id="rId13"/>
    <sheet name="12월" sheetId="14" r:id="rId14"/>
    <sheet name="월별급여지급대장" sheetId="15" r:id="rId15"/>
    <sheet name="연간급여지급대장" sheetId="16" r:id="rId16"/>
    <sheet name="급여명세서" sheetId="17" r:id="rId17"/>
    <sheet name="근로소득 원천징수 확인서" sheetId="18" r:id="rId18"/>
    <sheet name="퇴직소득원천징수영수증" sheetId="19" r:id="rId19"/>
    <sheet name="간이세액표" sheetId="20" r:id="rId20"/>
    <sheet name="4대보험공제요율표" sheetId="21" r:id="rId21"/>
    <sheet name="월평균 보수 및 통상임금 적용기준" sheetId="22" r:id="rId22"/>
  </sheets>
  <definedNames>
    <definedName name="_xlnm._FilterDatabase" localSheetId="10" hidden="1">'09월'!$A$5:$AZ$55</definedName>
    <definedName name="_xlnm._FilterDatabase" localSheetId="11" hidden="1">'10월'!$A$5:$BC$55</definedName>
    <definedName name="_xlnm._FilterDatabase" localSheetId="14" hidden="1">월별급여지급대장!$A$9:$G$217</definedName>
    <definedName name="_xlnm._FilterDatabase" localSheetId="1" hidden="1">인사기본정보!$A$4:$AJ$60</definedName>
    <definedName name="_xlnm._FilterDatabase" hidden="1">#REF!</definedName>
    <definedName name="_xlnm.Print_Area" localSheetId="20">'4대보험공제요율표'!$A$1:$G$11</definedName>
    <definedName name="_xlnm.Print_Area" localSheetId="17">'근로소득 원천징수 확인서'!$A$2:$AO$30</definedName>
    <definedName name="_xlnm.Print_Area" localSheetId="16">급여명세서!$A$1:$AI$43</definedName>
    <definedName name="_xlnm.Print_Area" localSheetId="0">메인화면!$A$1:$I$21</definedName>
    <definedName name="_xlnm.Print_Area" localSheetId="14">월별급여지급대장!$A$1:$AD$80</definedName>
    <definedName name="_xlnm.Print_Area" localSheetId="21">'월평균 보수 및 통상임금 적용기준'!$A$1:$W$49</definedName>
    <definedName name="_xlnm.Print_Area" localSheetId="18">퇴직소득원천징수영수증!$B$1:$AF$53</definedName>
    <definedName name="_xlnm.Print_Area">#REF!</definedName>
    <definedName name="_xlnm.Print_Titles" localSheetId="14">월별급여지급대장!$8:$9</definedName>
    <definedName name="_xlnm.Print_Tit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" i="19" l="1"/>
  <c r="J44" i="19"/>
  <c r="R44" i="19" s="1"/>
  <c r="AB44" i="19" s="1"/>
  <c r="AC25" i="19"/>
  <c r="AE23" i="19"/>
  <c r="T23" i="19"/>
  <c r="J21" i="19"/>
  <c r="AB20" i="19"/>
  <c r="A29" i="18"/>
  <c r="AJ3" i="18"/>
  <c r="AI5" i="17"/>
  <c r="AG5" i="17"/>
  <c r="AE5" i="17"/>
  <c r="AC5" i="17"/>
  <c r="Y5" i="17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AM60" i="14"/>
  <c r="AL60" i="14"/>
  <c r="AK60" i="14"/>
  <c r="AJ60" i="14"/>
  <c r="AC60" i="14"/>
  <c r="AB60" i="14"/>
  <c r="AA60" i="14"/>
  <c r="Z60" i="14"/>
  <c r="Y60" i="14"/>
  <c r="X60" i="14"/>
  <c r="W60" i="14"/>
  <c r="V60" i="14"/>
  <c r="U60" i="14"/>
  <c r="O60" i="14"/>
  <c r="N60" i="14"/>
  <c r="M60" i="14"/>
  <c r="I60" i="14"/>
  <c r="H60" i="14"/>
  <c r="G60" i="14"/>
  <c r="AY59" i="14"/>
  <c r="AX59" i="14"/>
  <c r="AW59" i="14" s="1"/>
  <c r="AS59" i="14"/>
  <c r="AV59" i="14" s="1"/>
  <c r="AR59" i="14"/>
  <c r="AG59" i="14" s="1"/>
  <c r="AQ59" i="14"/>
  <c r="AP59" i="14"/>
  <c r="AO59" i="14"/>
  <c r="AF59" i="14" s="1"/>
  <c r="AI59" i="14"/>
  <c r="Q59" i="14"/>
  <c r="P59" i="14"/>
  <c r="K59" i="14"/>
  <c r="L59" i="14" s="1"/>
  <c r="J59" i="14"/>
  <c r="AY58" i="14"/>
  <c r="AX58" i="14"/>
  <c r="AV58" i="14"/>
  <c r="AU58" i="14"/>
  <c r="AT58" i="14" s="1"/>
  <c r="AS58" i="14"/>
  <c r="AR58" i="14"/>
  <c r="AQ58" i="14" s="1"/>
  <c r="AP58" i="14"/>
  <c r="AO58" i="14"/>
  <c r="AN58" i="14" s="1"/>
  <c r="AG58" i="14"/>
  <c r="AF58" i="14"/>
  <c r="Q58" i="14"/>
  <c r="P58" i="14"/>
  <c r="K58" i="14"/>
  <c r="L58" i="14" s="1"/>
  <c r="J58" i="14"/>
  <c r="AY57" i="14"/>
  <c r="AX57" i="14"/>
  <c r="AI57" i="14" s="1"/>
  <c r="AW57" i="14"/>
  <c r="AS57" i="14"/>
  <c r="AV57" i="14" s="1"/>
  <c r="AR57" i="14"/>
  <c r="AG57" i="14" s="1"/>
  <c r="AQ57" i="14"/>
  <c r="AP57" i="14"/>
  <c r="AO57" i="14"/>
  <c r="Q57" i="14"/>
  <c r="P57" i="14"/>
  <c r="L57" i="14"/>
  <c r="K57" i="14"/>
  <c r="J57" i="14"/>
  <c r="AY56" i="14"/>
  <c r="AX56" i="14"/>
  <c r="AI56" i="14" s="1"/>
  <c r="AW56" i="14"/>
  <c r="AV56" i="14"/>
  <c r="AS56" i="14"/>
  <c r="AR56" i="14"/>
  <c r="AU56" i="14" s="1"/>
  <c r="AT56" i="14" s="1"/>
  <c r="AQ56" i="14"/>
  <c r="AP56" i="14"/>
  <c r="AO56" i="14"/>
  <c r="AN56" i="14"/>
  <c r="AG56" i="14"/>
  <c r="AF56" i="14"/>
  <c r="Q56" i="14"/>
  <c r="P56" i="14"/>
  <c r="L56" i="14"/>
  <c r="K56" i="14"/>
  <c r="J56" i="14"/>
  <c r="AY55" i="14"/>
  <c r="AX55" i="14"/>
  <c r="AI55" i="14" s="1"/>
  <c r="AS55" i="14"/>
  <c r="AV55" i="14" s="1"/>
  <c r="AR55" i="14"/>
  <c r="AG55" i="14" s="1"/>
  <c r="AP55" i="14"/>
  <c r="AN55" i="14" s="1"/>
  <c r="AO55" i="14"/>
  <c r="AF55" i="14"/>
  <c r="R55" i="14"/>
  <c r="AD55" i="14" s="1"/>
  <c r="AE55" i="14" s="1"/>
  <c r="Q55" i="14"/>
  <c r="P55" i="14"/>
  <c r="K55" i="14"/>
  <c r="L55" i="14" s="1"/>
  <c r="J55" i="14"/>
  <c r="AY54" i="14"/>
  <c r="AX54" i="14"/>
  <c r="AW54" i="14" s="1"/>
  <c r="AS54" i="14"/>
  <c r="AV54" i="14" s="1"/>
  <c r="AR54" i="14"/>
  <c r="AG54" i="14" s="1"/>
  <c r="AQ54" i="14"/>
  <c r="AP54" i="14"/>
  <c r="AN54" i="14" s="1"/>
  <c r="AO54" i="14"/>
  <c r="AF54" i="14" s="1"/>
  <c r="Q54" i="14"/>
  <c r="R54" i="14" s="1"/>
  <c r="AD54" i="14" s="1"/>
  <c r="P54" i="14"/>
  <c r="K54" i="14"/>
  <c r="L54" i="14" s="1"/>
  <c r="J54" i="14"/>
  <c r="AY53" i="14"/>
  <c r="AX53" i="14"/>
  <c r="AI53" i="14" s="1"/>
  <c r="AW53" i="14"/>
  <c r="AU53" i="14"/>
  <c r="AS53" i="14"/>
  <c r="AV53" i="14" s="1"/>
  <c r="AR53" i="14"/>
  <c r="AQ53" i="14" s="1"/>
  <c r="AP53" i="14"/>
  <c r="AO53" i="14"/>
  <c r="AN53" i="14"/>
  <c r="AG53" i="14"/>
  <c r="AF53" i="14"/>
  <c r="AD53" i="14"/>
  <c r="Q53" i="14"/>
  <c r="P53" i="14"/>
  <c r="R53" i="14" s="1"/>
  <c r="L53" i="14"/>
  <c r="K53" i="14"/>
  <c r="J53" i="14"/>
  <c r="AY52" i="14"/>
  <c r="AW52" i="14" s="1"/>
  <c r="AX52" i="14"/>
  <c r="AS52" i="14"/>
  <c r="AV52" i="14" s="1"/>
  <c r="AR52" i="14"/>
  <c r="AP52" i="14"/>
  <c r="AO52" i="14"/>
  <c r="AF52" i="14" s="1"/>
  <c r="AN52" i="14"/>
  <c r="AI52" i="14"/>
  <c r="Q52" i="14"/>
  <c r="P52" i="14"/>
  <c r="L52" i="14"/>
  <c r="K52" i="14"/>
  <c r="J52" i="14"/>
  <c r="AY51" i="14"/>
  <c r="AW51" i="14" s="1"/>
  <c r="AX51" i="14"/>
  <c r="AV51" i="14"/>
  <c r="AU51" i="14"/>
  <c r="AS51" i="14"/>
  <c r="AR51" i="14"/>
  <c r="AQ51" i="14"/>
  <c r="AP51" i="14"/>
  <c r="AO51" i="14"/>
  <c r="AN51" i="14"/>
  <c r="AI51" i="14"/>
  <c r="AG51" i="14"/>
  <c r="AF51" i="14"/>
  <c r="Q51" i="14"/>
  <c r="R51" i="14" s="1"/>
  <c r="AD51" i="14" s="1"/>
  <c r="P51" i="14"/>
  <c r="K51" i="14"/>
  <c r="L51" i="14" s="1"/>
  <c r="J51" i="14"/>
  <c r="AY50" i="14"/>
  <c r="AX50" i="14"/>
  <c r="AI50" i="14" s="1"/>
  <c r="AW50" i="14"/>
  <c r="AS50" i="14"/>
  <c r="AV50" i="14" s="1"/>
  <c r="AR50" i="14"/>
  <c r="AQ50" i="14" s="1"/>
  <c r="AP50" i="14"/>
  <c r="AO50" i="14"/>
  <c r="AF50" i="14"/>
  <c r="Q50" i="14"/>
  <c r="R50" i="14" s="1"/>
  <c r="AD50" i="14" s="1"/>
  <c r="P50" i="14"/>
  <c r="K50" i="14"/>
  <c r="L50" i="14" s="1"/>
  <c r="J50" i="14"/>
  <c r="AY49" i="14"/>
  <c r="AX49" i="14"/>
  <c r="AW49" i="14" s="1"/>
  <c r="AS49" i="14"/>
  <c r="AV49" i="14" s="1"/>
  <c r="AR49" i="14"/>
  <c r="AU49" i="14" s="1"/>
  <c r="AT49" i="14" s="1"/>
  <c r="AP49" i="14"/>
  <c r="AO49" i="14"/>
  <c r="AI49" i="14"/>
  <c r="AG49" i="14"/>
  <c r="Q49" i="14"/>
  <c r="P49" i="14"/>
  <c r="K49" i="14"/>
  <c r="L49" i="14" s="1"/>
  <c r="J49" i="14"/>
  <c r="AY48" i="14"/>
  <c r="AX48" i="14"/>
  <c r="AW48" i="14"/>
  <c r="AV48" i="14"/>
  <c r="AS48" i="14"/>
  <c r="AR48" i="14"/>
  <c r="AP48" i="14"/>
  <c r="AO48" i="14"/>
  <c r="AN48" i="14"/>
  <c r="AI48" i="14"/>
  <c r="AF48" i="14"/>
  <c r="AD48" i="14"/>
  <c r="AE48" i="14" s="1"/>
  <c r="R48" i="14"/>
  <c r="Q48" i="14"/>
  <c r="P48" i="14"/>
  <c r="K48" i="14"/>
  <c r="L48" i="14" s="1"/>
  <c r="J48" i="14"/>
  <c r="AY47" i="14"/>
  <c r="AX47" i="14"/>
  <c r="AW47" i="14" s="1"/>
  <c r="AS47" i="14"/>
  <c r="AV47" i="14" s="1"/>
  <c r="AR47" i="14"/>
  <c r="AG47" i="14" s="1"/>
  <c r="AQ47" i="14"/>
  <c r="AP47" i="14"/>
  <c r="AO47" i="14"/>
  <c r="AF47" i="14" s="1"/>
  <c r="AN47" i="14"/>
  <c r="AI47" i="14"/>
  <c r="Q47" i="14"/>
  <c r="P47" i="14"/>
  <c r="K47" i="14"/>
  <c r="L47" i="14" s="1"/>
  <c r="J47" i="14"/>
  <c r="AY46" i="14"/>
  <c r="AX46" i="14"/>
  <c r="AV46" i="14"/>
  <c r="AU46" i="14"/>
  <c r="AH46" i="14" s="1"/>
  <c r="AT46" i="14"/>
  <c r="AS46" i="14"/>
  <c r="AQ46" i="14" s="1"/>
  <c r="AR46" i="14"/>
  <c r="AP46" i="14"/>
  <c r="AO46" i="14"/>
  <c r="AN46" i="14" s="1"/>
  <c r="AG46" i="14"/>
  <c r="AF46" i="14"/>
  <c r="Q46" i="14"/>
  <c r="P46" i="14"/>
  <c r="K46" i="14"/>
  <c r="L46" i="14" s="1"/>
  <c r="J46" i="14"/>
  <c r="AY45" i="14"/>
  <c r="AX45" i="14"/>
  <c r="AI45" i="14" s="1"/>
  <c r="AW45" i="14"/>
  <c r="AS45" i="14"/>
  <c r="AV45" i="14" s="1"/>
  <c r="AR45" i="14"/>
  <c r="AG45" i="14" s="1"/>
  <c r="AQ45" i="14"/>
  <c r="AP45" i="14"/>
  <c r="AO45" i="14"/>
  <c r="Q45" i="14"/>
  <c r="P45" i="14"/>
  <c r="L45" i="14"/>
  <c r="K45" i="14"/>
  <c r="J45" i="14"/>
  <c r="AY44" i="14"/>
  <c r="AX44" i="14"/>
  <c r="AV44" i="14"/>
  <c r="AS44" i="14"/>
  <c r="AR44" i="14"/>
  <c r="AU44" i="14" s="1"/>
  <c r="AQ44" i="14"/>
  <c r="AP44" i="14"/>
  <c r="AO44" i="14"/>
  <c r="AN44" i="14"/>
  <c r="AH44" i="14"/>
  <c r="AG44" i="14"/>
  <c r="AF44" i="14"/>
  <c r="Q44" i="14"/>
  <c r="P44" i="14"/>
  <c r="L44" i="14"/>
  <c r="K44" i="14"/>
  <c r="J44" i="14"/>
  <c r="AY43" i="14"/>
  <c r="AX43" i="14"/>
  <c r="AI43" i="14" s="1"/>
  <c r="AS43" i="14"/>
  <c r="AV43" i="14" s="1"/>
  <c r="AR43" i="14"/>
  <c r="AG43" i="14" s="1"/>
  <c r="AQ43" i="14"/>
  <c r="AP43" i="14"/>
  <c r="AN43" i="14" s="1"/>
  <c r="AO43" i="14"/>
  <c r="AF43" i="14"/>
  <c r="AE43" i="14"/>
  <c r="R43" i="14"/>
  <c r="AD43" i="14" s="1"/>
  <c r="Q43" i="14"/>
  <c r="P43" i="14"/>
  <c r="K43" i="14"/>
  <c r="L43" i="14" s="1"/>
  <c r="J43" i="14"/>
  <c r="AY42" i="14"/>
  <c r="AX42" i="14"/>
  <c r="AS42" i="14"/>
  <c r="AV42" i="14" s="1"/>
  <c r="AR42" i="14"/>
  <c r="AG42" i="14" s="1"/>
  <c r="AQ42" i="14"/>
  <c r="AP42" i="14"/>
  <c r="AO42" i="14"/>
  <c r="AF42" i="14" s="1"/>
  <c r="AN42" i="14"/>
  <c r="AI42" i="14"/>
  <c r="Q42" i="14"/>
  <c r="R42" i="14" s="1"/>
  <c r="AD42" i="14" s="1"/>
  <c r="P42" i="14"/>
  <c r="L42" i="14"/>
  <c r="K42" i="14"/>
  <c r="J42" i="14"/>
  <c r="AY41" i="14"/>
  <c r="AX41" i="14"/>
  <c r="AI41" i="14" s="1"/>
  <c r="AW41" i="14"/>
  <c r="AU41" i="14"/>
  <c r="AH41" i="14" s="1"/>
  <c r="AT41" i="14"/>
  <c r="AS41" i="14"/>
  <c r="AV41" i="14" s="1"/>
  <c r="AR41" i="14"/>
  <c r="AQ41" i="14" s="1"/>
  <c r="AP41" i="14"/>
  <c r="AO41" i="14"/>
  <c r="AN41" i="14"/>
  <c r="AG41" i="14"/>
  <c r="AF41" i="14"/>
  <c r="Q41" i="14"/>
  <c r="P41" i="14"/>
  <c r="R41" i="14" s="1"/>
  <c r="AD41" i="14" s="1"/>
  <c r="L41" i="14"/>
  <c r="K41" i="14"/>
  <c r="J41" i="14"/>
  <c r="AY40" i="14"/>
  <c r="AW40" i="14" s="1"/>
  <c r="AX40" i="14"/>
  <c r="AS40" i="14"/>
  <c r="AV40" i="14" s="1"/>
  <c r="AR40" i="14"/>
  <c r="AP40" i="14"/>
  <c r="AO40" i="14"/>
  <c r="AF40" i="14" s="1"/>
  <c r="AN40" i="14"/>
  <c r="AI40" i="14"/>
  <c r="Q40" i="14"/>
  <c r="P40" i="14"/>
  <c r="L40" i="14"/>
  <c r="K40" i="14"/>
  <c r="J40" i="14"/>
  <c r="AY39" i="14"/>
  <c r="AX39" i="14"/>
  <c r="AW39" i="14"/>
  <c r="AV39" i="14"/>
  <c r="AU39" i="14"/>
  <c r="AS39" i="14"/>
  <c r="AR39" i="14"/>
  <c r="AQ39" i="14"/>
  <c r="AP39" i="14"/>
  <c r="AO39" i="14"/>
  <c r="AN39" i="14"/>
  <c r="AI39" i="14"/>
  <c r="AG39" i="14"/>
  <c r="AF39" i="14"/>
  <c r="AE39" i="14"/>
  <c r="Q39" i="14"/>
  <c r="R39" i="14" s="1"/>
  <c r="AD39" i="14" s="1"/>
  <c r="P39" i="14"/>
  <c r="K39" i="14"/>
  <c r="L39" i="14" s="1"/>
  <c r="J39" i="14"/>
  <c r="AY38" i="14"/>
  <c r="AX38" i="14"/>
  <c r="AI38" i="14" s="1"/>
  <c r="AW38" i="14"/>
  <c r="AS38" i="14"/>
  <c r="AV38" i="14" s="1"/>
  <c r="AR38" i="14"/>
  <c r="AQ38" i="14"/>
  <c r="AP38" i="14"/>
  <c r="AO38" i="14"/>
  <c r="AD38" i="14"/>
  <c r="R38" i="14"/>
  <c r="Q38" i="14"/>
  <c r="P38" i="14"/>
  <c r="K38" i="14"/>
  <c r="L38" i="14" s="1"/>
  <c r="J38" i="14"/>
  <c r="AY37" i="14"/>
  <c r="AX37" i="14"/>
  <c r="AI37" i="14" s="1"/>
  <c r="AW37" i="14"/>
  <c r="AS37" i="14"/>
  <c r="AV37" i="14" s="1"/>
  <c r="AR37" i="14"/>
  <c r="AU37" i="14" s="1"/>
  <c r="AP37" i="14"/>
  <c r="AO37" i="14"/>
  <c r="AG37" i="14"/>
  <c r="Q37" i="14"/>
  <c r="P37" i="14"/>
  <c r="K37" i="14"/>
  <c r="L37" i="14" s="1"/>
  <c r="J37" i="14"/>
  <c r="AY36" i="14"/>
  <c r="AX36" i="14"/>
  <c r="AW36" i="14"/>
  <c r="AV36" i="14"/>
  <c r="AS36" i="14"/>
  <c r="AR36" i="14"/>
  <c r="AP36" i="14"/>
  <c r="AO36" i="14"/>
  <c r="AN36" i="14"/>
  <c r="AI36" i="14"/>
  <c r="AF36" i="14"/>
  <c r="AD36" i="14"/>
  <c r="AE36" i="14" s="1"/>
  <c r="R36" i="14"/>
  <c r="Q36" i="14"/>
  <c r="P36" i="14"/>
  <c r="K36" i="14"/>
  <c r="L36" i="14" s="1"/>
  <c r="J36" i="14"/>
  <c r="AY35" i="14"/>
  <c r="AX35" i="14"/>
  <c r="AS35" i="14"/>
  <c r="AV35" i="14" s="1"/>
  <c r="AR35" i="14"/>
  <c r="AG35" i="14" s="1"/>
  <c r="AQ35" i="14"/>
  <c r="AP35" i="14"/>
  <c r="AO35" i="14"/>
  <c r="AF35" i="14" s="1"/>
  <c r="AI35" i="14"/>
  <c r="Q35" i="14"/>
  <c r="P35" i="14"/>
  <c r="L35" i="14"/>
  <c r="K35" i="14"/>
  <c r="J35" i="14"/>
  <c r="AY34" i="14"/>
  <c r="AX34" i="14"/>
  <c r="AV34" i="14"/>
  <c r="AU34" i="14"/>
  <c r="AT34" i="14" s="1"/>
  <c r="AS34" i="14"/>
  <c r="AQ34" i="14" s="1"/>
  <c r="AR34" i="14"/>
  <c r="AP34" i="14"/>
  <c r="AO34" i="14"/>
  <c r="AN34" i="14" s="1"/>
  <c r="AH34" i="14"/>
  <c r="AG34" i="14"/>
  <c r="AF34" i="14"/>
  <c r="Q34" i="14"/>
  <c r="P34" i="14"/>
  <c r="K34" i="14"/>
  <c r="L34" i="14" s="1"/>
  <c r="J34" i="14"/>
  <c r="AY33" i="14"/>
  <c r="AX33" i="14"/>
  <c r="AW33" i="14"/>
  <c r="AS33" i="14"/>
  <c r="AV33" i="14" s="1"/>
  <c r="AR33" i="14"/>
  <c r="AG33" i="14" s="1"/>
  <c r="AQ33" i="14"/>
  <c r="AP33" i="14"/>
  <c r="AO33" i="14"/>
  <c r="AI33" i="14"/>
  <c r="Q33" i="14"/>
  <c r="P33" i="14"/>
  <c r="L33" i="14"/>
  <c r="K33" i="14"/>
  <c r="J33" i="14"/>
  <c r="AY32" i="14"/>
  <c r="AX32" i="14"/>
  <c r="AI32" i="14" s="1"/>
  <c r="AV32" i="14"/>
  <c r="AS32" i="14"/>
  <c r="AR32" i="14"/>
  <c r="AU32" i="14" s="1"/>
  <c r="AT32" i="14" s="1"/>
  <c r="AQ32" i="14"/>
  <c r="AP32" i="14"/>
  <c r="AO32" i="14"/>
  <c r="AN32" i="14"/>
  <c r="AG32" i="14"/>
  <c r="AF32" i="14"/>
  <c r="Q32" i="14"/>
  <c r="P32" i="14"/>
  <c r="L32" i="14"/>
  <c r="K32" i="14"/>
  <c r="J32" i="14"/>
  <c r="AY31" i="14"/>
  <c r="AX31" i="14"/>
  <c r="AI31" i="14" s="1"/>
  <c r="AS31" i="14"/>
  <c r="AV31" i="14" s="1"/>
  <c r="AR31" i="14"/>
  <c r="AG31" i="14" s="1"/>
  <c r="AP31" i="14"/>
  <c r="AO31" i="14"/>
  <c r="AN31" i="14" s="1"/>
  <c r="AF31" i="14"/>
  <c r="R31" i="14"/>
  <c r="AD31" i="14" s="1"/>
  <c r="AE31" i="14" s="1"/>
  <c r="Q31" i="14"/>
  <c r="P31" i="14"/>
  <c r="K31" i="14"/>
  <c r="L31" i="14" s="1"/>
  <c r="J31" i="14"/>
  <c r="AY30" i="14"/>
  <c r="AX30" i="14"/>
  <c r="AW30" i="14" s="1"/>
  <c r="AS30" i="14"/>
  <c r="AV30" i="14" s="1"/>
  <c r="AR30" i="14"/>
  <c r="AU30" i="14" s="1"/>
  <c r="AT30" i="14" s="1"/>
  <c r="AQ30" i="14"/>
  <c r="AP30" i="14"/>
  <c r="AN30" i="14" s="1"/>
  <c r="AO30" i="14"/>
  <c r="AF30" i="14" s="1"/>
  <c r="AI30" i="14"/>
  <c r="AG30" i="14"/>
  <c r="Q30" i="14"/>
  <c r="R30" i="14" s="1"/>
  <c r="AD30" i="14" s="1"/>
  <c r="P30" i="14"/>
  <c r="L30" i="14"/>
  <c r="K30" i="14"/>
  <c r="J30" i="14"/>
  <c r="AY29" i="14"/>
  <c r="AX29" i="14"/>
  <c r="AI29" i="14" s="1"/>
  <c r="AW29" i="14"/>
  <c r="AU29" i="14"/>
  <c r="AH29" i="14" s="1"/>
  <c r="AT29" i="14"/>
  <c r="AS29" i="14"/>
  <c r="AV29" i="14" s="1"/>
  <c r="AR29" i="14"/>
  <c r="AQ29" i="14" s="1"/>
  <c r="AP29" i="14"/>
  <c r="AO29" i="14"/>
  <c r="AN29" i="14"/>
  <c r="AG29" i="14"/>
  <c r="AF29" i="14"/>
  <c r="Q29" i="14"/>
  <c r="P29" i="14"/>
  <c r="R29" i="14" s="1"/>
  <c r="AD29" i="14" s="1"/>
  <c r="L29" i="14"/>
  <c r="K29" i="14"/>
  <c r="J29" i="14"/>
  <c r="AY28" i="14"/>
  <c r="AW28" i="14" s="1"/>
  <c r="AX28" i="14"/>
  <c r="AS28" i="14"/>
  <c r="AV28" i="14" s="1"/>
  <c r="AR28" i="14"/>
  <c r="AP28" i="14"/>
  <c r="AN28" i="14" s="1"/>
  <c r="AO28" i="14"/>
  <c r="AF28" i="14" s="1"/>
  <c r="AI28" i="14"/>
  <c r="Q28" i="14"/>
  <c r="P28" i="14"/>
  <c r="L28" i="14"/>
  <c r="K28" i="14"/>
  <c r="J28" i="14"/>
  <c r="AY27" i="14"/>
  <c r="AW27" i="14" s="1"/>
  <c r="AX27" i="14"/>
  <c r="AV27" i="14"/>
  <c r="AU27" i="14"/>
  <c r="AS27" i="14"/>
  <c r="AR27" i="14"/>
  <c r="AQ27" i="14"/>
  <c r="AP27" i="14"/>
  <c r="AO27" i="14"/>
  <c r="AN27" i="14"/>
  <c r="AI27" i="14"/>
  <c r="AG27" i="14"/>
  <c r="AF27" i="14"/>
  <c r="AE27" i="14"/>
  <c r="Q27" i="14"/>
  <c r="R27" i="14" s="1"/>
  <c r="AD27" i="14" s="1"/>
  <c r="P27" i="14"/>
  <c r="K27" i="14"/>
  <c r="L27" i="14" s="1"/>
  <c r="J27" i="14"/>
  <c r="AY26" i="14"/>
  <c r="AX26" i="14"/>
  <c r="AI26" i="14" s="1"/>
  <c r="AW26" i="14"/>
  <c r="AS26" i="14"/>
  <c r="AV26" i="14" s="1"/>
  <c r="AR26" i="14"/>
  <c r="AQ26" i="14"/>
  <c r="AP26" i="14"/>
  <c r="AO26" i="14"/>
  <c r="AN26" i="14" s="1"/>
  <c r="Q26" i="14"/>
  <c r="R26" i="14" s="1"/>
  <c r="AD26" i="14" s="1"/>
  <c r="P26" i="14"/>
  <c r="K26" i="14"/>
  <c r="L26" i="14" s="1"/>
  <c r="J26" i="14"/>
  <c r="AY25" i="14"/>
  <c r="AX25" i="14"/>
  <c r="AW25" i="14" s="1"/>
  <c r="AS25" i="14"/>
  <c r="AV25" i="14" s="1"/>
  <c r="AR25" i="14"/>
  <c r="AU25" i="14" s="1"/>
  <c r="AT25" i="14" s="1"/>
  <c r="AP25" i="14"/>
  <c r="AO25" i="14"/>
  <c r="AI25" i="14"/>
  <c r="AG25" i="14"/>
  <c r="Q25" i="14"/>
  <c r="P25" i="14"/>
  <c r="K25" i="14"/>
  <c r="L25" i="14" s="1"/>
  <c r="J25" i="14"/>
  <c r="AY24" i="14"/>
  <c r="AX24" i="14"/>
  <c r="AW24" i="14"/>
  <c r="AV24" i="14"/>
  <c r="AS24" i="14"/>
  <c r="AR24" i="14"/>
  <c r="AP24" i="14"/>
  <c r="AO24" i="14"/>
  <c r="AN24" i="14"/>
  <c r="AI24" i="14"/>
  <c r="AF24" i="14"/>
  <c r="AD24" i="14"/>
  <c r="AE24" i="14" s="1"/>
  <c r="R24" i="14"/>
  <c r="Q24" i="14"/>
  <c r="P24" i="14"/>
  <c r="K24" i="14"/>
  <c r="L24" i="14" s="1"/>
  <c r="J24" i="14"/>
  <c r="AY23" i="14"/>
  <c r="AX23" i="14"/>
  <c r="AW23" i="14" s="1"/>
  <c r="AS23" i="14"/>
  <c r="AV23" i="14" s="1"/>
  <c r="AR23" i="14"/>
  <c r="AG23" i="14" s="1"/>
  <c r="AQ23" i="14"/>
  <c r="AP23" i="14"/>
  <c r="AO23" i="14"/>
  <c r="AF23" i="14" s="1"/>
  <c r="AN23" i="14"/>
  <c r="AI23" i="14"/>
  <c r="R23" i="14"/>
  <c r="AD23" i="14" s="1"/>
  <c r="Q23" i="14"/>
  <c r="P23" i="14"/>
  <c r="K23" i="14"/>
  <c r="L23" i="14" s="1"/>
  <c r="J23" i="14"/>
  <c r="AY22" i="14"/>
  <c r="AX22" i="14"/>
  <c r="AV22" i="14"/>
  <c r="AT22" i="14" s="1"/>
  <c r="AU22" i="14"/>
  <c r="AH22" i="14" s="1"/>
  <c r="AS22" i="14"/>
  <c r="AQ22" i="14" s="1"/>
  <c r="AR22" i="14"/>
  <c r="AP22" i="14"/>
  <c r="AO22" i="14"/>
  <c r="AN22" i="14" s="1"/>
  <c r="AG22" i="14"/>
  <c r="AF22" i="14"/>
  <c r="Q22" i="14"/>
  <c r="P22" i="14"/>
  <c r="K22" i="14"/>
  <c r="L22" i="14" s="1"/>
  <c r="J22" i="14"/>
  <c r="AY21" i="14"/>
  <c r="AX21" i="14"/>
  <c r="AW21" i="14"/>
  <c r="AS21" i="14"/>
  <c r="AV21" i="14" s="1"/>
  <c r="AR21" i="14"/>
  <c r="AG21" i="14" s="1"/>
  <c r="AQ21" i="14"/>
  <c r="AP21" i="14"/>
  <c r="AO21" i="14"/>
  <c r="AI21" i="14"/>
  <c r="Q21" i="14"/>
  <c r="R21" i="14" s="1"/>
  <c r="AD21" i="14" s="1"/>
  <c r="P21" i="14"/>
  <c r="L21" i="14"/>
  <c r="K21" i="14"/>
  <c r="J21" i="14"/>
  <c r="AY20" i="14"/>
  <c r="AX20" i="14"/>
  <c r="AI20" i="14" s="1"/>
  <c r="AW20" i="14"/>
  <c r="AV20" i="14"/>
  <c r="AS20" i="14"/>
  <c r="AR20" i="14"/>
  <c r="AU20" i="14" s="1"/>
  <c r="AT20" i="14" s="1"/>
  <c r="AQ20" i="14"/>
  <c r="AP20" i="14"/>
  <c r="AO20" i="14"/>
  <c r="AN20" i="14"/>
  <c r="AG20" i="14"/>
  <c r="AF20" i="14"/>
  <c r="Q20" i="14"/>
  <c r="P20" i="14"/>
  <c r="L20" i="14"/>
  <c r="K20" i="14"/>
  <c r="J20" i="14"/>
  <c r="AY19" i="14"/>
  <c r="AX19" i="14"/>
  <c r="AI19" i="14" s="1"/>
  <c r="AS19" i="14"/>
  <c r="AV19" i="14" s="1"/>
  <c r="AR19" i="14"/>
  <c r="AP19" i="14"/>
  <c r="AO19" i="14"/>
  <c r="AN19" i="14" s="1"/>
  <c r="AF19" i="14"/>
  <c r="AE19" i="14"/>
  <c r="R19" i="14"/>
  <c r="AD19" i="14" s="1"/>
  <c r="Q19" i="14"/>
  <c r="P19" i="14"/>
  <c r="K19" i="14"/>
  <c r="L19" i="14" s="1"/>
  <c r="J19" i="14"/>
  <c r="AY18" i="14"/>
  <c r="AX18" i="14"/>
  <c r="AW18" i="14" s="1"/>
  <c r="AS18" i="14"/>
  <c r="AV18" i="14" s="1"/>
  <c r="AR18" i="14"/>
  <c r="AU18" i="14" s="1"/>
  <c r="AT18" i="14" s="1"/>
  <c r="AQ18" i="14"/>
  <c r="AP18" i="14"/>
  <c r="AN18" i="14" s="1"/>
  <c r="AO18" i="14"/>
  <c r="AF18" i="14" s="1"/>
  <c r="AI18" i="14"/>
  <c r="AH18" i="14"/>
  <c r="AG18" i="14"/>
  <c r="Q18" i="14"/>
  <c r="R18" i="14" s="1"/>
  <c r="AD18" i="14" s="1"/>
  <c r="P18" i="14"/>
  <c r="L18" i="14"/>
  <c r="K18" i="14"/>
  <c r="J18" i="14"/>
  <c r="AY17" i="14"/>
  <c r="AX17" i="14"/>
  <c r="AI17" i="14" s="1"/>
  <c r="AW17" i="14"/>
  <c r="AU17" i="14"/>
  <c r="AH17" i="14" s="1"/>
  <c r="AS17" i="14"/>
  <c r="AV17" i="14" s="1"/>
  <c r="AT17" i="14" s="1"/>
  <c r="AR17" i="14"/>
  <c r="AP17" i="14"/>
  <c r="AO17" i="14"/>
  <c r="AN17" i="14"/>
  <c r="AG17" i="14"/>
  <c r="AF17" i="14"/>
  <c r="Q17" i="14"/>
  <c r="P17" i="14"/>
  <c r="R17" i="14" s="1"/>
  <c r="AD17" i="14" s="1"/>
  <c r="L17" i="14"/>
  <c r="K17" i="14"/>
  <c r="J17" i="14"/>
  <c r="AY16" i="14"/>
  <c r="AW16" i="14" s="1"/>
  <c r="AX16" i="14"/>
  <c r="AS16" i="14"/>
  <c r="AV16" i="14" s="1"/>
  <c r="AR16" i="14"/>
  <c r="AP16" i="14"/>
  <c r="AO16" i="14"/>
  <c r="AI16" i="14"/>
  <c r="Q16" i="14"/>
  <c r="P16" i="14"/>
  <c r="R16" i="14" s="1"/>
  <c r="AD16" i="14" s="1"/>
  <c r="AE16" i="14" s="1"/>
  <c r="L16" i="14"/>
  <c r="K16" i="14"/>
  <c r="J16" i="14"/>
  <c r="AY15" i="14"/>
  <c r="AW15" i="14" s="1"/>
  <c r="AX15" i="14"/>
  <c r="AV15" i="14"/>
  <c r="AU15" i="14"/>
  <c r="AS15" i="14"/>
  <c r="AR15" i="14"/>
  <c r="AQ15" i="14"/>
  <c r="AP15" i="14"/>
  <c r="AO15" i="14"/>
  <c r="AN15" i="14"/>
  <c r="AI15" i="14"/>
  <c r="AG15" i="14"/>
  <c r="AF15" i="14"/>
  <c r="Q15" i="14"/>
  <c r="P15" i="14"/>
  <c r="L15" i="14"/>
  <c r="K15" i="14"/>
  <c r="J15" i="14"/>
  <c r="AY14" i="14"/>
  <c r="AX14" i="14"/>
  <c r="AI14" i="14" s="1"/>
  <c r="AW14" i="14"/>
  <c r="AS14" i="14"/>
  <c r="AV14" i="14" s="1"/>
  <c r="AR14" i="14"/>
  <c r="AG14" i="14" s="1"/>
  <c r="AP14" i="14"/>
  <c r="AO14" i="14"/>
  <c r="Q14" i="14"/>
  <c r="R14" i="14" s="1"/>
  <c r="AD14" i="14" s="1"/>
  <c r="P14" i="14"/>
  <c r="K14" i="14"/>
  <c r="L14" i="14" s="1"/>
  <c r="J14" i="14"/>
  <c r="AY13" i="14"/>
  <c r="AW13" i="14" s="1"/>
  <c r="AX13" i="14"/>
  <c r="AV13" i="14"/>
  <c r="AS13" i="14"/>
  <c r="AR13" i="14"/>
  <c r="AU13" i="14" s="1"/>
  <c r="AT13" i="14" s="1"/>
  <c r="AP13" i="14"/>
  <c r="AO13" i="14"/>
  <c r="AI13" i="14"/>
  <c r="AG13" i="14"/>
  <c r="Q13" i="14"/>
  <c r="P13" i="14"/>
  <c r="K13" i="14"/>
  <c r="L13" i="14" s="1"/>
  <c r="J13" i="14"/>
  <c r="AY12" i="14"/>
  <c r="AX12" i="14"/>
  <c r="AW12" i="14"/>
  <c r="AV12" i="14"/>
  <c r="AS12" i="14"/>
  <c r="AR12" i="14"/>
  <c r="AG12" i="14" s="1"/>
  <c r="AP12" i="14"/>
  <c r="AO12" i="14"/>
  <c r="AN12" i="14"/>
  <c r="AI12" i="14"/>
  <c r="AF12" i="14"/>
  <c r="AD12" i="14"/>
  <c r="AE12" i="14" s="1"/>
  <c r="R12" i="14"/>
  <c r="Q12" i="14"/>
  <c r="P12" i="14"/>
  <c r="K12" i="14"/>
  <c r="L12" i="14" s="1"/>
  <c r="J12" i="14"/>
  <c r="AY11" i="14"/>
  <c r="AX11" i="14"/>
  <c r="AW11" i="14" s="1"/>
  <c r="AS11" i="14"/>
  <c r="AV11" i="14" s="1"/>
  <c r="AR11" i="14"/>
  <c r="AP11" i="14"/>
  <c r="AO11" i="14"/>
  <c r="AF11" i="14" s="1"/>
  <c r="AN11" i="14"/>
  <c r="AI11" i="14"/>
  <c r="Q11" i="14"/>
  <c r="P11" i="14"/>
  <c r="L11" i="14"/>
  <c r="K11" i="14"/>
  <c r="J11" i="14"/>
  <c r="AY10" i="14"/>
  <c r="AX10" i="14"/>
  <c r="AW10" i="14" s="1"/>
  <c r="AV10" i="14"/>
  <c r="AU10" i="14"/>
  <c r="AT10" i="14" s="1"/>
  <c r="AS10" i="14"/>
  <c r="AR10" i="14"/>
  <c r="AQ10" i="14" s="1"/>
  <c r="AP10" i="14"/>
  <c r="AO10" i="14"/>
  <c r="AN10" i="14" s="1"/>
  <c r="AI10" i="14"/>
  <c r="AG10" i="14"/>
  <c r="AF10" i="14"/>
  <c r="AE10" i="14"/>
  <c r="AD10" i="14"/>
  <c r="Q10" i="14"/>
  <c r="P10" i="14"/>
  <c r="R10" i="14" s="1"/>
  <c r="K10" i="14"/>
  <c r="L10" i="14" s="1"/>
  <c r="J10" i="14"/>
  <c r="AY9" i="14"/>
  <c r="AX9" i="14"/>
  <c r="AW9" i="14"/>
  <c r="AS9" i="14"/>
  <c r="AV9" i="14" s="1"/>
  <c r="AR9" i="14"/>
  <c r="AG9" i="14" s="1"/>
  <c r="AP9" i="14"/>
  <c r="AO9" i="14"/>
  <c r="AI9" i="14"/>
  <c r="Q9" i="14"/>
  <c r="R9" i="14" s="1"/>
  <c r="AD9" i="14" s="1"/>
  <c r="P9" i="14"/>
  <c r="L9" i="14"/>
  <c r="K9" i="14"/>
  <c r="J9" i="14"/>
  <c r="AY8" i="14"/>
  <c r="AX8" i="14"/>
  <c r="AI8" i="14" s="1"/>
  <c r="AW8" i="14"/>
  <c r="AV8" i="14"/>
  <c r="AU8" i="14"/>
  <c r="AS8" i="14"/>
  <c r="AR8" i="14"/>
  <c r="AQ8" i="14"/>
  <c r="AP8" i="14"/>
  <c r="AO8" i="14"/>
  <c r="AN8" i="14" s="1"/>
  <c r="AH8" i="14"/>
  <c r="AG8" i="14"/>
  <c r="Q8" i="14"/>
  <c r="P8" i="14"/>
  <c r="L8" i="14"/>
  <c r="K8" i="14"/>
  <c r="J8" i="14"/>
  <c r="AY7" i="14"/>
  <c r="AX7" i="14"/>
  <c r="AI7" i="14" s="1"/>
  <c r="AV7" i="14"/>
  <c r="AS7" i="14"/>
  <c r="AR7" i="14"/>
  <c r="AG7" i="14" s="1"/>
  <c r="AQ7" i="14"/>
  <c r="AP7" i="14"/>
  <c r="AO7" i="14"/>
  <c r="AN7" i="14" s="1"/>
  <c r="AF7" i="14"/>
  <c r="Q7" i="14"/>
  <c r="R7" i="14" s="1"/>
  <c r="AD7" i="14" s="1"/>
  <c r="P7" i="14"/>
  <c r="K7" i="14"/>
  <c r="L7" i="14" s="1"/>
  <c r="J7" i="14"/>
  <c r="AY6" i="14"/>
  <c r="AX6" i="14"/>
  <c r="AW6" i="14" s="1"/>
  <c r="AS6" i="14"/>
  <c r="AQ6" i="14" s="1"/>
  <c r="AR6" i="14"/>
  <c r="AU6" i="14" s="1"/>
  <c r="AP6" i="14"/>
  <c r="AO6" i="14"/>
  <c r="AI6" i="14"/>
  <c r="AG6" i="14"/>
  <c r="Q6" i="14"/>
  <c r="P6" i="14"/>
  <c r="K6" i="14"/>
  <c r="J6" i="14"/>
  <c r="J60" i="14" s="1"/>
  <c r="BC58" i="13"/>
  <c r="BB58" i="13"/>
  <c r="BA58" i="13"/>
  <c r="AY58" i="13"/>
  <c r="AX58" i="13"/>
  <c r="AU58" i="13"/>
  <c r="AR58" i="13"/>
  <c r="AO58" i="13"/>
  <c r="AM58" i="13"/>
  <c r="AL58" i="13"/>
  <c r="AK58" i="13"/>
  <c r="AJ58" i="13"/>
  <c r="AC58" i="13"/>
  <c r="AB58" i="13"/>
  <c r="AA58" i="13"/>
  <c r="Z58" i="13"/>
  <c r="Y58" i="13"/>
  <c r="X58" i="13"/>
  <c r="W58" i="13"/>
  <c r="V58" i="13"/>
  <c r="U58" i="13"/>
  <c r="O58" i="13"/>
  <c r="N58" i="13"/>
  <c r="M58" i="13"/>
  <c r="AZ57" i="13"/>
  <c r="AW57" i="13"/>
  <c r="AV57" i="13"/>
  <c r="AT57" i="13" s="1"/>
  <c r="AS57" i="13"/>
  <c r="AQ57" i="13"/>
  <c r="AP57" i="13"/>
  <c r="AN57" i="13"/>
  <c r="AI57" i="13"/>
  <c r="AH57" i="13"/>
  <c r="AG57" i="13"/>
  <c r="AF57" i="13"/>
  <c r="Q57" i="13"/>
  <c r="R57" i="13" s="1"/>
  <c r="AD57" i="13" s="1"/>
  <c r="P57" i="13"/>
  <c r="K57" i="13"/>
  <c r="L57" i="13" s="1"/>
  <c r="J57" i="13"/>
  <c r="AZ56" i="13"/>
  <c r="AW56" i="13"/>
  <c r="AV56" i="13"/>
  <c r="AT56" i="13"/>
  <c r="AS56" i="13"/>
  <c r="AQ56" i="13" s="1"/>
  <c r="AP56" i="13"/>
  <c r="AN56" i="13"/>
  <c r="AI56" i="13"/>
  <c r="AH56" i="13"/>
  <c r="AG56" i="13"/>
  <c r="AF56" i="13"/>
  <c r="AE56" i="13"/>
  <c r="R56" i="13"/>
  <c r="AD56" i="13" s="1"/>
  <c r="Q56" i="13"/>
  <c r="P56" i="13"/>
  <c r="L56" i="13"/>
  <c r="K56" i="13"/>
  <c r="J56" i="13"/>
  <c r="AZ55" i="13"/>
  <c r="AW55" i="13"/>
  <c r="AV55" i="13"/>
  <c r="AT55" i="13" s="1"/>
  <c r="AS55" i="13"/>
  <c r="AQ55" i="13"/>
  <c r="AP55" i="13"/>
  <c r="AN55" i="13" s="1"/>
  <c r="AI55" i="13"/>
  <c r="AH55" i="13"/>
  <c r="AG55" i="13"/>
  <c r="AF55" i="13"/>
  <c r="Q55" i="13"/>
  <c r="P55" i="13"/>
  <c r="R55" i="13" s="1"/>
  <c r="AD55" i="13" s="1"/>
  <c r="K55" i="13"/>
  <c r="L55" i="13" s="1"/>
  <c r="J55" i="13"/>
  <c r="AZ54" i="13"/>
  <c r="AW54" i="13"/>
  <c r="AV54" i="13"/>
  <c r="AT54" i="13" s="1"/>
  <c r="AS54" i="13"/>
  <c r="AQ54" i="13"/>
  <c r="AP54" i="13"/>
  <c r="AN54" i="13" s="1"/>
  <c r="AI54" i="13"/>
  <c r="AH54" i="13"/>
  <c r="AG54" i="13"/>
  <c r="AF54" i="13"/>
  <c r="Q54" i="13"/>
  <c r="P54" i="13"/>
  <c r="R54" i="13" s="1"/>
  <c r="AD54" i="13" s="1"/>
  <c r="K54" i="13"/>
  <c r="L54" i="13" s="1"/>
  <c r="J54" i="13"/>
  <c r="AZ53" i="13"/>
  <c r="AW53" i="13"/>
  <c r="AV53" i="13"/>
  <c r="AT53" i="13"/>
  <c r="AS53" i="13"/>
  <c r="AQ53" i="13"/>
  <c r="AP53" i="13"/>
  <c r="AN53" i="13" s="1"/>
  <c r="AI53" i="13"/>
  <c r="AH53" i="13"/>
  <c r="AG53" i="13"/>
  <c r="AF53" i="13"/>
  <c r="Q53" i="13"/>
  <c r="P53" i="13"/>
  <c r="K53" i="13"/>
  <c r="L53" i="13" s="1"/>
  <c r="J53" i="13"/>
  <c r="AZ52" i="13"/>
  <c r="AW52" i="13"/>
  <c r="AV52" i="13"/>
  <c r="AT52" i="13"/>
  <c r="AS52" i="13"/>
  <c r="AQ52" i="13"/>
  <c r="AP52" i="13"/>
  <c r="AN52" i="13"/>
  <c r="AI52" i="13"/>
  <c r="AH52" i="13"/>
  <c r="AG52" i="13"/>
  <c r="AF52" i="13"/>
  <c r="Q52" i="13"/>
  <c r="R52" i="13" s="1"/>
  <c r="AD52" i="13" s="1"/>
  <c r="AE52" i="13" s="1"/>
  <c r="P52" i="13"/>
  <c r="K52" i="13"/>
  <c r="L52" i="13" s="1"/>
  <c r="J52" i="13"/>
  <c r="AZ51" i="13"/>
  <c r="AW51" i="13"/>
  <c r="AV51" i="13"/>
  <c r="AT51" i="13" s="1"/>
  <c r="AS51" i="13"/>
  <c r="AQ51" i="13"/>
  <c r="AP51" i="13"/>
  <c r="AN51" i="13" s="1"/>
  <c r="AI51" i="13"/>
  <c r="AH51" i="13"/>
  <c r="AG51" i="13"/>
  <c r="AF51" i="13"/>
  <c r="AE51" i="13"/>
  <c r="Q51" i="13"/>
  <c r="P51" i="13"/>
  <c r="R51" i="13" s="1"/>
  <c r="AD51" i="13" s="1"/>
  <c r="K51" i="13"/>
  <c r="L51" i="13" s="1"/>
  <c r="J51" i="13"/>
  <c r="AZ50" i="13"/>
  <c r="AW50" i="13"/>
  <c r="AV50" i="13"/>
  <c r="AT50" i="13" s="1"/>
  <c r="AS50" i="13"/>
  <c r="AQ50" i="13"/>
  <c r="AP50" i="13"/>
  <c r="AN50" i="13" s="1"/>
  <c r="AI50" i="13"/>
  <c r="AH50" i="13"/>
  <c r="AG50" i="13"/>
  <c r="AF50" i="13"/>
  <c r="Q50" i="13"/>
  <c r="P50" i="13"/>
  <c r="R50" i="13" s="1"/>
  <c r="AD50" i="13" s="1"/>
  <c r="K50" i="13"/>
  <c r="L50" i="13" s="1"/>
  <c r="J50" i="13"/>
  <c r="AZ49" i="13"/>
  <c r="AW49" i="13"/>
  <c r="AV49" i="13"/>
  <c r="AT49" i="13"/>
  <c r="AS49" i="13"/>
  <c r="AQ49" i="13"/>
  <c r="AP49" i="13"/>
  <c r="AN49" i="13" s="1"/>
  <c r="AI49" i="13"/>
  <c r="AH49" i="13"/>
  <c r="AG49" i="13"/>
  <c r="AF49" i="13"/>
  <c r="Q49" i="13"/>
  <c r="P49" i="13"/>
  <c r="K49" i="13"/>
  <c r="L49" i="13" s="1"/>
  <c r="J49" i="13"/>
  <c r="AZ48" i="13"/>
  <c r="AW48" i="13"/>
  <c r="AV48" i="13"/>
  <c r="AT48" i="13"/>
  <c r="AS48" i="13"/>
  <c r="AQ48" i="13"/>
  <c r="AP48" i="13"/>
  <c r="AN48" i="13"/>
  <c r="AI48" i="13"/>
  <c r="AH48" i="13"/>
  <c r="AG48" i="13"/>
  <c r="AF48" i="13"/>
  <c r="S48" i="13"/>
  <c r="T48" i="13" s="1"/>
  <c r="Q48" i="13"/>
  <c r="R48" i="13" s="1"/>
  <c r="AD48" i="13" s="1"/>
  <c r="AE48" i="13" s="1"/>
  <c r="P48" i="13"/>
  <c r="K48" i="13"/>
  <c r="L48" i="13" s="1"/>
  <c r="J48" i="13"/>
  <c r="AZ47" i="13"/>
  <c r="AW47" i="13"/>
  <c r="AV47" i="13"/>
  <c r="AT47" i="13" s="1"/>
  <c r="AS47" i="13"/>
  <c r="AQ47" i="13"/>
  <c r="AP47" i="13"/>
  <c r="AN47" i="13" s="1"/>
  <c r="AI47" i="13"/>
  <c r="AH47" i="13"/>
  <c r="AG47" i="13"/>
  <c r="AF47" i="13"/>
  <c r="Q47" i="13"/>
  <c r="P47" i="13"/>
  <c r="R47" i="13" s="1"/>
  <c r="AD47" i="13" s="1"/>
  <c r="K47" i="13"/>
  <c r="L47" i="13" s="1"/>
  <c r="J47" i="13"/>
  <c r="AZ46" i="13"/>
  <c r="AW46" i="13"/>
  <c r="AV46" i="13"/>
  <c r="AT46" i="13" s="1"/>
  <c r="AS46" i="13"/>
  <c r="AQ46" i="13"/>
  <c r="AP46" i="13"/>
  <c r="AN46" i="13" s="1"/>
  <c r="AI46" i="13"/>
  <c r="AH46" i="13"/>
  <c r="AG46" i="13"/>
  <c r="AF46" i="13"/>
  <c r="Q46" i="13"/>
  <c r="P46" i="13"/>
  <c r="R46" i="13" s="1"/>
  <c r="AD46" i="13" s="1"/>
  <c r="K46" i="13"/>
  <c r="L46" i="13" s="1"/>
  <c r="J46" i="13"/>
  <c r="AZ45" i="13"/>
  <c r="AW45" i="13"/>
  <c r="AV45" i="13"/>
  <c r="AT45" i="13"/>
  <c r="AS45" i="13"/>
  <c r="AQ45" i="13"/>
  <c r="AP45" i="13"/>
  <c r="AN45" i="13" s="1"/>
  <c r="AI45" i="13"/>
  <c r="AH45" i="13"/>
  <c r="AG45" i="13"/>
  <c r="AF45" i="13"/>
  <c r="Q45" i="13"/>
  <c r="P45" i="13"/>
  <c r="K45" i="13"/>
  <c r="L45" i="13" s="1"/>
  <c r="J45" i="13"/>
  <c r="AZ44" i="13"/>
  <c r="AW44" i="13"/>
  <c r="AV44" i="13"/>
  <c r="AT44" i="13"/>
  <c r="AS44" i="13"/>
  <c r="AQ44" i="13"/>
  <c r="AP44" i="13"/>
  <c r="AN44" i="13"/>
  <c r="AI44" i="13"/>
  <c r="AH44" i="13"/>
  <c r="AG44" i="13"/>
  <c r="AF44" i="13"/>
  <c r="Q44" i="13"/>
  <c r="R44" i="13" s="1"/>
  <c r="AD44" i="13" s="1"/>
  <c r="AE44" i="13" s="1"/>
  <c r="P44" i="13"/>
  <c r="K44" i="13"/>
  <c r="L44" i="13" s="1"/>
  <c r="J44" i="13"/>
  <c r="AZ43" i="13"/>
  <c r="AW43" i="13"/>
  <c r="AV43" i="13"/>
  <c r="AT43" i="13" s="1"/>
  <c r="AS43" i="13"/>
  <c r="AQ43" i="13"/>
  <c r="AP43" i="13"/>
  <c r="AN43" i="13" s="1"/>
  <c r="AI43" i="13"/>
  <c r="AH43" i="13"/>
  <c r="AG43" i="13"/>
  <c r="AF43" i="13"/>
  <c r="AE43" i="13"/>
  <c r="Q43" i="13"/>
  <c r="P43" i="13"/>
  <c r="R43" i="13" s="1"/>
  <c r="AD43" i="13" s="1"/>
  <c r="K43" i="13"/>
  <c r="L43" i="13" s="1"/>
  <c r="J43" i="13"/>
  <c r="AZ42" i="13"/>
  <c r="AW42" i="13"/>
  <c r="AV42" i="13"/>
  <c r="AT42" i="13" s="1"/>
  <c r="AS42" i="13"/>
  <c r="AQ42" i="13"/>
  <c r="AP42" i="13"/>
  <c r="AN42" i="13" s="1"/>
  <c r="AI42" i="13"/>
  <c r="AH42" i="13"/>
  <c r="AG42" i="13"/>
  <c r="AF42" i="13"/>
  <c r="Q42" i="13"/>
  <c r="P42" i="13"/>
  <c r="R42" i="13" s="1"/>
  <c r="AD42" i="13" s="1"/>
  <c r="K42" i="13"/>
  <c r="L42" i="13" s="1"/>
  <c r="J42" i="13"/>
  <c r="AZ41" i="13"/>
  <c r="AW41" i="13"/>
  <c r="AV41" i="13"/>
  <c r="AT41" i="13"/>
  <c r="AS41" i="13"/>
  <c r="AQ41" i="13"/>
  <c r="AP41" i="13"/>
  <c r="AN41" i="13" s="1"/>
  <c r="AI41" i="13"/>
  <c r="AH41" i="13"/>
  <c r="AG41" i="13"/>
  <c r="AF41" i="13"/>
  <c r="Q41" i="13"/>
  <c r="P41" i="13"/>
  <c r="K41" i="13"/>
  <c r="L41" i="13" s="1"/>
  <c r="J41" i="13"/>
  <c r="AZ40" i="13"/>
  <c r="AW40" i="13"/>
  <c r="AV40" i="13"/>
  <c r="AT40" i="13"/>
  <c r="AS40" i="13"/>
  <c r="AQ40" i="13"/>
  <c r="AP40" i="13"/>
  <c r="AN40" i="13"/>
  <c r="AI40" i="13"/>
  <c r="AH40" i="13"/>
  <c r="AG40" i="13"/>
  <c r="AF40" i="13"/>
  <c r="Q40" i="13"/>
  <c r="R40" i="13" s="1"/>
  <c r="AD40" i="13" s="1"/>
  <c r="AE40" i="13" s="1"/>
  <c r="P40" i="13"/>
  <c r="K40" i="13"/>
  <c r="L40" i="13" s="1"/>
  <c r="J40" i="13"/>
  <c r="AZ39" i="13"/>
  <c r="AW39" i="13"/>
  <c r="AV39" i="13"/>
  <c r="AT39" i="13" s="1"/>
  <c r="AS39" i="13"/>
  <c r="AQ39" i="13"/>
  <c r="AP39" i="13"/>
  <c r="AN39" i="13" s="1"/>
  <c r="AI39" i="13"/>
  <c r="AH39" i="13"/>
  <c r="AG39" i="13"/>
  <c r="AF39" i="13"/>
  <c r="Q39" i="13"/>
  <c r="P39" i="13"/>
  <c r="R39" i="13" s="1"/>
  <c r="AD39" i="13" s="1"/>
  <c r="K39" i="13"/>
  <c r="L39" i="13" s="1"/>
  <c r="J39" i="13"/>
  <c r="AZ38" i="13"/>
  <c r="AW38" i="13"/>
  <c r="AV38" i="13"/>
  <c r="AT38" i="13" s="1"/>
  <c r="AS38" i="13"/>
  <c r="AQ38" i="13"/>
  <c r="AP38" i="13"/>
  <c r="AN38" i="13" s="1"/>
  <c r="AI38" i="13"/>
  <c r="AH38" i="13"/>
  <c r="AG38" i="13"/>
  <c r="AF38" i="13"/>
  <c r="Q38" i="13"/>
  <c r="P38" i="13"/>
  <c r="R38" i="13" s="1"/>
  <c r="AD38" i="13" s="1"/>
  <c r="K38" i="13"/>
  <c r="L38" i="13" s="1"/>
  <c r="J38" i="13"/>
  <c r="AZ37" i="13"/>
  <c r="AW37" i="13"/>
  <c r="AV37" i="13"/>
  <c r="AT37" i="13"/>
  <c r="AS37" i="13"/>
  <c r="AQ37" i="13"/>
  <c r="AP37" i="13"/>
  <c r="AN37" i="13" s="1"/>
  <c r="AI37" i="13"/>
  <c r="AH37" i="13"/>
  <c r="AG37" i="13"/>
  <c r="AF37" i="13"/>
  <c r="Q37" i="13"/>
  <c r="P37" i="13"/>
  <c r="K37" i="13"/>
  <c r="L37" i="13" s="1"/>
  <c r="J37" i="13"/>
  <c r="AZ36" i="13"/>
  <c r="AW36" i="13"/>
  <c r="AV36" i="13"/>
  <c r="AT36" i="13"/>
  <c r="AS36" i="13"/>
  <c r="AQ36" i="13"/>
  <c r="AP36" i="13"/>
  <c r="AN36" i="13"/>
  <c r="AI36" i="13"/>
  <c r="AH36" i="13"/>
  <c r="AG36" i="13"/>
  <c r="AF36" i="13"/>
  <c r="Q36" i="13"/>
  <c r="R36" i="13" s="1"/>
  <c r="AD36" i="13" s="1"/>
  <c r="AE36" i="13" s="1"/>
  <c r="P36" i="13"/>
  <c r="K36" i="13"/>
  <c r="L36" i="13" s="1"/>
  <c r="J36" i="13"/>
  <c r="AZ35" i="13"/>
  <c r="AW35" i="13"/>
  <c r="AV35" i="13"/>
  <c r="AT35" i="13" s="1"/>
  <c r="AS35" i="13"/>
  <c r="AQ35" i="13"/>
  <c r="AP35" i="13"/>
  <c r="AN35" i="13" s="1"/>
  <c r="AI35" i="13"/>
  <c r="AH35" i="13"/>
  <c r="AG35" i="13"/>
  <c r="AF35" i="13"/>
  <c r="AE35" i="13"/>
  <c r="Q35" i="13"/>
  <c r="P35" i="13"/>
  <c r="R35" i="13" s="1"/>
  <c r="AD35" i="13" s="1"/>
  <c r="K35" i="13"/>
  <c r="L35" i="13" s="1"/>
  <c r="J35" i="13"/>
  <c r="AZ34" i="13"/>
  <c r="AW34" i="13"/>
  <c r="AV34" i="13"/>
  <c r="AT34" i="13" s="1"/>
  <c r="AS34" i="13"/>
  <c r="AQ34" i="13"/>
  <c r="AP34" i="13"/>
  <c r="AN34" i="13" s="1"/>
  <c r="AI34" i="13"/>
  <c r="AH34" i="13"/>
  <c r="AG34" i="13"/>
  <c r="AF34" i="13"/>
  <c r="Q34" i="13"/>
  <c r="P34" i="13"/>
  <c r="R34" i="13" s="1"/>
  <c r="AD34" i="13" s="1"/>
  <c r="K34" i="13"/>
  <c r="L34" i="13" s="1"/>
  <c r="J34" i="13"/>
  <c r="AZ33" i="13"/>
  <c r="AW33" i="13"/>
  <c r="AV33" i="13"/>
  <c r="AT33" i="13"/>
  <c r="AS33" i="13"/>
  <c r="AQ33" i="13"/>
  <c r="AP33" i="13"/>
  <c r="AN33" i="13" s="1"/>
  <c r="AI33" i="13"/>
  <c r="AH33" i="13"/>
  <c r="AG33" i="13"/>
  <c r="AF33" i="13"/>
  <c r="Q33" i="13"/>
  <c r="P33" i="13"/>
  <c r="K33" i="13"/>
  <c r="L33" i="13" s="1"/>
  <c r="J33" i="13"/>
  <c r="AZ32" i="13"/>
  <c r="AW32" i="13"/>
  <c r="AV32" i="13"/>
  <c r="AT32" i="13"/>
  <c r="AS32" i="13"/>
  <c r="AQ32" i="13"/>
  <c r="AP32" i="13"/>
  <c r="AN32" i="13" s="1"/>
  <c r="AI32" i="13"/>
  <c r="AH32" i="13"/>
  <c r="AG32" i="13"/>
  <c r="AF32" i="13"/>
  <c r="Q32" i="13"/>
  <c r="R32" i="13" s="1"/>
  <c r="AD32" i="13" s="1"/>
  <c r="AE32" i="13" s="1"/>
  <c r="P32" i="13"/>
  <c r="K32" i="13"/>
  <c r="L32" i="13" s="1"/>
  <c r="J32" i="13"/>
  <c r="AZ31" i="13"/>
  <c r="AW31" i="13"/>
  <c r="AV31" i="13"/>
  <c r="AT31" i="13" s="1"/>
  <c r="AS31" i="13"/>
  <c r="AQ31" i="13"/>
  <c r="AP31" i="13"/>
  <c r="AN31" i="13" s="1"/>
  <c r="AI31" i="13"/>
  <c r="AH31" i="13"/>
  <c r="AG31" i="13"/>
  <c r="AF31" i="13"/>
  <c r="AE31" i="13"/>
  <c r="Q31" i="13"/>
  <c r="P31" i="13"/>
  <c r="R31" i="13" s="1"/>
  <c r="AD31" i="13" s="1"/>
  <c r="K31" i="13"/>
  <c r="L31" i="13" s="1"/>
  <c r="J31" i="13"/>
  <c r="AZ30" i="13"/>
  <c r="AW30" i="13"/>
  <c r="AV30" i="13"/>
  <c r="AT30" i="13" s="1"/>
  <c r="AS30" i="13"/>
  <c r="AQ30" i="13" s="1"/>
  <c r="AP30" i="13"/>
  <c r="AN30" i="13" s="1"/>
  <c r="AI30" i="13"/>
  <c r="AH30" i="13"/>
  <c r="AG30" i="13"/>
  <c r="AF30" i="13"/>
  <c r="Q30" i="13"/>
  <c r="P30" i="13"/>
  <c r="R30" i="13" s="1"/>
  <c r="AD30" i="13" s="1"/>
  <c r="K30" i="13"/>
  <c r="L30" i="13" s="1"/>
  <c r="J30" i="13"/>
  <c r="AZ29" i="13"/>
  <c r="AW29" i="13"/>
  <c r="AV29" i="13"/>
  <c r="AT29" i="13"/>
  <c r="AS29" i="13"/>
  <c r="AQ29" i="13"/>
  <c r="AP29" i="13"/>
  <c r="AN29" i="13" s="1"/>
  <c r="AI29" i="13"/>
  <c r="AH29" i="13"/>
  <c r="AG29" i="13"/>
  <c r="AF29" i="13"/>
  <c r="Q29" i="13"/>
  <c r="P29" i="13"/>
  <c r="K29" i="13"/>
  <c r="L29" i="13" s="1"/>
  <c r="J29" i="13"/>
  <c r="AZ28" i="13"/>
  <c r="AW28" i="13"/>
  <c r="AV28" i="13"/>
  <c r="AT28" i="13"/>
  <c r="AS28" i="13"/>
  <c r="AQ28" i="13"/>
  <c r="AP28" i="13"/>
  <c r="AN28" i="13" s="1"/>
  <c r="AI28" i="13"/>
  <c r="AH28" i="13"/>
  <c r="AG28" i="13"/>
  <c r="AF28" i="13"/>
  <c r="Q28" i="13"/>
  <c r="R28" i="13" s="1"/>
  <c r="AD28" i="13" s="1"/>
  <c r="AE28" i="13" s="1"/>
  <c r="P28" i="13"/>
  <c r="K28" i="13"/>
  <c r="L28" i="13" s="1"/>
  <c r="J28" i="13"/>
  <c r="AZ27" i="13"/>
  <c r="AW27" i="13"/>
  <c r="AV27" i="13"/>
  <c r="AT27" i="13" s="1"/>
  <c r="AS27" i="13"/>
  <c r="AQ27" i="13"/>
  <c r="AP27" i="13"/>
  <c r="AN27" i="13" s="1"/>
  <c r="AI27" i="13"/>
  <c r="AH27" i="13"/>
  <c r="AG27" i="13"/>
  <c r="AF27" i="13"/>
  <c r="Q27" i="13"/>
  <c r="P27" i="13"/>
  <c r="R27" i="13" s="1"/>
  <c r="AD27" i="13" s="1"/>
  <c r="K27" i="13"/>
  <c r="L27" i="13" s="1"/>
  <c r="J27" i="13"/>
  <c r="AZ26" i="13"/>
  <c r="AW26" i="13"/>
  <c r="AV26" i="13"/>
  <c r="AT26" i="13" s="1"/>
  <c r="AS26" i="13"/>
  <c r="AQ26" i="13"/>
  <c r="AP26" i="13"/>
  <c r="AN26" i="13" s="1"/>
  <c r="AI26" i="13"/>
  <c r="AH26" i="13"/>
  <c r="AG26" i="13"/>
  <c r="AF26" i="13"/>
  <c r="Q26" i="13"/>
  <c r="P26" i="13"/>
  <c r="R26" i="13" s="1"/>
  <c r="AD26" i="13" s="1"/>
  <c r="K26" i="13"/>
  <c r="L26" i="13" s="1"/>
  <c r="J26" i="13"/>
  <c r="AZ25" i="13"/>
  <c r="AW25" i="13"/>
  <c r="AV25" i="13"/>
  <c r="AT25" i="13"/>
  <c r="AS25" i="13"/>
  <c r="AQ25" i="13"/>
  <c r="AP25" i="13"/>
  <c r="AN25" i="13" s="1"/>
  <c r="AI25" i="13"/>
  <c r="AH25" i="13"/>
  <c r="AG25" i="13"/>
  <c r="AF25" i="13"/>
  <c r="Q25" i="13"/>
  <c r="P25" i="13"/>
  <c r="K25" i="13"/>
  <c r="L25" i="13" s="1"/>
  <c r="J25" i="13"/>
  <c r="AZ24" i="13"/>
  <c r="AW24" i="13"/>
  <c r="AV24" i="13"/>
  <c r="AT24" i="13"/>
  <c r="AS24" i="13"/>
  <c r="AQ24" i="13"/>
  <c r="AP24" i="13"/>
  <c r="AN24" i="13" s="1"/>
  <c r="AI24" i="13"/>
  <c r="AH24" i="13"/>
  <c r="AG24" i="13"/>
  <c r="AF24" i="13"/>
  <c r="Q24" i="13"/>
  <c r="R24" i="13" s="1"/>
  <c r="AD24" i="13" s="1"/>
  <c r="AE24" i="13" s="1"/>
  <c r="P24" i="13"/>
  <c r="K24" i="13"/>
  <c r="L24" i="13" s="1"/>
  <c r="J24" i="13"/>
  <c r="AZ23" i="13"/>
  <c r="AW23" i="13"/>
  <c r="AV23" i="13"/>
  <c r="AT23" i="13" s="1"/>
  <c r="AS23" i="13"/>
  <c r="AQ23" i="13"/>
  <c r="AP23" i="13"/>
  <c r="AN23" i="13" s="1"/>
  <c r="AI23" i="13"/>
  <c r="AH23" i="13"/>
  <c r="AG23" i="13"/>
  <c r="AF23" i="13"/>
  <c r="Q23" i="13"/>
  <c r="P23" i="13"/>
  <c r="R23" i="13" s="1"/>
  <c r="AD23" i="13" s="1"/>
  <c r="K23" i="13"/>
  <c r="L23" i="13" s="1"/>
  <c r="J23" i="13"/>
  <c r="AZ22" i="13"/>
  <c r="AW22" i="13"/>
  <c r="AV22" i="13"/>
  <c r="AT22" i="13" s="1"/>
  <c r="AS22" i="13"/>
  <c r="AQ22" i="13"/>
  <c r="AP22" i="13"/>
  <c r="AN22" i="13" s="1"/>
  <c r="AI22" i="13"/>
  <c r="AH22" i="13"/>
  <c r="AG22" i="13"/>
  <c r="AF22" i="13"/>
  <c r="Q22" i="13"/>
  <c r="P22" i="13"/>
  <c r="R22" i="13" s="1"/>
  <c r="AD22" i="13" s="1"/>
  <c r="K22" i="13"/>
  <c r="L22" i="13" s="1"/>
  <c r="J22" i="13"/>
  <c r="AZ21" i="13"/>
  <c r="AW21" i="13"/>
  <c r="AV21" i="13"/>
  <c r="AT21" i="13"/>
  <c r="AS21" i="13"/>
  <c r="AQ21" i="13"/>
  <c r="AP21" i="13"/>
  <c r="AN21" i="13" s="1"/>
  <c r="AI21" i="13"/>
  <c r="AH21" i="13"/>
  <c r="AG21" i="13"/>
  <c r="AF21" i="13"/>
  <c r="Q21" i="13"/>
  <c r="P21" i="13"/>
  <c r="K21" i="13"/>
  <c r="L21" i="13" s="1"/>
  <c r="J21" i="13"/>
  <c r="AZ20" i="13"/>
  <c r="AW20" i="13"/>
  <c r="AV20" i="13"/>
  <c r="AT20" i="13"/>
  <c r="AS20" i="13"/>
  <c r="AQ20" i="13"/>
  <c r="AP20" i="13"/>
  <c r="AN20" i="13" s="1"/>
  <c r="AI20" i="13"/>
  <c r="AH20" i="13"/>
  <c r="AG20" i="13"/>
  <c r="AF20" i="13"/>
  <c r="S20" i="13"/>
  <c r="T20" i="13" s="1"/>
  <c r="Q20" i="13"/>
  <c r="R20" i="13" s="1"/>
  <c r="AD20" i="13" s="1"/>
  <c r="AE20" i="13" s="1"/>
  <c r="P20" i="13"/>
  <c r="K20" i="13"/>
  <c r="L20" i="13" s="1"/>
  <c r="J20" i="13"/>
  <c r="AZ19" i="13"/>
  <c r="AW19" i="13"/>
  <c r="AV19" i="13"/>
  <c r="AT19" i="13" s="1"/>
  <c r="AS19" i="13"/>
  <c r="AQ19" i="13"/>
  <c r="AP19" i="13"/>
  <c r="AN19" i="13" s="1"/>
  <c r="AI19" i="13"/>
  <c r="AH19" i="13"/>
  <c r="AG19" i="13"/>
  <c r="AF19" i="13"/>
  <c r="Q19" i="13"/>
  <c r="P19" i="13"/>
  <c r="R19" i="13" s="1"/>
  <c r="AD19" i="13" s="1"/>
  <c r="K19" i="13"/>
  <c r="L19" i="13" s="1"/>
  <c r="J19" i="13"/>
  <c r="AZ18" i="13"/>
  <c r="AW18" i="13"/>
  <c r="AV18" i="13"/>
  <c r="AT18" i="13" s="1"/>
  <c r="AS18" i="13"/>
  <c r="AQ18" i="13"/>
  <c r="AP18" i="13"/>
  <c r="AN18" i="13" s="1"/>
  <c r="AI18" i="13"/>
  <c r="AH18" i="13"/>
  <c r="AG18" i="13"/>
  <c r="AF18" i="13"/>
  <c r="Q18" i="13"/>
  <c r="P18" i="13"/>
  <c r="R18" i="13" s="1"/>
  <c r="AD18" i="13" s="1"/>
  <c r="K18" i="13"/>
  <c r="L18" i="13" s="1"/>
  <c r="J18" i="13"/>
  <c r="AZ17" i="13"/>
  <c r="AW17" i="13"/>
  <c r="AV17" i="13"/>
  <c r="AT17" i="13"/>
  <c r="AS17" i="13"/>
  <c r="AQ17" i="13"/>
  <c r="AP17" i="13"/>
  <c r="AN17" i="13" s="1"/>
  <c r="AI17" i="13"/>
  <c r="AH17" i="13"/>
  <c r="AG17" i="13"/>
  <c r="AF17" i="13"/>
  <c r="Q17" i="13"/>
  <c r="P17" i="13"/>
  <c r="K17" i="13"/>
  <c r="L17" i="13" s="1"/>
  <c r="J17" i="13"/>
  <c r="AZ16" i="13"/>
  <c r="AW16" i="13"/>
  <c r="AV16" i="13"/>
  <c r="AT16" i="13"/>
  <c r="AS16" i="13"/>
  <c r="AQ16" i="13"/>
  <c r="AP16" i="13"/>
  <c r="AN16" i="13" s="1"/>
  <c r="AI16" i="13"/>
  <c r="AH16" i="13"/>
  <c r="AG16" i="13"/>
  <c r="AF16" i="13"/>
  <c r="Q16" i="13"/>
  <c r="R16" i="13" s="1"/>
  <c r="AD16" i="13" s="1"/>
  <c r="AE16" i="13" s="1"/>
  <c r="P16" i="13"/>
  <c r="K16" i="13"/>
  <c r="L16" i="13" s="1"/>
  <c r="J16" i="13"/>
  <c r="AZ15" i="13"/>
  <c r="AW15" i="13"/>
  <c r="AV15" i="13"/>
  <c r="AT15" i="13" s="1"/>
  <c r="AS15" i="13"/>
  <c r="AQ15" i="13"/>
  <c r="AP15" i="13"/>
  <c r="AN15" i="13" s="1"/>
  <c r="AI15" i="13"/>
  <c r="AH15" i="13"/>
  <c r="AG15" i="13"/>
  <c r="AF15" i="13"/>
  <c r="Q15" i="13"/>
  <c r="P15" i="13"/>
  <c r="R15" i="13" s="1"/>
  <c r="AD15" i="13" s="1"/>
  <c r="K15" i="13"/>
  <c r="L15" i="13" s="1"/>
  <c r="J15" i="13"/>
  <c r="AZ14" i="13"/>
  <c r="AW14" i="13"/>
  <c r="AV14" i="13"/>
  <c r="AT14" i="13" s="1"/>
  <c r="AS14" i="13"/>
  <c r="AQ14" i="13"/>
  <c r="AP14" i="13"/>
  <c r="AN14" i="13" s="1"/>
  <c r="AI14" i="13"/>
  <c r="AH14" i="13"/>
  <c r="AG14" i="13"/>
  <c r="AF14" i="13"/>
  <c r="Q14" i="13"/>
  <c r="P14" i="13"/>
  <c r="R14" i="13" s="1"/>
  <c r="AD14" i="13" s="1"/>
  <c r="K14" i="13"/>
  <c r="L14" i="13" s="1"/>
  <c r="J14" i="13"/>
  <c r="AZ13" i="13"/>
  <c r="AW13" i="13"/>
  <c r="AV13" i="13"/>
  <c r="AT13" i="13"/>
  <c r="AS13" i="13"/>
  <c r="AQ13" i="13"/>
  <c r="AP13" i="13"/>
  <c r="AN13" i="13" s="1"/>
  <c r="AI13" i="13"/>
  <c r="AH13" i="13"/>
  <c r="AG13" i="13"/>
  <c r="AF13" i="13"/>
  <c r="Q13" i="13"/>
  <c r="P13" i="13"/>
  <c r="K13" i="13"/>
  <c r="L13" i="13" s="1"/>
  <c r="J13" i="13"/>
  <c r="AZ12" i="13"/>
  <c r="AW12" i="13"/>
  <c r="AV12" i="13"/>
  <c r="AT12" i="13" s="1"/>
  <c r="AS12" i="13"/>
  <c r="AQ12" i="13"/>
  <c r="AP12" i="13"/>
  <c r="AN12" i="13" s="1"/>
  <c r="AI12" i="13"/>
  <c r="AH12" i="13"/>
  <c r="AG12" i="13"/>
  <c r="AF12" i="13"/>
  <c r="S12" i="13"/>
  <c r="T12" i="13" s="1"/>
  <c r="Q12" i="13"/>
  <c r="R12" i="13" s="1"/>
  <c r="AD12" i="13" s="1"/>
  <c r="AE12" i="13" s="1"/>
  <c r="P12" i="13"/>
  <c r="K12" i="13"/>
  <c r="L12" i="13" s="1"/>
  <c r="J12" i="13"/>
  <c r="AZ11" i="13"/>
  <c r="AW11" i="13"/>
  <c r="AV11" i="13"/>
  <c r="AT11" i="13" s="1"/>
  <c r="AS11" i="13"/>
  <c r="AQ11" i="13"/>
  <c r="AP11" i="13"/>
  <c r="AN11" i="13" s="1"/>
  <c r="AI11" i="13"/>
  <c r="AH11" i="13"/>
  <c r="AG11" i="13"/>
  <c r="AF11" i="13"/>
  <c r="Q11" i="13"/>
  <c r="P11" i="13"/>
  <c r="R11" i="13" s="1"/>
  <c r="AD11" i="13" s="1"/>
  <c r="K11" i="13"/>
  <c r="L11" i="13" s="1"/>
  <c r="J11" i="13"/>
  <c r="AZ10" i="13"/>
  <c r="AW10" i="13"/>
  <c r="AV10" i="13"/>
  <c r="AT10" i="13" s="1"/>
  <c r="AS10" i="13"/>
  <c r="AQ10" i="13"/>
  <c r="AP10" i="13"/>
  <c r="AN10" i="13" s="1"/>
  <c r="AI10" i="13"/>
  <c r="AH10" i="13"/>
  <c r="AG10" i="13"/>
  <c r="AF10" i="13"/>
  <c r="Q10" i="13"/>
  <c r="P10" i="13"/>
  <c r="R10" i="13" s="1"/>
  <c r="AD10" i="13" s="1"/>
  <c r="K10" i="13"/>
  <c r="L10" i="13" s="1"/>
  <c r="J10" i="13"/>
  <c r="AZ9" i="13"/>
  <c r="AW9" i="13"/>
  <c r="AV9" i="13"/>
  <c r="AT9" i="13"/>
  <c r="AS9" i="13"/>
  <c r="AQ9" i="13"/>
  <c r="AP9" i="13"/>
  <c r="AN9" i="13" s="1"/>
  <c r="AI9" i="13"/>
  <c r="AH9" i="13"/>
  <c r="AG9" i="13"/>
  <c r="AF9" i="13"/>
  <c r="Q9" i="13"/>
  <c r="P9" i="13"/>
  <c r="K9" i="13"/>
  <c r="L9" i="13" s="1"/>
  <c r="J9" i="13"/>
  <c r="AZ8" i="13"/>
  <c r="AW8" i="13"/>
  <c r="AV8" i="13"/>
  <c r="AT8" i="13" s="1"/>
  <c r="AS8" i="13"/>
  <c r="AQ8" i="13"/>
  <c r="AP8" i="13"/>
  <c r="AN8" i="13" s="1"/>
  <c r="AI8" i="13"/>
  <c r="AH8" i="13"/>
  <c r="AG8" i="13"/>
  <c r="AF8" i="13"/>
  <c r="Q8" i="13"/>
  <c r="R8" i="13" s="1"/>
  <c r="AD8" i="13" s="1"/>
  <c r="P8" i="13"/>
  <c r="K8" i="13"/>
  <c r="L8" i="13" s="1"/>
  <c r="J8" i="13"/>
  <c r="AZ7" i="13"/>
  <c r="AW7" i="13"/>
  <c r="AV7" i="13"/>
  <c r="AT7" i="13" s="1"/>
  <c r="AS7" i="13"/>
  <c r="AQ7" i="13"/>
  <c r="AP7" i="13"/>
  <c r="AN7" i="13" s="1"/>
  <c r="AI7" i="13"/>
  <c r="AH7" i="13"/>
  <c r="AG7" i="13"/>
  <c r="AF7" i="13"/>
  <c r="Q7" i="13"/>
  <c r="P7" i="13"/>
  <c r="R7" i="13" s="1"/>
  <c r="AD7" i="13" s="1"/>
  <c r="K7" i="13"/>
  <c r="L7" i="13" s="1"/>
  <c r="J7" i="13"/>
  <c r="AZ6" i="13"/>
  <c r="AW6" i="13"/>
  <c r="AW58" i="13" s="1"/>
  <c r="AV6" i="13"/>
  <c r="AS6" i="13"/>
  <c r="AS58" i="13" s="1"/>
  <c r="AP6" i="13"/>
  <c r="AP58" i="13" s="1"/>
  <c r="AI6" i="13"/>
  <c r="AH6" i="13"/>
  <c r="AG6" i="13"/>
  <c r="AG58" i="13" s="1"/>
  <c r="AF6" i="13"/>
  <c r="AF58" i="13" s="1"/>
  <c r="Q6" i="13"/>
  <c r="P6" i="13"/>
  <c r="R6" i="13" s="1"/>
  <c r="K6" i="13"/>
  <c r="L6" i="13" s="1"/>
  <c r="J6" i="13"/>
  <c r="AZ55" i="12"/>
  <c r="AY55" i="12"/>
  <c r="AW55" i="12"/>
  <c r="AT55" i="12"/>
  <c r="AQ55" i="12"/>
  <c r="AO55" i="12"/>
  <c r="AN55" i="12"/>
  <c r="AM55" i="12"/>
  <c r="AL55" i="12"/>
  <c r="AF55" i="12"/>
  <c r="AE55" i="12"/>
  <c r="AD55" i="12"/>
  <c r="AC55" i="12"/>
  <c r="AB55" i="12"/>
  <c r="X55" i="12"/>
  <c r="V55" i="12"/>
  <c r="U55" i="12"/>
  <c r="O55" i="12"/>
  <c r="N55" i="12"/>
  <c r="M55" i="12"/>
  <c r="AX54" i="12"/>
  <c r="AV54" i="12"/>
  <c r="AU54" i="12"/>
  <c r="AS54" i="12" s="1"/>
  <c r="AR54" i="12"/>
  <c r="AP54" i="12" s="1"/>
  <c r="AK54" i="12"/>
  <c r="AJ54" i="12"/>
  <c r="AI54" i="12"/>
  <c r="Y54" i="12"/>
  <c r="Q54" i="12"/>
  <c r="K54" i="12"/>
  <c r="L54" i="12" s="1"/>
  <c r="Z54" i="12" s="1"/>
  <c r="J54" i="12"/>
  <c r="AX53" i="12"/>
  <c r="AV53" i="12"/>
  <c r="AU53" i="12"/>
  <c r="AS53" i="12"/>
  <c r="AR53" i="12"/>
  <c r="AP53" i="12"/>
  <c r="AK53" i="12"/>
  <c r="AJ53" i="12"/>
  <c r="AI53" i="12"/>
  <c r="Q53" i="12"/>
  <c r="K53" i="12"/>
  <c r="J53" i="12"/>
  <c r="AX52" i="12"/>
  <c r="AV52" i="12"/>
  <c r="AU52" i="12"/>
  <c r="AS52" i="12"/>
  <c r="AR52" i="12"/>
  <c r="AP52" i="12"/>
  <c r="AK52" i="12"/>
  <c r="AJ52" i="12"/>
  <c r="AI52" i="12"/>
  <c r="Q52" i="12"/>
  <c r="L52" i="12"/>
  <c r="Z52" i="12" s="1"/>
  <c r="K52" i="12"/>
  <c r="AA52" i="12" s="1"/>
  <c r="J52" i="12"/>
  <c r="AX51" i="12"/>
  <c r="AV51" i="12"/>
  <c r="AU51" i="12"/>
  <c r="AS51" i="12" s="1"/>
  <c r="AR51" i="12"/>
  <c r="AP51" i="12" s="1"/>
  <c r="AK51" i="12"/>
  <c r="AJ51" i="12"/>
  <c r="AI51" i="12"/>
  <c r="Y51" i="12"/>
  <c r="Q51" i="12"/>
  <c r="K51" i="12"/>
  <c r="L51" i="12" s="1"/>
  <c r="Z51" i="12" s="1"/>
  <c r="J51" i="12"/>
  <c r="AX50" i="12"/>
  <c r="AV50" i="12"/>
  <c r="AU50" i="12"/>
  <c r="AS50" i="12" s="1"/>
  <c r="AR50" i="12"/>
  <c r="AP50" i="12"/>
  <c r="AK50" i="12"/>
  <c r="AJ50" i="12"/>
  <c r="AI50" i="12"/>
  <c r="Q50" i="12"/>
  <c r="K50" i="12"/>
  <c r="J50" i="12"/>
  <c r="AX49" i="12"/>
  <c r="AV49" i="12"/>
  <c r="AU49" i="12"/>
  <c r="AS49" i="12" s="1"/>
  <c r="AR49" i="12"/>
  <c r="AP49" i="12"/>
  <c r="AK49" i="12"/>
  <c r="AJ49" i="12"/>
  <c r="AI49" i="12"/>
  <c r="Q49" i="12"/>
  <c r="L49" i="12"/>
  <c r="Z49" i="12" s="1"/>
  <c r="K49" i="12"/>
  <c r="AA49" i="12" s="1"/>
  <c r="J49" i="12"/>
  <c r="AX48" i="12"/>
  <c r="AV48" i="12"/>
  <c r="AU48" i="12"/>
  <c r="AS48" i="12" s="1"/>
  <c r="AR48" i="12"/>
  <c r="AP48" i="12" s="1"/>
  <c r="AK48" i="12"/>
  <c r="AJ48" i="12"/>
  <c r="AI48" i="12"/>
  <c r="Y48" i="12"/>
  <c r="Q48" i="12"/>
  <c r="K48" i="12"/>
  <c r="L48" i="12" s="1"/>
  <c r="Z48" i="12" s="1"/>
  <c r="J48" i="12"/>
  <c r="AX47" i="12"/>
  <c r="AV47" i="12"/>
  <c r="AU47" i="12"/>
  <c r="AS47" i="12" s="1"/>
  <c r="AR47" i="12"/>
  <c r="AP47" i="12"/>
  <c r="AK47" i="12"/>
  <c r="AJ47" i="12"/>
  <c r="AI47" i="12"/>
  <c r="Q47" i="12"/>
  <c r="K47" i="12"/>
  <c r="J47" i="12"/>
  <c r="AX46" i="12"/>
  <c r="AV46" i="12"/>
  <c r="AU46" i="12"/>
  <c r="AS46" i="12" s="1"/>
  <c r="AR46" i="12"/>
  <c r="AP46" i="12"/>
  <c r="AK46" i="12"/>
  <c r="AJ46" i="12"/>
  <c r="AI46" i="12"/>
  <c r="AA46" i="12"/>
  <c r="Q46" i="12"/>
  <c r="L46" i="12"/>
  <c r="Z46" i="12" s="1"/>
  <c r="K46" i="12"/>
  <c r="Y46" i="12" s="1"/>
  <c r="J46" i="12"/>
  <c r="AX45" i="12"/>
  <c r="AV45" i="12"/>
  <c r="AU45" i="12"/>
  <c r="AS45" i="12" s="1"/>
  <c r="AR45" i="12"/>
  <c r="AP45" i="12" s="1"/>
  <c r="AK45" i="12"/>
  <c r="AJ45" i="12"/>
  <c r="AI45" i="12"/>
  <c r="Y45" i="12"/>
  <c r="Q45" i="12"/>
  <c r="K45" i="12"/>
  <c r="L45" i="12" s="1"/>
  <c r="Z45" i="12" s="1"/>
  <c r="J45" i="12"/>
  <c r="AX44" i="12"/>
  <c r="AV44" i="12"/>
  <c r="AU44" i="12"/>
  <c r="AS44" i="12"/>
  <c r="AR44" i="12"/>
  <c r="AP44" i="12"/>
  <c r="AK44" i="12"/>
  <c r="AJ44" i="12"/>
  <c r="AI44" i="12"/>
  <c r="Q44" i="12"/>
  <c r="K44" i="12"/>
  <c r="J44" i="12"/>
  <c r="AX43" i="12"/>
  <c r="AV43" i="12"/>
  <c r="AU43" i="12"/>
  <c r="AS43" i="12" s="1"/>
  <c r="AR43" i="12"/>
  <c r="AP43" i="12"/>
  <c r="AK43" i="12"/>
  <c r="AJ43" i="12"/>
  <c r="AI43" i="12"/>
  <c r="AA43" i="12"/>
  <c r="Q43" i="12"/>
  <c r="L43" i="12"/>
  <c r="Z43" i="12" s="1"/>
  <c r="K43" i="12"/>
  <c r="Y43" i="12" s="1"/>
  <c r="P43" i="12" s="1"/>
  <c r="J43" i="12"/>
  <c r="AX42" i="12"/>
  <c r="AV42" i="12"/>
  <c r="AU42" i="12"/>
  <c r="AS42" i="12" s="1"/>
  <c r="AR42" i="12"/>
  <c r="AP42" i="12" s="1"/>
  <c r="AK42" i="12"/>
  <c r="AJ42" i="12"/>
  <c r="AI42" i="12"/>
  <c r="Y42" i="12"/>
  <c r="Q42" i="12"/>
  <c r="K42" i="12"/>
  <c r="L42" i="12" s="1"/>
  <c r="Z42" i="12" s="1"/>
  <c r="J42" i="12"/>
  <c r="AX41" i="12"/>
  <c r="AV41" i="12"/>
  <c r="AU41" i="12"/>
  <c r="AS41" i="12"/>
  <c r="AR41" i="12"/>
  <c r="AP41" i="12"/>
  <c r="AK41" i="12"/>
  <c r="AJ41" i="12"/>
  <c r="AI41" i="12"/>
  <c r="Q41" i="12"/>
  <c r="K41" i="12"/>
  <c r="J41" i="12"/>
  <c r="AX40" i="12"/>
  <c r="AV40" i="12"/>
  <c r="AU40" i="12"/>
  <c r="AS40" i="12" s="1"/>
  <c r="AR40" i="12"/>
  <c r="AP40" i="12"/>
  <c r="AK40" i="12"/>
  <c r="AJ40" i="12"/>
  <c r="AI40" i="12"/>
  <c r="AA40" i="12"/>
  <c r="Q40" i="12"/>
  <c r="L40" i="12"/>
  <c r="Z40" i="12" s="1"/>
  <c r="K40" i="12"/>
  <c r="Y40" i="12" s="1"/>
  <c r="P40" i="12" s="1"/>
  <c r="J40" i="12"/>
  <c r="AX39" i="12"/>
  <c r="AV39" i="12"/>
  <c r="AU39" i="12"/>
  <c r="AS39" i="12" s="1"/>
  <c r="AR39" i="12"/>
  <c r="AP39" i="12" s="1"/>
  <c r="AK39" i="12"/>
  <c r="AJ39" i="12"/>
  <c r="AI39" i="12"/>
  <c r="AA39" i="12"/>
  <c r="Y39" i="12"/>
  <c r="P39" i="12" s="1"/>
  <c r="Q39" i="12"/>
  <c r="K39" i="12"/>
  <c r="L39" i="12" s="1"/>
  <c r="Z39" i="12" s="1"/>
  <c r="J39" i="12"/>
  <c r="AX38" i="12"/>
  <c r="AV38" i="12"/>
  <c r="AU38" i="12"/>
  <c r="AS38" i="12"/>
  <c r="AR38" i="12"/>
  <c r="AP38" i="12"/>
  <c r="AK38" i="12"/>
  <c r="AJ38" i="12"/>
  <c r="AI38" i="12"/>
  <c r="Q38" i="12"/>
  <c r="K38" i="12"/>
  <c r="J38" i="12"/>
  <c r="AX37" i="12"/>
  <c r="AV37" i="12"/>
  <c r="AU37" i="12"/>
  <c r="AS37" i="12" s="1"/>
  <c r="AR37" i="12"/>
  <c r="AP37" i="12"/>
  <c r="AK37" i="12"/>
  <c r="AJ37" i="12"/>
  <c r="AI37" i="12"/>
  <c r="AA37" i="12"/>
  <c r="Q37" i="12"/>
  <c r="L37" i="12"/>
  <c r="Z37" i="12" s="1"/>
  <c r="K37" i="12"/>
  <c r="Y37" i="12" s="1"/>
  <c r="P37" i="12" s="1"/>
  <c r="J37" i="12"/>
  <c r="AX36" i="12"/>
  <c r="AV36" i="12"/>
  <c r="AU36" i="12"/>
  <c r="AS36" i="12" s="1"/>
  <c r="AR36" i="12"/>
  <c r="AP36" i="12" s="1"/>
  <c r="AK36" i="12"/>
  <c r="AJ36" i="12"/>
  <c r="AI36" i="12"/>
  <c r="AA36" i="12"/>
  <c r="Y36" i="12"/>
  <c r="Q36" i="12"/>
  <c r="K36" i="12"/>
  <c r="L36" i="12" s="1"/>
  <c r="Z36" i="12" s="1"/>
  <c r="J36" i="12"/>
  <c r="AX35" i="12"/>
  <c r="AV35" i="12"/>
  <c r="AU35" i="12"/>
  <c r="AS35" i="12"/>
  <c r="AR35" i="12"/>
  <c r="AP35" i="12"/>
  <c r="AK35" i="12"/>
  <c r="AJ35" i="12"/>
  <c r="AI35" i="12"/>
  <c r="Q35" i="12"/>
  <c r="K35" i="12"/>
  <c r="J35" i="12"/>
  <c r="AX34" i="12"/>
  <c r="AV34" i="12"/>
  <c r="AU34" i="12"/>
  <c r="AS34" i="12" s="1"/>
  <c r="AR34" i="12"/>
  <c r="AP34" i="12"/>
  <c r="AK34" i="12"/>
  <c r="AJ34" i="12"/>
  <c r="AI34" i="12"/>
  <c r="AA34" i="12"/>
  <c r="Q34" i="12"/>
  <c r="L34" i="12"/>
  <c r="Z34" i="12" s="1"/>
  <c r="K34" i="12"/>
  <c r="Y34" i="12" s="1"/>
  <c r="P34" i="12" s="1"/>
  <c r="J34" i="12"/>
  <c r="AX33" i="12"/>
  <c r="AV33" i="12"/>
  <c r="AU33" i="12"/>
  <c r="AS33" i="12" s="1"/>
  <c r="AR33" i="12"/>
  <c r="AP33" i="12" s="1"/>
  <c r="AK33" i="12"/>
  <c r="AJ33" i="12"/>
  <c r="AI33" i="12"/>
  <c r="AA33" i="12"/>
  <c r="Y33" i="12"/>
  <c r="Q33" i="12"/>
  <c r="K33" i="12"/>
  <c r="L33" i="12" s="1"/>
  <c r="Z33" i="12" s="1"/>
  <c r="J33" i="12"/>
  <c r="AX32" i="12"/>
  <c r="AV32" i="12"/>
  <c r="AU32" i="12"/>
  <c r="AS32" i="12"/>
  <c r="AR32" i="12"/>
  <c r="AP32" i="12"/>
  <c r="AK32" i="12"/>
  <c r="AJ32" i="12"/>
  <c r="AI32" i="12"/>
  <c r="Q32" i="12"/>
  <c r="K32" i="12"/>
  <c r="J32" i="12"/>
  <c r="AX31" i="12"/>
  <c r="AV31" i="12"/>
  <c r="AU31" i="12"/>
  <c r="AS31" i="12"/>
  <c r="AR31" i="12"/>
  <c r="AP31" i="12"/>
  <c r="AK31" i="12"/>
  <c r="AJ31" i="12"/>
  <c r="AI31" i="12"/>
  <c r="AA31" i="12"/>
  <c r="R31" i="12"/>
  <c r="AG31" i="12" s="1"/>
  <c r="Q31" i="12"/>
  <c r="L31" i="12"/>
  <c r="Z31" i="12" s="1"/>
  <c r="K31" i="12"/>
  <c r="Y31" i="12" s="1"/>
  <c r="P31" i="12" s="1"/>
  <c r="J31" i="12"/>
  <c r="AX30" i="12"/>
  <c r="AV30" i="12"/>
  <c r="AU30" i="12"/>
  <c r="AS30" i="12" s="1"/>
  <c r="AR30" i="12"/>
  <c r="AP30" i="12" s="1"/>
  <c r="AK30" i="12"/>
  <c r="AJ30" i="12"/>
  <c r="AI30" i="12"/>
  <c r="AA30" i="12"/>
  <c r="Y30" i="12"/>
  <c r="P30" i="12" s="1"/>
  <c r="Q30" i="12"/>
  <c r="K30" i="12"/>
  <c r="L30" i="12" s="1"/>
  <c r="Z30" i="12" s="1"/>
  <c r="J30" i="12"/>
  <c r="AX29" i="12"/>
  <c r="AV29" i="12"/>
  <c r="AU29" i="12"/>
  <c r="AS29" i="12"/>
  <c r="AR29" i="12"/>
  <c r="AP29" i="12"/>
  <c r="AK29" i="12"/>
  <c r="AJ29" i="12"/>
  <c r="AI29" i="12"/>
  <c r="Q29" i="12"/>
  <c r="K29" i="12"/>
  <c r="J29" i="12"/>
  <c r="AX28" i="12"/>
  <c r="AV28" i="12"/>
  <c r="AU28" i="12"/>
  <c r="AS28" i="12" s="1"/>
  <c r="AR28" i="12"/>
  <c r="AP28" i="12"/>
  <c r="AK28" i="12"/>
  <c r="AJ28" i="12"/>
  <c r="AI28" i="12"/>
  <c r="AA28" i="12"/>
  <c r="Q28" i="12"/>
  <c r="L28" i="12"/>
  <c r="Z28" i="12" s="1"/>
  <c r="K28" i="12"/>
  <c r="Y28" i="12" s="1"/>
  <c r="J28" i="12"/>
  <c r="AX27" i="12"/>
  <c r="AV27" i="12"/>
  <c r="AU27" i="12"/>
  <c r="AS27" i="12" s="1"/>
  <c r="AR27" i="12"/>
  <c r="AP27" i="12" s="1"/>
  <c r="AK27" i="12"/>
  <c r="AJ27" i="12"/>
  <c r="AI27" i="12"/>
  <c r="AA27" i="12"/>
  <c r="Y27" i="12"/>
  <c r="P27" i="12" s="1"/>
  <c r="Q27" i="12"/>
  <c r="K27" i="12"/>
  <c r="L27" i="12" s="1"/>
  <c r="Z27" i="12" s="1"/>
  <c r="J27" i="12"/>
  <c r="AX26" i="12"/>
  <c r="AV26" i="12"/>
  <c r="AU26" i="12"/>
  <c r="AS26" i="12"/>
  <c r="AR26" i="12"/>
  <c r="AP26" i="12" s="1"/>
  <c r="AK26" i="12"/>
  <c r="AJ26" i="12"/>
  <c r="AI26" i="12"/>
  <c r="Q26" i="12"/>
  <c r="K26" i="12"/>
  <c r="J26" i="12"/>
  <c r="AX25" i="12"/>
  <c r="AV25" i="12"/>
  <c r="AU25" i="12"/>
  <c r="AS25" i="12"/>
  <c r="AR25" i="12"/>
  <c r="AP25" i="12"/>
  <c r="AK25" i="12"/>
  <c r="AJ25" i="12"/>
  <c r="AI25" i="12"/>
  <c r="AA25" i="12"/>
  <c r="Q25" i="12"/>
  <c r="L25" i="12"/>
  <c r="Z25" i="12" s="1"/>
  <c r="K25" i="12"/>
  <c r="Y25" i="12" s="1"/>
  <c r="J25" i="12"/>
  <c r="AX24" i="12"/>
  <c r="AV24" i="12"/>
  <c r="AU24" i="12"/>
  <c r="AS24" i="12" s="1"/>
  <c r="AR24" i="12"/>
  <c r="AP24" i="12" s="1"/>
  <c r="AK24" i="12"/>
  <c r="AJ24" i="12"/>
  <c r="AI24" i="12"/>
  <c r="AA24" i="12"/>
  <c r="Y24" i="12"/>
  <c r="P24" i="12" s="1"/>
  <c r="Q24" i="12"/>
  <c r="L24" i="12"/>
  <c r="Z24" i="12" s="1"/>
  <c r="K24" i="12"/>
  <c r="J24" i="12"/>
  <c r="AX23" i="12"/>
  <c r="AV23" i="12"/>
  <c r="AU23" i="12"/>
  <c r="AS23" i="12"/>
  <c r="AR23" i="12"/>
  <c r="AP23" i="12"/>
  <c r="AK23" i="12"/>
  <c r="AJ23" i="12"/>
  <c r="AI23" i="12"/>
  <c r="AA23" i="12"/>
  <c r="Q23" i="12"/>
  <c r="K23" i="12"/>
  <c r="Y23" i="12" s="1"/>
  <c r="J23" i="12"/>
  <c r="AX22" i="12"/>
  <c r="AV22" i="12"/>
  <c r="AU22" i="12"/>
  <c r="AS22" i="12"/>
  <c r="AR22" i="12"/>
  <c r="AP22" i="12"/>
  <c r="AK22" i="12"/>
  <c r="AJ22" i="12"/>
  <c r="AI22" i="12"/>
  <c r="AA22" i="12"/>
  <c r="Y22" i="12"/>
  <c r="Q22" i="12"/>
  <c r="L22" i="12"/>
  <c r="Z22" i="12" s="1"/>
  <c r="P22" i="12" s="1"/>
  <c r="K22" i="12"/>
  <c r="J22" i="12"/>
  <c r="AX21" i="12"/>
  <c r="AV21" i="12"/>
  <c r="AU21" i="12"/>
  <c r="AS21" i="12"/>
  <c r="AR21" i="12"/>
  <c r="AP21" i="12" s="1"/>
  <c r="AK21" i="12"/>
  <c r="AJ21" i="12"/>
  <c r="AI21" i="12"/>
  <c r="Q21" i="12"/>
  <c r="K21" i="12"/>
  <c r="L21" i="12" s="1"/>
  <c r="Z21" i="12" s="1"/>
  <c r="J21" i="12"/>
  <c r="AX20" i="12"/>
  <c r="AV20" i="12"/>
  <c r="AU20" i="12"/>
  <c r="AS20" i="12"/>
  <c r="AR20" i="12"/>
  <c r="AP20" i="12"/>
  <c r="AK20" i="12"/>
  <c r="AJ20" i="12"/>
  <c r="AI20" i="12"/>
  <c r="AA20" i="12"/>
  <c r="Q20" i="12"/>
  <c r="K20" i="12"/>
  <c r="Y20" i="12" s="1"/>
  <c r="J20" i="12"/>
  <c r="AX19" i="12"/>
  <c r="AV19" i="12"/>
  <c r="AU19" i="12"/>
  <c r="AS19" i="12"/>
  <c r="AR19" i="12"/>
  <c r="AP19" i="12"/>
  <c r="AK19" i="12"/>
  <c r="AJ19" i="12"/>
  <c r="AI19" i="12"/>
  <c r="AA19" i="12"/>
  <c r="Y19" i="12"/>
  <c r="Q19" i="12"/>
  <c r="P19" i="12"/>
  <c r="L19" i="12"/>
  <c r="Z19" i="12" s="1"/>
  <c r="K19" i="12"/>
  <c r="J19" i="12"/>
  <c r="AX18" i="12"/>
  <c r="AV18" i="12"/>
  <c r="AU18" i="12"/>
  <c r="AS18" i="12"/>
  <c r="AR18" i="12"/>
  <c r="AP18" i="12" s="1"/>
  <c r="AK18" i="12"/>
  <c r="AJ18" i="12"/>
  <c r="AI18" i="12"/>
  <c r="Q18" i="12"/>
  <c r="K18" i="12"/>
  <c r="L18" i="12" s="1"/>
  <c r="Z18" i="12" s="1"/>
  <c r="J18" i="12"/>
  <c r="AX17" i="12"/>
  <c r="AV17" i="12"/>
  <c r="AU17" i="12"/>
  <c r="AS17" i="12"/>
  <c r="AR17" i="12"/>
  <c r="AP17" i="12"/>
  <c r="AK17" i="12"/>
  <c r="AJ17" i="12"/>
  <c r="AI17" i="12"/>
  <c r="AA17" i="12"/>
  <c r="Q17" i="12"/>
  <c r="K17" i="12"/>
  <c r="Y17" i="12" s="1"/>
  <c r="J17" i="12"/>
  <c r="AX16" i="12"/>
  <c r="AV16" i="12"/>
  <c r="AU16" i="12"/>
  <c r="AS16" i="12"/>
  <c r="AR16" i="12"/>
  <c r="AP16" i="12"/>
  <c r="AK16" i="12"/>
  <c r="AJ16" i="12"/>
  <c r="AI16" i="12"/>
  <c r="AA16" i="12"/>
  <c r="Y16" i="12"/>
  <c r="Q16" i="12"/>
  <c r="L16" i="12"/>
  <c r="Z16" i="12" s="1"/>
  <c r="P16" i="12" s="1"/>
  <c r="K16" i="12"/>
  <c r="J16" i="12"/>
  <c r="AX15" i="12"/>
  <c r="AV15" i="12"/>
  <c r="AU15" i="12"/>
  <c r="AS15" i="12"/>
  <c r="AR15" i="12"/>
  <c r="AP15" i="12" s="1"/>
  <c r="AK15" i="12"/>
  <c r="AJ15" i="12"/>
  <c r="AI15" i="12"/>
  <c r="AA15" i="12"/>
  <c r="Z15" i="12"/>
  <c r="Y15" i="12"/>
  <c r="P15" i="12" s="1"/>
  <c r="Q15" i="12"/>
  <c r="L15" i="12"/>
  <c r="K15" i="12"/>
  <c r="J15" i="12"/>
  <c r="AX14" i="12"/>
  <c r="AV14" i="12"/>
  <c r="AU14" i="12"/>
  <c r="AS14" i="12"/>
  <c r="AR14" i="12"/>
  <c r="AP14" i="12" s="1"/>
  <c r="AK14" i="12"/>
  <c r="AJ14" i="12"/>
  <c r="AI14" i="12"/>
  <c r="AA14" i="12"/>
  <c r="Z14" i="12"/>
  <c r="Q14" i="12"/>
  <c r="L14" i="12"/>
  <c r="K14" i="12"/>
  <c r="Y14" i="12" s="1"/>
  <c r="J14" i="12"/>
  <c r="AX13" i="12"/>
  <c r="AV13" i="12"/>
  <c r="AU13" i="12"/>
  <c r="AS13" i="12" s="1"/>
  <c r="AR13" i="12"/>
  <c r="AP13" i="12" s="1"/>
  <c r="AK13" i="12"/>
  <c r="AJ13" i="12"/>
  <c r="AI13" i="12"/>
  <c r="AA13" i="12"/>
  <c r="Q13" i="12"/>
  <c r="L13" i="12"/>
  <c r="Z13" i="12" s="1"/>
  <c r="K13" i="12"/>
  <c r="Y13" i="12" s="1"/>
  <c r="J13" i="12"/>
  <c r="AX12" i="12"/>
  <c r="AV12" i="12"/>
  <c r="AU12" i="12"/>
  <c r="AS12" i="12"/>
  <c r="AR12" i="12"/>
  <c r="AP12" i="12" s="1"/>
  <c r="AK12" i="12"/>
  <c r="AJ12" i="12"/>
  <c r="AI12" i="12"/>
  <c r="AA12" i="12"/>
  <c r="Z12" i="12"/>
  <c r="Y12" i="12"/>
  <c r="P12" i="12" s="1"/>
  <c r="Q12" i="12"/>
  <c r="L12" i="12"/>
  <c r="K12" i="12"/>
  <c r="J12" i="12"/>
  <c r="AX11" i="12"/>
  <c r="AV11" i="12"/>
  <c r="AU11" i="12"/>
  <c r="AS11" i="12"/>
  <c r="AR11" i="12"/>
  <c r="AP11" i="12" s="1"/>
  <c r="AK11" i="12"/>
  <c r="AJ11" i="12"/>
  <c r="AI11" i="12"/>
  <c r="AA11" i="12"/>
  <c r="Z11" i="12"/>
  <c r="Q11" i="12"/>
  <c r="L11" i="12"/>
  <c r="K11" i="12"/>
  <c r="Y11" i="12" s="1"/>
  <c r="P11" i="12" s="1"/>
  <c r="J11" i="12"/>
  <c r="AX10" i="12"/>
  <c r="AV10" i="12"/>
  <c r="AU10" i="12"/>
  <c r="AS10" i="12" s="1"/>
  <c r="AR10" i="12"/>
  <c r="AP10" i="12" s="1"/>
  <c r="AK10" i="12"/>
  <c r="AJ10" i="12"/>
  <c r="AI10" i="12"/>
  <c r="AA10" i="12"/>
  <c r="Q10" i="12"/>
  <c r="L10" i="12"/>
  <c r="Z10" i="12" s="1"/>
  <c r="K10" i="12"/>
  <c r="Y10" i="12" s="1"/>
  <c r="J10" i="12"/>
  <c r="AX9" i="12"/>
  <c r="AV9" i="12"/>
  <c r="AU9" i="12"/>
  <c r="AS9" i="12"/>
  <c r="AR9" i="12"/>
  <c r="AP9" i="12" s="1"/>
  <c r="AK9" i="12"/>
  <c r="AJ9" i="12"/>
  <c r="AI9" i="12"/>
  <c r="AA9" i="12"/>
  <c r="Z9" i="12"/>
  <c r="Y9" i="12"/>
  <c r="P9" i="12" s="1"/>
  <c r="Q9" i="12"/>
  <c r="L9" i="12"/>
  <c r="K9" i="12"/>
  <c r="J9" i="12"/>
  <c r="AX8" i="12"/>
  <c r="AV8" i="12"/>
  <c r="AU8" i="12"/>
  <c r="AS8" i="12"/>
  <c r="AR8" i="12"/>
  <c r="AP8" i="12" s="1"/>
  <c r="AK8" i="12"/>
  <c r="AJ8" i="12"/>
  <c r="AI8" i="12"/>
  <c r="AA8" i="12"/>
  <c r="Z8" i="12"/>
  <c r="Q8" i="12"/>
  <c r="L8" i="12"/>
  <c r="K8" i="12"/>
  <c r="Y8" i="12" s="1"/>
  <c r="P8" i="12" s="1"/>
  <c r="J8" i="12"/>
  <c r="AX7" i="12"/>
  <c r="AV7" i="12"/>
  <c r="AU7" i="12"/>
  <c r="AS7" i="12" s="1"/>
  <c r="AR7" i="12"/>
  <c r="AP7" i="12" s="1"/>
  <c r="AK7" i="12"/>
  <c r="AJ7" i="12"/>
  <c r="AI7" i="12"/>
  <c r="Q7" i="12"/>
  <c r="K7" i="12"/>
  <c r="J7" i="12"/>
  <c r="AX6" i="12"/>
  <c r="AV6" i="12"/>
  <c r="AV55" i="12" s="1"/>
  <c r="AU6" i="12"/>
  <c r="AU55" i="12" s="1"/>
  <c r="AS6" i="12"/>
  <c r="AR6" i="12"/>
  <c r="AR55" i="12" s="1"/>
  <c r="AP6" i="12"/>
  <c r="AK6" i="12"/>
  <c r="AJ6" i="12"/>
  <c r="AI6" i="12"/>
  <c r="AA6" i="12"/>
  <c r="Y6" i="12"/>
  <c r="Q6" i="12"/>
  <c r="K6" i="12"/>
  <c r="L6" i="12" s="1"/>
  <c r="Z6" i="12" s="1"/>
  <c r="J6" i="12"/>
  <c r="AX55" i="11"/>
  <c r="AM55" i="11"/>
  <c r="AL55" i="11"/>
  <c r="AK55" i="11"/>
  <c r="AJ55" i="11"/>
  <c r="AC55" i="11"/>
  <c r="AB55" i="11"/>
  <c r="AA55" i="11"/>
  <c r="Z55" i="11"/>
  <c r="Y55" i="11"/>
  <c r="X55" i="11"/>
  <c r="W55" i="11"/>
  <c r="V55" i="11"/>
  <c r="U55" i="11"/>
  <c r="O55" i="11"/>
  <c r="N55" i="11"/>
  <c r="M55" i="11"/>
  <c r="AY54" i="11"/>
  <c r="AX54" i="11"/>
  <c r="AW54" i="11"/>
  <c r="AU54" i="11"/>
  <c r="AH54" i="11" s="1"/>
  <c r="AS54" i="11"/>
  <c r="AV54" i="11" s="1"/>
  <c r="AR54" i="11"/>
  <c r="AP54" i="11"/>
  <c r="AO54" i="11"/>
  <c r="AI54" i="11"/>
  <c r="AG54" i="11"/>
  <c r="Q54" i="11"/>
  <c r="P54" i="11"/>
  <c r="L54" i="11"/>
  <c r="K54" i="11"/>
  <c r="J54" i="11"/>
  <c r="AI53" i="11"/>
  <c r="AH53" i="11"/>
  <c r="AG53" i="11"/>
  <c r="AF53" i="11"/>
  <c r="Q53" i="11"/>
  <c r="R53" i="11" s="1"/>
  <c r="AD53" i="11" s="1"/>
  <c r="P53" i="11"/>
  <c r="L53" i="11"/>
  <c r="K53" i="11"/>
  <c r="J53" i="11"/>
  <c r="AI52" i="11"/>
  <c r="AH52" i="11"/>
  <c r="AG52" i="11"/>
  <c r="AF52" i="11"/>
  <c r="R52" i="11"/>
  <c r="AD52" i="11" s="1"/>
  <c r="Q52" i="11"/>
  <c r="P52" i="11"/>
  <c r="K52" i="11"/>
  <c r="L52" i="11" s="1"/>
  <c r="J52" i="11"/>
  <c r="AI51" i="11"/>
  <c r="AH51" i="11"/>
  <c r="AG51" i="11"/>
  <c r="AF51" i="11"/>
  <c r="Q51" i="11"/>
  <c r="P51" i="11"/>
  <c r="K51" i="11"/>
  <c r="L51" i="11" s="1"/>
  <c r="J51" i="11"/>
  <c r="AI50" i="11"/>
  <c r="AH50" i="11"/>
  <c r="AG50" i="11"/>
  <c r="AF50" i="11"/>
  <c r="Q50" i="11"/>
  <c r="P50" i="11"/>
  <c r="R50" i="11" s="1"/>
  <c r="AD50" i="11" s="1"/>
  <c r="K50" i="11"/>
  <c r="L50" i="11" s="1"/>
  <c r="J50" i="11"/>
  <c r="AY49" i="11"/>
  <c r="AW49" i="11" s="1"/>
  <c r="AX49" i="11"/>
  <c r="AV49" i="11"/>
  <c r="AS49" i="11"/>
  <c r="AR49" i="11"/>
  <c r="AG49" i="11" s="1"/>
  <c r="AP49" i="11"/>
  <c r="AO49" i="11"/>
  <c r="AF49" i="11" s="1"/>
  <c r="AN49" i="11"/>
  <c r="AI49" i="11"/>
  <c r="Q49" i="11"/>
  <c r="P49" i="11"/>
  <c r="L49" i="11"/>
  <c r="K49" i="11"/>
  <c r="J49" i="11"/>
  <c r="AY48" i="11"/>
  <c r="AW48" i="11" s="1"/>
  <c r="AX48" i="11"/>
  <c r="AV48" i="11"/>
  <c r="AU48" i="11"/>
  <c r="AS48" i="11"/>
  <c r="AR48" i="11"/>
  <c r="AQ48" i="11"/>
  <c r="AP48" i="11"/>
  <c r="AO48" i="11"/>
  <c r="AN48" i="11" s="1"/>
  <c r="AI48" i="11"/>
  <c r="AG48" i="11"/>
  <c r="AF48" i="11"/>
  <c r="Q48" i="11"/>
  <c r="P48" i="11"/>
  <c r="K48" i="11"/>
  <c r="L48" i="11" s="1"/>
  <c r="J48" i="11"/>
  <c r="AY47" i="11"/>
  <c r="AX47" i="11"/>
  <c r="AI47" i="11" s="1"/>
  <c r="AV47" i="11"/>
  <c r="AS47" i="11"/>
  <c r="AR47" i="11"/>
  <c r="AG47" i="11" s="1"/>
  <c r="AQ47" i="11"/>
  <c r="AP47" i="11"/>
  <c r="AO47" i="11"/>
  <c r="AN47" i="11" s="1"/>
  <c r="AF47" i="11"/>
  <c r="Q47" i="11"/>
  <c r="R47" i="11" s="1"/>
  <c r="AD47" i="11" s="1"/>
  <c r="P47" i="11"/>
  <c r="K47" i="11"/>
  <c r="L47" i="11" s="1"/>
  <c r="J47" i="11"/>
  <c r="AY46" i="11"/>
  <c r="AX46" i="11"/>
  <c r="AI46" i="11" s="1"/>
  <c r="AW46" i="11"/>
  <c r="AS46" i="11"/>
  <c r="AV46" i="11" s="1"/>
  <c r="AR46" i="11"/>
  <c r="AU46" i="11" s="1"/>
  <c r="AQ46" i="11"/>
  <c r="AP46" i="11"/>
  <c r="AO46" i="11"/>
  <c r="AF46" i="11" s="1"/>
  <c r="AG46" i="11"/>
  <c r="Q46" i="11"/>
  <c r="P46" i="11"/>
  <c r="K46" i="11"/>
  <c r="L46" i="11" s="1"/>
  <c r="J46" i="11"/>
  <c r="AY45" i="11"/>
  <c r="AX45" i="11"/>
  <c r="AI45" i="11" s="1"/>
  <c r="AS45" i="11"/>
  <c r="AV45" i="11" s="1"/>
  <c r="AR45" i="11"/>
  <c r="AP45" i="11"/>
  <c r="AO45" i="11"/>
  <c r="AN45" i="11"/>
  <c r="AF45" i="11"/>
  <c r="AD45" i="11"/>
  <c r="AE45" i="11" s="1"/>
  <c r="R45" i="11"/>
  <c r="Q45" i="11"/>
  <c r="P45" i="11"/>
  <c r="L45" i="11"/>
  <c r="K45" i="11"/>
  <c r="J45" i="11"/>
  <c r="AY44" i="11"/>
  <c r="AX44" i="11"/>
  <c r="AU44" i="11"/>
  <c r="AH44" i="11" s="1"/>
  <c r="AS44" i="11"/>
  <c r="AV44" i="11" s="1"/>
  <c r="AR44" i="11"/>
  <c r="AQ44" i="11"/>
  <c r="AP44" i="11"/>
  <c r="AO44" i="11"/>
  <c r="AF44" i="11" s="1"/>
  <c r="AN44" i="11"/>
  <c r="AI44" i="11"/>
  <c r="AG44" i="11"/>
  <c r="R44" i="11"/>
  <c r="AD44" i="11" s="1"/>
  <c r="Q44" i="11"/>
  <c r="P44" i="11"/>
  <c r="K44" i="11"/>
  <c r="L44" i="11" s="1"/>
  <c r="J44" i="11"/>
  <c r="AY43" i="11"/>
  <c r="AX43" i="11"/>
  <c r="AI43" i="11" s="1"/>
  <c r="AV43" i="11"/>
  <c r="AU43" i="11"/>
  <c r="AT43" i="11"/>
  <c r="AS43" i="11"/>
  <c r="AR43" i="11"/>
  <c r="AQ43" i="11" s="1"/>
  <c r="AP43" i="11"/>
  <c r="AO43" i="11"/>
  <c r="AN43" i="11"/>
  <c r="AH43" i="11"/>
  <c r="AF43" i="11"/>
  <c r="AD43" i="11"/>
  <c r="Q43" i="11"/>
  <c r="P43" i="11"/>
  <c r="R43" i="11" s="1"/>
  <c r="L43" i="11"/>
  <c r="K43" i="11"/>
  <c r="J43" i="11"/>
  <c r="AY42" i="11"/>
  <c r="AX42" i="11"/>
  <c r="AW42" i="11"/>
  <c r="AU42" i="11"/>
  <c r="AH42" i="11" s="1"/>
  <c r="AS42" i="11"/>
  <c r="AV42" i="11" s="1"/>
  <c r="AR42" i="11"/>
  <c r="AP42" i="11"/>
  <c r="AO42" i="11"/>
  <c r="AI42" i="11"/>
  <c r="AG42" i="11"/>
  <c r="Q42" i="11"/>
  <c r="P42" i="11"/>
  <c r="L42" i="11"/>
  <c r="K42" i="11"/>
  <c r="J42" i="11"/>
  <c r="AY41" i="11"/>
  <c r="AX41" i="11"/>
  <c r="AI41" i="11" s="1"/>
  <c r="AW41" i="11"/>
  <c r="AV41" i="11"/>
  <c r="AS41" i="11"/>
  <c r="AR41" i="11"/>
  <c r="AU41" i="11" s="1"/>
  <c r="AP41" i="11"/>
  <c r="AO41" i="11"/>
  <c r="AN41" i="11"/>
  <c r="AG41" i="11"/>
  <c r="AF41" i="11"/>
  <c r="Q41" i="11"/>
  <c r="P41" i="11"/>
  <c r="L41" i="11"/>
  <c r="K41" i="11"/>
  <c r="J41" i="11"/>
  <c r="AY40" i="11"/>
  <c r="AX40" i="11"/>
  <c r="AW40" i="11"/>
  <c r="AS40" i="11"/>
  <c r="AV40" i="11" s="1"/>
  <c r="AR40" i="11"/>
  <c r="AG40" i="11" s="1"/>
  <c r="AQ40" i="11"/>
  <c r="AP40" i="11"/>
  <c r="AO40" i="11"/>
  <c r="AN40" i="11" s="1"/>
  <c r="AI40" i="11"/>
  <c r="R40" i="11"/>
  <c r="AD40" i="11" s="1"/>
  <c r="Q40" i="11"/>
  <c r="P40" i="11"/>
  <c r="K40" i="11"/>
  <c r="L40" i="11" s="1"/>
  <c r="J40" i="11"/>
  <c r="AY39" i="11"/>
  <c r="AX39" i="11"/>
  <c r="AS39" i="11"/>
  <c r="AV39" i="11" s="1"/>
  <c r="AR39" i="11"/>
  <c r="AG39" i="11" s="1"/>
  <c r="AP39" i="11"/>
  <c r="AO39" i="11"/>
  <c r="AF39" i="11" s="1"/>
  <c r="Q39" i="11"/>
  <c r="P39" i="11"/>
  <c r="K39" i="11"/>
  <c r="L39" i="11" s="1"/>
  <c r="J39" i="11"/>
  <c r="AY38" i="11"/>
  <c r="AX38" i="11"/>
  <c r="AW38" i="11"/>
  <c r="AS38" i="11"/>
  <c r="AV38" i="11" s="1"/>
  <c r="AR38" i="11"/>
  <c r="AQ38" i="11" s="1"/>
  <c r="AP38" i="11"/>
  <c r="AO38" i="11"/>
  <c r="AN38" i="11" s="1"/>
  <c r="AI38" i="11"/>
  <c r="AG38" i="11"/>
  <c r="Q38" i="11"/>
  <c r="P38" i="11"/>
  <c r="R38" i="11" s="1"/>
  <c r="AD38" i="11" s="1"/>
  <c r="K38" i="11"/>
  <c r="L38" i="11" s="1"/>
  <c r="J38" i="11"/>
  <c r="AY37" i="11"/>
  <c r="AW37" i="11" s="1"/>
  <c r="AX37" i="11"/>
  <c r="AS37" i="11"/>
  <c r="AV37" i="11" s="1"/>
  <c r="AR37" i="11"/>
  <c r="AG37" i="11" s="1"/>
  <c r="AP37" i="11"/>
  <c r="AO37" i="11"/>
  <c r="AF37" i="11" s="1"/>
  <c r="AN37" i="11"/>
  <c r="AI37" i="11"/>
  <c r="Q37" i="11"/>
  <c r="P37" i="11"/>
  <c r="L37" i="11"/>
  <c r="K37" i="11"/>
  <c r="J37" i="11"/>
  <c r="AY36" i="11"/>
  <c r="AX36" i="11"/>
  <c r="AW36" i="11" s="1"/>
  <c r="AV36" i="11"/>
  <c r="AU36" i="11"/>
  <c r="AS36" i="11"/>
  <c r="AR36" i="11"/>
  <c r="AQ36" i="11"/>
  <c r="AP36" i="11"/>
  <c r="AO36" i="11"/>
  <c r="AN36" i="11" s="1"/>
  <c r="AI36" i="11"/>
  <c r="AG36" i="11"/>
  <c r="AF36" i="11"/>
  <c r="Q36" i="11"/>
  <c r="P36" i="11"/>
  <c r="K36" i="11"/>
  <c r="L36" i="11" s="1"/>
  <c r="J36" i="11"/>
  <c r="AY35" i="11"/>
  <c r="AX35" i="11"/>
  <c r="AW35" i="11" s="1"/>
  <c r="AV35" i="11"/>
  <c r="AS35" i="11"/>
  <c r="AR35" i="11"/>
  <c r="AG35" i="11" s="1"/>
  <c r="AQ35" i="11"/>
  <c r="AP35" i="11"/>
  <c r="AO35" i="11"/>
  <c r="AI35" i="11"/>
  <c r="AF35" i="11"/>
  <c r="Q35" i="11"/>
  <c r="R35" i="11" s="1"/>
  <c r="AD35" i="11" s="1"/>
  <c r="P35" i="11"/>
  <c r="K35" i="11"/>
  <c r="L35" i="11" s="1"/>
  <c r="J35" i="11"/>
  <c r="AY34" i="11"/>
  <c r="AX34" i="11"/>
  <c r="AI34" i="11" s="1"/>
  <c r="AW34" i="11"/>
  <c r="AS34" i="11"/>
  <c r="AV34" i="11" s="1"/>
  <c r="AR34" i="11"/>
  <c r="AU34" i="11" s="1"/>
  <c r="AQ34" i="11"/>
  <c r="AP34" i="11"/>
  <c r="AO34" i="11"/>
  <c r="AF34" i="11" s="1"/>
  <c r="AG34" i="11"/>
  <c r="Q34" i="11"/>
  <c r="P34" i="11"/>
  <c r="K34" i="11"/>
  <c r="L34" i="11" s="1"/>
  <c r="J34" i="11"/>
  <c r="AY33" i="11"/>
  <c r="AX33" i="11"/>
  <c r="AI33" i="11" s="1"/>
  <c r="AV33" i="11"/>
  <c r="AS33" i="11"/>
  <c r="AR33" i="11"/>
  <c r="AP33" i="11"/>
  <c r="AO33" i="11"/>
  <c r="AN33" i="11" s="1"/>
  <c r="AF33" i="11"/>
  <c r="Q33" i="11"/>
  <c r="P33" i="11"/>
  <c r="R33" i="11" s="1"/>
  <c r="AD33" i="11" s="1"/>
  <c r="AE33" i="11" s="1"/>
  <c r="L33" i="11"/>
  <c r="K33" i="11"/>
  <c r="J33" i="11"/>
  <c r="AY32" i="11"/>
  <c r="AX32" i="11"/>
  <c r="AS32" i="11"/>
  <c r="AV32" i="11" s="1"/>
  <c r="AR32" i="11"/>
  <c r="AG32" i="11" s="1"/>
  <c r="AQ32" i="11"/>
  <c r="AP32" i="11"/>
  <c r="AO32" i="11"/>
  <c r="AF32" i="11" s="1"/>
  <c r="AN32" i="11"/>
  <c r="AI32" i="11"/>
  <c r="R32" i="11"/>
  <c r="AD32" i="11" s="1"/>
  <c r="Q32" i="11"/>
  <c r="P32" i="11"/>
  <c r="K32" i="11"/>
  <c r="L32" i="11" s="1"/>
  <c r="J32" i="11"/>
  <c r="AY31" i="11"/>
  <c r="AX31" i="11"/>
  <c r="AI31" i="11" s="1"/>
  <c r="AU31" i="11"/>
  <c r="AS31" i="11"/>
  <c r="AV31" i="11" s="1"/>
  <c r="AT31" i="11" s="1"/>
  <c r="AR31" i="11"/>
  <c r="AQ31" i="11" s="1"/>
  <c r="AP31" i="11"/>
  <c r="AO31" i="11"/>
  <c r="AN31" i="11"/>
  <c r="AH31" i="11"/>
  <c r="AG31" i="11"/>
  <c r="AF31" i="11"/>
  <c r="Q31" i="11"/>
  <c r="P31" i="11"/>
  <c r="L31" i="11"/>
  <c r="K31" i="11"/>
  <c r="J31" i="11"/>
  <c r="AY30" i="11"/>
  <c r="AX30" i="11"/>
  <c r="AW30" i="11"/>
  <c r="AU30" i="11"/>
  <c r="AH30" i="11" s="1"/>
  <c r="AS30" i="11"/>
  <c r="AV30" i="11" s="1"/>
  <c r="AR30" i="11"/>
  <c r="AG30" i="11" s="1"/>
  <c r="AP30" i="11"/>
  <c r="AO30" i="11"/>
  <c r="AI30" i="11"/>
  <c r="Q30" i="11"/>
  <c r="P30" i="11"/>
  <c r="K30" i="11"/>
  <c r="L30" i="11" s="1"/>
  <c r="J30" i="11"/>
  <c r="AY29" i="11"/>
  <c r="AX29" i="11"/>
  <c r="AW29" i="11"/>
  <c r="AV29" i="11"/>
  <c r="AS29" i="11"/>
  <c r="AR29" i="11"/>
  <c r="AU29" i="11" s="1"/>
  <c r="AP29" i="11"/>
  <c r="AO29" i="11"/>
  <c r="AN29" i="11"/>
  <c r="AI29" i="11"/>
  <c r="AG29" i="11"/>
  <c r="AF29" i="11"/>
  <c r="Q29" i="11"/>
  <c r="P29" i="11"/>
  <c r="L29" i="11"/>
  <c r="K29" i="11"/>
  <c r="J29" i="11"/>
  <c r="AY28" i="11"/>
  <c r="AX28" i="11"/>
  <c r="AW28" i="11"/>
  <c r="AU28" i="11"/>
  <c r="AH28" i="11" s="1"/>
  <c r="AS28" i="11"/>
  <c r="AV28" i="11" s="1"/>
  <c r="AR28" i="11"/>
  <c r="AG28" i="11" s="1"/>
  <c r="AQ28" i="11"/>
  <c r="AP28" i="11"/>
  <c r="AO28" i="11"/>
  <c r="AN28" i="11" s="1"/>
  <c r="AI28" i="11"/>
  <c r="AF28" i="11"/>
  <c r="R28" i="11"/>
  <c r="AD28" i="11" s="1"/>
  <c r="Q28" i="11"/>
  <c r="P28" i="11"/>
  <c r="K28" i="11"/>
  <c r="L28" i="11" s="1"/>
  <c r="J28" i="11"/>
  <c r="AY27" i="11"/>
  <c r="AX27" i="11"/>
  <c r="AS27" i="11"/>
  <c r="AV27" i="11" s="1"/>
  <c r="AR27" i="11"/>
  <c r="AG27" i="11" s="1"/>
  <c r="AP27" i="11"/>
  <c r="AO27" i="11"/>
  <c r="AF27" i="11" s="1"/>
  <c r="Q27" i="11"/>
  <c r="P27" i="11"/>
  <c r="K27" i="11"/>
  <c r="L27" i="11" s="1"/>
  <c r="J27" i="11"/>
  <c r="AY26" i="11"/>
  <c r="AX26" i="11"/>
  <c r="AW26" i="11"/>
  <c r="AS26" i="11"/>
  <c r="AV26" i="11" s="1"/>
  <c r="AR26" i="11"/>
  <c r="AP26" i="11"/>
  <c r="AO26" i="11"/>
  <c r="AN26" i="11" s="1"/>
  <c r="AI26" i="11"/>
  <c r="AG26" i="11"/>
  <c r="AF26" i="11"/>
  <c r="Q26" i="11"/>
  <c r="P26" i="11"/>
  <c r="R26" i="11" s="1"/>
  <c r="AD26" i="11" s="1"/>
  <c r="K26" i="11"/>
  <c r="L26" i="11" s="1"/>
  <c r="J26" i="11"/>
  <c r="AY25" i="11"/>
  <c r="AX25" i="11"/>
  <c r="AW25" i="11"/>
  <c r="AS25" i="11"/>
  <c r="AV25" i="11" s="1"/>
  <c r="AR25" i="11"/>
  <c r="AG25" i="11" s="1"/>
  <c r="AP25" i="11"/>
  <c r="AO25" i="11"/>
  <c r="AF25" i="11" s="1"/>
  <c r="AN25" i="11"/>
  <c r="AI25" i="11"/>
  <c r="Q25" i="11"/>
  <c r="P25" i="11"/>
  <c r="L25" i="11"/>
  <c r="K25" i="11"/>
  <c r="J25" i="11"/>
  <c r="AY24" i="11"/>
  <c r="AX24" i="11"/>
  <c r="AW24" i="11" s="1"/>
  <c r="AV24" i="11"/>
  <c r="AU24" i="11"/>
  <c r="AS24" i="11"/>
  <c r="AR24" i="11"/>
  <c r="AQ24" i="11" s="1"/>
  <c r="AP24" i="11"/>
  <c r="AO24" i="11"/>
  <c r="AN24" i="11" s="1"/>
  <c r="AI24" i="11"/>
  <c r="AG24" i="11"/>
  <c r="AF24" i="11"/>
  <c r="Q24" i="11"/>
  <c r="P24" i="11"/>
  <c r="K24" i="11"/>
  <c r="L24" i="11" s="1"/>
  <c r="J24" i="11"/>
  <c r="AY23" i="11"/>
  <c r="AX23" i="11"/>
  <c r="AI23" i="11" s="1"/>
  <c r="AV23" i="11"/>
  <c r="AS23" i="11"/>
  <c r="AR23" i="11"/>
  <c r="AG23" i="11" s="1"/>
  <c r="AQ23" i="11"/>
  <c r="AP23" i="11"/>
  <c r="AO23" i="11"/>
  <c r="AF23" i="11"/>
  <c r="Q23" i="11"/>
  <c r="R23" i="11" s="1"/>
  <c r="AD23" i="11" s="1"/>
  <c r="P23" i="11"/>
  <c r="K23" i="11"/>
  <c r="L23" i="11" s="1"/>
  <c r="J23" i="11"/>
  <c r="AY22" i="11"/>
  <c r="AX22" i="11"/>
  <c r="AI22" i="11" s="1"/>
  <c r="AW22" i="11"/>
  <c r="AS22" i="11"/>
  <c r="AV22" i="11" s="1"/>
  <c r="AR22" i="11"/>
  <c r="AU22" i="11" s="1"/>
  <c r="AQ22" i="11"/>
  <c r="AP22" i="11"/>
  <c r="AO22" i="11"/>
  <c r="AF22" i="11" s="1"/>
  <c r="AG22" i="11"/>
  <c r="Q22" i="11"/>
  <c r="P22" i="11"/>
  <c r="K22" i="11"/>
  <c r="L22" i="11" s="1"/>
  <c r="J22" i="11"/>
  <c r="AY21" i="11"/>
  <c r="AX21" i="11"/>
  <c r="AI21" i="11" s="1"/>
  <c r="AS21" i="11"/>
  <c r="AV21" i="11" s="1"/>
  <c r="AR21" i="11"/>
  <c r="AP21" i="11"/>
  <c r="AO21" i="11"/>
  <c r="AN21" i="11" s="1"/>
  <c r="AF21" i="11"/>
  <c r="Q21" i="11"/>
  <c r="P21" i="11"/>
  <c r="R21" i="11" s="1"/>
  <c r="AD21" i="11" s="1"/>
  <c r="AE21" i="11" s="1"/>
  <c r="K21" i="11"/>
  <c r="L21" i="11" s="1"/>
  <c r="J21" i="11"/>
  <c r="AY20" i="11"/>
  <c r="AX20" i="11"/>
  <c r="AW20" i="11" s="1"/>
  <c r="AU20" i="11"/>
  <c r="AH20" i="11" s="1"/>
  <c r="AS20" i="11"/>
  <c r="AV20" i="11" s="1"/>
  <c r="AR20" i="11"/>
  <c r="AG20" i="11" s="1"/>
  <c r="AQ20" i="11"/>
  <c r="AP20" i="11"/>
  <c r="AO20" i="11"/>
  <c r="AF20" i="11" s="1"/>
  <c r="AN20" i="11"/>
  <c r="AI20" i="11"/>
  <c r="R20" i="11"/>
  <c r="AD20" i="11" s="1"/>
  <c r="Q20" i="11"/>
  <c r="P20" i="11"/>
  <c r="K20" i="11"/>
  <c r="L20" i="11" s="1"/>
  <c r="J20" i="11"/>
  <c r="AY19" i="11"/>
  <c r="AX19" i="11"/>
  <c r="AI19" i="11" s="1"/>
  <c r="AV19" i="11"/>
  <c r="AU19" i="11"/>
  <c r="AH19" i="11" s="1"/>
  <c r="AT19" i="11"/>
  <c r="AS19" i="11"/>
  <c r="AR19" i="11"/>
  <c r="AQ19" i="11" s="1"/>
  <c r="AP19" i="11"/>
  <c r="AO19" i="11"/>
  <c r="AN19" i="11"/>
  <c r="AF19" i="11"/>
  <c r="Q19" i="11"/>
  <c r="P19" i="11"/>
  <c r="L19" i="11"/>
  <c r="K19" i="11"/>
  <c r="J19" i="11"/>
  <c r="AY18" i="11"/>
  <c r="AX18" i="11"/>
  <c r="AW18" i="11"/>
  <c r="AU18" i="11"/>
  <c r="AH18" i="11" s="1"/>
  <c r="AS18" i="11"/>
  <c r="AV18" i="11" s="1"/>
  <c r="AR18" i="11"/>
  <c r="AQ18" i="11" s="1"/>
  <c r="AP18" i="11"/>
  <c r="AO18" i="11"/>
  <c r="AI18" i="11"/>
  <c r="AG18" i="11"/>
  <c r="Q18" i="11"/>
  <c r="P18" i="11"/>
  <c r="K18" i="11"/>
  <c r="L18" i="11" s="1"/>
  <c r="J18" i="11"/>
  <c r="AY17" i="11"/>
  <c r="AX17" i="11"/>
  <c r="AW17" i="11"/>
  <c r="AV17" i="11"/>
  <c r="AS17" i="11"/>
  <c r="AR17" i="11"/>
  <c r="AU17" i="11" s="1"/>
  <c r="AP17" i="11"/>
  <c r="AO17" i="11"/>
  <c r="AN17" i="11"/>
  <c r="AI17" i="11"/>
  <c r="AG17" i="11"/>
  <c r="AF17" i="11"/>
  <c r="Q17" i="11"/>
  <c r="P17" i="11"/>
  <c r="L17" i="11"/>
  <c r="K17" i="11"/>
  <c r="J17" i="11"/>
  <c r="AY16" i="11"/>
  <c r="AX16" i="11"/>
  <c r="AW16" i="11"/>
  <c r="AS16" i="11"/>
  <c r="AV16" i="11" s="1"/>
  <c r="AR16" i="11"/>
  <c r="AG16" i="11" s="1"/>
  <c r="AQ16" i="11"/>
  <c r="AP16" i="11"/>
  <c r="AO16" i="11"/>
  <c r="AN16" i="11" s="1"/>
  <c r="AI16" i="11"/>
  <c r="R16" i="11"/>
  <c r="AD16" i="11" s="1"/>
  <c r="Q16" i="11"/>
  <c r="P16" i="11"/>
  <c r="K16" i="11"/>
  <c r="L16" i="11" s="1"/>
  <c r="J16" i="11"/>
  <c r="AY15" i="11"/>
  <c r="AX15" i="11"/>
  <c r="AV15" i="11"/>
  <c r="AS15" i="11"/>
  <c r="AR15" i="11"/>
  <c r="AG15" i="11" s="1"/>
  <c r="AP15" i="11"/>
  <c r="AO15" i="11"/>
  <c r="AF15" i="11" s="1"/>
  <c r="Q15" i="11"/>
  <c r="P15" i="11"/>
  <c r="K15" i="11"/>
  <c r="L15" i="11" s="1"/>
  <c r="J15" i="11"/>
  <c r="AY14" i="11"/>
  <c r="AX14" i="11"/>
  <c r="AW14" i="11"/>
  <c r="AS14" i="11"/>
  <c r="AR14" i="11"/>
  <c r="AU14" i="11" s="1"/>
  <c r="AP14" i="11"/>
  <c r="AO14" i="11"/>
  <c r="AN14" i="11" s="1"/>
  <c r="AI14" i="11"/>
  <c r="AG14" i="11"/>
  <c r="AF14" i="11"/>
  <c r="Q14" i="11"/>
  <c r="P14" i="11"/>
  <c r="R14" i="11" s="1"/>
  <c r="AD14" i="11" s="1"/>
  <c r="K14" i="11"/>
  <c r="L14" i="11" s="1"/>
  <c r="J14" i="11"/>
  <c r="AY13" i="11"/>
  <c r="AX13" i="11"/>
  <c r="AW13" i="11" s="1"/>
  <c r="AS13" i="11"/>
  <c r="AV13" i="11" s="1"/>
  <c r="AR13" i="11"/>
  <c r="AG13" i="11" s="1"/>
  <c r="AP13" i="11"/>
  <c r="AO13" i="11"/>
  <c r="AF13" i="11" s="1"/>
  <c r="AN13" i="11"/>
  <c r="AI13" i="11"/>
  <c r="Q13" i="11"/>
  <c r="P13" i="11"/>
  <c r="L13" i="11"/>
  <c r="K13" i="11"/>
  <c r="J13" i="11"/>
  <c r="AY12" i="11"/>
  <c r="AW12" i="11" s="1"/>
  <c r="AX12" i="11"/>
  <c r="AV12" i="11"/>
  <c r="AU12" i="11"/>
  <c r="AS12" i="11"/>
  <c r="AR12" i="11"/>
  <c r="AQ12" i="11" s="1"/>
  <c r="AP12" i="11"/>
  <c r="AO12" i="11"/>
  <c r="AN12" i="11" s="1"/>
  <c r="AI12" i="11"/>
  <c r="AG12" i="11"/>
  <c r="AF12" i="11"/>
  <c r="Q12" i="11"/>
  <c r="P12" i="11"/>
  <c r="K12" i="11"/>
  <c r="L12" i="11" s="1"/>
  <c r="J12" i="11"/>
  <c r="AY11" i="11"/>
  <c r="AW11" i="11" s="1"/>
  <c r="AX11" i="11"/>
  <c r="AV11" i="11"/>
  <c r="AS11" i="11"/>
  <c r="AR11" i="11"/>
  <c r="AG11" i="11" s="1"/>
  <c r="AQ11" i="11"/>
  <c r="AP11" i="11"/>
  <c r="AO11" i="11"/>
  <c r="AI11" i="11"/>
  <c r="AF11" i="11"/>
  <c r="Q11" i="11"/>
  <c r="R11" i="11" s="1"/>
  <c r="AD11" i="11" s="1"/>
  <c r="P11" i="11"/>
  <c r="K11" i="11"/>
  <c r="L11" i="11" s="1"/>
  <c r="J11" i="11"/>
  <c r="AY10" i="11"/>
  <c r="AX10" i="11"/>
  <c r="AI10" i="11" s="1"/>
  <c r="AW10" i="11"/>
  <c r="AS10" i="11"/>
  <c r="AV10" i="11" s="1"/>
  <c r="AR10" i="11"/>
  <c r="AU10" i="11" s="1"/>
  <c r="AQ10" i="11"/>
  <c r="AP10" i="11"/>
  <c r="AO10" i="11"/>
  <c r="AF10" i="11" s="1"/>
  <c r="AG10" i="11"/>
  <c r="Q10" i="11"/>
  <c r="P10" i="11"/>
  <c r="K10" i="11"/>
  <c r="L10" i="11" s="1"/>
  <c r="J10" i="11"/>
  <c r="AY9" i="11"/>
  <c r="AX9" i="11"/>
  <c r="AI9" i="11" s="1"/>
  <c r="AS9" i="11"/>
  <c r="AV9" i="11" s="1"/>
  <c r="AR9" i="11"/>
  <c r="AP9" i="11"/>
  <c r="AO9" i="11"/>
  <c r="AN9" i="11" s="1"/>
  <c r="AF9" i="11"/>
  <c r="Q9" i="11"/>
  <c r="P9" i="11"/>
  <c r="R9" i="11" s="1"/>
  <c r="AD9" i="11" s="1"/>
  <c r="AE9" i="11" s="1"/>
  <c r="K9" i="11"/>
  <c r="L9" i="11" s="1"/>
  <c r="J9" i="11"/>
  <c r="AY8" i="11"/>
  <c r="AX8" i="11"/>
  <c r="AS8" i="11"/>
  <c r="AV8" i="11" s="1"/>
  <c r="AR8" i="11"/>
  <c r="AG8" i="11" s="1"/>
  <c r="AP8" i="11"/>
  <c r="AO8" i="11"/>
  <c r="AF8" i="11" s="1"/>
  <c r="AN8" i="11"/>
  <c r="AI8" i="11"/>
  <c r="R8" i="11"/>
  <c r="AD8" i="11" s="1"/>
  <c r="Q8" i="11"/>
  <c r="P8" i="11"/>
  <c r="K8" i="11"/>
  <c r="L8" i="11" s="1"/>
  <c r="J8" i="11"/>
  <c r="AY7" i="11"/>
  <c r="AX7" i="11"/>
  <c r="AI7" i="11" s="1"/>
  <c r="AV7" i="11"/>
  <c r="AU7" i="11"/>
  <c r="AH7" i="11" s="1"/>
  <c r="AT7" i="11"/>
  <c r="AS7" i="11"/>
  <c r="AQ7" i="11" s="1"/>
  <c r="AR7" i="11"/>
  <c r="AP7" i="11"/>
  <c r="AO7" i="11"/>
  <c r="AN7" i="11"/>
  <c r="AG7" i="11"/>
  <c r="AF7" i="11"/>
  <c r="Q7" i="11"/>
  <c r="P7" i="11"/>
  <c r="L7" i="11"/>
  <c r="K7" i="11"/>
  <c r="J7" i="11"/>
  <c r="AY6" i="11"/>
  <c r="AY55" i="11" s="1"/>
  <c r="AX6" i="11"/>
  <c r="AW6" i="11" s="1"/>
  <c r="AU6" i="11"/>
  <c r="AS6" i="11"/>
  <c r="AR6" i="11"/>
  <c r="AG6" i="11" s="1"/>
  <c r="AP6" i="11"/>
  <c r="AO6" i="11"/>
  <c r="AI6" i="11"/>
  <c r="Q6" i="11"/>
  <c r="P6" i="11"/>
  <c r="K6" i="11"/>
  <c r="L6" i="11" s="1"/>
  <c r="J6" i="11"/>
  <c r="AY54" i="10"/>
  <c r="AX54" i="10"/>
  <c r="AV54" i="10"/>
  <c r="AU54" i="10"/>
  <c r="AR54" i="10"/>
  <c r="AO54" i="10"/>
  <c r="AM54" i="10"/>
  <c r="AL54" i="10"/>
  <c r="AK54" i="10"/>
  <c r="AJ54" i="10"/>
  <c r="AC54" i="10"/>
  <c r="AB54" i="10"/>
  <c r="AA54" i="10"/>
  <c r="Z54" i="10"/>
  <c r="Y54" i="10"/>
  <c r="X54" i="10"/>
  <c r="W54" i="10"/>
  <c r="V54" i="10"/>
  <c r="U54" i="10"/>
  <c r="O54" i="10"/>
  <c r="N54" i="10"/>
  <c r="M54" i="10"/>
  <c r="AW53" i="10"/>
  <c r="AT53" i="10"/>
  <c r="AS53" i="10"/>
  <c r="AQ53" i="10"/>
  <c r="AP53" i="10"/>
  <c r="AN53" i="10" s="1"/>
  <c r="AI53" i="10"/>
  <c r="AH53" i="10"/>
  <c r="AG53" i="10"/>
  <c r="AF53" i="10"/>
  <c r="Q53" i="10"/>
  <c r="P53" i="10"/>
  <c r="R53" i="10" s="1"/>
  <c r="AD53" i="10" s="1"/>
  <c r="K53" i="10"/>
  <c r="L53" i="10" s="1"/>
  <c r="J53" i="10"/>
  <c r="AW52" i="10"/>
  <c r="AT52" i="10"/>
  <c r="AS52" i="10"/>
  <c r="AQ52" i="10" s="1"/>
  <c r="AP52" i="10"/>
  <c r="AN52" i="10"/>
  <c r="AI52" i="10"/>
  <c r="AH52" i="10"/>
  <c r="AG52" i="10"/>
  <c r="AF52" i="10"/>
  <c r="AD52" i="10"/>
  <c r="Q52" i="10"/>
  <c r="R52" i="10" s="1"/>
  <c r="P52" i="10"/>
  <c r="K52" i="10"/>
  <c r="L52" i="10" s="1"/>
  <c r="J52" i="10"/>
  <c r="AW51" i="10"/>
  <c r="AT51" i="10"/>
  <c r="AS51" i="10"/>
  <c r="AQ51" i="10" s="1"/>
  <c r="AP51" i="10"/>
  <c r="AN51" i="10"/>
  <c r="AI51" i="10"/>
  <c r="AH51" i="10"/>
  <c r="AG51" i="10"/>
  <c r="AF51" i="10"/>
  <c r="AE51" i="10"/>
  <c r="AD51" i="10"/>
  <c r="S51" i="10" s="1"/>
  <c r="T51" i="10" s="1"/>
  <c r="R51" i="10"/>
  <c r="Q51" i="10"/>
  <c r="P51" i="10"/>
  <c r="L51" i="10"/>
  <c r="K51" i="10"/>
  <c r="J51" i="10"/>
  <c r="AW50" i="10"/>
  <c r="AT50" i="10"/>
  <c r="AS50" i="10"/>
  <c r="AQ50" i="10" s="1"/>
  <c r="AP50" i="10"/>
  <c r="AN50" i="10" s="1"/>
  <c r="AI50" i="10"/>
  <c r="AH50" i="10"/>
  <c r="AG50" i="10"/>
  <c r="AF50" i="10"/>
  <c r="Q50" i="10"/>
  <c r="P50" i="10"/>
  <c r="K50" i="10"/>
  <c r="L50" i="10" s="1"/>
  <c r="J50" i="10"/>
  <c r="AW49" i="10"/>
  <c r="AT49" i="10"/>
  <c r="AS49" i="10"/>
  <c r="AQ49" i="10"/>
  <c r="AP49" i="10"/>
  <c r="AN49" i="10"/>
  <c r="AI49" i="10"/>
  <c r="AH49" i="10"/>
  <c r="AG49" i="10"/>
  <c r="AF49" i="10"/>
  <c r="Q49" i="10"/>
  <c r="P49" i="10"/>
  <c r="K49" i="10"/>
  <c r="L49" i="10" s="1"/>
  <c r="J49" i="10"/>
  <c r="AW48" i="10"/>
  <c r="AT48" i="10"/>
  <c r="AS48" i="10"/>
  <c r="AQ48" i="10" s="1"/>
  <c r="AP48" i="10"/>
  <c r="AN48" i="10"/>
  <c r="AI48" i="10"/>
  <c r="AH48" i="10"/>
  <c r="AG48" i="10"/>
  <c r="AF48" i="10"/>
  <c r="Q48" i="10"/>
  <c r="P48" i="10"/>
  <c r="K48" i="10"/>
  <c r="L48" i="10" s="1"/>
  <c r="J48" i="10"/>
  <c r="AW47" i="10"/>
  <c r="AT47" i="10"/>
  <c r="AS47" i="10"/>
  <c r="AQ47" i="10"/>
  <c r="AP47" i="10"/>
  <c r="AN47" i="10"/>
  <c r="AI47" i="10"/>
  <c r="AH47" i="10"/>
  <c r="AG47" i="10"/>
  <c r="AF47" i="10"/>
  <c r="Q47" i="10"/>
  <c r="P47" i="10"/>
  <c r="K47" i="10"/>
  <c r="L47" i="10" s="1"/>
  <c r="J47" i="10"/>
  <c r="AW46" i="10"/>
  <c r="AT46" i="10"/>
  <c r="AS46" i="10"/>
  <c r="AQ46" i="10" s="1"/>
  <c r="AP46" i="10"/>
  <c r="AN46" i="10"/>
  <c r="AI46" i="10"/>
  <c r="AH46" i="10"/>
  <c r="AG46" i="10"/>
  <c r="AF46" i="10"/>
  <c r="Q46" i="10"/>
  <c r="P46" i="10"/>
  <c r="L46" i="10"/>
  <c r="K46" i="10"/>
  <c r="J46" i="10"/>
  <c r="AW45" i="10"/>
  <c r="AT45" i="10"/>
  <c r="AS45" i="10"/>
  <c r="AQ45" i="10"/>
  <c r="AP45" i="10"/>
  <c r="AN45" i="10" s="1"/>
  <c r="AI45" i="10"/>
  <c r="AH45" i="10"/>
  <c r="AG45" i="10"/>
  <c r="AF45" i="10"/>
  <c r="Q45" i="10"/>
  <c r="P45" i="10"/>
  <c r="L45" i="10"/>
  <c r="K45" i="10"/>
  <c r="J45" i="10"/>
  <c r="AW44" i="10"/>
  <c r="AT44" i="10"/>
  <c r="AS44" i="10"/>
  <c r="AQ44" i="10"/>
  <c r="AP44" i="10"/>
  <c r="AN44" i="10" s="1"/>
  <c r="AI44" i="10"/>
  <c r="AH44" i="10"/>
  <c r="AG44" i="10"/>
  <c r="AF44" i="10"/>
  <c r="Q44" i="10"/>
  <c r="R44" i="10" s="1"/>
  <c r="AD44" i="10" s="1"/>
  <c r="P44" i="10"/>
  <c r="L44" i="10"/>
  <c r="K44" i="10"/>
  <c r="J44" i="10"/>
  <c r="AW43" i="10"/>
  <c r="AT43" i="10"/>
  <c r="AS43" i="10"/>
  <c r="AQ43" i="10" s="1"/>
  <c r="AP43" i="10"/>
  <c r="AN43" i="10" s="1"/>
  <c r="AI43" i="10"/>
  <c r="AH43" i="10"/>
  <c r="AG43" i="10"/>
  <c r="AF43" i="10"/>
  <c r="R43" i="10"/>
  <c r="AD43" i="10" s="1"/>
  <c r="Q43" i="10"/>
  <c r="P43" i="10"/>
  <c r="L43" i="10"/>
  <c r="K43" i="10"/>
  <c r="J43" i="10"/>
  <c r="AW42" i="10"/>
  <c r="AT42" i="10"/>
  <c r="AS42" i="10"/>
  <c r="AQ42" i="10" s="1"/>
  <c r="AP42" i="10"/>
  <c r="AN42" i="10" s="1"/>
  <c r="AI42" i="10"/>
  <c r="AH42" i="10"/>
  <c r="AG42" i="10"/>
  <c r="AF42" i="10"/>
  <c r="AD42" i="10"/>
  <c r="AE42" i="10" s="1"/>
  <c r="S42" i="10"/>
  <c r="T42" i="10" s="1"/>
  <c r="R42" i="10"/>
  <c r="Q42" i="10"/>
  <c r="P42" i="10"/>
  <c r="L42" i="10"/>
  <c r="K42" i="10"/>
  <c r="J42" i="10"/>
  <c r="AW41" i="10"/>
  <c r="AT41" i="10"/>
  <c r="AS41" i="10"/>
  <c r="AQ41" i="10" s="1"/>
  <c r="AP41" i="10"/>
  <c r="AN41" i="10" s="1"/>
  <c r="AI41" i="10"/>
  <c r="AH41" i="10"/>
  <c r="AG41" i="10"/>
  <c r="AF41" i="10"/>
  <c r="AD41" i="10"/>
  <c r="R41" i="10"/>
  <c r="Q41" i="10"/>
  <c r="P41" i="10"/>
  <c r="L41" i="10"/>
  <c r="K41" i="10"/>
  <c r="J41" i="10"/>
  <c r="AW40" i="10"/>
  <c r="AT40" i="10"/>
  <c r="AS40" i="10"/>
  <c r="AQ40" i="10" s="1"/>
  <c r="AP40" i="10"/>
  <c r="AN40" i="10" s="1"/>
  <c r="AI40" i="10"/>
  <c r="AH40" i="10"/>
  <c r="AG40" i="10"/>
  <c r="AF40" i="10"/>
  <c r="AD40" i="10"/>
  <c r="Q40" i="10"/>
  <c r="R40" i="10" s="1"/>
  <c r="P40" i="10"/>
  <c r="K40" i="10"/>
  <c r="L40" i="10" s="1"/>
  <c r="J40" i="10"/>
  <c r="AW39" i="10"/>
  <c r="AT39" i="10"/>
  <c r="AS39" i="10"/>
  <c r="AQ39" i="10" s="1"/>
  <c r="AP39" i="10"/>
  <c r="AN39" i="10"/>
  <c r="AI39" i="10"/>
  <c r="AH39" i="10"/>
  <c r="AG39" i="10"/>
  <c r="AF39" i="10"/>
  <c r="AE39" i="10"/>
  <c r="AD39" i="10"/>
  <c r="S39" i="10" s="1"/>
  <c r="T39" i="10" s="1"/>
  <c r="R39" i="10"/>
  <c r="Q39" i="10"/>
  <c r="P39" i="10"/>
  <c r="K39" i="10"/>
  <c r="L39" i="10" s="1"/>
  <c r="J39" i="10"/>
  <c r="AW38" i="10"/>
  <c r="AT38" i="10"/>
  <c r="AS38" i="10"/>
  <c r="AQ38" i="10" s="1"/>
  <c r="AP38" i="10"/>
  <c r="AN38" i="10"/>
  <c r="AI38" i="10"/>
  <c r="AH38" i="10"/>
  <c r="AG38" i="10"/>
  <c r="AF38" i="10"/>
  <c r="Q38" i="10"/>
  <c r="P38" i="10"/>
  <c r="K38" i="10"/>
  <c r="L38" i="10" s="1"/>
  <c r="J38" i="10"/>
  <c r="AW37" i="10"/>
  <c r="AT37" i="10"/>
  <c r="AS37" i="10"/>
  <c r="AQ37" i="10"/>
  <c r="AP37" i="10"/>
  <c r="AN37" i="10"/>
  <c r="AI37" i="10"/>
  <c r="AH37" i="10"/>
  <c r="AG37" i="10"/>
  <c r="AF37" i="10"/>
  <c r="Q37" i="10"/>
  <c r="P37" i="10"/>
  <c r="K37" i="10"/>
  <c r="L37" i="10" s="1"/>
  <c r="J37" i="10"/>
  <c r="AW36" i="10"/>
  <c r="AT36" i="10"/>
  <c r="AS36" i="10"/>
  <c r="AQ36" i="10"/>
  <c r="AP36" i="10"/>
  <c r="AN36" i="10"/>
  <c r="AI36" i="10"/>
  <c r="AH36" i="10"/>
  <c r="AG36" i="10"/>
  <c r="AF36" i="10"/>
  <c r="Q36" i="10"/>
  <c r="P36" i="10"/>
  <c r="K36" i="10"/>
  <c r="L36" i="10" s="1"/>
  <c r="J36" i="10"/>
  <c r="AW35" i="10"/>
  <c r="AT35" i="10"/>
  <c r="AS35" i="10"/>
  <c r="AQ35" i="10"/>
  <c r="AP35" i="10"/>
  <c r="AN35" i="10"/>
  <c r="AI35" i="10"/>
  <c r="AH35" i="10"/>
  <c r="AG35" i="10"/>
  <c r="AF35" i="10"/>
  <c r="Q35" i="10"/>
  <c r="P35" i="10"/>
  <c r="K35" i="10"/>
  <c r="L35" i="10" s="1"/>
  <c r="J35" i="10"/>
  <c r="AW34" i="10"/>
  <c r="AT34" i="10"/>
  <c r="AS34" i="10"/>
  <c r="AQ34" i="10"/>
  <c r="AP34" i="10"/>
  <c r="AN34" i="10"/>
  <c r="AI34" i="10"/>
  <c r="AH34" i="10"/>
  <c r="AG34" i="10"/>
  <c r="AF34" i="10"/>
  <c r="Q34" i="10"/>
  <c r="P34" i="10"/>
  <c r="L34" i="10"/>
  <c r="K34" i="10"/>
  <c r="J34" i="10"/>
  <c r="AW33" i="10"/>
  <c r="AT33" i="10"/>
  <c r="AS33" i="10"/>
  <c r="AQ33" i="10"/>
  <c r="AP33" i="10"/>
  <c r="AN33" i="10" s="1"/>
  <c r="AI33" i="10"/>
  <c r="AH33" i="10"/>
  <c r="AG33" i="10"/>
  <c r="AF33" i="10"/>
  <c r="Q33" i="10"/>
  <c r="P33" i="10"/>
  <c r="L33" i="10"/>
  <c r="K33" i="10"/>
  <c r="J33" i="10"/>
  <c r="AW32" i="10"/>
  <c r="AT32" i="10"/>
  <c r="AS32" i="10"/>
  <c r="AQ32" i="10"/>
  <c r="AP32" i="10"/>
  <c r="AN32" i="10" s="1"/>
  <c r="AI32" i="10"/>
  <c r="AH32" i="10"/>
  <c r="AG32" i="10"/>
  <c r="AF32" i="10"/>
  <c r="Q32" i="10"/>
  <c r="R32" i="10" s="1"/>
  <c r="AD32" i="10" s="1"/>
  <c r="P32" i="10"/>
  <c r="L32" i="10"/>
  <c r="K32" i="10"/>
  <c r="J32" i="10"/>
  <c r="AW31" i="10"/>
  <c r="AT31" i="10"/>
  <c r="AS31" i="10"/>
  <c r="AQ31" i="10" s="1"/>
  <c r="AP31" i="10"/>
  <c r="AN31" i="10" s="1"/>
  <c r="AI31" i="10"/>
  <c r="AH31" i="10"/>
  <c r="AG31" i="10"/>
  <c r="AF31" i="10"/>
  <c r="R31" i="10"/>
  <c r="AD31" i="10" s="1"/>
  <c r="Q31" i="10"/>
  <c r="P31" i="10"/>
  <c r="L31" i="10"/>
  <c r="K31" i="10"/>
  <c r="J31" i="10"/>
  <c r="AW30" i="10"/>
  <c r="AT30" i="10"/>
  <c r="AS30" i="10"/>
  <c r="AQ30" i="10" s="1"/>
  <c r="AP30" i="10"/>
  <c r="AN30" i="10" s="1"/>
  <c r="AI30" i="10"/>
  <c r="AH30" i="10"/>
  <c r="AG30" i="10"/>
  <c r="AF30" i="10"/>
  <c r="AD30" i="10"/>
  <c r="AE30" i="10" s="1"/>
  <c r="S30" i="10"/>
  <c r="T30" i="10" s="1"/>
  <c r="R30" i="10"/>
  <c r="Q30" i="10"/>
  <c r="P30" i="10"/>
  <c r="L30" i="10"/>
  <c r="K30" i="10"/>
  <c r="J30" i="10"/>
  <c r="AW29" i="10"/>
  <c r="AT29" i="10"/>
  <c r="AS29" i="10"/>
  <c r="AQ29" i="10" s="1"/>
  <c r="AP29" i="10"/>
  <c r="AN29" i="10" s="1"/>
  <c r="AI29" i="10"/>
  <c r="AH29" i="10"/>
  <c r="AG29" i="10"/>
  <c r="AF29" i="10"/>
  <c r="Q29" i="10"/>
  <c r="R29" i="10" s="1"/>
  <c r="AD29" i="10" s="1"/>
  <c r="P29" i="10"/>
  <c r="K29" i="10"/>
  <c r="L29" i="10" s="1"/>
  <c r="J29" i="10"/>
  <c r="AW28" i="10"/>
  <c r="AT28" i="10"/>
  <c r="AS28" i="10"/>
  <c r="AQ28" i="10" s="1"/>
  <c r="AP28" i="10"/>
  <c r="AN28" i="10"/>
  <c r="AI28" i="10"/>
  <c r="AH28" i="10"/>
  <c r="AG28" i="10"/>
  <c r="AF28" i="10"/>
  <c r="AD28" i="10"/>
  <c r="R28" i="10"/>
  <c r="Q28" i="10"/>
  <c r="P28" i="10"/>
  <c r="K28" i="10"/>
  <c r="L28" i="10" s="1"/>
  <c r="J28" i="10"/>
  <c r="AW27" i="10"/>
  <c r="AT27" i="10"/>
  <c r="AS27" i="10"/>
  <c r="AQ27" i="10" s="1"/>
  <c r="AP27" i="10"/>
  <c r="AN27" i="10"/>
  <c r="AI27" i="10"/>
  <c r="AH27" i="10"/>
  <c r="AG27" i="10"/>
  <c r="AF27" i="10"/>
  <c r="AE27" i="10"/>
  <c r="Q27" i="10"/>
  <c r="P27" i="10"/>
  <c r="R27" i="10" s="1"/>
  <c r="AD27" i="10" s="1"/>
  <c r="K27" i="10"/>
  <c r="L27" i="10" s="1"/>
  <c r="J27" i="10"/>
  <c r="AW26" i="10"/>
  <c r="AT26" i="10"/>
  <c r="AS26" i="10"/>
  <c r="AQ26" i="10"/>
  <c r="AP26" i="10"/>
  <c r="AN26" i="10"/>
  <c r="AI26" i="10"/>
  <c r="AH26" i="10"/>
  <c r="AG26" i="10"/>
  <c r="AF26" i="10"/>
  <c r="Q26" i="10"/>
  <c r="P26" i="10"/>
  <c r="K26" i="10"/>
  <c r="L26" i="10" s="1"/>
  <c r="J26" i="10"/>
  <c r="AW25" i="10"/>
  <c r="AT25" i="10"/>
  <c r="AS25" i="10"/>
  <c r="AQ25" i="10"/>
  <c r="AP25" i="10"/>
  <c r="AN25" i="10"/>
  <c r="AI25" i="10"/>
  <c r="AH25" i="10"/>
  <c r="AG25" i="10"/>
  <c r="AF25" i="10"/>
  <c r="Q25" i="10"/>
  <c r="P25" i="10"/>
  <c r="K25" i="10"/>
  <c r="L25" i="10" s="1"/>
  <c r="J25" i="10"/>
  <c r="AW24" i="10"/>
  <c r="AT24" i="10"/>
  <c r="AS24" i="10"/>
  <c r="AQ24" i="10"/>
  <c r="AP24" i="10"/>
  <c r="AN24" i="10"/>
  <c r="AI24" i="10"/>
  <c r="AH24" i="10"/>
  <c r="AG24" i="10"/>
  <c r="AF24" i="10"/>
  <c r="Q24" i="10"/>
  <c r="P24" i="10"/>
  <c r="L24" i="10"/>
  <c r="K24" i="10"/>
  <c r="J24" i="10"/>
  <c r="AW23" i="10"/>
  <c r="AT23" i="10"/>
  <c r="AS23" i="10"/>
  <c r="AQ23" i="10"/>
  <c r="AP23" i="10"/>
  <c r="AN23" i="10" s="1"/>
  <c r="AI23" i="10"/>
  <c r="AH23" i="10"/>
  <c r="AG23" i="10"/>
  <c r="AF23" i="10"/>
  <c r="Q23" i="10"/>
  <c r="P23" i="10"/>
  <c r="K23" i="10"/>
  <c r="L23" i="10" s="1"/>
  <c r="J23" i="10"/>
  <c r="AW22" i="10"/>
  <c r="AT22" i="10"/>
  <c r="AS22" i="10"/>
  <c r="AQ22" i="10"/>
  <c r="AP22" i="10"/>
  <c r="AN22" i="10"/>
  <c r="AI22" i="10"/>
  <c r="AH22" i="10"/>
  <c r="AG22" i="10"/>
  <c r="AF22" i="10"/>
  <c r="Q22" i="10"/>
  <c r="P22" i="10"/>
  <c r="L22" i="10"/>
  <c r="K22" i="10"/>
  <c r="J22" i="10"/>
  <c r="AW21" i="10"/>
  <c r="AT21" i="10"/>
  <c r="AS21" i="10"/>
  <c r="AQ21" i="10" s="1"/>
  <c r="AP21" i="10"/>
  <c r="AN21" i="10" s="1"/>
  <c r="AI21" i="10"/>
  <c r="AH21" i="10"/>
  <c r="AG21" i="10"/>
  <c r="AF21" i="10"/>
  <c r="Q21" i="10"/>
  <c r="P21" i="10"/>
  <c r="L21" i="10"/>
  <c r="K21" i="10"/>
  <c r="J21" i="10"/>
  <c r="AW20" i="10"/>
  <c r="AT20" i="10"/>
  <c r="AS20" i="10"/>
  <c r="AQ20" i="10"/>
  <c r="AP20" i="10"/>
  <c r="AN20" i="10" s="1"/>
  <c r="AI20" i="10"/>
  <c r="AH20" i="10"/>
  <c r="AG20" i="10"/>
  <c r="AF20" i="10"/>
  <c r="Q20" i="10"/>
  <c r="R20" i="10" s="1"/>
  <c r="AD20" i="10" s="1"/>
  <c r="P20" i="10"/>
  <c r="K20" i="10"/>
  <c r="L20" i="10" s="1"/>
  <c r="J20" i="10"/>
  <c r="AW19" i="10"/>
  <c r="AT19" i="10"/>
  <c r="AS19" i="10"/>
  <c r="AQ19" i="10" s="1"/>
  <c r="AP19" i="10"/>
  <c r="AN19" i="10"/>
  <c r="AI19" i="10"/>
  <c r="AH19" i="10"/>
  <c r="AG19" i="10"/>
  <c r="AF19" i="10"/>
  <c r="R19" i="10"/>
  <c r="AD19" i="10" s="1"/>
  <c r="Q19" i="10"/>
  <c r="P19" i="10"/>
  <c r="K19" i="10"/>
  <c r="L19" i="10" s="1"/>
  <c r="J19" i="10"/>
  <c r="AW18" i="10"/>
  <c r="AT18" i="10"/>
  <c r="AS18" i="10"/>
  <c r="AQ18" i="10" s="1"/>
  <c r="AP18" i="10"/>
  <c r="AN18" i="10" s="1"/>
  <c r="AI18" i="10"/>
  <c r="AH18" i="10"/>
  <c r="AG18" i="10"/>
  <c r="AF18" i="10"/>
  <c r="S18" i="10"/>
  <c r="T18" i="10" s="1"/>
  <c r="Q18" i="10"/>
  <c r="P18" i="10"/>
  <c r="R18" i="10" s="1"/>
  <c r="AD18" i="10" s="1"/>
  <c r="AE18" i="10" s="1"/>
  <c r="K18" i="10"/>
  <c r="L18" i="10" s="1"/>
  <c r="J18" i="10"/>
  <c r="AW17" i="10"/>
  <c r="AT17" i="10"/>
  <c r="AS17" i="10"/>
  <c r="AQ17" i="10" s="1"/>
  <c r="AP17" i="10"/>
  <c r="AN17" i="10"/>
  <c r="AI17" i="10"/>
  <c r="AH17" i="10"/>
  <c r="AG17" i="10"/>
  <c r="AF17" i="10"/>
  <c r="Q17" i="10"/>
  <c r="P17" i="10"/>
  <c r="R17" i="10" s="1"/>
  <c r="AD17" i="10" s="1"/>
  <c r="K17" i="10"/>
  <c r="L17" i="10" s="1"/>
  <c r="J17" i="10"/>
  <c r="AW16" i="10"/>
  <c r="AT16" i="10"/>
  <c r="AS16" i="10"/>
  <c r="AQ16" i="10" s="1"/>
  <c r="AP16" i="10"/>
  <c r="AN16" i="10"/>
  <c r="AI16" i="10"/>
  <c r="AH16" i="10"/>
  <c r="AG16" i="10"/>
  <c r="AF16" i="10"/>
  <c r="Q16" i="10"/>
  <c r="P16" i="10"/>
  <c r="K16" i="10"/>
  <c r="L16" i="10" s="1"/>
  <c r="J16" i="10"/>
  <c r="AW15" i="10"/>
  <c r="AT15" i="10"/>
  <c r="AS15" i="10"/>
  <c r="AQ15" i="10" s="1"/>
  <c r="AP15" i="10"/>
  <c r="AN15" i="10"/>
  <c r="AI15" i="10"/>
  <c r="AH15" i="10"/>
  <c r="AG15" i="10"/>
  <c r="AF15" i="10"/>
  <c r="Q15" i="10"/>
  <c r="R15" i="10" s="1"/>
  <c r="AD15" i="10" s="1"/>
  <c r="P15" i="10"/>
  <c r="K15" i="10"/>
  <c r="L15" i="10" s="1"/>
  <c r="J15" i="10"/>
  <c r="AW14" i="10"/>
  <c r="AT14" i="10"/>
  <c r="AS14" i="10"/>
  <c r="AQ14" i="10" s="1"/>
  <c r="AP14" i="10"/>
  <c r="AN14" i="10"/>
  <c r="AI14" i="10"/>
  <c r="AH14" i="10"/>
  <c r="AG14" i="10"/>
  <c r="AF14" i="10"/>
  <c r="Q14" i="10"/>
  <c r="P14" i="10"/>
  <c r="R14" i="10" s="1"/>
  <c r="AD14" i="10" s="1"/>
  <c r="L14" i="10"/>
  <c r="K14" i="10"/>
  <c r="J14" i="10"/>
  <c r="AW13" i="10"/>
  <c r="AT13" i="10"/>
  <c r="AS13" i="10"/>
  <c r="AQ13" i="10" s="1"/>
  <c r="AP13" i="10"/>
  <c r="AN13" i="10" s="1"/>
  <c r="AI13" i="10"/>
  <c r="AH13" i="10"/>
  <c r="AG13" i="10"/>
  <c r="AF13" i="10"/>
  <c r="Q13" i="10"/>
  <c r="P13" i="10"/>
  <c r="K13" i="10"/>
  <c r="L13" i="10" s="1"/>
  <c r="J13" i="10"/>
  <c r="AW12" i="10"/>
  <c r="AT12" i="10"/>
  <c r="AS12" i="10"/>
  <c r="AQ12" i="10"/>
  <c r="AP12" i="10"/>
  <c r="AN12" i="10"/>
  <c r="AI12" i="10"/>
  <c r="AH12" i="10"/>
  <c r="AG12" i="10"/>
  <c r="AF12" i="10"/>
  <c r="Q12" i="10"/>
  <c r="R12" i="10" s="1"/>
  <c r="AD12" i="10" s="1"/>
  <c r="P12" i="10"/>
  <c r="K12" i="10"/>
  <c r="L12" i="10" s="1"/>
  <c r="J12" i="10"/>
  <c r="AW11" i="10"/>
  <c r="AT11" i="10"/>
  <c r="AS11" i="10"/>
  <c r="AQ11" i="10" s="1"/>
  <c r="AP11" i="10"/>
  <c r="AN11" i="10" s="1"/>
  <c r="AI11" i="10"/>
  <c r="AH11" i="10"/>
  <c r="AG11" i="10"/>
  <c r="AF11" i="10"/>
  <c r="R11" i="10"/>
  <c r="AD11" i="10" s="1"/>
  <c r="Q11" i="10"/>
  <c r="P11" i="10"/>
  <c r="L11" i="10"/>
  <c r="K11" i="10"/>
  <c r="J11" i="10"/>
  <c r="AW10" i="10"/>
  <c r="AT10" i="10"/>
  <c r="AS10" i="10"/>
  <c r="AQ10" i="10" s="1"/>
  <c r="AP10" i="10"/>
  <c r="AN10" i="10" s="1"/>
  <c r="AI10" i="10"/>
  <c r="AH10" i="10"/>
  <c r="AG10" i="10"/>
  <c r="AF10" i="10"/>
  <c r="Q10" i="10"/>
  <c r="P10" i="10"/>
  <c r="K10" i="10"/>
  <c r="L10" i="10" s="1"/>
  <c r="J10" i="10"/>
  <c r="AW9" i="10"/>
  <c r="AT9" i="10"/>
  <c r="AS9" i="10"/>
  <c r="AQ9" i="10"/>
  <c r="AP9" i="10"/>
  <c r="AN9" i="10"/>
  <c r="AI9" i="10"/>
  <c r="AH9" i="10"/>
  <c r="AG9" i="10"/>
  <c r="AF9" i="10"/>
  <c r="Q9" i="10"/>
  <c r="R9" i="10" s="1"/>
  <c r="AD9" i="10" s="1"/>
  <c r="P9" i="10"/>
  <c r="K9" i="10"/>
  <c r="L9" i="10" s="1"/>
  <c r="J9" i="10"/>
  <c r="AW8" i="10"/>
  <c r="AT8" i="10"/>
  <c r="AS8" i="10"/>
  <c r="AQ8" i="10" s="1"/>
  <c r="AP8" i="10"/>
  <c r="AN8" i="10"/>
  <c r="AI8" i="10"/>
  <c r="AH8" i="10"/>
  <c r="AG8" i="10"/>
  <c r="AF8" i="10"/>
  <c r="R8" i="10"/>
  <c r="AD8" i="10" s="1"/>
  <c r="Q8" i="10"/>
  <c r="P8" i="10"/>
  <c r="K8" i="10"/>
  <c r="L8" i="10" s="1"/>
  <c r="J8" i="10"/>
  <c r="AW7" i="10"/>
  <c r="AT7" i="10"/>
  <c r="AS7" i="10"/>
  <c r="AQ7" i="10"/>
  <c r="AP7" i="10"/>
  <c r="AN7" i="10"/>
  <c r="AI7" i="10"/>
  <c r="AH7" i="10"/>
  <c r="AG7" i="10"/>
  <c r="AF7" i="10"/>
  <c r="S7" i="10"/>
  <c r="T7" i="10" s="1"/>
  <c r="Q7" i="10"/>
  <c r="P7" i="10"/>
  <c r="R7" i="10" s="1"/>
  <c r="AD7" i="10" s="1"/>
  <c r="AE7" i="10" s="1"/>
  <c r="L7" i="10"/>
  <c r="K7" i="10"/>
  <c r="J7" i="10"/>
  <c r="AW6" i="10"/>
  <c r="AW54" i="10" s="1"/>
  <c r="AT6" i="10"/>
  <c r="AS6" i="10"/>
  <c r="AQ6" i="10"/>
  <c r="AP6" i="10"/>
  <c r="AN6" i="10" s="1"/>
  <c r="AI6" i="10"/>
  <c r="AH6" i="10"/>
  <c r="AG6" i="10"/>
  <c r="AG54" i="10" s="1"/>
  <c r="AF6" i="10"/>
  <c r="Q6" i="10"/>
  <c r="P6" i="10"/>
  <c r="K6" i="10"/>
  <c r="L6" i="10" s="1"/>
  <c r="J6" i="10"/>
  <c r="AY51" i="9"/>
  <c r="AM51" i="9"/>
  <c r="AL51" i="9"/>
  <c r="AK51" i="9"/>
  <c r="AJ51" i="9"/>
  <c r="AC51" i="9"/>
  <c r="AB51" i="9"/>
  <c r="AA51" i="9"/>
  <c r="Z51" i="9"/>
  <c r="Y51" i="9"/>
  <c r="U51" i="9"/>
  <c r="O51" i="9"/>
  <c r="N51" i="9"/>
  <c r="M51" i="9"/>
  <c r="AY50" i="9"/>
  <c r="AX50" i="9"/>
  <c r="AI50" i="9" s="1"/>
  <c r="AV50" i="9"/>
  <c r="AS50" i="9"/>
  <c r="AR50" i="9"/>
  <c r="AG50" i="9" s="1"/>
  <c r="AP50" i="9"/>
  <c r="AN50" i="9" s="1"/>
  <c r="AO50" i="9"/>
  <c r="AF50" i="9"/>
  <c r="Q50" i="9"/>
  <c r="K50" i="9"/>
  <c r="L50" i="9" s="1"/>
  <c r="W50" i="9" s="1"/>
  <c r="J50" i="9"/>
  <c r="AY49" i="9"/>
  <c r="AX49" i="9"/>
  <c r="AI49" i="9" s="1"/>
  <c r="AV49" i="9"/>
  <c r="AS49" i="9"/>
  <c r="AR49" i="9"/>
  <c r="AG49" i="9" s="1"/>
  <c r="AP49" i="9"/>
  <c r="AO49" i="9"/>
  <c r="AF49" i="9" s="1"/>
  <c r="AN49" i="9"/>
  <c r="Q49" i="9"/>
  <c r="K49" i="9"/>
  <c r="L49" i="9" s="1"/>
  <c r="W49" i="9" s="1"/>
  <c r="J49" i="9"/>
  <c r="AY48" i="9"/>
  <c r="AX48" i="9"/>
  <c r="AV48" i="9"/>
  <c r="AS48" i="9"/>
  <c r="AR48" i="9"/>
  <c r="AG48" i="9" s="1"/>
  <c r="AP48" i="9"/>
  <c r="AN48" i="9" s="1"/>
  <c r="AO48" i="9"/>
  <c r="AF48" i="9" s="1"/>
  <c r="Q48" i="9"/>
  <c r="K48" i="9"/>
  <c r="L48" i="9" s="1"/>
  <c r="W48" i="9" s="1"/>
  <c r="J48" i="9"/>
  <c r="AY47" i="9"/>
  <c r="AX47" i="9"/>
  <c r="AI47" i="9" s="1"/>
  <c r="AV47" i="9"/>
  <c r="AS47" i="9"/>
  <c r="AR47" i="9"/>
  <c r="AU47" i="9" s="1"/>
  <c r="AP47" i="9"/>
  <c r="AO47" i="9"/>
  <c r="AN47" i="9"/>
  <c r="AG47" i="9"/>
  <c r="AF47" i="9"/>
  <c r="Q47" i="9"/>
  <c r="K47" i="9"/>
  <c r="J47" i="9"/>
  <c r="AY46" i="9"/>
  <c r="AX46" i="9"/>
  <c r="AI46" i="9" s="1"/>
  <c r="AV46" i="9"/>
  <c r="AU46" i="9"/>
  <c r="AT46" i="9"/>
  <c r="AS46" i="9"/>
  <c r="AR46" i="9"/>
  <c r="AQ46" i="9" s="1"/>
  <c r="AP46" i="9"/>
  <c r="AO46" i="9"/>
  <c r="AN46" i="9"/>
  <c r="AH46" i="9"/>
  <c r="AF46" i="9"/>
  <c r="Q46" i="9"/>
  <c r="K46" i="9"/>
  <c r="X46" i="9" s="1"/>
  <c r="J46" i="9"/>
  <c r="AY45" i="9"/>
  <c r="AX45" i="9"/>
  <c r="AI45" i="9" s="1"/>
  <c r="AV45" i="9"/>
  <c r="AS45" i="9"/>
  <c r="AR45" i="9"/>
  <c r="AP45" i="9"/>
  <c r="AO45" i="9"/>
  <c r="AN45" i="9"/>
  <c r="AF45" i="9"/>
  <c r="Q45" i="9"/>
  <c r="K45" i="9"/>
  <c r="V45" i="9" s="1"/>
  <c r="J45" i="9"/>
  <c r="AY44" i="9"/>
  <c r="AX44" i="9"/>
  <c r="AI44" i="9" s="1"/>
  <c r="AV44" i="9"/>
  <c r="AS44" i="9"/>
  <c r="AR44" i="9"/>
  <c r="AG44" i="9" s="1"/>
  <c r="AP44" i="9"/>
  <c r="AN44" i="9" s="1"/>
  <c r="AO44" i="9"/>
  <c r="AF44" i="9"/>
  <c r="Q44" i="9"/>
  <c r="K44" i="9"/>
  <c r="L44" i="9" s="1"/>
  <c r="W44" i="9" s="1"/>
  <c r="J44" i="9"/>
  <c r="AY43" i="9"/>
  <c r="AX43" i="9"/>
  <c r="AI43" i="9" s="1"/>
  <c r="AV43" i="9"/>
  <c r="AS43" i="9"/>
  <c r="AR43" i="9"/>
  <c r="AG43" i="9" s="1"/>
  <c r="AP43" i="9"/>
  <c r="AO43" i="9"/>
  <c r="AF43" i="9" s="1"/>
  <c r="AN43" i="9"/>
  <c r="Q43" i="9"/>
  <c r="K43" i="9"/>
  <c r="L43" i="9" s="1"/>
  <c r="W43" i="9" s="1"/>
  <c r="J43" i="9"/>
  <c r="AY42" i="9"/>
  <c r="AX42" i="9"/>
  <c r="AV42" i="9"/>
  <c r="AS42" i="9"/>
  <c r="AR42" i="9"/>
  <c r="AG42" i="9" s="1"/>
  <c r="AP42" i="9"/>
  <c r="AN42" i="9" s="1"/>
  <c r="AO42" i="9"/>
  <c r="AF42" i="9" s="1"/>
  <c r="Q42" i="9"/>
  <c r="K42" i="9"/>
  <c r="L42" i="9" s="1"/>
  <c r="W42" i="9" s="1"/>
  <c r="J42" i="9"/>
  <c r="AY41" i="9"/>
  <c r="AX41" i="9"/>
  <c r="AI41" i="9" s="1"/>
  <c r="AV41" i="9"/>
  <c r="AS41" i="9"/>
  <c r="AR41" i="9"/>
  <c r="AU41" i="9" s="1"/>
  <c r="AP41" i="9"/>
  <c r="AO41" i="9"/>
  <c r="AN41" i="9"/>
  <c r="AG41" i="9"/>
  <c r="AF41" i="9"/>
  <c r="Q41" i="9"/>
  <c r="K41" i="9"/>
  <c r="J41" i="9"/>
  <c r="AY40" i="9"/>
  <c r="AX40" i="9"/>
  <c r="AI40" i="9" s="1"/>
  <c r="AV40" i="9"/>
  <c r="AU40" i="9"/>
  <c r="AT40" i="9"/>
  <c r="AS40" i="9"/>
  <c r="AR40" i="9"/>
  <c r="AQ40" i="9" s="1"/>
  <c r="AP40" i="9"/>
  <c r="AO40" i="9"/>
  <c r="AN40" i="9"/>
  <c r="AH40" i="9"/>
  <c r="AF40" i="9"/>
  <c r="Q40" i="9"/>
  <c r="K40" i="9"/>
  <c r="X40" i="9" s="1"/>
  <c r="J40" i="9"/>
  <c r="AY39" i="9"/>
  <c r="AX39" i="9"/>
  <c r="AI39" i="9" s="1"/>
  <c r="AV39" i="9"/>
  <c r="AS39" i="9"/>
  <c r="AR39" i="9"/>
  <c r="AP39" i="9"/>
  <c r="AO39" i="9"/>
  <c r="AN39" i="9"/>
  <c r="AF39" i="9"/>
  <c r="Q39" i="9"/>
  <c r="K39" i="9"/>
  <c r="V39" i="9" s="1"/>
  <c r="J39" i="9"/>
  <c r="AY38" i="9"/>
  <c r="AX38" i="9"/>
  <c r="AI38" i="9" s="1"/>
  <c r="AV38" i="9"/>
  <c r="AS38" i="9"/>
  <c r="AR38" i="9"/>
  <c r="AG38" i="9" s="1"/>
  <c r="AP38" i="9"/>
  <c r="AN38" i="9" s="1"/>
  <c r="AO38" i="9"/>
  <c r="AF38" i="9"/>
  <c r="Q38" i="9"/>
  <c r="K38" i="9"/>
  <c r="L38" i="9" s="1"/>
  <c r="W38" i="9" s="1"/>
  <c r="J38" i="9"/>
  <c r="AY37" i="9"/>
  <c r="AX37" i="9"/>
  <c r="AI37" i="9" s="1"/>
  <c r="AV37" i="9"/>
  <c r="AS37" i="9"/>
  <c r="AR37" i="9"/>
  <c r="AG37" i="9" s="1"/>
  <c r="AP37" i="9"/>
  <c r="AO37" i="9"/>
  <c r="AF37" i="9" s="1"/>
  <c r="AN37" i="9"/>
  <c r="Q37" i="9"/>
  <c r="K37" i="9"/>
  <c r="L37" i="9" s="1"/>
  <c r="W37" i="9" s="1"/>
  <c r="J37" i="9"/>
  <c r="AY36" i="9"/>
  <c r="AX36" i="9"/>
  <c r="AV36" i="9"/>
  <c r="AS36" i="9"/>
  <c r="AR36" i="9"/>
  <c r="AG36" i="9" s="1"/>
  <c r="AP36" i="9"/>
  <c r="AN36" i="9" s="1"/>
  <c r="AO36" i="9"/>
  <c r="AF36" i="9"/>
  <c r="Q36" i="9"/>
  <c r="K36" i="9"/>
  <c r="L36" i="9" s="1"/>
  <c r="W36" i="9" s="1"/>
  <c r="J36" i="9"/>
  <c r="AY35" i="9"/>
  <c r="AX35" i="9"/>
  <c r="AI35" i="9" s="1"/>
  <c r="AW35" i="9"/>
  <c r="AV35" i="9"/>
  <c r="AS35" i="9"/>
  <c r="AR35" i="9"/>
  <c r="AU35" i="9" s="1"/>
  <c r="AP35" i="9"/>
  <c r="AO35" i="9"/>
  <c r="AN35" i="9"/>
  <c r="AG35" i="9"/>
  <c r="AF35" i="9"/>
  <c r="Q35" i="9"/>
  <c r="K35" i="9"/>
  <c r="J35" i="9"/>
  <c r="AY34" i="9"/>
  <c r="AX34" i="9"/>
  <c r="AI34" i="9" s="1"/>
  <c r="AV34" i="9"/>
  <c r="AU34" i="9"/>
  <c r="AT34" i="9"/>
  <c r="AS34" i="9"/>
  <c r="AR34" i="9"/>
  <c r="AQ34" i="9" s="1"/>
  <c r="AP34" i="9"/>
  <c r="AO34" i="9"/>
  <c r="AN34" i="9"/>
  <c r="AH34" i="9"/>
  <c r="AF34" i="9"/>
  <c r="Q34" i="9"/>
  <c r="K34" i="9"/>
  <c r="X34" i="9" s="1"/>
  <c r="J34" i="9"/>
  <c r="AY33" i="9"/>
  <c r="AX33" i="9"/>
  <c r="AW33" i="9" s="1"/>
  <c r="AV33" i="9"/>
  <c r="AS33" i="9"/>
  <c r="AR33" i="9"/>
  <c r="AP33" i="9"/>
  <c r="AO33" i="9"/>
  <c r="AN33" i="9"/>
  <c r="AI33" i="9"/>
  <c r="AF33" i="9"/>
  <c r="Q33" i="9"/>
  <c r="K33" i="9"/>
  <c r="V33" i="9" s="1"/>
  <c r="J33" i="9"/>
  <c r="AY32" i="9"/>
  <c r="AX32" i="9"/>
  <c r="AI32" i="9" s="1"/>
  <c r="AW32" i="9"/>
  <c r="AV32" i="9"/>
  <c r="AS32" i="9"/>
  <c r="AR32" i="9"/>
  <c r="AU32" i="9" s="1"/>
  <c r="AQ32" i="9"/>
  <c r="AP32" i="9"/>
  <c r="AN32" i="9" s="1"/>
  <c r="AO32" i="9"/>
  <c r="AG32" i="9"/>
  <c r="AF32" i="9"/>
  <c r="V32" i="9"/>
  <c r="Q32" i="9"/>
  <c r="L32" i="9"/>
  <c r="W32" i="9" s="1"/>
  <c r="K32" i="9"/>
  <c r="X32" i="9" s="1"/>
  <c r="J32" i="9"/>
  <c r="AY31" i="9"/>
  <c r="AX31" i="9"/>
  <c r="AI31" i="9" s="1"/>
  <c r="AV31" i="9"/>
  <c r="AS31" i="9"/>
  <c r="AR31" i="9"/>
  <c r="AG31" i="9" s="1"/>
  <c r="AP31" i="9"/>
  <c r="AO31" i="9"/>
  <c r="AF31" i="9" s="1"/>
  <c r="AN31" i="9"/>
  <c r="Q31" i="9"/>
  <c r="K31" i="9"/>
  <c r="L31" i="9" s="1"/>
  <c r="W31" i="9" s="1"/>
  <c r="J31" i="9"/>
  <c r="AY30" i="9"/>
  <c r="AX30" i="9"/>
  <c r="AS30" i="9"/>
  <c r="AV30" i="9" s="1"/>
  <c r="AR30" i="9"/>
  <c r="AG30" i="9" s="1"/>
  <c r="AP30" i="9"/>
  <c r="AN30" i="9" s="1"/>
  <c r="AO30" i="9"/>
  <c r="AF30" i="9"/>
  <c r="X30" i="9"/>
  <c r="Q30" i="9"/>
  <c r="K30" i="9"/>
  <c r="L30" i="9" s="1"/>
  <c r="W30" i="9" s="1"/>
  <c r="J30" i="9"/>
  <c r="AY29" i="9"/>
  <c r="AX29" i="9"/>
  <c r="AI29" i="9" s="1"/>
  <c r="AW29" i="9"/>
  <c r="AV29" i="9"/>
  <c r="AS29" i="9"/>
  <c r="AR29" i="9"/>
  <c r="AU29" i="9" s="1"/>
  <c r="AQ29" i="9"/>
  <c r="AP29" i="9"/>
  <c r="AO29" i="9"/>
  <c r="AN29" i="9"/>
  <c r="AG29" i="9"/>
  <c r="AF29" i="9"/>
  <c r="Q29" i="9"/>
  <c r="K29" i="9"/>
  <c r="J29" i="9"/>
  <c r="AY28" i="9"/>
  <c r="AX28" i="9"/>
  <c r="AI28" i="9" s="1"/>
  <c r="AV28" i="9"/>
  <c r="AU28" i="9"/>
  <c r="AT28" i="9"/>
  <c r="AS28" i="9"/>
  <c r="AR28" i="9"/>
  <c r="AQ28" i="9" s="1"/>
  <c r="AP28" i="9"/>
  <c r="AO28" i="9"/>
  <c r="AN28" i="9" s="1"/>
  <c r="AH28" i="9"/>
  <c r="Q28" i="9"/>
  <c r="K28" i="9"/>
  <c r="X28" i="9" s="1"/>
  <c r="J28" i="9"/>
  <c r="AY27" i="9"/>
  <c r="AX27" i="9"/>
  <c r="AW27" i="9" s="1"/>
  <c r="AV27" i="9"/>
  <c r="AS27" i="9"/>
  <c r="AR27" i="9"/>
  <c r="AP27" i="9"/>
  <c r="AO27" i="9"/>
  <c r="AN27" i="9"/>
  <c r="AI27" i="9"/>
  <c r="AF27" i="9"/>
  <c r="Q27" i="9"/>
  <c r="K27" i="9"/>
  <c r="V27" i="9" s="1"/>
  <c r="J27" i="9"/>
  <c r="AY26" i="9"/>
  <c r="AX26" i="9"/>
  <c r="AI26" i="9" s="1"/>
  <c r="AW26" i="9"/>
  <c r="AV26" i="9"/>
  <c r="AS26" i="9"/>
  <c r="AR26" i="9"/>
  <c r="AU26" i="9" s="1"/>
  <c r="AQ26" i="9"/>
  <c r="AP26" i="9"/>
  <c r="AN26" i="9" s="1"/>
  <c r="AO26" i="9"/>
  <c r="AG26" i="9"/>
  <c r="AF26" i="9"/>
  <c r="V26" i="9"/>
  <c r="Q26" i="9"/>
  <c r="L26" i="9"/>
  <c r="W26" i="9" s="1"/>
  <c r="K26" i="9"/>
  <c r="X26" i="9" s="1"/>
  <c r="J26" i="9"/>
  <c r="AY25" i="9"/>
  <c r="AX25" i="9"/>
  <c r="AW25" i="9" s="1"/>
  <c r="AS25" i="9"/>
  <c r="AV25" i="9" s="1"/>
  <c r="AR25" i="9"/>
  <c r="AG25" i="9" s="1"/>
  <c r="AP25" i="9"/>
  <c r="AO25" i="9"/>
  <c r="AF25" i="9" s="1"/>
  <c r="AN25" i="9"/>
  <c r="AI25" i="9"/>
  <c r="Q25" i="9"/>
  <c r="K25" i="9"/>
  <c r="L25" i="9" s="1"/>
  <c r="W25" i="9" s="1"/>
  <c r="J25" i="9"/>
  <c r="AY24" i="9"/>
  <c r="AX24" i="9"/>
  <c r="AS24" i="9"/>
  <c r="AV24" i="9" s="1"/>
  <c r="AR24" i="9"/>
  <c r="AG24" i="9" s="1"/>
  <c r="AP24" i="9"/>
  <c r="AN24" i="9" s="1"/>
  <c r="AO24" i="9"/>
  <c r="AF24" i="9" s="1"/>
  <c r="X24" i="9"/>
  <c r="Q24" i="9"/>
  <c r="K24" i="9"/>
  <c r="L24" i="9" s="1"/>
  <c r="W24" i="9" s="1"/>
  <c r="J24" i="9"/>
  <c r="AY23" i="9"/>
  <c r="AX23" i="9"/>
  <c r="AI23" i="9" s="1"/>
  <c r="AW23" i="9"/>
  <c r="AV23" i="9"/>
  <c r="AS23" i="9"/>
  <c r="AR23" i="9"/>
  <c r="AU23" i="9" s="1"/>
  <c r="AQ23" i="9"/>
  <c r="AP23" i="9"/>
  <c r="AO23" i="9"/>
  <c r="AN23" i="9"/>
  <c r="AG23" i="9"/>
  <c r="AF23" i="9"/>
  <c r="Q23" i="9"/>
  <c r="K23" i="9"/>
  <c r="J23" i="9"/>
  <c r="AY22" i="9"/>
  <c r="AX22" i="9"/>
  <c r="AI22" i="9" s="1"/>
  <c r="AV22" i="9"/>
  <c r="AU22" i="9"/>
  <c r="AT22" i="9"/>
  <c r="AS22" i="9"/>
  <c r="AR22" i="9"/>
  <c r="AQ22" i="9" s="1"/>
  <c r="AP22" i="9"/>
  <c r="AO22" i="9"/>
  <c r="AN22" i="9" s="1"/>
  <c r="AH22" i="9"/>
  <c r="AG22" i="9"/>
  <c r="Q22" i="9"/>
  <c r="K22" i="9"/>
  <c r="X22" i="9" s="1"/>
  <c r="J22" i="9"/>
  <c r="AY21" i="9"/>
  <c r="AX21" i="9"/>
  <c r="AW21" i="9" s="1"/>
  <c r="AV21" i="9"/>
  <c r="AS21" i="9"/>
  <c r="AR21" i="9"/>
  <c r="AP21" i="9"/>
  <c r="AO21" i="9"/>
  <c r="AN21" i="9" s="1"/>
  <c r="AI21" i="9"/>
  <c r="AF21" i="9"/>
  <c r="Q21" i="9"/>
  <c r="K21" i="9"/>
  <c r="V21" i="9" s="1"/>
  <c r="J21" i="9"/>
  <c r="AY20" i="9"/>
  <c r="AX20" i="9"/>
  <c r="AW20" i="9"/>
  <c r="AS20" i="9"/>
  <c r="AV20" i="9" s="1"/>
  <c r="AR20" i="9"/>
  <c r="AU20" i="9" s="1"/>
  <c r="AQ20" i="9"/>
  <c r="AP20" i="9"/>
  <c r="AO20" i="9"/>
  <c r="AN20" i="9" s="1"/>
  <c r="AI20" i="9"/>
  <c r="AG20" i="9"/>
  <c r="Q20" i="9"/>
  <c r="L20" i="9"/>
  <c r="W20" i="9" s="1"/>
  <c r="K20" i="9"/>
  <c r="X20" i="9" s="1"/>
  <c r="J20" i="9"/>
  <c r="AY19" i="9"/>
  <c r="AX19" i="9"/>
  <c r="AW19" i="9" s="1"/>
  <c r="AS19" i="9"/>
  <c r="AV19" i="9" s="1"/>
  <c r="AR19" i="9"/>
  <c r="AG19" i="9" s="1"/>
  <c r="AP19" i="9"/>
  <c r="AO19" i="9"/>
  <c r="AF19" i="9" s="1"/>
  <c r="AN19" i="9"/>
  <c r="AI19" i="9"/>
  <c r="Q19" i="9"/>
  <c r="K19" i="9"/>
  <c r="L19" i="9" s="1"/>
  <c r="W19" i="9" s="1"/>
  <c r="J19" i="9"/>
  <c r="AY18" i="9"/>
  <c r="AX18" i="9"/>
  <c r="AS18" i="9"/>
  <c r="AV18" i="9" s="1"/>
  <c r="AR18" i="9"/>
  <c r="AG18" i="9" s="1"/>
  <c r="AP18" i="9"/>
  <c r="AO18" i="9"/>
  <c r="AF18" i="9" s="1"/>
  <c r="Q18" i="9"/>
  <c r="K18" i="9"/>
  <c r="L18" i="9" s="1"/>
  <c r="W18" i="9" s="1"/>
  <c r="J18" i="9"/>
  <c r="AY17" i="9"/>
  <c r="AX17" i="9"/>
  <c r="AI17" i="9" s="1"/>
  <c r="AV17" i="9"/>
  <c r="AS17" i="9"/>
  <c r="AR17" i="9"/>
  <c r="AU17" i="9" s="1"/>
  <c r="AP17" i="9"/>
  <c r="AO17" i="9"/>
  <c r="AN17" i="9"/>
  <c r="AF17" i="9"/>
  <c r="Q17" i="9"/>
  <c r="K17" i="9"/>
  <c r="J17" i="9"/>
  <c r="AY16" i="9"/>
  <c r="AX16" i="9"/>
  <c r="AI16" i="9" s="1"/>
  <c r="AV16" i="9"/>
  <c r="AS16" i="9"/>
  <c r="AR16" i="9"/>
  <c r="AQ16" i="9" s="1"/>
  <c r="AP16" i="9"/>
  <c r="AO16" i="9"/>
  <c r="AN16" i="9" s="1"/>
  <c r="AG16" i="9"/>
  <c r="AF16" i="9"/>
  <c r="Q16" i="9"/>
  <c r="K16" i="9"/>
  <c r="X16" i="9" s="1"/>
  <c r="J16" i="9"/>
  <c r="AY15" i="9"/>
  <c r="AX15" i="9"/>
  <c r="AW15" i="9"/>
  <c r="AV15" i="9"/>
  <c r="AS15" i="9"/>
  <c r="AR15" i="9"/>
  <c r="AP15" i="9"/>
  <c r="AO15" i="9"/>
  <c r="AN15" i="9" s="1"/>
  <c r="AI15" i="9"/>
  <c r="AF15" i="9"/>
  <c r="Q15" i="9"/>
  <c r="K15" i="9"/>
  <c r="V15" i="9" s="1"/>
  <c r="J15" i="9"/>
  <c r="AY14" i="9"/>
  <c r="AX14" i="9"/>
  <c r="AW14" i="9" s="1"/>
  <c r="AS14" i="9"/>
  <c r="AV14" i="9" s="1"/>
  <c r="AR14" i="9"/>
  <c r="AG14" i="9" s="1"/>
  <c r="AP14" i="9"/>
  <c r="AN14" i="9" s="1"/>
  <c r="AO14" i="9"/>
  <c r="AF14" i="9" s="1"/>
  <c r="AI14" i="9"/>
  <c r="Q14" i="9"/>
  <c r="K14" i="9"/>
  <c r="L14" i="9" s="1"/>
  <c r="W14" i="9" s="1"/>
  <c r="J14" i="9"/>
  <c r="AY13" i="9"/>
  <c r="AX13" i="9"/>
  <c r="AW13" i="9" s="1"/>
  <c r="AS13" i="9"/>
  <c r="AV13" i="9" s="1"/>
  <c r="AR13" i="9"/>
  <c r="AG13" i="9" s="1"/>
  <c r="AP13" i="9"/>
  <c r="AO13" i="9"/>
  <c r="AF13" i="9" s="1"/>
  <c r="AN13" i="9"/>
  <c r="AI13" i="9"/>
  <c r="Q13" i="9"/>
  <c r="K13" i="9"/>
  <c r="L13" i="9" s="1"/>
  <c r="W13" i="9" s="1"/>
  <c r="J13" i="9"/>
  <c r="AY12" i="9"/>
  <c r="AX12" i="9"/>
  <c r="AS12" i="9"/>
  <c r="AV12" i="9" s="1"/>
  <c r="AR12" i="9"/>
  <c r="AU12" i="9" s="1"/>
  <c r="AP12" i="9"/>
  <c r="AN12" i="9" s="1"/>
  <c r="AO12" i="9"/>
  <c r="AG12" i="9"/>
  <c r="AF12" i="9"/>
  <c r="Q12" i="9"/>
  <c r="K12" i="9"/>
  <c r="L12" i="9" s="1"/>
  <c r="W12" i="9" s="1"/>
  <c r="J12" i="9"/>
  <c r="AY11" i="9"/>
  <c r="AX11" i="9"/>
  <c r="AW11" i="9" s="1"/>
  <c r="AV11" i="9"/>
  <c r="AS11" i="9"/>
  <c r="AR11" i="9"/>
  <c r="AU11" i="9" s="1"/>
  <c r="AP11" i="9"/>
  <c r="AO11" i="9"/>
  <c r="AN11" i="9"/>
  <c r="AI11" i="9"/>
  <c r="AF11" i="9"/>
  <c r="Q11" i="9"/>
  <c r="K11" i="9"/>
  <c r="J11" i="9"/>
  <c r="AY10" i="9"/>
  <c r="AX10" i="9"/>
  <c r="AI10" i="9" s="1"/>
  <c r="AS10" i="9"/>
  <c r="AV10" i="9" s="1"/>
  <c r="AR10" i="9"/>
  <c r="AQ10" i="9" s="1"/>
  <c r="AP10" i="9"/>
  <c r="AO10" i="9"/>
  <c r="AN10" i="9" s="1"/>
  <c r="AG10" i="9"/>
  <c r="Q10" i="9"/>
  <c r="L10" i="9"/>
  <c r="W10" i="9" s="1"/>
  <c r="K10" i="9"/>
  <c r="X10" i="9" s="1"/>
  <c r="J10" i="9"/>
  <c r="AY9" i="9"/>
  <c r="AX9" i="9"/>
  <c r="AW9" i="9" s="1"/>
  <c r="AV9" i="9"/>
  <c r="AS9" i="9"/>
  <c r="AR9" i="9"/>
  <c r="AP9" i="9"/>
  <c r="AO9" i="9"/>
  <c r="AN9" i="9" s="1"/>
  <c r="AI9" i="9"/>
  <c r="AF9" i="9"/>
  <c r="Q9" i="9"/>
  <c r="K9" i="9"/>
  <c r="V9" i="9" s="1"/>
  <c r="J9" i="9"/>
  <c r="AY8" i="9"/>
  <c r="AW8" i="9" s="1"/>
  <c r="AX8" i="9"/>
  <c r="AS8" i="9"/>
  <c r="AV8" i="9" s="1"/>
  <c r="AR8" i="9"/>
  <c r="AU8" i="9" s="1"/>
  <c r="AP8" i="9"/>
  <c r="AN8" i="9" s="1"/>
  <c r="AO8" i="9"/>
  <c r="AF8" i="9" s="1"/>
  <c r="AI8" i="9"/>
  <c r="AG8" i="9"/>
  <c r="X8" i="9"/>
  <c r="Q8" i="9"/>
  <c r="L8" i="9"/>
  <c r="W8" i="9" s="1"/>
  <c r="K8" i="9"/>
  <c r="V8" i="9" s="1"/>
  <c r="P8" i="9" s="1"/>
  <c r="R8" i="9" s="1"/>
  <c r="AD8" i="9" s="1"/>
  <c r="J8" i="9"/>
  <c r="AY7" i="9"/>
  <c r="AX7" i="9"/>
  <c r="AI7" i="9" s="1"/>
  <c r="AS7" i="9"/>
  <c r="AV7" i="9" s="1"/>
  <c r="AR7" i="9"/>
  <c r="AG7" i="9" s="1"/>
  <c r="AP7" i="9"/>
  <c r="AO7" i="9"/>
  <c r="AF7" i="9" s="1"/>
  <c r="AN7" i="9"/>
  <c r="X7" i="9"/>
  <c r="W7" i="9"/>
  <c r="V7" i="9"/>
  <c r="P7" i="9" s="1"/>
  <c r="R7" i="9"/>
  <c r="AD7" i="9" s="1"/>
  <c r="Q7" i="9"/>
  <c r="L7" i="9"/>
  <c r="K7" i="9"/>
  <c r="J7" i="9"/>
  <c r="AY6" i="9"/>
  <c r="AX6" i="9"/>
  <c r="AV6" i="9"/>
  <c r="AS6" i="9"/>
  <c r="AS51" i="9" s="1"/>
  <c r="AR6" i="9"/>
  <c r="AU6" i="9" s="1"/>
  <c r="AH6" i="9" s="1"/>
  <c r="AQ6" i="9"/>
  <c r="AP6" i="9"/>
  <c r="AO6" i="9"/>
  <c r="AO51" i="9" s="1"/>
  <c r="AG6" i="9"/>
  <c r="AF6" i="9"/>
  <c r="Q6" i="9"/>
  <c r="Q51" i="9" s="1"/>
  <c r="K6" i="9"/>
  <c r="L6" i="9" s="1"/>
  <c r="W6" i="9" s="1"/>
  <c r="J6" i="9"/>
  <c r="AM51" i="8"/>
  <c r="AL51" i="8"/>
  <c r="AK51" i="8"/>
  <c r="AJ51" i="8"/>
  <c r="AC51" i="8"/>
  <c r="AB51" i="8"/>
  <c r="AA51" i="8"/>
  <c r="Z51" i="8"/>
  <c r="Y51" i="8"/>
  <c r="U51" i="8"/>
  <c r="O51" i="8"/>
  <c r="N51" i="8"/>
  <c r="M51" i="8"/>
  <c r="AY50" i="8"/>
  <c r="AX50" i="8"/>
  <c r="AW50" i="8" s="1"/>
  <c r="AV50" i="8"/>
  <c r="AS50" i="8"/>
  <c r="AR50" i="8"/>
  <c r="AG50" i="8" s="1"/>
  <c r="AQ50" i="8"/>
  <c r="AP50" i="8"/>
  <c r="AO50" i="8"/>
  <c r="AF50" i="8" s="1"/>
  <c r="AI50" i="8"/>
  <c r="V50" i="8"/>
  <c r="Q50" i="8"/>
  <c r="K50" i="8"/>
  <c r="L50" i="8" s="1"/>
  <c r="W50" i="8" s="1"/>
  <c r="J50" i="8"/>
  <c r="AY49" i="8"/>
  <c r="AX49" i="8"/>
  <c r="AW49" i="8"/>
  <c r="AS49" i="8"/>
  <c r="AV49" i="8" s="1"/>
  <c r="AR49" i="8"/>
  <c r="AU49" i="8" s="1"/>
  <c r="AP49" i="8"/>
  <c r="AO49" i="8"/>
  <c r="AF49" i="8" s="1"/>
  <c r="AI49" i="8"/>
  <c r="AG49" i="8"/>
  <c r="Q49" i="8"/>
  <c r="L49" i="8"/>
  <c r="W49" i="8" s="1"/>
  <c r="K49" i="8"/>
  <c r="X49" i="8" s="1"/>
  <c r="J49" i="8"/>
  <c r="AY48" i="8"/>
  <c r="AW48" i="8" s="1"/>
  <c r="AX48" i="8"/>
  <c r="AV48" i="8"/>
  <c r="AU48" i="8"/>
  <c r="AS48" i="8"/>
  <c r="AR48" i="8"/>
  <c r="AQ48" i="8" s="1"/>
  <c r="AP48" i="8"/>
  <c r="AO48" i="8"/>
  <c r="AN48" i="8"/>
  <c r="AI48" i="8"/>
  <c r="AG48" i="8"/>
  <c r="AF48" i="8"/>
  <c r="Q48" i="8"/>
  <c r="L48" i="8"/>
  <c r="W48" i="8" s="1"/>
  <c r="K48" i="8"/>
  <c r="X48" i="8" s="1"/>
  <c r="J48" i="8"/>
  <c r="AY47" i="8"/>
  <c r="AX47" i="8"/>
  <c r="AW47" i="8"/>
  <c r="AU47" i="8"/>
  <c r="AH47" i="8" s="1"/>
  <c r="AS47" i="8"/>
  <c r="AV47" i="8" s="1"/>
  <c r="AR47" i="8"/>
  <c r="AQ47" i="8" s="1"/>
  <c r="AP47" i="8"/>
  <c r="AO47" i="8"/>
  <c r="AN47" i="8" s="1"/>
  <c r="AI47" i="8"/>
  <c r="AG47" i="8"/>
  <c r="AF47" i="8"/>
  <c r="X47" i="8"/>
  <c r="Q47" i="8"/>
  <c r="L47" i="8"/>
  <c r="W47" i="8" s="1"/>
  <c r="K47" i="8"/>
  <c r="V47" i="8" s="1"/>
  <c r="P47" i="8" s="1"/>
  <c r="J47" i="8"/>
  <c r="AY46" i="8"/>
  <c r="AX46" i="8"/>
  <c r="AW46" i="8" s="1"/>
  <c r="AU46" i="8"/>
  <c r="AH46" i="8" s="1"/>
  <c r="AS46" i="8"/>
  <c r="AV46" i="8" s="1"/>
  <c r="AR46" i="8"/>
  <c r="AG46" i="8" s="1"/>
  <c r="AQ46" i="8"/>
  <c r="AP46" i="8"/>
  <c r="AO46" i="8"/>
  <c r="AN46" i="8" s="1"/>
  <c r="AI46" i="8"/>
  <c r="AF46" i="8"/>
  <c r="X46" i="8"/>
  <c r="V46" i="8"/>
  <c r="Q46" i="8"/>
  <c r="K46" i="8"/>
  <c r="L46" i="8" s="1"/>
  <c r="W46" i="8" s="1"/>
  <c r="J46" i="8"/>
  <c r="AY45" i="8"/>
  <c r="AW45" i="8" s="1"/>
  <c r="AX45" i="8"/>
  <c r="AS45" i="8"/>
  <c r="AV45" i="8" s="1"/>
  <c r="AR45" i="8"/>
  <c r="AG45" i="8" s="1"/>
  <c r="AP45" i="8"/>
  <c r="AO45" i="8"/>
  <c r="AI45" i="8"/>
  <c r="X45" i="8"/>
  <c r="V45" i="8"/>
  <c r="P45" i="8" s="1"/>
  <c r="Q45" i="8"/>
  <c r="K45" i="8"/>
  <c r="L45" i="8" s="1"/>
  <c r="W45" i="8" s="1"/>
  <c r="J45" i="8"/>
  <c r="AY44" i="8"/>
  <c r="AW44" i="8" s="1"/>
  <c r="AX44" i="8"/>
  <c r="AS44" i="8"/>
  <c r="AV44" i="8" s="1"/>
  <c r="AR44" i="8"/>
  <c r="AU44" i="8" s="1"/>
  <c r="AQ44" i="8"/>
  <c r="AP44" i="8"/>
  <c r="AO44" i="8"/>
  <c r="AF44" i="8" s="1"/>
  <c r="AI44" i="8"/>
  <c r="AG44" i="8"/>
  <c r="X44" i="8"/>
  <c r="V44" i="8"/>
  <c r="Q44" i="8"/>
  <c r="L44" i="8"/>
  <c r="W44" i="8" s="1"/>
  <c r="K44" i="8"/>
  <c r="J44" i="8"/>
  <c r="AY43" i="8"/>
  <c r="AX43" i="8"/>
  <c r="AW43" i="8"/>
  <c r="AU43" i="8"/>
  <c r="AS43" i="8"/>
  <c r="AV43" i="8" s="1"/>
  <c r="AR43" i="8"/>
  <c r="AQ43" i="8"/>
  <c r="AP43" i="8"/>
  <c r="AO43" i="8"/>
  <c r="AF43" i="8" s="1"/>
  <c r="AI43" i="8"/>
  <c r="AG43" i="8"/>
  <c r="V43" i="8"/>
  <c r="Q43" i="8"/>
  <c r="L43" i="8"/>
  <c r="W43" i="8" s="1"/>
  <c r="K43" i="8"/>
  <c r="X43" i="8" s="1"/>
  <c r="J43" i="8"/>
  <c r="AY42" i="8"/>
  <c r="AX42" i="8"/>
  <c r="AW42" i="8"/>
  <c r="AU42" i="8"/>
  <c r="AS42" i="8"/>
  <c r="AV42" i="8" s="1"/>
  <c r="AR42" i="8"/>
  <c r="AQ42" i="8" s="1"/>
  <c r="AP42" i="8"/>
  <c r="AO42" i="8"/>
  <c r="AN42" i="8" s="1"/>
  <c r="AI42" i="8"/>
  <c r="AG42" i="8"/>
  <c r="X42" i="8"/>
  <c r="Q42" i="8"/>
  <c r="L42" i="8"/>
  <c r="W42" i="8" s="1"/>
  <c r="K42" i="8"/>
  <c r="V42" i="8" s="1"/>
  <c r="J42" i="8"/>
  <c r="AY41" i="8"/>
  <c r="AX41" i="8"/>
  <c r="AW41" i="8"/>
  <c r="AU41" i="8"/>
  <c r="AH41" i="8" s="1"/>
  <c r="AS41" i="8"/>
  <c r="AR41" i="8"/>
  <c r="AP41" i="8"/>
  <c r="AO41" i="8"/>
  <c r="AN41" i="8"/>
  <c r="AI41" i="8"/>
  <c r="AG41" i="8"/>
  <c r="AF41" i="8"/>
  <c r="X41" i="8"/>
  <c r="Q41" i="8"/>
  <c r="L41" i="8"/>
  <c r="W41" i="8" s="1"/>
  <c r="K41" i="8"/>
  <c r="V41" i="8" s="1"/>
  <c r="J41" i="8"/>
  <c r="AY40" i="8"/>
  <c r="AX40" i="8"/>
  <c r="AI40" i="8" s="1"/>
  <c r="AU40" i="8"/>
  <c r="AH40" i="8" s="1"/>
  <c r="AS40" i="8"/>
  <c r="AV40" i="8" s="1"/>
  <c r="AR40" i="8"/>
  <c r="AG40" i="8" s="1"/>
  <c r="AQ40" i="8"/>
  <c r="AP40" i="8"/>
  <c r="AO40" i="8"/>
  <c r="AN40" i="8" s="1"/>
  <c r="V40" i="8"/>
  <c r="Q40" i="8"/>
  <c r="K40" i="8"/>
  <c r="L40" i="8" s="1"/>
  <c r="W40" i="8" s="1"/>
  <c r="J40" i="8"/>
  <c r="AY39" i="8"/>
  <c r="AX39" i="8"/>
  <c r="AW39" i="8" s="1"/>
  <c r="AS39" i="8"/>
  <c r="AV39" i="8" s="1"/>
  <c r="AR39" i="8"/>
  <c r="AG39" i="8" s="1"/>
  <c r="AQ39" i="8"/>
  <c r="AP39" i="8"/>
  <c r="AO39" i="8"/>
  <c r="AI39" i="8"/>
  <c r="X39" i="8"/>
  <c r="V39" i="8"/>
  <c r="P39" i="8" s="1"/>
  <c r="Q39" i="8"/>
  <c r="K39" i="8"/>
  <c r="L39" i="8" s="1"/>
  <c r="W39" i="8" s="1"/>
  <c r="J39" i="8"/>
  <c r="AY38" i="8"/>
  <c r="AX38" i="8"/>
  <c r="AS38" i="8"/>
  <c r="AV38" i="8" s="1"/>
  <c r="AR38" i="8"/>
  <c r="AG38" i="8" s="1"/>
  <c r="AP38" i="8"/>
  <c r="AO38" i="8"/>
  <c r="AF38" i="8" s="1"/>
  <c r="AI38" i="8"/>
  <c r="W38" i="8"/>
  <c r="V38" i="8"/>
  <c r="P38" i="8" s="1"/>
  <c r="Q38" i="8"/>
  <c r="L38" i="8"/>
  <c r="K38" i="8"/>
  <c r="X38" i="8" s="1"/>
  <c r="J38" i="8"/>
  <c r="AY37" i="8"/>
  <c r="AX37" i="8"/>
  <c r="AW37" i="8"/>
  <c r="AS37" i="8"/>
  <c r="AV37" i="8" s="1"/>
  <c r="AR37" i="8"/>
  <c r="AU37" i="8" s="1"/>
  <c r="AP37" i="8"/>
  <c r="AO37" i="8"/>
  <c r="AF37" i="8" s="1"/>
  <c r="AI37" i="8"/>
  <c r="AG37" i="8"/>
  <c r="Q37" i="8"/>
  <c r="L37" i="8"/>
  <c r="W37" i="8" s="1"/>
  <c r="K37" i="8"/>
  <c r="X37" i="8" s="1"/>
  <c r="J37" i="8"/>
  <c r="AY36" i="8"/>
  <c r="AX36" i="8"/>
  <c r="AW36" i="8"/>
  <c r="AU36" i="8"/>
  <c r="AS36" i="8"/>
  <c r="AV36" i="8" s="1"/>
  <c r="AR36" i="8"/>
  <c r="AQ36" i="8" s="1"/>
  <c r="AP36" i="8"/>
  <c r="AO36" i="8"/>
  <c r="AN36" i="8"/>
  <c r="AI36" i="8"/>
  <c r="AG36" i="8"/>
  <c r="AF36" i="8"/>
  <c r="Q36" i="8"/>
  <c r="L36" i="8"/>
  <c r="W36" i="8" s="1"/>
  <c r="K36" i="8"/>
  <c r="X36" i="8" s="1"/>
  <c r="J36" i="8"/>
  <c r="AY35" i="8"/>
  <c r="AX35" i="8"/>
  <c r="AU35" i="8"/>
  <c r="AS35" i="8"/>
  <c r="AR35" i="8"/>
  <c r="AP35" i="8"/>
  <c r="AN35" i="8" s="1"/>
  <c r="AO35" i="8"/>
  <c r="AH35" i="8"/>
  <c r="AG35" i="8"/>
  <c r="AF35" i="8"/>
  <c r="X35" i="8"/>
  <c r="Q35" i="8"/>
  <c r="K35" i="8"/>
  <c r="V35" i="8" s="1"/>
  <c r="J35" i="8"/>
  <c r="AY34" i="8"/>
  <c r="AX34" i="8"/>
  <c r="AW34" i="8" s="1"/>
  <c r="AV34" i="8"/>
  <c r="AS34" i="8"/>
  <c r="AR34" i="8"/>
  <c r="AG34" i="8" s="1"/>
  <c r="AQ34" i="8"/>
  <c r="AP34" i="8"/>
  <c r="AO34" i="8"/>
  <c r="AN34" i="8" s="1"/>
  <c r="AI34" i="8"/>
  <c r="AF34" i="8"/>
  <c r="Q34" i="8"/>
  <c r="K34" i="8"/>
  <c r="J34" i="8"/>
  <c r="AY33" i="8"/>
  <c r="AX33" i="8"/>
  <c r="AW33" i="8" s="1"/>
  <c r="AS33" i="8"/>
  <c r="AV33" i="8" s="1"/>
  <c r="AR33" i="8"/>
  <c r="AG33" i="8" s="1"/>
  <c r="AQ33" i="8"/>
  <c r="AP33" i="8"/>
  <c r="AO33" i="8"/>
  <c r="AI33" i="8"/>
  <c r="X33" i="8"/>
  <c r="W33" i="8"/>
  <c r="V33" i="8"/>
  <c r="P33" i="8" s="1"/>
  <c r="Q33" i="8"/>
  <c r="L33" i="8"/>
  <c r="K33" i="8"/>
  <c r="J33" i="8"/>
  <c r="AY32" i="8"/>
  <c r="AX32" i="8"/>
  <c r="AS32" i="8"/>
  <c r="AV32" i="8" s="1"/>
  <c r="AR32" i="8"/>
  <c r="AP32" i="8"/>
  <c r="AO32" i="8"/>
  <c r="AF32" i="8" s="1"/>
  <c r="AI32" i="8"/>
  <c r="W32" i="8"/>
  <c r="V32" i="8"/>
  <c r="Q32" i="8"/>
  <c r="K32" i="8"/>
  <c r="L32" i="8" s="1"/>
  <c r="J32" i="8"/>
  <c r="AY31" i="8"/>
  <c r="AX31" i="8"/>
  <c r="AW31" i="8"/>
  <c r="AS31" i="8"/>
  <c r="AV31" i="8" s="1"/>
  <c r="AR31" i="8"/>
  <c r="AU31" i="8" s="1"/>
  <c r="AP31" i="8"/>
  <c r="AO31" i="8"/>
  <c r="AF31" i="8" s="1"/>
  <c r="AI31" i="8"/>
  <c r="AG31" i="8"/>
  <c r="X31" i="8"/>
  <c r="Q31" i="8"/>
  <c r="L31" i="8"/>
  <c r="W31" i="8" s="1"/>
  <c r="K31" i="8"/>
  <c r="V31" i="8" s="1"/>
  <c r="P31" i="8" s="1"/>
  <c r="R31" i="8" s="1"/>
  <c r="AD31" i="8" s="1"/>
  <c r="J31" i="8"/>
  <c r="AY30" i="8"/>
  <c r="AW30" i="8" s="1"/>
  <c r="AX30" i="8"/>
  <c r="AU30" i="8"/>
  <c r="AS30" i="8"/>
  <c r="AV30" i="8" s="1"/>
  <c r="AR30" i="8"/>
  <c r="AQ30" i="8" s="1"/>
  <c r="AP30" i="8"/>
  <c r="AO30" i="8"/>
  <c r="AF30" i="8" s="1"/>
  <c r="AN30" i="8"/>
  <c r="AI30" i="8"/>
  <c r="AG30" i="8"/>
  <c r="V30" i="8"/>
  <c r="Q30" i="8"/>
  <c r="L30" i="8"/>
  <c r="W30" i="8" s="1"/>
  <c r="K30" i="8"/>
  <c r="X30" i="8" s="1"/>
  <c r="J30" i="8"/>
  <c r="AY29" i="8"/>
  <c r="AX29" i="8"/>
  <c r="AU29" i="8"/>
  <c r="AT29" i="8" s="1"/>
  <c r="AS29" i="8"/>
  <c r="AV29" i="8" s="1"/>
  <c r="AR29" i="8"/>
  <c r="AQ29" i="8" s="1"/>
  <c r="AP29" i="8"/>
  <c r="AO29" i="8"/>
  <c r="AN29" i="8" s="1"/>
  <c r="AH29" i="8"/>
  <c r="AG29" i="8"/>
  <c r="X29" i="8"/>
  <c r="Q29" i="8"/>
  <c r="L29" i="8"/>
  <c r="W29" i="8" s="1"/>
  <c r="K29" i="8"/>
  <c r="V29" i="8" s="1"/>
  <c r="P29" i="8" s="1"/>
  <c r="J29" i="8"/>
  <c r="AY28" i="8"/>
  <c r="AX28" i="8"/>
  <c r="AW28" i="8" s="1"/>
  <c r="AV28" i="8"/>
  <c r="AU28" i="8"/>
  <c r="AH28" i="8" s="1"/>
  <c r="AS28" i="8"/>
  <c r="AR28" i="8"/>
  <c r="AG28" i="8" s="1"/>
  <c r="AQ28" i="8"/>
  <c r="AP28" i="8"/>
  <c r="AO28" i="8"/>
  <c r="AN28" i="8" s="1"/>
  <c r="AI28" i="8"/>
  <c r="AF28" i="8"/>
  <c r="Q28" i="8"/>
  <c r="K28" i="8"/>
  <c r="J28" i="8"/>
  <c r="AY27" i="8"/>
  <c r="AX27" i="8"/>
  <c r="AI27" i="8" s="1"/>
  <c r="AS27" i="8"/>
  <c r="AV27" i="8" s="1"/>
  <c r="AR27" i="8"/>
  <c r="AG27" i="8" s="1"/>
  <c r="AP27" i="8"/>
  <c r="AO27" i="8"/>
  <c r="X27" i="8"/>
  <c r="W27" i="8"/>
  <c r="P27" i="8" s="1"/>
  <c r="V27" i="8"/>
  <c r="Q27" i="8"/>
  <c r="L27" i="8"/>
  <c r="K27" i="8"/>
  <c r="J27" i="8"/>
  <c r="AY26" i="8"/>
  <c r="AW26" i="8" s="1"/>
  <c r="AX26" i="8"/>
  <c r="AV26" i="8"/>
  <c r="AS26" i="8"/>
  <c r="AR26" i="8"/>
  <c r="AP26" i="8"/>
  <c r="AO26" i="8"/>
  <c r="AN26" i="8" s="1"/>
  <c r="AI26" i="8"/>
  <c r="AF26" i="8"/>
  <c r="W26" i="8"/>
  <c r="Q26" i="8"/>
  <c r="K26" i="8"/>
  <c r="L26" i="8" s="1"/>
  <c r="J26" i="8"/>
  <c r="AY25" i="8"/>
  <c r="AX25" i="8"/>
  <c r="AW25" i="8"/>
  <c r="AU25" i="8"/>
  <c r="AS25" i="8"/>
  <c r="AV25" i="8" s="1"/>
  <c r="AR25" i="8"/>
  <c r="AQ25" i="8" s="1"/>
  <c r="AP25" i="8"/>
  <c r="AO25" i="8"/>
  <c r="AF25" i="8" s="1"/>
  <c r="AI25" i="8"/>
  <c r="AG25" i="8"/>
  <c r="X25" i="8"/>
  <c r="Q25" i="8"/>
  <c r="L25" i="8"/>
  <c r="W25" i="8" s="1"/>
  <c r="K25" i="8"/>
  <c r="V25" i="8" s="1"/>
  <c r="J25" i="8"/>
  <c r="AY24" i="8"/>
  <c r="AX24" i="8"/>
  <c r="AW24" i="8" s="1"/>
  <c r="AU24" i="8"/>
  <c r="AS24" i="8"/>
  <c r="AV24" i="8" s="1"/>
  <c r="AR24" i="8"/>
  <c r="AQ24" i="8" s="1"/>
  <c r="AP24" i="8"/>
  <c r="AO24" i="8"/>
  <c r="AF24" i="8" s="1"/>
  <c r="AN24" i="8"/>
  <c r="AI24" i="8"/>
  <c r="X24" i="8"/>
  <c r="W24" i="8"/>
  <c r="P24" i="8" s="1"/>
  <c r="V24" i="8"/>
  <c r="R24" i="8"/>
  <c r="AD24" i="8" s="1"/>
  <c r="Q24" i="8"/>
  <c r="L24" i="8"/>
  <c r="K24" i="8"/>
  <c r="J24" i="8"/>
  <c r="AY23" i="8"/>
  <c r="AX23" i="8"/>
  <c r="AU23" i="8"/>
  <c r="AS23" i="8"/>
  <c r="AR23" i="8"/>
  <c r="AP23" i="8"/>
  <c r="AO23" i="8"/>
  <c r="AN23" i="8" s="1"/>
  <c r="AH23" i="8"/>
  <c r="AG23" i="8"/>
  <c r="AF23" i="8"/>
  <c r="X23" i="8"/>
  <c r="Q23" i="8"/>
  <c r="K23" i="8"/>
  <c r="V23" i="8" s="1"/>
  <c r="J23" i="8"/>
  <c r="AY22" i="8"/>
  <c r="AX22" i="8"/>
  <c r="AW22" i="8" s="1"/>
  <c r="AV22" i="8"/>
  <c r="AT22" i="8" s="1"/>
  <c r="AU22" i="8"/>
  <c r="AH22" i="8" s="1"/>
  <c r="AS22" i="8"/>
  <c r="AR22" i="8"/>
  <c r="AG22" i="8" s="1"/>
  <c r="AQ22" i="8"/>
  <c r="AP22" i="8"/>
  <c r="AO22" i="8"/>
  <c r="AN22" i="8" s="1"/>
  <c r="AI22" i="8"/>
  <c r="AF22" i="8"/>
  <c r="V22" i="8"/>
  <c r="Q22" i="8"/>
  <c r="K22" i="8"/>
  <c r="J22" i="8"/>
  <c r="AY21" i="8"/>
  <c r="AX21" i="8"/>
  <c r="AW21" i="8" s="1"/>
  <c r="AS21" i="8"/>
  <c r="AV21" i="8" s="1"/>
  <c r="AR21" i="8"/>
  <c r="AP21" i="8"/>
  <c r="AO21" i="8"/>
  <c r="X21" i="8"/>
  <c r="Q21" i="8"/>
  <c r="K21" i="8"/>
  <c r="L21" i="8" s="1"/>
  <c r="W21" i="8" s="1"/>
  <c r="J21" i="8"/>
  <c r="AY20" i="8"/>
  <c r="AX20" i="8"/>
  <c r="AV20" i="8"/>
  <c r="AS20" i="8"/>
  <c r="AR20" i="8"/>
  <c r="AU20" i="8" s="1"/>
  <c r="AT20" i="8" s="1"/>
  <c r="AP20" i="8"/>
  <c r="AO20" i="8"/>
  <c r="AN20" i="8" s="1"/>
  <c r="AF20" i="8"/>
  <c r="Q20" i="8"/>
  <c r="K20" i="8"/>
  <c r="J20" i="8"/>
  <c r="AY19" i="8"/>
  <c r="AX19" i="8"/>
  <c r="AW19" i="8" s="1"/>
  <c r="AU19" i="8"/>
  <c r="AS19" i="8"/>
  <c r="AQ19" i="8" s="1"/>
  <c r="AR19" i="8"/>
  <c r="AP19" i="8"/>
  <c r="AO19" i="8"/>
  <c r="AN19" i="8" s="1"/>
  <c r="AI19" i="8"/>
  <c r="AH19" i="8"/>
  <c r="AG19" i="8"/>
  <c r="AF19" i="8"/>
  <c r="X19" i="8"/>
  <c r="Q19" i="8"/>
  <c r="K19" i="8"/>
  <c r="V19" i="8" s="1"/>
  <c r="J19" i="8"/>
  <c r="AY18" i="8"/>
  <c r="AX18" i="8"/>
  <c r="AW18" i="8"/>
  <c r="AV18" i="8"/>
  <c r="AS18" i="8"/>
  <c r="AR18" i="8"/>
  <c r="AP18" i="8"/>
  <c r="AO18" i="8"/>
  <c r="AN18" i="8"/>
  <c r="AI18" i="8"/>
  <c r="AF18" i="8"/>
  <c r="W18" i="8"/>
  <c r="Q18" i="8"/>
  <c r="L18" i="8"/>
  <c r="K18" i="8"/>
  <c r="V18" i="8" s="1"/>
  <c r="J18" i="8"/>
  <c r="AY17" i="8"/>
  <c r="AX17" i="8"/>
  <c r="AI17" i="8" s="1"/>
  <c r="AU17" i="8"/>
  <c r="AS17" i="8"/>
  <c r="AV17" i="8" s="1"/>
  <c r="AR17" i="8"/>
  <c r="AG17" i="8" s="1"/>
  <c r="AP17" i="8"/>
  <c r="AO17" i="8"/>
  <c r="AN17" i="8" s="1"/>
  <c r="X17" i="8"/>
  <c r="W17" i="8"/>
  <c r="V17" i="8"/>
  <c r="Q17" i="8"/>
  <c r="P17" i="8"/>
  <c r="R17" i="8" s="1"/>
  <c r="AD17" i="8" s="1"/>
  <c r="L17" i="8"/>
  <c r="K17" i="8"/>
  <c r="J17" i="8"/>
  <c r="AY16" i="8"/>
  <c r="AW16" i="8" s="1"/>
  <c r="AX16" i="8"/>
  <c r="AS16" i="8"/>
  <c r="AV16" i="8" s="1"/>
  <c r="AR16" i="8"/>
  <c r="AG16" i="8" s="1"/>
  <c r="AP16" i="8"/>
  <c r="AO16" i="8"/>
  <c r="AN16" i="8"/>
  <c r="AI16" i="8"/>
  <c r="AF16" i="8"/>
  <c r="X16" i="8"/>
  <c r="Q16" i="8"/>
  <c r="K16" i="8"/>
  <c r="L16" i="8" s="1"/>
  <c r="W16" i="8" s="1"/>
  <c r="J16" i="8"/>
  <c r="AY15" i="8"/>
  <c r="AX15" i="8"/>
  <c r="AU15" i="8"/>
  <c r="AS15" i="8"/>
  <c r="AV15" i="8" s="1"/>
  <c r="AT15" i="8" s="1"/>
  <c r="AR15" i="8"/>
  <c r="AQ15" i="8"/>
  <c r="AP15" i="8"/>
  <c r="AN15" i="8" s="1"/>
  <c r="AO15" i="8"/>
  <c r="AF15" i="8" s="1"/>
  <c r="AH15" i="8"/>
  <c r="AG15" i="8"/>
  <c r="X15" i="8"/>
  <c r="V15" i="8"/>
  <c r="Q15" i="8"/>
  <c r="L15" i="8"/>
  <c r="W15" i="8" s="1"/>
  <c r="P15" i="8" s="1"/>
  <c r="K15" i="8"/>
  <c r="J15" i="8"/>
  <c r="AY14" i="8"/>
  <c r="AX14" i="8"/>
  <c r="AI14" i="8" s="1"/>
  <c r="AV14" i="8"/>
  <c r="AU14" i="8"/>
  <c r="AT14" i="8" s="1"/>
  <c r="AS14" i="8"/>
  <c r="AR14" i="8"/>
  <c r="AQ14" i="8" s="1"/>
  <c r="AP14" i="8"/>
  <c r="AO14" i="8"/>
  <c r="AN14" i="8" s="1"/>
  <c r="AF14" i="8"/>
  <c r="Q14" i="8"/>
  <c r="K14" i="8"/>
  <c r="J14" i="8"/>
  <c r="AY13" i="8"/>
  <c r="AX13" i="8"/>
  <c r="AW13" i="8" s="1"/>
  <c r="AU13" i="8"/>
  <c r="AS13" i="8"/>
  <c r="AQ13" i="8" s="1"/>
  <c r="AR13" i="8"/>
  <c r="AP13" i="8"/>
  <c r="AO13" i="8"/>
  <c r="AN13" i="8" s="1"/>
  <c r="AI13" i="8"/>
  <c r="AH13" i="8"/>
  <c r="AG13" i="8"/>
  <c r="AF13" i="8"/>
  <c r="X13" i="8"/>
  <c r="Q13" i="8"/>
  <c r="K13" i="8"/>
  <c r="V13" i="8" s="1"/>
  <c r="J13" i="8"/>
  <c r="AY12" i="8"/>
  <c r="AX12" i="8"/>
  <c r="AW12" i="8"/>
  <c r="AV12" i="8"/>
  <c r="AS12" i="8"/>
  <c r="AR12" i="8"/>
  <c r="AP12" i="8"/>
  <c r="AO12" i="8"/>
  <c r="AN12" i="8"/>
  <c r="AI12" i="8"/>
  <c r="AF12" i="8"/>
  <c r="W12" i="8"/>
  <c r="Q12" i="8"/>
  <c r="L12" i="8"/>
  <c r="K12" i="8"/>
  <c r="V12" i="8" s="1"/>
  <c r="J12" i="8"/>
  <c r="AY11" i="8"/>
  <c r="AX11" i="8"/>
  <c r="AI11" i="8" s="1"/>
  <c r="AU11" i="8"/>
  <c r="AS11" i="8"/>
  <c r="AV11" i="8" s="1"/>
  <c r="AR11" i="8"/>
  <c r="AG11" i="8" s="1"/>
  <c r="AP11" i="8"/>
  <c r="AO11" i="8"/>
  <c r="AN11" i="8" s="1"/>
  <c r="AE11" i="8"/>
  <c r="X11" i="8"/>
  <c r="W11" i="8"/>
  <c r="V11" i="8"/>
  <c r="Q11" i="8"/>
  <c r="P11" i="8"/>
  <c r="R11" i="8" s="1"/>
  <c r="AD11" i="8" s="1"/>
  <c r="L11" i="8"/>
  <c r="K11" i="8"/>
  <c r="J11" i="8"/>
  <c r="AY10" i="8"/>
  <c r="AW10" i="8" s="1"/>
  <c r="AX10" i="8"/>
  <c r="AS10" i="8"/>
  <c r="AV10" i="8" s="1"/>
  <c r="AR10" i="8"/>
  <c r="AG10" i="8" s="1"/>
  <c r="AP10" i="8"/>
  <c r="AO10" i="8"/>
  <c r="AN10" i="8"/>
  <c r="AI10" i="8"/>
  <c r="AF10" i="8"/>
  <c r="X10" i="8"/>
  <c r="Q10" i="8"/>
  <c r="K10" i="8"/>
  <c r="L10" i="8" s="1"/>
  <c r="W10" i="8" s="1"/>
  <c r="J10" i="8"/>
  <c r="AY9" i="8"/>
  <c r="AX9" i="8"/>
  <c r="AU9" i="8"/>
  <c r="AS9" i="8"/>
  <c r="AV9" i="8" s="1"/>
  <c r="AT9" i="8" s="1"/>
  <c r="AR9" i="8"/>
  <c r="AQ9" i="8"/>
  <c r="AP9" i="8"/>
  <c r="AN9" i="8" s="1"/>
  <c r="AO9" i="8"/>
  <c r="AF9" i="8" s="1"/>
  <c r="AH9" i="8"/>
  <c r="AG9" i="8"/>
  <c r="X9" i="8"/>
  <c r="V9" i="8"/>
  <c r="Q9" i="8"/>
  <c r="L9" i="8"/>
  <c r="W9" i="8" s="1"/>
  <c r="P9" i="8" s="1"/>
  <c r="K9" i="8"/>
  <c r="J9" i="8"/>
  <c r="AY8" i="8"/>
  <c r="AX8" i="8"/>
  <c r="AI8" i="8" s="1"/>
  <c r="AV8" i="8"/>
  <c r="AU8" i="8"/>
  <c r="AT8" i="8" s="1"/>
  <c r="AS8" i="8"/>
  <c r="AR8" i="8"/>
  <c r="AQ8" i="8" s="1"/>
  <c r="AP8" i="8"/>
  <c r="AO8" i="8"/>
  <c r="AN8" i="8" s="1"/>
  <c r="AF8" i="8"/>
  <c r="Q8" i="8"/>
  <c r="K8" i="8"/>
  <c r="J8" i="8"/>
  <c r="AY7" i="8"/>
  <c r="AX7" i="8"/>
  <c r="AW7" i="8" s="1"/>
  <c r="AU7" i="8"/>
  <c r="AS7" i="8"/>
  <c r="AQ7" i="8" s="1"/>
  <c r="AR7" i="8"/>
  <c r="AP7" i="8"/>
  <c r="AO7" i="8"/>
  <c r="AN7" i="8" s="1"/>
  <c r="AI7" i="8"/>
  <c r="AH7" i="8"/>
  <c r="AG7" i="8"/>
  <c r="AF7" i="8"/>
  <c r="X7" i="8"/>
  <c r="Q7" i="8"/>
  <c r="K7" i="8"/>
  <c r="V7" i="8" s="1"/>
  <c r="J7" i="8"/>
  <c r="AY6" i="8"/>
  <c r="AX6" i="8"/>
  <c r="AW6" i="8"/>
  <c r="AV6" i="8"/>
  <c r="AS6" i="8"/>
  <c r="AR6" i="8"/>
  <c r="AP6" i="8"/>
  <c r="AO6" i="8"/>
  <c r="AN6" i="8"/>
  <c r="AI6" i="8"/>
  <c r="AG6" i="8"/>
  <c r="AF6" i="8"/>
  <c r="W6" i="8"/>
  <c r="Q6" i="8"/>
  <c r="L6" i="8"/>
  <c r="K6" i="8"/>
  <c r="V6" i="8" s="1"/>
  <c r="J6" i="8"/>
  <c r="AM51" i="7"/>
  <c r="AL51" i="7"/>
  <c r="AK51" i="7"/>
  <c r="AJ51" i="7"/>
  <c r="AC51" i="7"/>
  <c r="AB51" i="7"/>
  <c r="AA51" i="7"/>
  <c r="Z51" i="7"/>
  <c r="Y51" i="7"/>
  <c r="X51" i="7"/>
  <c r="W51" i="7"/>
  <c r="V51" i="7"/>
  <c r="U51" i="7"/>
  <c r="O51" i="7"/>
  <c r="N51" i="7"/>
  <c r="M51" i="7"/>
  <c r="AY50" i="7"/>
  <c r="AX50" i="7"/>
  <c r="AS50" i="7"/>
  <c r="AV50" i="7" s="1"/>
  <c r="AR50" i="7"/>
  <c r="AQ50" i="7" s="1"/>
  <c r="AP50" i="7"/>
  <c r="AO50" i="7"/>
  <c r="AN50" i="7" s="1"/>
  <c r="AG50" i="7"/>
  <c r="Q50" i="7"/>
  <c r="P50" i="7"/>
  <c r="R50" i="7" s="1"/>
  <c r="AD50" i="7" s="1"/>
  <c r="L50" i="7"/>
  <c r="K50" i="7"/>
  <c r="J50" i="7"/>
  <c r="AY49" i="7"/>
  <c r="AW49" i="7" s="1"/>
  <c r="AX49" i="7"/>
  <c r="AS49" i="7"/>
  <c r="AV49" i="7" s="1"/>
  <c r="AR49" i="7"/>
  <c r="AG49" i="7" s="1"/>
  <c r="AP49" i="7"/>
  <c r="AO49" i="7"/>
  <c r="AN49" i="7"/>
  <c r="AI49" i="7"/>
  <c r="AF49" i="7"/>
  <c r="Q49" i="7"/>
  <c r="P49" i="7"/>
  <c r="R49" i="7" s="1"/>
  <c r="AD49" i="7" s="1"/>
  <c r="L49" i="7"/>
  <c r="K49" i="7"/>
  <c r="J49" i="7"/>
  <c r="AY48" i="7"/>
  <c r="AW48" i="7" s="1"/>
  <c r="AX48" i="7"/>
  <c r="AV48" i="7"/>
  <c r="AU48" i="7"/>
  <c r="AS48" i="7"/>
  <c r="AR48" i="7"/>
  <c r="AQ48" i="7"/>
  <c r="AP48" i="7"/>
  <c r="AO48" i="7"/>
  <c r="AN48" i="7"/>
  <c r="AI48" i="7"/>
  <c r="AG48" i="7"/>
  <c r="AF48" i="7"/>
  <c r="AE48" i="7"/>
  <c r="AD48" i="7"/>
  <c r="R48" i="7"/>
  <c r="Q48" i="7"/>
  <c r="P48" i="7"/>
  <c r="L48" i="7"/>
  <c r="K48" i="7"/>
  <c r="J48" i="7"/>
  <c r="AY47" i="7"/>
  <c r="AX47" i="7"/>
  <c r="AI47" i="7" s="1"/>
  <c r="AU47" i="7"/>
  <c r="AS47" i="7"/>
  <c r="AV47" i="7" s="1"/>
  <c r="AR47" i="7"/>
  <c r="AG47" i="7" s="1"/>
  <c r="AP47" i="7"/>
  <c r="AO47" i="7"/>
  <c r="Q47" i="7"/>
  <c r="P47" i="7"/>
  <c r="K47" i="7"/>
  <c r="L47" i="7" s="1"/>
  <c r="J47" i="7"/>
  <c r="AY46" i="7"/>
  <c r="AX46" i="7"/>
  <c r="AW46" i="7"/>
  <c r="AV46" i="7"/>
  <c r="AS46" i="7"/>
  <c r="AR46" i="7"/>
  <c r="AU46" i="7" s="1"/>
  <c r="AP46" i="7"/>
  <c r="AO46" i="7"/>
  <c r="AF46" i="7" s="1"/>
  <c r="AI46" i="7"/>
  <c r="AG46" i="7"/>
  <c r="Q46" i="7"/>
  <c r="P46" i="7"/>
  <c r="K46" i="7"/>
  <c r="L46" i="7" s="1"/>
  <c r="J46" i="7"/>
  <c r="AY45" i="7"/>
  <c r="AX45" i="7"/>
  <c r="AW45" i="7"/>
  <c r="AV45" i="7"/>
  <c r="AS45" i="7"/>
  <c r="AR45" i="7"/>
  <c r="AG45" i="7" s="1"/>
  <c r="AP45" i="7"/>
  <c r="AO45" i="7"/>
  <c r="AN45" i="7"/>
  <c r="AI45" i="7"/>
  <c r="AF45" i="7"/>
  <c r="R45" i="7"/>
  <c r="AD45" i="7" s="1"/>
  <c r="Q45" i="7"/>
  <c r="P45" i="7"/>
  <c r="L45" i="7"/>
  <c r="K45" i="7"/>
  <c r="J45" i="7"/>
  <c r="AY44" i="7"/>
  <c r="AX44" i="7"/>
  <c r="AW44" i="7" s="1"/>
  <c r="AV44" i="7"/>
  <c r="AS44" i="7"/>
  <c r="AR44" i="7"/>
  <c r="AP44" i="7"/>
  <c r="AO44" i="7"/>
  <c r="AF44" i="7" s="1"/>
  <c r="AI44" i="7"/>
  <c r="R44" i="7"/>
  <c r="AD44" i="7" s="1"/>
  <c r="AE44" i="7" s="1"/>
  <c r="Q44" i="7"/>
  <c r="P44" i="7"/>
  <c r="K44" i="7"/>
  <c r="L44" i="7" s="1"/>
  <c r="J44" i="7"/>
  <c r="AY43" i="7"/>
  <c r="AX43" i="7"/>
  <c r="AU43" i="7"/>
  <c r="AS43" i="7"/>
  <c r="AQ43" i="7" s="1"/>
  <c r="AR43" i="7"/>
  <c r="AP43" i="7"/>
  <c r="AO43" i="7"/>
  <c r="AN43" i="7" s="1"/>
  <c r="AI43" i="7"/>
  <c r="AH43" i="7"/>
  <c r="AG43" i="7"/>
  <c r="AF43" i="7"/>
  <c r="Q43" i="7"/>
  <c r="P43" i="7"/>
  <c r="R43" i="7" s="1"/>
  <c r="AD43" i="7" s="1"/>
  <c r="K43" i="7"/>
  <c r="L43" i="7" s="1"/>
  <c r="J43" i="7"/>
  <c r="AY42" i="7"/>
  <c r="AX42" i="7"/>
  <c r="AI42" i="7" s="1"/>
  <c r="AW42" i="7"/>
  <c r="AS42" i="7"/>
  <c r="AV42" i="7" s="1"/>
  <c r="AR42" i="7"/>
  <c r="AU42" i="7" s="1"/>
  <c r="AH42" i="7" s="1"/>
  <c r="AP42" i="7"/>
  <c r="AO42" i="7"/>
  <c r="AG42" i="7"/>
  <c r="Q42" i="7"/>
  <c r="P42" i="7"/>
  <c r="L42" i="7"/>
  <c r="K42" i="7"/>
  <c r="J42" i="7"/>
  <c r="AY41" i="7"/>
  <c r="AX41" i="7"/>
  <c r="AI41" i="7" s="1"/>
  <c r="AV41" i="7"/>
  <c r="AU41" i="7"/>
  <c r="AS41" i="7"/>
  <c r="AR41" i="7"/>
  <c r="AQ41" i="7" s="1"/>
  <c r="AP41" i="7"/>
  <c r="AO41" i="7"/>
  <c r="AN41" i="7" s="1"/>
  <c r="AF41" i="7"/>
  <c r="Q41" i="7"/>
  <c r="P41" i="7"/>
  <c r="L41" i="7"/>
  <c r="K41" i="7"/>
  <c r="J41" i="7"/>
  <c r="AY40" i="7"/>
  <c r="AX40" i="7"/>
  <c r="AW40" i="7" s="1"/>
  <c r="AV40" i="7"/>
  <c r="AU40" i="7"/>
  <c r="AH40" i="7" s="1"/>
  <c r="AS40" i="7"/>
  <c r="AR40" i="7"/>
  <c r="AG40" i="7" s="1"/>
  <c r="AQ40" i="7"/>
  <c r="AP40" i="7"/>
  <c r="AN40" i="7" s="1"/>
  <c r="AO40" i="7"/>
  <c r="AI40" i="7"/>
  <c r="AF40" i="7"/>
  <c r="R40" i="7"/>
  <c r="AD40" i="7" s="1"/>
  <c r="Q40" i="7"/>
  <c r="P40" i="7"/>
  <c r="K40" i="7"/>
  <c r="L40" i="7" s="1"/>
  <c r="J40" i="7"/>
  <c r="AY39" i="7"/>
  <c r="AX39" i="7"/>
  <c r="AU39" i="7"/>
  <c r="AS39" i="7"/>
  <c r="AV39" i="7" s="1"/>
  <c r="AT39" i="7" s="1"/>
  <c r="AR39" i="7"/>
  <c r="AQ39" i="7"/>
  <c r="AP39" i="7"/>
  <c r="AN39" i="7" s="1"/>
  <c r="AO39" i="7"/>
  <c r="AF39" i="7" s="1"/>
  <c r="AH39" i="7"/>
  <c r="AG39" i="7"/>
  <c r="R39" i="7"/>
  <c r="AD39" i="7" s="1"/>
  <c r="Q39" i="7"/>
  <c r="P39" i="7"/>
  <c r="L39" i="7"/>
  <c r="K39" i="7"/>
  <c r="J39" i="7"/>
  <c r="AY38" i="7"/>
  <c r="AX38" i="7"/>
  <c r="AS38" i="7"/>
  <c r="AV38" i="7" s="1"/>
  <c r="AR38" i="7"/>
  <c r="AP38" i="7"/>
  <c r="AO38" i="7"/>
  <c r="AN38" i="7" s="1"/>
  <c r="AG38" i="7"/>
  <c r="Q38" i="7"/>
  <c r="P38" i="7"/>
  <c r="R38" i="7" s="1"/>
  <c r="AD38" i="7" s="1"/>
  <c r="L38" i="7"/>
  <c r="K38" i="7"/>
  <c r="J38" i="7"/>
  <c r="AY37" i="7"/>
  <c r="AW37" i="7" s="1"/>
  <c r="AX37" i="7"/>
  <c r="AS37" i="7"/>
  <c r="AV37" i="7" s="1"/>
  <c r="AR37" i="7"/>
  <c r="AG37" i="7" s="1"/>
  <c r="AP37" i="7"/>
  <c r="AO37" i="7"/>
  <c r="AN37" i="7"/>
  <c r="AI37" i="7"/>
  <c r="AF37" i="7"/>
  <c r="Q37" i="7"/>
  <c r="P37" i="7"/>
  <c r="R37" i="7" s="1"/>
  <c r="AD37" i="7" s="1"/>
  <c r="L37" i="7"/>
  <c r="K37" i="7"/>
  <c r="J37" i="7"/>
  <c r="AY36" i="7"/>
  <c r="AW36" i="7" s="1"/>
  <c r="AX36" i="7"/>
  <c r="AV36" i="7"/>
  <c r="AU36" i="7"/>
  <c r="AS36" i="7"/>
  <c r="AR36" i="7"/>
  <c r="AQ36" i="7"/>
  <c r="AP36" i="7"/>
  <c r="AO36" i="7"/>
  <c r="AN36" i="7"/>
  <c r="AI36" i="7"/>
  <c r="AG36" i="7"/>
  <c r="AF36" i="7"/>
  <c r="AE36" i="7"/>
  <c r="AD36" i="7"/>
  <c r="R36" i="7"/>
  <c r="Q36" i="7"/>
  <c r="P36" i="7"/>
  <c r="L36" i="7"/>
  <c r="K36" i="7"/>
  <c r="J36" i="7"/>
  <c r="AY35" i="7"/>
  <c r="AX35" i="7"/>
  <c r="AI35" i="7" s="1"/>
  <c r="AU35" i="7"/>
  <c r="AS35" i="7"/>
  <c r="AV35" i="7" s="1"/>
  <c r="AR35" i="7"/>
  <c r="AG35" i="7" s="1"/>
  <c r="AP35" i="7"/>
  <c r="AO35" i="7"/>
  <c r="AN35" i="7" s="1"/>
  <c r="Q35" i="7"/>
  <c r="P35" i="7"/>
  <c r="K35" i="7"/>
  <c r="L35" i="7" s="1"/>
  <c r="J35" i="7"/>
  <c r="AY34" i="7"/>
  <c r="AX34" i="7"/>
  <c r="AW34" i="7"/>
  <c r="AV34" i="7"/>
  <c r="AS34" i="7"/>
  <c r="AR34" i="7"/>
  <c r="AU34" i="7" s="1"/>
  <c r="AP34" i="7"/>
  <c r="AO34" i="7"/>
  <c r="AF34" i="7" s="1"/>
  <c r="AI34" i="7"/>
  <c r="AG34" i="7"/>
  <c r="Q34" i="7"/>
  <c r="P34" i="7"/>
  <c r="K34" i="7"/>
  <c r="L34" i="7" s="1"/>
  <c r="J34" i="7"/>
  <c r="AY33" i="7"/>
  <c r="AX33" i="7"/>
  <c r="AW33" i="7"/>
  <c r="AV33" i="7"/>
  <c r="AS33" i="7"/>
  <c r="AR33" i="7"/>
  <c r="AP33" i="7"/>
  <c r="AO33" i="7"/>
  <c r="AN33" i="7"/>
  <c r="AI33" i="7"/>
  <c r="AF33" i="7"/>
  <c r="R33" i="7"/>
  <c r="AD33" i="7" s="1"/>
  <c r="AE33" i="7" s="1"/>
  <c r="Q33" i="7"/>
  <c r="P33" i="7"/>
  <c r="L33" i="7"/>
  <c r="K33" i="7"/>
  <c r="J33" i="7"/>
  <c r="AY32" i="7"/>
  <c r="AX32" i="7"/>
  <c r="AV32" i="7"/>
  <c r="AS32" i="7"/>
  <c r="AR32" i="7"/>
  <c r="AP32" i="7"/>
  <c r="AO32" i="7"/>
  <c r="AF32" i="7" s="1"/>
  <c r="AI32" i="7"/>
  <c r="R32" i="7"/>
  <c r="AD32" i="7" s="1"/>
  <c r="AE32" i="7" s="1"/>
  <c r="Q32" i="7"/>
  <c r="P32" i="7"/>
  <c r="K32" i="7"/>
  <c r="L32" i="7" s="1"/>
  <c r="J32" i="7"/>
  <c r="AY31" i="7"/>
  <c r="AX31" i="7"/>
  <c r="AW31" i="7" s="1"/>
  <c r="AU31" i="7"/>
  <c r="AS31" i="7"/>
  <c r="AQ31" i="7" s="1"/>
  <c r="AR31" i="7"/>
  <c r="AP31" i="7"/>
  <c r="AO31" i="7"/>
  <c r="AN31" i="7" s="1"/>
  <c r="AI31" i="7"/>
  <c r="AH31" i="7"/>
  <c r="AG31" i="7"/>
  <c r="AF31" i="7"/>
  <c r="Q31" i="7"/>
  <c r="P31" i="7"/>
  <c r="R31" i="7" s="1"/>
  <c r="AD31" i="7" s="1"/>
  <c r="K31" i="7"/>
  <c r="L31" i="7" s="1"/>
  <c r="J31" i="7"/>
  <c r="AY30" i="7"/>
  <c r="AX30" i="7"/>
  <c r="AI30" i="7" s="1"/>
  <c r="AW30" i="7"/>
  <c r="AS30" i="7"/>
  <c r="AV30" i="7" s="1"/>
  <c r="AT30" i="7" s="1"/>
  <c r="AR30" i="7"/>
  <c r="AU30" i="7" s="1"/>
  <c r="AH30" i="7" s="1"/>
  <c r="AP30" i="7"/>
  <c r="AO30" i="7"/>
  <c r="AG30" i="7"/>
  <c r="Q30" i="7"/>
  <c r="P30" i="7"/>
  <c r="L30" i="7"/>
  <c r="K30" i="7"/>
  <c r="J30" i="7"/>
  <c r="AY29" i="7"/>
  <c r="AX29" i="7"/>
  <c r="AI29" i="7" s="1"/>
  <c r="AV29" i="7"/>
  <c r="AU29" i="7"/>
  <c r="AT29" i="7" s="1"/>
  <c r="AS29" i="7"/>
  <c r="AR29" i="7"/>
  <c r="AQ29" i="7" s="1"/>
  <c r="AP29" i="7"/>
  <c r="AO29" i="7"/>
  <c r="AN29" i="7" s="1"/>
  <c r="AF29" i="7"/>
  <c r="Q29" i="7"/>
  <c r="P29" i="7"/>
  <c r="L29" i="7"/>
  <c r="K29" i="7"/>
  <c r="J29" i="7"/>
  <c r="AY28" i="7"/>
  <c r="AX28" i="7"/>
  <c r="AW28" i="7" s="1"/>
  <c r="AV28" i="7"/>
  <c r="AU28" i="7"/>
  <c r="AH28" i="7" s="1"/>
  <c r="AS28" i="7"/>
  <c r="AR28" i="7"/>
  <c r="AG28" i="7" s="1"/>
  <c r="AQ28" i="7"/>
  <c r="AP28" i="7"/>
  <c r="AN28" i="7" s="1"/>
  <c r="AO28" i="7"/>
  <c r="AI28" i="7"/>
  <c r="AF28" i="7"/>
  <c r="R28" i="7"/>
  <c r="AD28" i="7" s="1"/>
  <c r="Q28" i="7"/>
  <c r="P28" i="7"/>
  <c r="K28" i="7"/>
  <c r="L28" i="7" s="1"/>
  <c r="J28" i="7"/>
  <c r="AY27" i="7"/>
  <c r="AX27" i="7"/>
  <c r="AU27" i="7"/>
  <c r="AS27" i="7"/>
  <c r="AV27" i="7" s="1"/>
  <c r="AT27" i="7" s="1"/>
  <c r="AR27" i="7"/>
  <c r="AQ27" i="7"/>
  <c r="AP27" i="7"/>
  <c r="AN27" i="7" s="1"/>
  <c r="AO27" i="7"/>
  <c r="AF27" i="7" s="1"/>
  <c r="AH27" i="7"/>
  <c r="AG27" i="7"/>
  <c r="R27" i="7"/>
  <c r="AD27" i="7" s="1"/>
  <c r="Q27" i="7"/>
  <c r="P27" i="7"/>
  <c r="L27" i="7"/>
  <c r="K27" i="7"/>
  <c r="J27" i="7"/>
  <c r="AY26" i="7"/>
  <c r="AX26" i="7"/>
  <c r="AS26" i="7"/>
  <c r="AV26" i="7" s="1"/>
  <c r="AR26" i="7"/>
  <c r="AQ26" i="7" s="1"/>
  <c r="AP26" i="7"/>
  <c r="AO26" i="7"/>
  <c r="AN26" i="7" s="1"/>
  <c r="AG26" i="7"/>
  <c r="Q26" i="7"/>
  <c r="P26" i="7"/>
  <c r="R26" i="7" s="1"/>
  <c r="AD26" i="7" s="1"/>
  <c r="L26" i="7"/>
  <c r="K26" i="7"/>
  <c r="J26" i="7"/>
  <c r="AY25" i="7"/>
  <c r="AW25" i="7" s="1"/>
  <c r="AX25" i="7"/>
  <c r="AS25" i="7"/>
  <c r="AV25" i="7" s="1"/>
  <c r="AR25" i="7"/>
  <c r="AG25" i="7" s="1"/>
  <c r="AP25" i="7"/>
  <c r="AO25" i="7"/>
  <c r="AN25" i="7"/>
  <c r="AI25" i="7"/>
  <c r="AF25" i="7"/>
  <c r="Q25" i="7"/>
  <c r="P25" i="7"/>
  <c r="R25" i="7" s="1"/>
  <c r="AD25" i="7" s="1"/>
  <c r="L25" i="7"/>
  <c r="K25" i="7"/>
  <c r="J25" i="7"/>
  <c r="AY24" i="7"/>
  <c r="AW24" i="7" s="1"/>
  <c r="AX24" i="7"/>
  <c r="AV24" i="7"/>
  <c r="AU24" i="7"/>
  <c r="AS24" i="7"/>
  <c r="AR24" i="7"/>
  <c r="AQ24" i="7"/>
  <c r="AP24" i="7"/>
  <c r="AO24" i="7"/>
  <c r="AN24" i="7"/>
  <c r="AI24" i="7"/>
  <c r="AG24" i="7"/>
  <c r="AF24" i="7"/>
  <c r="AE24" i="7"/>
  <c r="AD24" i="7"/>
  <c r="R24" i="7"/>
  <c r="Q24" i="7"/>
  <c r="P24" i="7"/>
  <c r="L24" i="7"/>
  <c r="K24" i="7"/>
  <c r="J24" i="7"/>
  <c r="AY23" i="7"/>
  <c r="AX23" i="7"/>
  <c r="AI23" i="7" s="1"/>
  <c r="AU23" i="7"/>
  <c r="AS23" i="7"/>
  <c r="AV23" i="7" s="1"/>
  <c r="AR23" i="7"/>
  <c r="AG23" i="7" s="1"/>
  <c r="AP23" i="7"/>
  <c r="AO23" i="7"/>
  <c r="AN23" i="7" s="1"/>
  <c r="Q23" i="7"/>
  <c r="P23" i="7"/>
  <c r="K23" i="7"/>
  <c r="L23" i="7" s="1"/>
  <c r="J23" i="7"/>
  <c r="AY22" i="7"/>
  <c r="AX22" i="7"/>
  <c r="AW22" i="7"/>
  <c r="AV22" i="7"/>
  <c r="AS22" i="7"/>
  <c r="AR22" i="7"/>
  <c r="AU22" i="7" s="1"/>
  <c r="AP22" i="7"/>
  <c r="AO22" i="7"/>
  <c r="AF22" i="7" s="1"/>
  <c r="AI22" i="7"/>
  <c r="AG22" i="7"/>
  <c r="Q22" i="7"/>
  <c r="P22" i="7"/>
  <c r="K22" i="7"/>
  <c r="L22" i="7" s="1"/>
  <c r="J22" i="7"/>
  <c r="AY21" i="7"/>
  <c r="AX21" i="7"/>
  <c r="AW21" i="7"/>
  <c r="AV21" i="7"/>
  <c r="AS21" i="7"/>
  <c r="AR21" i="7"/>
  <c r="AP21" i="7"/>
  <c r="AO21" i="7"/>
  <c r="AN21" i="7"/>
  <c r="AI21" i="7"/>
  <c r="AG21" i="7"/>
  <c r="AF21" i="7"/>
  <c r="R21" i="7"/>
  <c r="AD21" i="7" s="1"/>
  <c r="AE21" i="7" s="1"/>
  <c r="Q21" i="7"/>
  <c r="P21" i="7"/>
  <c r="L21" i="7"/>
  <c r="K21" i="7"/>
  <c r="J21" i="7"/>
  <c r="AY20" i="7"/>
  <c r="AX20" i="7"/>
  <c r="AW20" i="7" s="1"/>
  <c r="AV20" i="7"/>
  <c r="AS20" i="7"/>
  <c r="AR20" i="7"/>
  <c r="AP20" i="7"/>
  <c r="AO20" i="7"/>
  <c r="AF20" i="7" s="1"/>
  <c r="AI20" i="7"/>
  <c r="R20" i="7"/>
  <c r="AD20" i="7" s="1"/>
  <c r="AE20" i="7" s="1"/>
  <c r="Q20" i="7"/>
  <c r="P20" i="7"/>
  <c r="K20" i="7"/>
  <c r="L20" i="7" s="1"/>
  <c r="J20" i="7"/>
  <c r="AY19" i="7"/>
  <c r="AX19" i="7"/>
  <c r="AW19" i="7" s="1"/>
  <c r="AU19" i="7"/>
  <c r="AS19" i="7"/>
  <c r="AQ19" i="7" s="1"/>
  <c r="AR19" i="7"/>
  <c r="AG19" i="7" s="1"/>
  <c r="AP19" i="7"/>
  <c r="AO19" i="7"/>
  <c r="AN19" i="7" s="1"/>
  <c r="AI19" i="7"/>
  <c r="AH19" i="7"/>
  <c r="AF19" i="7"/>
  <c r="Q19" i="7"/>
  <c r="R19" i="7" s="1"/>
  <c r="AD19" i="7" s="1"/>
  <c r="P19" i="7"/>
  <c r="K19" i="7"/>
  <c r="L19" i="7" s="1"/>
  <c r="J19" i="7"/>
  <c r="AY18" i="7"/>
  <c r="AX18" i="7"/>
  <c r="AI18" i="7" s="1"/>
  <c r="AW18" i="7"/>
  <c r="AT18" i="7"/>
  <c r="AS18" i="7"/>
  <c r="AV18" i="7" s="1"/>
  <c r="AR18" i="7"/>
  <c r="AU18" i="7" s="1"/>
  <c r="AH18" i="7" s="1"/>
  <c r="AP18" i="7"/>
  <c r="AO18" i="7"/>
  <c r="AG18" i="7"/>
  <c r="Q18" i="7"/>
  <c r="P18" i="7"/>
  <c r="L18" i="7"/>
  <c r="K18" i="7"/>
  <c r="J18" i="7"/>
  <c r="AY17" i="7"/>
  <c r="AX17" i="7"/>
  <c r="AI17" i="7" s="1"/>
  <c r="AV17" i="7"/>
  <c r="AU17" i="7"/>
  <c r="AT17" i="7" s="1"/>
  <c r="AS17" i="7"/>
  <c r="AR17" i="7"/>
  <c r="AQ17" i="7" s="1"/>
  <c r="AP17" i="7"/>
  <c r="AO17" i="7"/>
  <c r="AN17" i="7" s="1"/>
  <c r="AF17" i="7"/>
  <c r="Q17" i="7"/>
  <c r="P17" i="7"/>
  <c r="L17" i="7"/>
  <c r="K17" i="7"/>
  <c r="J17" i="7"/>
  <c r="AY16" i="7"/>
  <c r="AX16" i="7"/>
  <c r="AW16" i="7" s="1"/>
  <c r="AV16" i="7"/>
  <c r="AU16" i="7"/>
  <c r="AH16" i="7" s="1"/>
  <c r="AS16" i="7"/>
  <c r="AR16" i="7"/>
  <c r="AG16" i="7" s="1"/>
  <c r="AQ16" i="7"/>
  <c r="AP16" i="7"/>
  <c r="AN16" i="7" s="1"/>
  <c r="AO16" i="7"/>
  <c r="AI16" i="7"/>
  <c r="AF16" i="7"/>
  <c r="R16" i="7"/>
  <c r="AD16" i="7" s="1"/>
  <c r="Q16" i="7"/>
  <c r="P16" i="7"/>
  <c r="K16" i="7"/>
  <c r="L16" i="7" s="1"/>
  <c r="J16" i="7"/>
  <c r="AY15" i="7"/>
  <c r="AX15" i="7"/>
  <c r="AU15" i="7"/>
  <c r="AS15" i="7"/>
  <c r="AV15" i="7" s="1"/>
  <c r="AT15" i="7" s="1"/>
  <c r="AR15" i="7"/>
  <c r="AQ15" i="7"/>
  <c r="AP15" i="7"/>
  <c r="AN15" i="7" s="1"/>
  <c r="AO15" i="7"/>
  <c r="AH15" i="7"/>
  <c r="AG15" i="7"/>
  <c r="AF15" i="7"/>
  <c r="R15" i="7"/>
  <c r="AD15" i="7" s="1"/>
  <c r="Q15" i="7"/>
  <c r="P15" i="7"/>
  <c r="L15" i="7"/>
  <c r="K15" i="7"/>
  <c r="J15" i="7"/>
  <c r="AY14" i="7"/>
  <c r="AX14" i="7"/>
  <c r="AS14" i="7"/>
  <c r="AV14" i="7" s="1"/>
  <c r="AR14" i="7"/>
  <c r="AQ14" i="7" s="1"/>
  <c r="AP14" i="7"/>
  <c r="AO14" i="7"/>
  <c r="AN14" i="7" s="1"/>
  <c r="AG14" i="7"/>
  <c r="Q14" i="7"/>
  <c r="P14" i="7"/>
  <c r="R14" i="7" s="1"/>
  <c r="AD14" i="7" s="1"/>
  <c r="K14" i="7"/>
  <c r="L14" i="7" s="1"/>
  <c r="J14" i="7"/>
  <c r="AY13" i="7"/>
  <c r="AW13" i="7" s="1"/>
  <c r="AX13" i="7"/>
  <c r="AS13" i="7"/>
  <c r="AV13" i="7" s="1"/>
  <c r="AR13" i="7"/>
  <c r="AG13" i="7" s="1"/>
  <c r="AP13" i="7"/>
  <c r="AO13" i="7"/>
  <c r="AN13" i="7"/>
  <c r="AI13" i="7"/>
  <c r="AF13" i="7"/>
  <c r="Q13" i="7"/>
  <c r="P13" i="7"/>
  <c r="R13" i="7" s="1"/>
  <c r="AD13" i="7" s="1"/>
  <c r="L13" i="7"/>
  <c r="K13" i="7"/>
  <c r="J13" i="7"/>
  <c r="AY12" i="7"/>
  <c r="AW12" i="7" s="1"/>
  <c r="AX12" i="7"/>
  <c r="AU12" i="7"/>
  <c r="AS12" i="7"/>
  <c r="AV12" i="7" s="1"/>
  <c r="AR12" i="7"/>
  <c r="AQ12" i="7"/>
  <c r="AP12" i="7"/>
  <c r="AO12" i="7"/>
  <c r="AF12" i="7" s="1"/>
  <c r="AN12" i="7"/>
  <c r="AI12" i="7"/>
  <c r="AG12" i="7"/>
  <c r="AE12" i="7"/>
  <c r="AD12" i="7"/>
  <c r="R12" i="7"/>
  <c r="Q12" i="7"/>
  <c r="P12" i="7"/>
  <c r="L12" i="7"/>
  <c r="K12" i="7"/>
  <c r="J12" i="7"/>
  <c r="AY11" i="7"/>
  <c r="AX11" i="7"/>
  <c r="AI11" i="7" s="1"/>
  <c r="AV11" i="7"/>
  <c r="AU11" i="7"/>
  <c r="AS11" i="7"/>
  <c r="AR11" i="7"/>
  <c r="AG11" i="7" s="1"/>
  <c r="AP11" i="7"/>
  <c r="AO11" i="7"/>
  <c r="AN11" i="7" s="1"/>
  <c r="Q11" i="7"/>
  <c r="P11" i="7"/>
  <c r="K11" i="7"/>
  <c r="L11" i="7" s="1"/>
  <c r="J11" i="7"/>
  <c r="AY10" i="7"/>
  <c r="AX10" i="7"/>
  <c r="AW10" i="7"/>
  <c r="AV10" i="7"/>
  <c r="AS10" i="7"/>
  <c r="AR10" i="7"/>
  <c r="AU10" i="7" s="1"/>
  <c r="AP10" i="7"/>
  <c r="AO10" i="7"/>
  <c r="AF10" i="7" s="1"/>
  <c r="AI10" i="7"/>
  <c r="AG10" i="7"/>
  <c r="Q10" i="7"/>
  <c r="P10" i="7"/>
  <c r="K10" i="7"/>
  <c r="L10" i="7" s="1"/>
  <c r="J10" i="7"/>
  <c r="AY9" i="7"/>
  <c r="AX9" i="7"/>
  <c r="AW9" i="7"/>
  <c r="AV9" i="7"/>
  <c r="AS9" i="7"/>
  <c r="AR9" i="7"/>
  <c r="AP9" i="7"/>
  <c r="AO9" i="7"/>
  <c r="AN9" i="7" s="1"/>
  <c r="AI9" i="7"/>
  <c r="AG9" i="7"/>
  <c r="AF9" i="7"/>
  <c r="R9" i="7"/>
  <c r="AD9" i="7" s="1"/>
  <c r="Q9" i="7"/>
  <c r="P9" i="7"/>
  <c r="K9" i="7"/>
  <c r="L9" i="7" s="1"/>
  <c r="J9" i="7"/>
  <c r="AY8" i="7"/>
  <c r="AX8" i="7"/>
  <c r="AW8" i="7" s="1"/>
  <c r="AV8" i="7"/>
  <c r="AS8" i="7"/>
  <c r="AR8" i="7"/>
  <c r="AP8" i="7"/>
  <c r="AO8" i="7"/>
  <c r="AN8" i="7" s="1"/>
  <c r="AI8" i="7"/>
  <c r="AF8" i="7"/>
  <c r="R8" i="7"/>
  <c r="AD8" i="7" s="1"/>
  <c r="AE8" i="7" s="1"/>
  <c r="Q8" i="7"/>
  <c r="P8" i="7"/>
  <c r="K8" i="7"/>
  <c r="L8" i="7" s="1"/>
  <c r="J8" i="7"/>
  <c r="AY7" i="7"/>
  <c r="AX7" i="7"/>
  <c r="AS7" i="7"/>
  <c r="AQ7" i="7" s="1"/>
  <c r="AR7" i="7"/>
  <c r="AG7" i="7" s="1"/>
  <c r="AP7" i="7"/>
  <c r="AO7" i="7"/>
  <c r="AN7" i="7" s="1"/>
  <c r="AI7" i="7"/>
  <c r="Q7" i="7"/>
  <c r="P7" i="7"/>
  <c r="R7" i="7" s="1"/>
  <c r="AD7" i="7" s="1"/>
  <c r="K7" i="7"/>
  <c r="L7" i="7" s="1"/>
  <c r="J7" i="7"/>
  <c r="AY6" i="7"/>
  <c r="AX6" i="7"/>
  <c r="AI6" i="7" s="1"/>
  <c r="AS6" i="7"/>
  <c r="AV6" i="7" s="1"/>
  <c r="AR6" i="7"/>
  <c r="AU6" i="7" s="1"/>
  <c r="AH6" i="7" s="1"/>
  <c r="AP6" i="7"/>
  <c r="AO6" i="7"/>
  <c r="AG6" i="7"/>
  <c r="Q6" i="7"/>
  <c r="Q51" i="7" s="1"/>
  <c r="P6" i="7"/>
  <c r="L6" i="7"/>
  <c r="K6" i="7"/>
  <c r="J6" i="7"/>
  <c r="BB58" i="6"/>
  <c r="BA58" i="6"/>
  <c r="AY58" i="6"/>
  <c r="AX58" i="6"/>
  <c r="AR58" i="6"/>
  <c r="AM58" i="6"/>
  <c r="AL58" i="6"/>
  <c r="AK58" i="6"/>
  <c r="AJ58" i="6"/>
  <c r="AC58" i="6"/>
  <c r="AB58" i="6"/>
  <c r="AA58" i="6"/>
  <c r="Z58" i="6"/>
  <c r="Y58" i="6"/>
  <c r="O58" i="6"/>
  <c r="N58" i="6"/>
  <c r="M58" i="6"/>
  <c r="AZ57" i="6"/>
  <c r="AW57" i="6"/>
  <c r="AV57" i="6"/>
  <c r="AT57" i="6" s="1"/>
  <c r="AS57" i="6"/>
  <c r="AQ57" i="6" s="1"/>
  <c r="AP57" i="6"/>
  <c r="AN57" i="6" s="1"/>
  <c r="AI57" i="6"/>
  <c r="AH57" i="6"/>
  <c r="AG57" i="6"/>
  <c r="AF57" i="6"/>
  <c r="X57" i="6"/>
  <c r="W57" i="6"/>
  <c r="V57" i="6"/>
  <c r="P57" i="6" s="1"/>
  <c r="Q57" i="6"/>
  <c r="L57" i="6"/>
  <c r="K57" i="6"/>
  <c r="J57" i="6"/>
  <c r="AZ56" i="6"/>
  <c r="AW56" i="6"/>
  <c r="AV56" i="6"/>
  <c r="AT56" i="6" s="1"/>
  <c r="AS56" i="6"/>
  <c r="AQ56" i="6" s="1"/>
  <c r="AP56" i="6"/>
  <c r="AN56" i="6"/>
  <c r="AI56" i="6"/>
  <c r="AH56" i="6"/>
  <c r="AG56" i="6"/>
  <c r="AF56" i="6"/>
  <c r="X56" i="6"/>
  <c r="Q56" i="6"/>
  <c r="L56" i="6"/>
  <c r="W56" i="6" s="1"/>
  <c r="K56" i="6"/>
  <c r="V56" i="6" s="1"/>
  <c r="P56" i="6" s="1"/>
  <c r="J56" i="6"/>
  <c r="AZ55" i="6"/>
  <c r="AW55" i="6"/>
  <c r="AV55" i="6"/>
  <c r="AT55" i="6" s="1"/>
  <c r="AS55" i="6"/>
  <c r="AQ55" i="6" s="1"/>
  <c r="AP55" i="6"/>
  <c r="AN55" i="6" s="1"/>
  <c r="AI55" i="6"/>
  <c r="AH55" i="6"/>
  <c r="AG55" i="6"/>
  <c r="AF55" i="6"/>
  <c r="X55" i="6"/>
  <c r="W55" i="6"/>
  <c r="V55" i="6"/>
  <c r="P55" i="6" s="1"/>
  <c r="Q55" i="6"/>
  <c r="L55" i="6"/>
  <c r="K55" i="6"/>
  <c r="J55" i="6"/>
  <c r="AZ54" i="6"/>
  <c r="AW54" i="6"/>
  <c r="AV54" i="6"/>
  <c r="AT54" i="6" s="1"/>
  <c r="AS54" i="6"/>
  <c r="AQ54" i="6" s="1"/>
  <c r="AP54" i="6"/>
  <c r="AN54" i="6"/>
  <c r="AI54" i="6"/>
  <c r="AH54" i="6"/>
  <c r="AG54" i="6"/>
  <c r="AF54" i="6"/>
  <c r="X54" i="6"/>
  <c r="Q54" i="6"/>
  <c r="L54" i="6"/>
  <c r="W54" i="6" s="1"/>
  <c r="K54" i="6"/>
  <c r="V54" i="6" s="1"/>
  <c r="P54" i="6" s="1"/>
  <c r="J54" i="6"/>
  <c r="AZ53" i="6"/>
  <c r="AW53" i="6"/>
  <c r="AV53" i="6"/>
  <c r="AT53" i="6" s="1"/>
  <c r="AS53" i="6"/>
  <c r="AQ53" i="6" s="1"/>
  <c r="AP53" i="6"/>
  <c r="AO53" i="6"/>
  <c r="AN53" i="6" s="1"/>
  <c r="AI53" i="6"/>
  <c r="AH53" i="6"/>
  <c r="AG53" i="6"/>
  <c r="Q53" i="6"/>
  <c r="K53" i="6"/>
  <c r="L53" i="6" s="1"/>
  <c r="W53" i="6" s="1"/>
  <c r="J53" i="6"/>
  <c r="AZ52" i="6"/>
  <c r="AW52" i="6"/>
  <c r="AV52" i="6"/>
  <c r="AT52" i="6" s="1"/>
  <c r="AS52" i="6"/>
  <c r="AQ52" i="6"/>
  <c r="AP52" i="6"/>
  <c r="AN52" i="6" s="1"/>
  <c r="AI52" i="6"/>
  <c r="AH52" i="6"/>
  <c r="AG52" i="6"/>
  <c r="AF52" i="6"/>
  <c r="Q52" i="6"/>
  <c r="K52" i="6"/>
  <c r="J52" i="6"/>
  <c r="AZ51" i="6"/>
  <c r="AW51" i="6"/>
  <c r="AV51" i="6"/>
  <c r="AT51" i="6" s="1"/>
  <c r="AS51" i="6"/>
  <c r="AQ51" i="6"/>
  <c r="AP51" i="6"/>
  <c r="AO51" i="6"/>
  <c r="AN51" i="6" s="1"/>
  <c r="AI51" i="6"/>
  <c r="AH51" i="6"/>
  <c r="AG51" i="6"/>
  <c r="AF51" i="6"/>
  <c r="Q51" i="6"/>
  <c r="K51" i="6"/>
  <c r="J51" i="6"/>
  <c r="AZ50" i="6"/>
  <c r="AW50" i="6"/>
  <c r="AV50" i="6"/>
  <c r="AT50" i="6" s="1"/>
  <c r="AS50" i="6"/>
  <c r="AQ50" i="6"/>
  <c r="AP50" i="6"/>
  <c r="AN50" i="6" s="1"/>
  <c r="AI50" i="6"/>
  <c r="AH50" i="6"/>
  <c r="AG50" i="6"/>
  <c r="AF50" i="6"/>
  <c r="Q50" i="6"/>
  <c r="L50" i="6"/>
  <c r="W50" i="6" s="1"/>
  <c r="K50" i="6"/>
  <c r="X50" i="6" s="1"/>
  <c r="J50" i="6"/>
  <c r="AZ49" i="6"/>
  <c r="AW49" i="6"/>
  <c r="AV49" i="6"/>
  <c r="AT49" i="6" s="1"/>
  <c r="AS49" i="6"/>
  <c r="AQ49" i="6" s="1"/>
  <c r="AP49" i="6"/>
  <c r="AN49" i="6" s="1"/>
  <c r="AI49" i="6"/>
  <c r="AH49" i="6"/>
  <c r="AG49" i="6"/>
  <c r="AF49" i="6"/>
  <c r="V49" i="6"/>
  <c r="Q49" i="6"/>
  <c r="K49" i="6"/>
  <c r="J49" i="6"/>
  <c r="AZ48" i="6"/>
  <c r="AY48" i="6"/>
  <c r="AX48" i="6"/>
  <c r="AW48" i="6" s="1"/>
  <c r="AU48" i="6"/>
  <c r="AS48" i="6"/>
  <c r="AR48" i="6"/>
  <c r="AG48" i="6" s="1"/>
  <c r="AP48" i="6"/>
  <c r="AO48" i="6"/>
  <c r="AN48" i="6" s="1"/>
  <c r="AI48" i="6"/>
  <c r="Q48" i="6"/>
  <c r="K48" i="6"/>
  <c r="L48" i="6" s="1"/>
  <c r="W48" i="6" s="1"/>
  <c r="J48" i="6"/>
  <c r="AZ47" i="6"/>
  <c r="AW47" i="6"/>
  <c r="AV47" i="6"/>
  <c r="AT47" i="6" s="1"/>
  <c r="AS47" i="6"/>
  <c r="AQ47" i="6"/>
  <c r="AP47" i="6"/>
  <c r="AN47" i="6"/>
  <c r="AI47" i="6"/>
  <c r="AH47" i="6"/>
  <c r="AG47" i="6"/>
  <c r="AF47" i="6"/>
  <c r="Q47" i="6"/>
  <c r="K47" i="6"/>
  <c r="J47" i="6"/>
  <c r="AZ46" i="6"/>
  <c r="AW46" i="6"/>
  <c r="AV46" i="6"/>
  <c r="AT46" i="6" s="1"/>
  <c r="AS46" i="6"/>
  <c r="AQ46" i="6"/>
  <c r="AP46" i="6"/>
  <c r="AN46" i="6" s="1"/>
  <c r="AI46" i="6"/>
  <c r="AH46" i="6"/>
  <c r="AG46" i="6"/>
  <c r="AF46" i="6"/>
  <c r="Q46" i="6"/>
  <c r="K46" i="6"/>
  <c r="L46" i="6" s="1"/>
  <c r="W46" i="6" s="1"/>
  <c r="J46" i="6"/>
  <c r="AZ45" i="6"/>
  <c r="AW45" i="6"/>
  <c r="AV45" i="6"/>
  <c r="AT45" i="6" s="1"/>
  <c r="AS45" i="6"/>
  <c r="AQ45" i="6"/>
  <c r="AO45" i="6"/>
  <c r="AI45" i="6"/>
  <c r="AH45" i="6"/>
  <c r="AG45" i="6"/>
  <c r="Q45" i="6"/>
  <c r="L45" i="6"/>
  <c r="W45" i="6" s="1"/>
  <c r="K45" i="6"/>
  <c r="J45" i="6"/>
  <c r="AZ44" i="6"/>
  <c r="AW44" i="6"/>
  <c r="AV44" i="6"/>
  <c r="AT44" i="6" s="1"/>
  <c r="AS44" i="6"/>
  <c r="AQ44" i="6" s="1"/>
  <c r="AP44" i="6"/>
  <c r="AN44" i="6" s="1"/>
  <c r="AI44" i="6"/>
  <c r="AH44" i="6"/>
  <c r="AG44" i="6"/>
  <c r="AF44" i="6"/>
  <c r="V44" i="6"/>
  <c r="Q44" i="6"/>
  <c r="K44" i="6"/>
  <c r="J44" i="6"/>
  <c r="AZ43" i="6"/>
  <c r="AW43" i="6"/>
  <c r="AV43" i="6"/>
  <c r="AT43" i="6" s="1"/>
  <c r="AS43" i="6"/>
  <c r="AQ43" i="6"/>
  <c r="AP43" i="6"/>
  <c r="AN43" i="6" s="1"/>
  <c r="AI43" i="6"/>
  <c r="AH43" i="6"/>
  <c r="AG43" i="6"/>
  <c r="AF43" i="6"/>
  <c r="Q43" i="6"/>
  <c r="K43" i="6"/>
  <c r="J43" i="6"/>
  <c r="AZ42" i="6"/>
  <c r="AW42" i="6"/>
  <c r="AV42" i="6"/>
  <c r="AT42" i="6" s="1"/>
  <c r="AS42" i="6"/>
  <c r="AQ42" i="6"/>
  <c r="AP42" i="6"/>
  <c r="AN42" i="6" s="1"/>
  <c r="AI42" i="6"/>
  <c r="AH42" i="6"/>
  <c r="AG42" i="6"/>
  <c r="AF42" i="6"/>
  <c r="V42" i="6"/>
  <c r="Q42" i="6"/>
  <c r="K42" i="6"/>
  <c r="J42" i="6"/>
  <c r="AZ41" i="6"/>
  <c r="AW41" i="6"/>
  <c r="AV41" i="6"/>
  <c r="AT41" i="6" s="1"/>
  <c r="AS41" i="6"/>
  <c r="AQ41" i="6"/>
  <c r="AP41" i="6"/>
  <c r="AN41" i="6" s="1"/>
  <c r="AI41" i="6"/>
  <c r="AH41" i="6"/>
  <c r="AG41" i="6"/>
  <c r="AF41" i="6"/>
  <c r="Q41" i="6"/>
  <c r="K41" i="6"/>
  <c r="J41" i="6"/>
  <c r="AZ40" i="6"/>
  <c r="AW40" i="6"/>
  <c r="AV40" i="6"/>
  <c r="AT40" i="6"/>
  <c r="AS40" i="6"/>
  <c r="AQ40" i="6"/>
  <c r="AP40" i="6"/>
  <c r="AN40" i="6" s="1"/>
  <c r="AI40" i="6"/>
  <c r="AH40" i="6"/>
  <c r="AG40" i="6"/>
  <c r="AF40" i="6"/>
  <c r="V40" i="6"/>
  <c r="Q40" i="6"/>
  <c r="K40" i="6"/>
  <c r="J40" i="6"/>
  <c r="AZ39" i="6"/>
  <c r="AW39" i="6"/>
  <c r="AV39" i="6"/>
  <c r="AT39" i="6"/>
  <c r="AS39" i="6"/>
  <c r="AQ39" i="6"/>
  <c r="AP39" i="6"/>
  <c r="AN39" i="6" s="1"/>
  <c r="AI39" i="6"/>
  <c r="AH39" i="6"/>
  <c r="AG39" i="6"/>
  <c r="AF39" i="6"/>
  <c r="Q39" i="6"/>
  <c r="K39" i="6"/>
  <c r="J39" i="6"/>
  <c r="AZ38" i="6"/>
  <c r="AW38" i="6"/>
  <c r="AV38" i="6"/>
  <c r="AT38" i="6"/>
  <c r="AS38" i="6"/>
  <c r="AQ38" i="6" s="1"/>
  <c r="AP38" i="6"/>
  <c r="AN38" i="6" s="1"/>
  <c r="AI38" i="6"/>
  <c r="AH38" i="6"/>
  <c r="AG38" i="6"/>
  <c r="AF38" i="6"/>
  <c r="V38" i="6"/>
  <c r="Q38" i="6"/>
  <c r="K38" i="6"/>
  <c r="J38" i="6"/>
  <c r="AZ37" i="6"/>
  <c r="AW37" i="6"/>
  <c r="AV37" i="6"/>
  <c r="AT37" i="6"/>
  <c r="AS37" i="6"/>
  <c r="AQ37" i="6"/>
  <c r="AP37" i="6"/>
  <c r="AN37" i="6" s="1"/>
  <c r="AI37" i="6"/>
  <c r="AH37" i="6"/>
  <c r="AG37" i="6"/>
  <c r="AF37" i="6"/>
  <c r="Q37" i="6"/>
  <c r="L37" i="6"/>
  <c r="W37" i="6" s="1"/>
  <c r="K37" i="6"/>
  <c r="J37" i="6"/>
  <c r="AZ36" i="6"/>
  <c r="AW36" i="6"/>
  <c r="AV36" i="6"/>
  <c r="AT36" i="6"/>
  <c r="AS36" i="6"/>
  <c r="AQ36" i="6"/>
  <c r="AP36" i="6"/>
  <c r="AN36" i="6" s="1"/>
  <c r="AI36" i="6"/>
  <c r="AH36" i="6"/>
  <c r="AG36" i="6"/>
  <c r="AF36" i="6"/>
  <c r="V36" i="6"/>
  <c r="Q36" i="6"/>
  <c r="K36" i="6"/>
  <c r="J36" i="6"/>
  <c r="AZ35" i="6"/>
  <c r="AW35" i="6"/>
  <c r="AV35" i="6"/>
  <c r="AT35" i="6"/>
  <c r="AS35" i="6"/>
  <c r="AQ35" i="6"/>
  <c r="AP35" i="6"/>
  <c r="AN35" i="6" s="1"/>
  <c r="AI35" i="6"/>
  <c r="AH35" i="6"/>
  <c r="AG35" i="6"/>
  <c r="AF35" i="6"/>
  <c r="Q35" i="6"/>
  <c r="L35" i="6"/>
  <c r="W35" i="6" s="1"/>
  <c r="K35" i="6"/>
  <c r="J35" i="6"/>
  <c r="AZ34" i="6"/>
  <c r="AW34" i="6"/>
  <c r="AV34" i="6"/>
  <c r="AT34" i="6"/>
  <c r="AS34" i="6"/>
  <c r="AQ34" i="6"/>
  <c r="AP34" i="6"/>
  <c r="AO34" i="6"/>
  <c r="AN34" i="6" s="1"/>
  <c r="AI34" i="6"/>
  <c r="AH34" i="6"/>
  <c r="AG34" i="6"/>
  <c r="AF34" i="6"/>
  <c r="V34" i="6"/>
  <c r="Q34" i="6"/>
  <c r="K34" i="6"/>
  <c r="X34" i="6" s="1"/>
  <c r="J34" i="6"/>
  <c r="AZ33" i="6"/>
  <c r="AW33" i="6"/>
  <c r="AV33" i="6"/>
  <c r="AT33" i="6"/>
  <c r="AS33" i="6"/>
  <c r="AQ33" i="6"/>
  <c r="AP33" i="6"/>
  <c r="AN33" i="6" s="1"/>
  <c r="AI33" i="6"/>
  <c r="AH33" i="6"/>
  <c r="AG33" i="6"/>
  <c r="AF33" i="6"/>
  <c r="V33" i="6"/>
  <c r="P33" i="6" s="1"/>
  <c r="Q33" i="6"/>
  <c r="L33" i="6"/>
  <c r="W33" i="6" s="1"/>
  <c r="K33" i="6"/>
  <c r="X33" i="6" s="1"/>
  <c r="J33" i="6"/>
  <c r="AZ32" i="6"/>
  <c r="AW32" i="6"/>
  <c r="AV32" i="6"/>
  <c r="AT32" i="6"/>
  <c r="AS32" i="6"/>
  <c r="AQ32" i="6" s="1"/>
  <c r="AP32" i="6"/>
  <c r="AN32" i="6" s="1"/>
  <c r="AI32" i="6"/>
  <c r="AH32" i="6"/>
  <c r="AG32" i="6"/>
  <c r="AF32" i="6"/>
  <c r="Q32" i="6"/>
  <c r="K32" i="6"/>
  <c r="X32" i="6" s="1"/>
  <c r="J32" i="6"/>
  <c r="AZ31" i="6"/>
  <c r="AW31" i="6"/>
  <c r="AV31" i="6"/>
  <c r="AT31" i="6"/>
  <c r="AS31" i="6"/>
  <c r="AQ31" i="6" s="1"/>
  <c r="AP31" i="6"/>
  <c r="AN31" i="6" s="1"/>
  <c r="AO31" i="6"/>
  <c r="AI31" i="6"/>
  <c r="AH31" i="6"/>
  <c r="AG31" i="6"/>
  <c r="AF31" i="6"/>
  <c r="W31" i="6"/>
  <c r="V31" i="6"/>
  <c r="P31" i="6" s="1"/>
  <c r="Q31" i="6"/>
  <c r="L31" i="6"/>
  <c r="K31" i="6"/>
  <c r="X31" i="6" s="1"/>
  <c r="J31" i="6"/>
  <c r="AZ30" i="6"/>
  <c r="AW30" i="6"/>
  <c r="AV30" i="6"/>
  <c r="AT30" i="6"/>
  <c r="AS30" i="6"/>
  <c r="AQ30" i="6" s="1"/>
  <c r="AP30" i="6"/>
  <c r="AN30" i="6" s="1"/>
  <c r="AI30" i="6"/>
  <c r="AH30" i="6"/>
  <c r="AG30" i="6"/>
  <c r="AF30" i="6"/>
  <c r="X30" i="6"/>
  <c r="W30" i="6"/>
  <c r="P30" i="6" s="1"/>
  <c r="V30" i="6"/>
  <c r="Q30" i="6"/>
  <c r="L30" i="6"/>
  <c r="K30" i="6"/>
  <c r="J30" i="6"/>
  <c r="AZ29" i="6"/>
  <c r="AW29" i="6"/>
  <c r="AV29" i="6"/>
  <c r="AT29" i="6"/>
  <c r="AS29" i="6"/>
  <c r="AQ29" i="6" s="1"/>
  <c r="AP29" i="6"/>
  <c r="AN29" i="6" s="1"/>
  <c r="AI29" i="6"/>
  <c r="AH29" i="6"/>
  <c r="AG29" i="6"/>
  <c r="AF29" i="6"/>
  <c r="W29" i="6"/>
  <c r="V29" i="6"/>
  <c r="P29" i="6" s="1"/>
  <c r="Q29" i="6"/>
  <c r="L29" i="6"/>
  <c r="K29" i="6"/>
  <c r="X29" i="6" s="1"/>
  <c r="J29" i="6"/>
  <c r="AZ28" i="6"/>
  <c r="AW28" i="6"/>
  <c r="AV28" i="6"/>
  <c r="AT28" i="6"/>
  <c r="AS28" i="6"/>
  <c r="AQ28" i="6" s="1"/>
  <c r="AP28" i="6"/>
  <c r="AN28" i="6" s="1"/>
  <c r="AI28" i="6"/>
  <c r="AH28" i="6"/>
  <c r="AG28" i="6"/>
  <c r="AF28" i="6"/>
  <c r="X28" i="6"/>
  <c r="V28" i="6"/>
  <c r="Q28" i="6"/>
  <c r="L28" i="6"/>
  <c r="W28" i="6" s="1"/>
  <c r="P28" i="6" s="1"/>
  <c r="K28" i="6"/>
  <c r="J28" i="6"/>
  <c r="AZ27" i="6"/>
  <c r="AW27" i="6"/>
  <c r="AV27" i="6"/>
  <c r="AT27" i="6"/>
  <c r="AS27" i="6"/>
  <c r="AQ27" i="6" s="1"/>
  <c r="AP27" i="6"/>
  <c r="AO27" i="6"/>
  <c r="AN27" i="6"/>
  <c r="AI27" i="6"/>
  <c r="AH27" i="6"/>
  <c r="AG27" i="6"/>
  <c r="AF27" i="6"/>
  <c r="X27" i="6"/>
  <c r="W27" i="6"/>
  <c r="P27" i="6" s="1"/>
  <c r="R27" i="6" s="1"/>
  <c r="V27" i="6"/>
  <c r="Q27" i="6"/>
  <c r="L27" i="6"/>
  <c r="K27" i="6"/>
  <c r="J27" i="6"/>
  <c r="AZ26" i="6"/>
  <c r="AW26" i="6"/>
  <c r="AV26" i="6"/>
  <c r="AT26" i="6" s="1"/>
  <c r="AS26" i="6"/>
  <c r="AQ26" i="6" s="1"/>
  <c r="AP26" i="6"/>
  <c r="AN26" i="6" s="1"/>
  <c r="AI26" i="6"/>
  <c r="AH26" i="6"/>
  <c r="AG26" i="6"/>
  <c r="AF26" i="6"/>
  <c r="X26" i="6"/>
  <c r="W26" i="6"/>
  <c r="Q26" i="6"/>
  <c r="L26" i="6"/>
  <c r="K26" i="6"/>
  <c r="V26" i="6" s="1"/>
  <c r="P26" i="6" s="1"/>
  <c r="J26" i="6"/>
  <c r="AZ25" i="6"/>
  <c r="AW25" i="6"/>
  <c r="AV25" i="6"/>
  <c r="AT25" i="6"/>
  <c r="AS25" i="6"/>
  <c r="AQ25" i="6" s="1"/>
  <c r="AP25" i="6"/>
  <c r="AN25" i="6"/>
  <c r="AI25" i="6"/>
  <c r="AH25" i="6"/>
  <c r="AG25" i="6"/>
  <c r="AF25" i="6"/>
  <c r="X25" i="6"/>
  <c r="W25" i="6"/>
  <c r="P25" i="6" s="1"/>
  <c r="V25" i="6"/>
  <c r="Q25" i="6"/>
  <c r="L25" i="6"/>
  <c r="K25" i="6"/>
  <c r="J25" i="6"/>
  <c r="AZ24" i="6"/>
  <c r="AW24" i="6"/>
  <c r="AV24" i="6"/>
  <c r="AT24" i="6"/>
  <c r="AS24" i="6"/>
  <c r="AQ24" i="6" s="1"/>
  <c r="AP24" i="6"/>
  <c r="AN24" i="6" s="1"/>
  <c r="AI24" i="6"/>
  <c r="AH24" i="6"/>
  <c r="AG24" i="6"/>
  <c r="AF24" i="6"/>
  <c r="X24" i="6"/>
  <c r="P24" i="6" s="1"/>
  <c r="W24" i="6"/>
  <c r="Q24" i="6"/>
  <c r="L24" i="6"/>
  <c r="K24" i="6"/>
  <c r="V24" i="6" s="1"/>
  <c r="J24" i="6"/>
  <c r="AZ23" i="6"/>
  <c r="AW23" i="6"/>
  <c r="AV23" i="6"/>
  <c r="AT23" i="6" s="1"/>
  <c r="AS23" i="6"/>
  <c r="AQ23" i="6" s="1"/>
  <c r="AP23" i="6"/>
  <c r="AN23" i="6"/>
  <c r="AI23" i="6"/>
  <c r="AH23" i="6"/>
  <c r="AG23" i="6"/>
  <c r="AF23" i="6"/>
  <c r="X23" i="6"/>
  <c r="W23" i="6"/>
  <c r="P23" i="6" s="1"/>
  <c r="V23" i="6"/>
  <c r="Q23" i="6"/>
  <c r="K23" i="6"/>
  <c r="L23" i="6" s="1"/>
  <c r="J23" i="6"/>
  <c r="AZ22" i="6"/>
  <c r="AW22" i="6"/>
  <c r="AV22" i="6"/>
  <c r="AT22" i="6"/>
  <c r="AS22" i="6"/>
  <c r="AQ22" i="6" s="1"/>
  <c r="AP22" i="6"/>
  <c r="AN22" i="6" s="1"/>
  <c r="AI22" i="6"/>
  <c r="AH22" i="6"/>
  <c r="AG22" i="6"/>
  <c r="AF22" i="6"/>
  <c r="Q22" i="6"/>
  <c r="L22" i="6"/>
  <c r="W22" i="6" s="1"/>
  <c r="K22" i="6"/>
  <c r="V22" i="6" s="1"/>
  <c r="J22" i="6"/>
  <c r="AZ21" i="6"/>
  <c r="AW21" i="6"/>
  <c r="AV21" i="6"/>
  <c r="AT21" i="6"/>
  <c r="AS21" i="6"/>
  <c r="AQ21" i="6"/>
  <c r="AP21" i="6"/>
  <c r="AN21" i="6" s="1"/>
  <c r="AI21" i="6"/>
  <c r="AH21" i="6"/>
  <c r="AG21" i="6"/>
  <c r="AF21" i="6"/>
  <c r="X21" i="6"/>
  <c r="V21" i="6"/>
  <c r="Q21" i="6"/>
  <c r="L21" i="6"/>
  <c r="W21" i="6" s="1"/>
  <c r="K21" i="6"/>
  <c r="J21" i="6"/>
  <c r="AZ20" i="6"/>
  <c r="AW20" i="6"/>
  <c r="AV20" i="6"/>
  <c r="AT20" i="6"/>
  <c r="AS20" i="6"/>
  <c r="AQ20" i="6" s="1"/>
  <c r="AP20" i="6"/>
  <c r="AN20" i="6"/>
  <c r="AI20" i="6"/>
  <c r="AH20" i="6"/>
  <c r="AG20" i="6"/>
  <c r="AF20" i="6"/>
  <c r="V20" i="6"/>
  <c r="Q20" i="6"/>
  <c r="K20" i="6"/>
  <c r="L20" i="6" s="1"/>
  <c r="W20" i="6" s="1"/>
  <c r="J20" i="6"/>
  <c r="AZ19" i="6"/>
  <c r="AW19" i="6"/>
  <c r="AV19" i="6"/>
  <c r="AT19" i="6" s="1"/>
  <c r="AS19" i="6"/>
  <c r="AQ19" i="6"/>
  <c r="AP19" i="6"/>
  <c r="AN19" i="6" s="1"/>
  <c r="AI19" i="6"/>
  <c r="AH19" i="6"/>
  <c r="AG19" i="6"/>
  <c r="AF19" i="6"/>
  <c r="X19" i="6"/>
  <c r="V19" i="6"/>
  <c r="Q19" i="6"/>
  <c r="L19" i="6"/>
  <c r="W19" i="6" s="1"/>
  <c r="K19" i="6"/>
  <c r="J19" i="6"/>
  <c r="AZ18" i="6"/>
  <c r="AW18" i="6"/>
  <c r="AV18" i="6"/>
  <c r="AT18" i="6"/>
  <c r="AS18" i="6"/>
  <c r="AQ18" i="6" s="1"/>
  <c r="AO18" i="6"/>
  <c r="AP18" i="6" s="1"/>
  <c r="AI18" i="6"/>
  <c r="AH18" i="6"/>
  <c r="AG18" i="6"/>
  <c r="AF18" i="6"/>
  <c r="Q18" i="6"/>
  <c r="K18" i="6"/>
  <c r="V18" i="6" s="1"/>
  <c r="J18" i="6"/>
  <c r="AZ17" i="6"/>
  <c r="AW17" i="6"/>
  <c r="AV17" i="6"/>
  <c r="AT17" i="6"/>
  <c r="AS17" i="6"/>
  <c r="AQ17" i="6"/>
  <c r="AP17" i="6"/>
  <c r="AN17" i="6" s="1"/>
  <c r="AI17" i="6"/>
  <c r="AH17" i="6"/>
  <c r="AG17" i="6"/>
  <c r="AF17" i="6"/>
  <c r="V17" i="6"/>
  <c r="Q17" i="6"/>
  <c r="K17" i="6"/>
  <c r="L17" i="6" s="1"/>
  <c r="W17" i="6" s="1"/>
  <c r="J17" i="6"/>
  <c r="AZ16" i="6"/>
  <c r="AW16" i="6"/>
  <c r="AV16" i="6"/>
  <c r="AT16" i="6"/>
  <c r="AS16" i="6"/>
  <c r="AQ16" i="6"/>
  <c r="AP16" i="6"/>
  <c r="AN16" i="6" s="1"/>
  <c r="AI16" i="6"/>
  <c r="AH16" i="6"/>
  <c r="AG16" i="6"/>
  <c r="AF16" i="6"/>
  <c r="Q16" i="6"/>
  <c r="K16" i="6"/>
  <c r="V16" i="6" s="1"/>
  <c r="J16" i="6"/>
  <c r="AZ15" i="6"/>
  <c r="AW15" i="6"/>
  <c r="AV15" i="6"/>
  <c r="AT15" i="6"/>
  <c r="AS15" i="6"/>
  <c r="AQ15" i="6"/>
  <c r="AP15" i="6"/>
  <c r="AN15" i="6" s="1"/>
  <c r="AI15" i="6"/>
  <c r="AH15" i="6"/>
  <c r="AG15" i="6"/>
  <c r="AF15" i="6"/>
  <c r="U15" i="6"/>
  <c r="U58" i="6" s="1"/>
  <c r="Q15" i="6"/>
  <c r="AZ14" i="6"/>
  <c r="AW14" i="6"/>
  <c r="AV14" i="6"/>
  <c r="AT14" i="6" s="1"/>
  <c r="AS14" i="6"/>
  <c r="AQ14" i="6"/>
  <c r="AP14" i="6"/>
  <c r="AN14" i="6" s="1"/>
  <c r="AI14" i="6"/>
  <c r="AH14" i="6"/>
  <c r="AG14" i="6"/>
  <c r="AF14" i="6"/>
  <c r="X14" i="6"/>
  <c r="Q14" i="6"/>
  <c r="L14" i="6"/>
  <c r="W14" i="6" s="1"/>
  <c r="K14" i="6"/>
  <c r="V14" i="6" s="1"/>
  <c r="J14" i="6"/>
  <c r="AZ13" i="6"/>
  <c r="AW13" i="6"/>
  <c r="AV13" i="6"/>
  <c r="AT13" i="6"/>
  <c r="AS13" i="6"/>
  <c r="AQ13" i="6" s="1"/>
  <c r="AO13" i="6"/>
  <c r="AF13" i="6" s="1"/>
  <c r="AI13" i="6"/>
  <c r="AH13" i="6"/>
  <c r="AG13" i="6"/>
  <c r="X13" i="6"/>
  <c r="W13" i="6"/>
  <c r="V13" i="6"/>
  <c r="P13" i="6" s="1"/>
  <c r="Q13" i="6"/>
  <c r="L13" i="6"/>
  <c r="K13" i="6"/>
  <c r="J13" i="6"/>
  <c r="AZ12" i="6"/>
  <c r="AW12" i="6"/>
  <c r="AV12" i="6"/>
  <c r="AT12" i="6"/>
  <c r="AS12" i="6"/>
  <c r="AQ12" i="6" s="1"/>
  <c r="AP12" i="6"/>
  <c r="AN12" i="6"/>
  <c r="AI12" i="6"/>
  <c r="AH12" i="6"/>
  <c r="AG12" i="6"/>
  <c r="AF12" i="6"/>
  <c r="V12" i="6"/>
  <c r="Q12" i="6"/>
  <c r="L12" i="6"/>
  <c r="W12" i="6" s="1"/>
  <c r="P12" i="6" s="1"/>
  <c r="K12" i="6"/>
  <c r="X12" i="6" s="1"/>
  <c r="J12" i="6"/>
  <c r="AZ11" i="6"/>
  <c r="AW11" i="6"/>
  <c r="AV11" i="6"/>
  <c r="AT11" i="6"/>
  <c r="AS11" i="6"/>
  <c r="AQ11" i="6" s="1"/>
  <c r="AO11" i="6"/>
  <c r="AI11" i="6"/>
  <c r="AH11" i="6"/>
  <c r="AG11" i="6"/>
  <c r="X11" i="6"/>
  <c r="P11" i="6" s="1"/>
  <c r="W11" i="6"/>
  <c r="V11" i="6"/>
  <c r="Q11" i="6"/>
  <c r="L11" i="6"/>
  <c r="K11" i="6"/>
  <c r="J11" i="6"/>
  <c r="AZ10" i="6"/>
  <c r="AW10" i="6"/>
  <c r="AV10" i="6"/>
  <c r="AT10" i="6"/>
  <c r="AS10" i="6"/>
  <c r="AQ10" i="6" s="1"/>
  <c r="AP10" i="6"/>
  <c r="AN10" i="6"/>
  <c r="AI10" i="6"/>
  <c r="AH10" i="6"/>
  <c r="AG10" i="6"/>
  <c r="AF10" i="6"/>
  <c r="Q10" i="6"/>
  <c r="K10" i="6"/>
  <c r="X10" i="6" s="1"/>
  <c r="J10" i="6"/>
  <c r="AZ9" i="6"/>
  <c r="AW9" i="6"/>
  <c r="AV9" i="6"/>
  <c r="AT9" i="6" s="1"/>
  <c r="AS9" i="6"/>
  <c r="AQ9" i="6"/>
  <c r="AP9" i="6"/>
  <c r="AN9" i="6" s="1"/>
  <c r="AI9" i="6"/>
  <c r="AH9" i="6"/>
  <c r="AG9" i="6"/>
  <c r="AF9" i="6"/>
  <c r="X9" i="6"/>
  <c r="V9" i="6"/>
  <c r="Q9" i="6"/>
  <c r="K9" i="6"/>
  <c r="L9" i="6" s="1"/>
  <c r="W9" i="6" s="1"/>
  <c r="P9" i="6" s="1"/>
  <c r="J9" i="6"/>
  <c r="AZ8" i="6"/>
  <c r="AW8" i="6"/>
  <c r="AV8" i="6"/>
  <c r="AT8" i="6"/>
  <c r="AS8" i="6"/>
  <c r="AQ8" i="6"/>
  <c r="AP8" i="6"/>
  <c r="AN8" i="6"/>
  <c r="AI8" i="6"/>
  <c r="AH8" i="6"/>
  <c r="AG8" i="6"/>
  <c r="AF8" i="6"/>
  <c r="Q8" i="6"/>
  <c r="K8" i="6"/>
  <c r="X8" i="6" s="1"/>
  <c r="J8" i="6"/>
  <c r="AZ7" i="6"/>
  <c r="AW7" i="6"/>
  <c r="AV7" i="6"/>
  <c r="AT7" i="6" s="1"/>
  <c r="AS7" i="6"/>
  <c r="AQ7" i="6"/>
  <c r="AP7" i="6"/>
  <c r="AN7" i="6" s="1"/>
  <c r="AI7" i="6"/>
  <c r="AH7" i="6"/>
  <c r="AG7" i="6"/>
  <c r="AF7" i="6"/>
  <c r="X7" i="6"/>
  <c r="V7" i="6"/>
  <c r="Q7" i="6"/>
  <c r="K7" i="6"/>
  <c r="L7" i="6" s="1"/>
  <c r="W7" i="6" s="1"/>
  <c r="P7" i="6" s="1"/>
  <c r="J7" i="6"/>
  <c r="AZ6" i="6"/>
  <c r="AW6" i="6"/>
  <c r="AV6" i="6"/>
  <c r="AT6" i="6"/>
  <c r="AS6" i="6"/>
  <c r="AQ6" i="6"/>
  <c r="AP6" i="6"/>
  <c r="AN6" i="6"/>
  <c r="AI6" i="6"/>
  <c r="AI58" i="6" s="1"/>
  <c r="AH6" i="6"/>
  <c r="AG6" i="6"/>
  <c r="AF6" i="6"/>
  <c r="Q6" i="6"/>
  <c r="K6" i="6"/>
  <c r="J6" i="6"/>
  <c r="BB60" i="5"/>
  <c r="BA60" i="5"/>
  <c r="AY60" i="5"/>
  <c r="AX60" i="5"/>
  <c r="AU60" i="5"/>
  <c r="AR60" i="5"/>
  <c r="AO60" i="5"/>
  <c r="AM60" i="5"/>
  <c r="AL60" i="5"/>
  <c r="AK60" i="5"/>
  <c r="AJ60" i="5"/>
  <c r="AC60" i="5"/>
  <c r="AB60" i="5"/>
  <c r="AA60" i="5"/>
  <c r="Z60" i="5"/>
  <c r="Y60" i="5"/>
  <c r="X60" i="5"/>
  <c r="W60" i="5"/>
  <c r="V60" i="5"/>
  <c r="U60" i="5"/>
  <c r="AZ58" i="5"/>
  <c r="AW58" i="5"/>
  <c r="AV58" i="5"/>
  <c r="AT58" i="5"/>
  <c r="AS58" i="5"/>
  <c r="AQ58" i="5" s="1"/>
  <c r="AP58" i="5"/>
  <c r="AN58" i="5" s="1"/>
  <c r="AZ57" i="5"/>
  <c r="AW57" i="5"/>
  <c r="AV57" i="5"/>
  <c r="AT57" i="5"/>
  <c r="AS57" i="5"/>
  <c r="AQ57" i="5" s="1"/>
  <c r="AP57" i="5"/>
  <c r="AN57" i="5"/>
  <c r="AZ56" i="5"/>
  <c r="AW56" i="5"/>
  <c r="AV56" i="5"/>
  <c r="AT56" i="5" s="1"/>
  <c r="AS56" i="5"/>
  <c r="AQ56" i="5"/>
  <c r="AP56" i="5"/>
  <c r="AN56" i="5"/>
  <c r="AI56" i="5"/>
  <c r="AH56" i="5"/>
  <c r="AG56" i="5"/>
  <c r="AF56" i="5"/>
  <c r="Q56" i="5"/>
  <c r="P56" i="5"/>
  <c r="L56" i="5"/>
  <c r="K56" i="5"/>
  <c r="J56" i="5"/>
  <c r="AZ55" i="5"/>
  <c r="AW55" i="5"/>
  <c r="AV55" i="5"/>
  <c r="AT55" i="5"/>
  <c r="AS55" i="5"/>
  <c r="AQ55" i="5" s="1"/>
  <c r="AP55" i="5"/>
  <c r="AN55" i="5" s="1"/>
  <c r="AI55" i="5"/>
  <c r="AH55" i="5"/>
  <c r="AG55" i="5"/>
  <c r="AF55" i="5"/>
  <c r="R55" i="5"/>
  <c r="Q55" i="5"/>
  <c r="P55" i="5"/>
  <c r="K55" i="5"/>
  <c r="L55" i="5" s="1"/>
  <c r="J55" i="5"/>
  <c r="AZ54" i="5"/>
  <c r="AW54" i="5"/>
  <c r="AV54" i="5"/>
  <c r="AT54" i="5" s="1"/>
  <c r="AS54" i="5"/>
  <c r="AQ54" i="5"/>
  <c r="AP54" i="5"/>
  <c r="AN54" i="5" s="1"/>
  <c r="AI54" i="5"/>
  <c r="AH54" i="5"/>
  <c r="AG54" i="5"/>
  <c r="AF54" i="5"/>
  <c r="Q54" i="5"/>
  <c r="P54" i="5"/>
  <c r="R54" i="5" s="1"/>
  <c r="K54" i="5"/>
  <c r="L54" i="5" s="1"/>
  <c r="J54" i="5"/>
  <c r="AZ53" i="5"/>
  <c r="AW53" i="5"/>
  <c r="AV53" i="5"/>
  <c r="AT53" i="5" s="1"/>
  <c r="AS53" i="5"/>
  <c r="AQ53" i="5"/>
  <c r="AP53" i="5"/>
  <c r="AN53" i="5" s="1"/>
  <c r="AI53" i="5"/>
  <c r="AH53" i="5"/>
  <c r="AG53" i="5"/>
  <c r="AF53" i="5"/>
  <c r="Q53" i="5"/>
  <c r="P53" i="5"/>
  <c r="R53" i="5" s="1"/>
  <c r="K53" i="5"/>
  <c r="L53" i="5" s="1"/>
  <c r="J53" i="5"/>
  <c r="AZ52" i="5"/>
  <c r="AW52" i="5"/>
  <c r="AV52" i="5"/>
  <c r="AT52" i="5" s="1"/>
  <c r="AS52" i="5"/>
  <c r="AQ52" i="5"/>
  <c r="AP52" i="5"/>
  <c r="AN52" i="5"/>
  <c r="AI52" i="5"/>
  <c r="AH52" i="5"/>
  <c r="AG52" i="5"/>
  <c r="AF52" i="5"/>
  <c r="Q52" i="5"/>
  <c r="P52" i="5"/>
  <c r="L52" i="5"/>
  <c r="K52" i="5"/>
  <c r="J52" i="5"/>
  <c r="AZ51" i="5"/>
  <c r="AW51" i="5"/>
  <c r="AV51" i="5"/>
  <c r="AT51" i="5"/>
  <c r="AS51" i="5"/>
  <c r="AQ51" i="5" s="1"/>
  <c r="AP51" i="5"/>
  <c r="AN51" i="5" s="1"/>
  <c r="AI51" i="5"/>
  <c r="AH51" i="5"/>
  <c r="AG51" i="5"/>
  <c r="AF51" i="5"/>
  <c r="R51" i="5"/>
  <c r="Q51" i="5"/>
  <c r="P51" i="5"/>
  <c r="K51" i="5"/>
  <c r="L51" i="5" s="1"/>
  <c r="J51" i="5"/>
  <c r="AZ50" i="5"/>
  <c r="AW50" i="5"/>
  <c r="AV50" i="5"/>
  <c r="AT50" i="5"/>
  <c r="AS50" i="5"/>
  <c r="AQ50" i="5"/>
  <c r="AP50" i="5"/>
  <c r="AN50" i="5" s="1"/>
  <c r="AI50" i="5"/>
  <c r="AH50" i="5"/>
  <c r="AG50" i="5"/>
  <c r="AF50" i="5"/>
  <c r="Q50" i="5"/>
  <c r="P50" i="5"/>
  <c r="K50" i="5"/>
  <c r="L50" i="5" s="1"/>
  <c r="J50" i="5"/>
  <c r="AZ49" i="5"/>
  <c r="AW49" i="5"/>
  <c r="AV49" i="5"/>
  <c r="AT49" i="5" s="1"/>
  <c r="AS49" i="5"/>
  <c r="AQ49" i="5"/>
  <c r="AP49" i="5"/>
  <c r="AN49" i="5" s="1"/>
  <c r="AI49" i="5"/>
  <c r="AH49" i="5"/>
  <c r="AG49" i="5"/>
  <c r="AF49" i="5"/>
  <c r="Q49" i="5"/>
  <c r="P49" i="5"/>
  <c r="R49" i="5" s="1"/>
  <c r="K49" i="5"/>
  <c r="L49" i="5" s="1"/>
  <c r="J49" i="5"/>
  <c r="AZ48" i="5"/>
  <c r="AW48" i="5"/>
  <c r="AV48" i="5"/>
  <c r="AT48" i="5" s="1"/>
  <c r="AS48" i="5"/>
  <c r="AQ48" i="5"/>
  <c r="AP48" i="5"/>
  <c r="AN48" i="5"/>
  <c r="AI48" i="5"/>
  <c r="AH48" i="5"/>
  <c r="AG48" i="5"/>
  <c r="AF48" i="5"/>
  <c r="Q48" i="5"/>
  <c r="P48" i="5"/>
  <c r="L48" i="5"/>
  <c r="K48" i="5"/>
  <c r="J48" i="5"/>
  <c r="AZ47" i="5"/>
  <c r="AW47" i="5"/>
  <c r="AV47" i="5"/>
  <c r="AT47" i="5"/>
  <c r="AS47" i="5"/>
  <c r="AQ47" i="5" s="1"/>
  <c r="AP47" i="5"/>
  <c r="AN47" i="5" s="1"/>
  <c r="AI47" i="5"/>
  <c r="AH47" i="5"/>
  <c r="AG47" i="5"/>
  <c r="AF47" i="5"/>
  <c r="R47" i="5"/>
  <c r="Q47" i="5"/>
  <c r="P47" i="5"/>
  <c r="K47" i="5"/>
  <c r="L47" i="5" s="1"/>
  <c r="J47" i="5"/>
  <c r="AZ46" i="5"/>
  <c r="AW46" i="5"/>
  <c r="AV46" i="5"/>
  <c r="AT46" i="5"/>
  <c r="AS46" i="5"/>
  <c r="AQ46" i="5"/>
  <c r="AP46" i="5"/>
  <c r="AN46" i="5" s="1"/>
  <c r="AI46" i="5"/>
  <c r="AH46" i="5"/>
  <c r="AG46" i="5"/>
  <c r="AF46" i="5"/>
  <c r="Q46" i="5"/>
  <c r="P46" i="5"/>
  <c r="K46" i="5"/>
  <c r="L46" i="5" s="1"/>
  <c r="J46" i="5"/>
  <c r="AZ45" i="5"/>
  <c r="AW45" i="5"/>
  <c r="AV45" i="5"/>
  <c r="AT45" i="5" s="1"/>
  <c r="AS45" i="5"/>
  <c r="AQ45" i="5"/>
  <c r="AP45" i="5"/>
  <c r="AN45" i="5" s="1"/>
  <c r="AI45" i="5"/>
  <c r="AH45" i="5"/>
  <c r="AG45" i="5"/>
  <c r="AF45" i="5"/>
  <c r="Q45" i="5"/>
  <c r="P45" i="5"/>
  <c r="R45" i="5" s="1"/>
  <c r="K45" i="5"/>
  <c r="L45" i="5" s="1"/>
  <c r="J45" i="5"/>
  <c r="AZ44" i="5"/>
  <c r="AW44" i="5"/>
  <c r="AV44" i="5"/>
  <c r="AT44" i="5" s="1"/>
  <c r="AS44" i="5"/>
  <c r="AQ44" i="5"/>
  <c r="AP44" i="5"/>
  <c r="AN44" i="5"/>
  <c r="AI44" i="5"/>
  <c r="AH44" i="5"/>
  <c r="AG44" i="5"/>
  <c r="AF44" i="5"/>
  <c r="Q44" i="5"/>
  <c r="P44" i="5"/>
  <c r="L44" i="5"/>
  <c r="K44" i="5"/>
  <c r="J44" i="5"/>
  <c r="AZ43" i="5"/>
  <c r="AW43" i="5"/>
  <c r="AV43" i="5"/>
  <c r="AT43" i="5"/>
  <c r="AS43" i="5"/>
  <c r="AQ43" i="5" s="1"/>
  <c r="AP43" i="5"/>
  <c r="AN43" i="5" s="1"/>
  <c r="AI43" i="5"/>
  <c r="AH43" i="5"/>
  <c r="AG43" i="5"/>
  <c r="AF43" i="5"/>
  <c r="R43" i="5"/>
  <c r="Q43" i="5"/>
  <c r="P43" i="5"/>
  <c r="K43" i="5"/>
  <c r="L43" i="5" s="1"/>
  <c r="J43" i="5"/>
  <c r="AZ42" i="5"/>
  <c r="AW42" i="5"/>
  <c r="AT42" i="5"/>
  <c r="AS42" i="5"/>
  <c r="AQ42" i="5" s="1"/>
  <c r="AP42" i="5"/>
  <c r="AN42" i="5" s="1"/>
  <c r="AI42" i="5"/>
  <c r="AH42" i="5"/>
  <c r="AG42" i="5"/>
  <c r="AF42" i="5"/>
  <c r="Q42" i="5"/>
  <c r="P42" i="5"/>
  <c r="L42" i="5"/>
  <c r="K42" i="5"/>
  <c r="J42" i="5"/>
  <c r="AZ41" i="5"/>
  <c r="AW41" i="5"/>
  <c r="AV41" i="5"/>
  <c r="AT41" i="5"/>
  <c r="AS41" i="5"/>
  <c r="AQ41" i="5" s="1"/>
  <c r="AP41" i="5"/>
  <c r="AN41" i="5" s="1"/>
  <c r="AI41" i="5"/>
  <c r="AH41" i="5"/>
  <c r="AG41" i="5"/>
  <c r="AF41" i="5"/>
  <c r="R41" i="5"/>
  <c r="Q41" i="5"/>
  <c r="P41" i="5"/>
  <c r="L41" i="5"/>
  <c r="K41" i="5"/>
  <c r="J41" i="5"/>
  <c r="AZ40" i="5"/>
  <c r="AW40" i="5"/>
  <c r="AV40" i="5"/>
  <c r="AT40" i="5"/>
  <c r="AS40" i="5"/>
  <c r="AQ40" i="5" s="1"/>
  <c r="AP40" i="5"/>
  <c r="AN40" i="5"/>
  <c r="AI40" i="5"/>
  <c r="AH40" i="5"/>
  <c r="AG40" i="5"/>
  <c r="AF40" i="5"/>
  <c r="Q40" i="5"/>
  <c r="P40" i="5"/>
  <c r="K40" i="5"/>
  <c r="L40" i="5" s="1"/>
  <c r="J40" i="5"/>
  <c r="AZ39" i="5"/>
  <c r="AW39" i="5"/>
  <c r="AV39" i="5"/>
  <c r="AT39" i="5"/>
  <c r="AS39" i="5"/>
  <c r="AQ39" i="5"/>
  <c r="AP39" i="5"/>
  <c r="AN39" i="5"/>
  <c r="AI39" i="5"/>
  <c r="AH39" i="5"/>
  <c r="AG39" i="5"/>
  <c r="AF39" i="5"/>
  <c r="Q39" i="5"/>
  <c r="P39" i="5"/>
  <c r="L39" i="5"/>
  <c r="K39" i="5"/>
  <c r="J39" i="5"/>
  <c r="AZ38" i="5"/>
  <c r="AW38" i="5"/>
  <c r="AV38" i="5"/>
  <c r="AT38" i="5" s="1"/>
  <c r="AS38" i="5"/>
  <c r="AQ38" i="5" s="1"/>
  <c r="AP38" i="5"/>
  <c r="AN38" i="5" s="1"/>
  <c r="AI38" i="5"/>
  <c r="AH38" i="5"/>
  <c r="AG38" i="5"/>
  <c r="AF38" i="5"/>
  <c r="Q38" i="5"/>
  <c r="P38" i="5"/>
  <c r="L38" i="5"/>
  <c r="K38" i="5"/>
  <c r="J38" i="5"/>
  <c r="AZ37" i="5"/>
  <c r="AW37" i="5"/>
  <c r="AV37" i="5"/>
  <c r="AT37" i="5"/>
  <c r="AS37" i="5"/>
  <c r="AQ37" i="5" s="1"/>
  <c r="AP37" i="5"/>
  <c r="AN37" i="5" s="1"/>
  <c r="AI37" i="5"/>
  <c r="AH37" i="5"/>
  <c r="AG37" i="5"/>
  <c r="AF37" i="5"/>
  <c r="R37" i="5"/>
  <c r="Q37" i="5"/>
  <c r="P37" i="5"/>
  <c r="L37" i="5"/>
  <c r="K37" i="5"/>
  <c r="J37" i="5"/>
  <c r="AZ36" i="5"/>
  <c r="AW36" i="5"/>
  <c r="AV36" i="5"/>
  <c r="AT36" i="5"/>
  <c r="AS36" i="5"/>
  <c r="AQ36" i="5" s="1"/>
  <c r="AP36" i="5"/>
  <c r="AN36" i="5"/>
  <c r="AI36" i="5"/>
  <c r="AH36" i="5"/>
  <c r="AG36" i="5"/>
  <c r="AF36" i="5"/>
  <c r="Q36" i="5"/>
  <c r="P36" i="5"/>
  <c r="K36" i="5"/>
  <c r="L36" i="5" s="1"/>
  <c r="J36" i="5"/>
  <c r="AZ35" i="5"/>
  <c r="AW35" i="5"/>
  <c r="AV35" i="5"/>
  <c r="AT35" i="5"/>
  <c r="AS35" i="5"/>
  <c r="AQ35" i="5"/>
  <c r="AP35" i="5"/>
  <c r="AN35" i="5" s="1"/>
  <c r="AI35" i="5"/>
  <c r="AH35" i="5"/>
  <c r="AG35" i="5"/>
  <c r="AF35" i="5"/>
  <c r="Q35" i="5"/>
  <c r="P35" i="5"/>
  <c r="L35" i="5"/>
  <c r="K35" i="5"/>
  <c r="J35" i="5"/>
  <c r="AZ34" i="5"/>
  <c r="AW34" i="5"/>
  <c r="AV34" i="5"/>
  <c r="AT34" i="5" s="1"/>
  <c r="AS34" i="5"/>
  <c r="AQ34" i="5" s="1"/>
  <c r="AP34" i="5"/>
  <c r="AN34" i="5" s="1"/>
  <c r="AI34" i="5"/>
  <c r="AH34" i="5"/>
  <c r="AG34" i="5"/>
  <c r="AF34" i="5"/>
  <c r="Q34" i="5"/>
  <c r="P34" i="5"/>
  <c r="L34" i="5"/>
  <c r="K34" i="5"/>
  <c r="J34" i="5"/>
  <c r="AZ33" i="5"/>
  <c r="AW33" i="5"/>
  <c r="AV33" i="5"/>
  <c r="AT33" i="5"/>
  <c r="AS33" i="5"/>
  <c r="AQ33" i="5" s="1"/>
  <c r="AP33" i="5"/>
  <c r="AN33" i="5" s="1"/>
  <c r="AI33" i="5"/>
  <c r="AH33" i="5"/>
  <c r="AG33" i="5"/>
  <c r="AF33" i="5"/>
  <c r="R33" i="5"/>
  <c r="Q33" i="5"/>
  <c r="P33" i="5"/>
  <c r="K33" i="5"/>
  <c r="L33" i="5" s="1"/>
  <c r="J33" i="5"/>
  <c r="AZ32" i="5"/>
  <c r="AW32" i="5"/>
  <c r="AV32" i="5"/>
  <c r="AT32" i="5"/>
  <c r="AS32" i="5"/>
  <c r="AQ32" i="5" s="1"/>
  <c r="AP32" i="5"/>
  <c r="AN32" i="5"/>
  <c r="AI32" i="5"/>
  <c r="AH32" i="5"/>
  <c r="AG32" i="5"/>
  <c r="AF32" i="5"/>
  <c r="Q32" i="5"/>
  <c r="P32" i="5"/>
  <c r="K32" i="5"/>
  <c r="L32" i="5" s="1"/>
  <c r="J32" i="5"/>
  <c r="AZ31" i="5"/>
  <c r="AW31" i="5"/>
  <c r="AV31" i="5"/>
  <c r="AT31" i="5"/>
  <c r="AS31" i="5"/>
  <c r="AQ31" i="5"/>
  <c r="AP31" i="5"/>
  <c r="AN31" i="5" s="1"/>
  <c r="AI31" i="5"/>
  <c r="AH31" i="5"/>
  <c r="AG31" i="5"/>
  <c r="AF31" i="5"/>
  <c r="Q31" i="5"/>
  <c r="P31" i="5"/>
  <c r="L31" i="5"/>
  <c r="K31" i="5"/>
  <c r="J31" i="5"/>
  <c r="AZ30" i="5"/>
  <c r="AW30" i="5"/>
  <c r="AV30" i="5"/>
  <c r="AT30" i="5" s="1"/>
  <c r="AS30" i="5"/>
  <c r="AQ30" i="5" s="1"/>
  <c r="AP30" i="5"/>
  <c r="AN30" i="5" s="1"/>
  <c r="AI30" i="5"/>
  <c r="AH30" i="5"/>
  <c r="AG30" i="5"/>
  <c r="AF30" i="5"/>
  <c r="Q30" i="5"/>
  <c r="P30" i="5"/>
  <c r="L30" i="5"/>
  <c r="K30" i="5"/>
  <c r="J30" i="5"/>
  <c r="AZ29" i="5"/>
  <c r="AW29" i="5"/>
  <c r="AV29" i="5"/>
  <c r="AT29" i="5"/>
  <c r="AS29" i="5"/>
  <c r="AQ29" i="5" s="1"/>
  <c r="AP29" i="5"/>
  <c r="AN29" i="5" s="1"/>
  <c r="AI29" i="5"/>
  <c r="AH29" i="5"/>
  <c r="AG29" i="5"/>
  <c r="AF29" i="5"/>
  <c r="R29" i="5"/>
  <c r="Q29" i="5"/>
  <c r="P29" i="5"/>
  <c r="K29" i="5"/>
  <c r="L29" i="5" s="1"/>
  <c r="J29" i="5"/>
  <c r="AZ28" i="5"/>
  <c r="AW28" i="5"/>
  <c r="AV28" i="5"/>
  <c r="AT28" i="5"/>
  <c r="AS28" i="5"/>
  <c r="AQ28" i="5" s="1"/>
  <c r="AP28" i="5"/>
  <c r="AN28" i="5"/>
  <c r="AI28" i="5"/>
  <c r="AH28" i="5"/>
  <c r="AG28" i="5"/>
  <c r="AF28" i="5"/>
  <c r="Q28" i="5"/>
  <c r="P28" i="5"/>
  <c r="K28" i="5"/>
  <c r="L28" i="5" s="1"/>
  <c r="J28" i="5"/>
  <c r="AZ27" i="5"/>
  <c r="AW27" i="5"/>
  <c r="AV27" i="5"/>
  <c r="AT27" i="5"/>
  <c r="AS27" i="5"/>
  <c r="AQ27" i="5"/>
  <c r="AP27" i="5"/>
  <c r="AN27" i="5" s="1"/>
  <c r="AI27" i="5"/>
  <c r="AH27" i="5"/>
  <c r="AG27" i="5"/>
  <c r="AF27" i="5"/>
  <c r="Q27" i="5"/>
  <c r="P27" i="5"/>
  <c r="L27" i="5"/>
  <c r="K27" i="5"/>
  <c r="J27" i="5"/>
  <c r="AZ26" i="5"/>
  <c r="AW26" i="5"/>
  <c r="AV26" i="5"/>
  <c r="AT26" i="5" s="1"/>
  <c r="AS26" i="5"/>
  <c r="AQ26" i="5" s="1"/>
  <c r="AP26" i="5"/>
  <c r="AN26" i="5" s="1"/>
  <c r="AI26" i="5"/>
  <c r="AH26" i="5"/>
  <c r="AG26" i="5"/>
  <c r="AF26" i="5"/>
  <c r="Q26" i="5"/>
  <c r="P26" i="5"/>
  <c r="L26" i="5"/>
  <c r="K26" i="5"/>
  <c r="J26" i="5"/>
  <c r="AZ25" i="5"/>
  <c r="AW25" i="5"/>
  <c r="AV25" i="5"/>
  <c r="AT25" i="5"/>
  <c r="AS25" i="5"/>
  <c r="AQ25" i="5" s="1"/>
  <c r="AP25" i="5"/>
  <c r="AN25" i="5" s="1"/>
  <c r="AI25" i="5"/>
  <c r="AH25" i="5"/>
  <c r="AG25" i="5"/>
  <c r="AF25" i="5"/>
  <c r="R25" i="5"/>
  <c r="Q25" i="5"/>
  <c r="P25" i="5"/>
  <c r="K25" i="5"/>
  <c r="L25" i="5" s="1"/>
  <c r="J25" i="5"/>
  <c r="AZ24" i="5"/>
  <c r="AW24" i="5"/>
  <c r="AV24" i="5"/>
  <c r="AT24" i="5"/>
  <c r="AS24" i="5"/>
  <c r="AQ24" i="5"/>
  <c r="AP24" i="5"/>
  <c r="AN24" i="5"/>
  <c r="AI24" i="5"/>
  <c r="AH24" i="5"/>
  <c r="AG24" i="5"/>
  <c r="AF24" i="5"/>
  <c r="Q24" i="5"/>
  <c r="P24" i="5"/>
  <c r="K24" i="5"/>
  <c r="L24" i="5" s="1"/>
  <c r="J24" i="5"/>
  <c r="AZ23" i="5"/>
  <c r="AW23" i="5"/>
  <c r="AV23" i="5"/>
  <c r="AT23" i="5"/>
  <c r="AS23" i="5"/>
  <c r="AQ23" i="5"/>
  <c r="AP23" i="5"/>
  <c r="AN23" i="5" s="1"/>
  <c r="AI23" i="5"/>
  <c r="AH23" i="5"/>
  <c r="AG23" i="5"/>
  <c r="AF23" i="5"/>
  <c r="Q23" i="5"/>
  <c r="P23" i="5"/>
  <c r="L23" i="5"/>
  <c r="K23" i="5"/>
  <c r="J23" i="5"/>
  <c r="AZ22" i="5"/>
  <c r="AW22" i="5"/>
  <c r="AV22" i="5"/>
  <c r="AT22" i="5" s="1"/>
  <c r="AS22" i="5"/>
  <c r="AQ22" i="5" s="1"/>
  <c r="AP22" i="5"/>
  <c r="AN22" i="5" s="1"/>
  <c r="AI22" i="5"/>
  <c r="AH22" i="5"/>
  <c r="AG22" i="5"/>
  <c r="AF22" i="5"/>
  <c r="Q22" i="5"/>
  <c r="P22" i="5"/>
  <c r="L22" i="5"/>
  <c r="K22" i="5"/>
  <c r="J22" i="5"/>
  <c r="AZ21" i="5"/>
  <c r="AW21" i="5"/>
  <c r="AV21" i="5"/>
  <c r="AT21" i="5"/>
  <c r="AS21" i="5"/>
  <c r="AQ21" i="5" s="1"/>
  <c r="AP21" i="5"/>
  <c r="AN21" i="5" s="1"/>
  <c r="AI21" i="5"/>
  <c r="AH21" i="5"/>
  <c r="AG21" i="5"/>
  <c r="AF21" i="5"/>
  <c r="R21" i="5"/>
  <c r="Q21" i="5"/>
  <c r="P21" i="5"/>
  <c r="K21" i="5"/>
  <c r="L21" i="5" s="1"/>
  <c r="J21" i="5"/>
  <c r="AZ20" i="5"/>
  <c r="AW20" i="5"/>
  <c r="AV20" i="5"/>
  <c r="AT20" i="5"/>
  <c r="AS20" i="5"/>
  <c r="AQ20" i="5"/>
  <c r="AP20" i="5"/>
  <c r="AN20" i="5" s="1"/>
  <c r="AI20" i="5"/>
  <c r="AH20" i="5"/>
  <c r="AG20" i="5"/>
  <c r="AF20" i="5"/>
  <c r="Q20" i="5"/>
  <c r="P20" i="5"/>
  <c r="K20" i="5"/>
  <c r="L20" i="5" s="1"/>
  <c r="J20" i="5"/>
  <c r="AZ19" i="5"/>
  <c r="AW19" i="5"/>
  <c r="AV19" i="5"/>
  <c r="AT19" i="5"/>
  <c r="AS19" i="5"/>
  <c r="AQ19" i="5"/>
  <c r="AP19" i="5"/>
  <c r="AN19" i="5" s="1"/>
  <c r="AI19" i="5"/>
  <c r="AH19" i="5"/>
  <c r="AG19" i="5"/>
  <c r="AF19" i="5"/>
  <c r="Q19" i="5"/>
  <c r="P19" i="5"/>
  <c r="L19" i="5"/>
  <c r="K19" i="5"/>
  <c r="J19" i="5"/>
  <c r="AZ18" i="5"/>
  <c r="AW18" i="5"/>
  <c r="AV18" i="5"/>
  <c r="AT18" i="5" s="1"/>
  <c r="AS18" i="5"/>
  <c r="AQ18" i="5" s="1"/>
  <c r="AP18" i="5"/>
  <c r="AN18" i="5" s="1"/>
  <c r="AI18" i="5"/>
  <c r="AH18" i="5"/>
  <c r="AG18" i="5"/>
  <c r="AF18" i="5"/>
  <c r="Q18" i="5"/>
  <c r="P18" i="5"/>
  <c r="L18" i="5"/>
  <c r="K18" i="5"/>
  <c r="J18" i="5"/>
  <c r="AZ17" i="5"/>
  <c r="AW17" i="5"/>
  <c r="AV17" i="5"/>
  <c r="AT17" i="5"/>
  <c r="AS17" i="5"/>
  <c r="AQ17" i="5" s="1"/>
  <c r="AP17" i="5"/>
  <c r="AN17" i="5" s="1"/>
  <c r="AI17" i="5"/>
  <c r="AH17" i="5"/>
  <c r="AG17" i="5"/>
  <c r="AF17" i="5"/>
  <c r="Q17" i="5"/>
  <c r="P17" i="5"/>
  <c r="R17" i="5" s="1"/>
  <c r="K17" i="5"/>
  <c r="L17" i="5" s="1"/>
  <c r="J17" i="5"/>
  <c r="AZ16" i="5"/>
  <c r="AW16" i="5"/>
  <c r="AV16" i="5"/>
  <c r="AT16" i="5"/>
  <c r="AS16" i="5"/>
  <c r="AQ16" i="5"/>
  <c r="AP16" i="5"/>
  <c r="AN16" i="5" s="1"/>
  <c r="AI16" i="5"/>
  <c r="AH16" i="5"/>
  <c r="AG16" i="5"/>
  <c r="AF16" i="5"/>
  <c r="Q16" i="5"/>
  <c r="P16" i="5"/>
  <c r="K16" i="5"/>
  <c r="L16" i="5" s="1"/>
  <c r="J16" i="5"/>
  <c r="AZ15" i="5"/>
  <c r="AW15" i="5"/>
  <c r="AV15" i="5"/>
  <c r="AT15" i="5"/>
  <c r="AS15" i="5"/>
  <c r="AQ15" i="5"/>
  <c r="AP15" i="5"/>
  <c r="AN15" i="5" s="1"/>
  <c r="AI15" i="5"/>
  <c r="AH15" i="5"/>
  <c r="AG15" i="5"/>
  <c r="AF15" i="5"/>
  <c r="Q15" i="5"/>
  <c r="P15" i="5"/>
  <c r="L15" i="5"/>
  <c r="K15" i="5"/>
  <c r="J15" i="5"/>
  <c r="AZ14" i="5"/>
  <c r="AW14" i="5"/>
  <c r="AV14" i="5"/>
  <c r="AT14" i="5" s="1"/>
  <c r="AS14" i="5"/>
  <c r="AQ14" i="5" s="1"/>
  <c r="AP14" i="5"/>
  <c r="AN14" i="5" s="1"/>
  <c r="AI14" i="5"/>
  <c r="AH14" i="5"/>
  <c r="AG14" i="5"/>
  <c r="AF14" i="5"/>
  <c r="Q14" i="5"/>
  <c r="P14" i="5"/>
  <c r="L14" i="5"/>
  <c r="K14" i="5"/>
  <c r="J14" i="5"/>
  <c r="AZ13" i="5"/>
  <c r="AW13" i="5"/>
  <c r="AV13" i="5"/>
  <c r="AT13" i="5"/>
  <c r="AS13" i="5"/>
  <c r="AQ13" i="5" s="1"/>
  <c r="AP13" i="5"/>
  <c r="AN13" i="5" s="1"/>
  <c r="AI13" i="5"/>
  <c r="AH13" i="5"/>
  <c r="AG13" i="5"/>
  <c r="AF13" i="5"/>
  <c r="Q13" i="5"/>
  <c r="P13" i="5"/>
  <c r="R13" i="5" s="1"/>
  <c r="K13" i="5"/>
  <c r="L13" i="5" s="1"/>
  <c r="J13" i="5"/>
  <c r="AZ12" i="5"/>
  <c r="AW12" i="5"/>
  <c r="AV12" i="5"/>
  <c r="AT12" i="5"/>
  <c r="AS12" i="5"/>
  <c r="AQ12" i="5"/>
  <c r="AP12" i="5"/>
  <c r="AN12" i="5" s="1"/>
  <c r="AI12" i="5"/>
  <c r="AH12" i="5"/>
  <c r="AG12" i="5"/>
  <c r="AF12" i="5"/>
  <c r="Q12" i="5"/>
  <c r="P12" i="5"/>
  <c r="K12" i="5"/>
  <c r="L12" i="5" s="1"/>
  <c r="J12" i="5"/>
  <c r="AZ11" i="5"/>
  <c r="AW11" i="5"/>
  <c r="AV11" i="5"/>
  <c r="AT11" i="5"/>
  <c r="AS11" i="5"/>
  <c r="AQ11" i="5"/>
  <c r="AP11" i="5"/>
  <c r="AN11" i="5" s="1"/>
  <c r="AI11" i="5"/>
  <c r="AH11" i="5"/>
  <c r="AG11" i="5"/>
  <c r="AF11" i="5"/>
  <c r="Q11" i="5"/>
  <c r="P11" i="5"/>
  <c r="L11" i="5"/>
  <c r="K11" i="5"/>
  <c r="J11" i="5"/>
  <c r="AZ10" i="5"/>
  <c r="AW10" i="5"/>
  <c r="AV10" i="5"/>
  <c r="AT10" i="5"/>
  <c r="AS10" i="5"/>
  <c r="AQ10" i="5" s="1"/>
  <c r="AP10" i="5"/>
  <c r="AN10" i="5" s="1"/>
  <c r="AI10" i="5"/>
  <c r="AH10" i="5"/>
  <c r="AG10" i="5"/>
  <c r="AF10" i="5"/>
  <c r="Q10" i="5"/>
  <c r="P10" i="5"/>
  <c r="L10" i="5"/>
  <c r="K10" i="5"/>
  <c r="J10" i="5"/>
  <c r="AZ9" i="5"/>
  <c r="AW9" i="5"/>
  <c r="AV9" i="5"/>
  <c r="AT9" i="5"/>
  <c r="AS9" i="5"/>
  <c r="AQ9" i="5" s="1"/>
  <c r="AP9" i="5"/>
  <c r="AN9" i="5" s="1"/>
  <c r="AI9" i="5"/>
  <c r="AH9" i="5"/>
  <c r="AG9" i="5"/>
  <c r="AF9" i="5"/>
  <c r="Q9" i="5"/>
  <c r="P9" i="5"/>
  <c r="R9" i="5" s="1"/>
  <c r="K9" i="5"/>
  <c r="L9" i="5" s="1"/>
  <c r="J9" i="5"/>
  <c r="AZ8" i="5"/>
  <c r="AW8" i="5"/>
  <c r="AV8" i="5"/>
  <c r="AT8" i="5"/>
  <c r="AS8" i="5"/>
  <c r="AQ8" i="5"/>
  <c r="AP8" i="5"/>
  <c r="AN8" i="5" s="1"/>
  <c r="AI8" i="5"/>
  <c r="AH8" i="5"/>
  <c r="AG8" i="5"/>
  <c r="AF8" i="5"/>
  <c r="Q8" i="5"/>
  <c r="P8" i="5"/>
  <c r="K8" i="5"/>
  <c r="L8" i="5" s="1"/>
  <c r="J8" i="5"/>
  <c r="AZ7" i="5"/>
  <c r="AW7" i="5"/>
  <c r="AV7" i="5"/>
  <c r="AT7" i="5"/>
  <c r="AS7" i="5"/>
  <c r="AQ7" i="5"/>
  <c r="AP7" i="5"/>
  <c r="AN7" i="5" s="1"/>
  <c r="AI7" i="5"/>
  <c r="AH7" i="5"/>
  <c r="AG7" i="5"/>
  <c r="AF7" i="5"/>
  <c r="Q7" i="5"/>
  <c r="P7" i="5"/>
  <c r="K7" i="5"/>
  <c r="L7" i="5" s="1"/>
  <c r="J7" i="5"/>
  <c r="AZ6" i="5"/>
  <c r="AW6" i="5"/>
  <c r="AW60" i="5" s="1"/>
  <c r="AV6" i="5"/>
  <c r="AT6" i="5"/>
  <c r="AS6" i="5"/>
  <c r="AS60" i="5" s="1"/>
  <c r="AP6" i="5"/>
  <c r="AI6" i="5"/>
  <c r="AI60" i="5" s="1"/>
  <c r="AH6" i="5"/>
  <c r="AG6" i="5"/>
  <c r="AG60" i="5" s="1"/>
  <c r="AF6" i="5"/>
  <c r="AF60" i="5" s="1"/>
  <c r="Q6" i="5"/>
  <c r="Q60" i="5" s="1"/>
  <c r="P6" i="5"/>
  <c r="L6" i="5"/>
  <c r="K6" i="5"/>
  <c r="J6" i="5"/>
  <c r="BB61" i="4"/>
  <c r="BA61" i="4"/>
  <c r="AY61" i="4"/>
  <c r="AX61" i="4"/>
  <c r="AU61" i="4"/>
  <c r="AM61" i="4"/>
  <c r="AL61" i="4"/>
  <c r="AK61" i="4"/>
  <c r="AJ61" i="4"/>
  <c r="AC61" i="4"/>
  <c r="AB61" i="4"/>
  <c r="AA61" i="4"/>
  <c r="Z61" i="4"/>
  <c r="Y61" i="4"/>
  <c r="O61" i="4"/>
  <c r="N61" i="4"/>
  <c r="M61" i="4"/>
  <c r="AZ60" i="4"/>
  <c r="AW60" i="4"/>
  <c r="AV60" i="4"/>
  <c r="AT60" i="4" s="1"/>
  <c r="AS60" i="4"/>
  <c r="AQ60" i="4" s="1"/>
  <c r="AP60" i="4"/>
  <c r="AN60" i="4"/>
  <c r="AI60" i="4"/>
  <c r="AH60" i="4"/>
  <c r="AG60" i="4"/>
  <c r="AF60" i="4"/>
  <c r="Q60" i="4"/>
  <c r="P60" i="4"/>
  <c r="AZ59" i="4"/>
  <c r="AW59" i="4"/>
  <c r="AV59" i="4"/>
  <c r="AT59" i="4" s="1"/>
  <c r="AS59" i="4"/>
  <c r="AQ59" i="4" s="1"/>
  <c r="AP59" i="4"/>
  <c r="AN59" i="4" s="1"/>
  <c r="AI59" i="4"/>
  <c r="AH59" i="4"/>
  <c r="AG59" i="4"/>
  <c r="AF59" i="4"/>
  <c r="X59" i="4"/>
  <c r="W59" i="4"/>
  <c r="V59" i="4"/>
  <c r="Q59" i="4"/>
  <c r="AZ58" i="4"/>
  <c r="AW58" i="4"/>
  <c r="AV58" i="4"/>
  <c r="AT58" i="4" s="1"/>
  <c r="AS58" i="4"/>
  <c r="AQ58" i="4" s="1"/>
  <c r="AP58" i="4"/>
  <c r="AN58" i="4" s="1"/>
  <c r="AI58" i="4"/>
  <c r="AH58" i="4"/>
  <c r="AG58" i="4"/>
  <c r="AF58" i="4"/>
  <c r="X58" i="4"/>
  <c r="W58" i="4"/>
  <c r="V58" i="4"/>
  <c r="P58" i="4" s="1"/>
  <c r="Q58" i="4"/>
  <c r="AZ57" i="4"/>
  <c r="AW57" i="4"/>
  <c r="AV57" i="4"/>
  <c r="AT57" i="4"/>
  <c r="AS57" i="4"/>
  <c r="AQ57" i="4" s="1"/>
  <c r="AP57" i="4"/>
  <c r="AN57" i="4" s="1"/>
  <c r="AI57" i="4"/>
  <c r="AH57" i="4"/>
  <c r="AG57" i="4"/>
  <c r="AF57" i="4"/>
  <c r="X57" i="4"/>
  <c r="W57" i="4"/>
  <c r="V57" i="4"/>
  <c r="P57" i="4" s="1"/>
  <c r="Q57" i="4"/>
  <c r="AZ56" i="4"/>
  <c r="AW56" i="4"/>
  <c r="AV56" i="4"/>
  <c r="AT56" i="4"/>
  <c r="AS56" i="4"/>
  <c r="AQ56" i="4"/>
  <c r="AP56" i="4"/>
  <c r="AN56" i="4" s="1"/>
  <c r="AI56" i="4"/>
  <c r="AH56" i="4"/>
  <c r="AG56" i="4"/>
  <c r="AF56" i="4"/>
  <c r="U56" i="4"/>
  <c r="K56" i="4" s="1"/>
  <c r="Q56" i="4"/>
  <c r="AZ55" i="4"/>
  <c r="AW55" i="4"/>
  <c r="AV55" i="4"/>
  <c r="AT55" i="4"/>
  <c r="AS55" i="4"/>
  <c r="AQ55" i="4"/>
  <c r="AP55" i="4"/>
  <c r="AN55" i="4" s="1"/>
  <c r="AI55" i="4"/>
  <c r="AH55" i="4"/>
  <c r="AG55" i="4"/>
  <c r="AF55" i="4"/>
  <c r="U55" i="4"/>
  <c r="K55" i="4" s="1"/>
  <c r="Q55" i="4"/>
  <c r="J55" i="4"/>
  <c r="AZ54" i="4"/>
  <c r="AW54" i="4"/>
  <c r="AV54" i="4"/>
  <c r="AT54" i="4" s="1"/>
  <c r="AS54" i="4"/>
  <c r="AQ54" i="4" s="1"/>
  <c r="AP54" i="4"/>
  <c r="AN54" i="4" s="1"/>
  <c r="AI54" i="4"/>
  <c r="AH54" i="4"/>
  <c r="AG54" i="4"/>
  <c r="AF54" i="4"/>
  <c r="U54" i="4"/>
  <c r="K54" i="4" s="1"/>
  <c r="Q54" i="4"/>
  <c r="AZ53" i="4"/>
  <c r="AW53" i="4"/>
  <c r="AV53" i="4"/>
  <c r="AT53" i="4"/>
  <c r="AS53" i="4"/>
  <c r="AQ53" i="4" s="1"/>
  <c r="AP53" i="4"/>
  <c r="AN53" i="4"/>
  <c r="AI53" i="4"/>
  <c r="AH53" i="4"/>
  <c r="AG53" i="4"/>
  <c r="AF53" i="4"/>
  <c r="U53" i="4"/>
  <c r="Q53" i="4"/>
  <c r="L53" i="4"/>
  <c r="W53" i="4" s="1"/>
  <c r="K53" i="4"/>
  <c r="X53" i="4" s="1"/>
  <c r="J53" i="4"/>
  <c r="AZ52" i="4"/>
  <c r="AW52" i="4"/>
  <c r="AV52" i="4"/>
  <c r="AT52" i="4" s="1"/>
  <c r="AS52" i="4"/>
  <c r="AQ52" i="4" s="1"/>
  <c r="AP52" i="4"/>
  <c r="AO52" i="4"/>
  <c r="AN52" i="4" s="1"/>
  <c r="AI52" i="4"/>
  <c r="AH52" i="4"/>
  <c r="AG52" i="4"/>
  <c r="U52" i="4"/>
  <c r="Q52" i="4"/>
  <c r="AZ51" i="4"/>
  <c r="AW51" i="4"/>
  <c r="AV51" i="4"/>
  <c r="AT51" i="4"/>
  <c r="AS51" i="4"/>
  <c r="AQ51" i="4" s="1"/>
  <c r="AP51" i="4"/>
  <c r="AN51" i="4"/>
  <c r="AI51" i="4"/>
  <c r="AH51" i="4"/>
  <c r="AG51" i="4"/>
  <c r="AF51" i="4"/>
  <c r="U51" i="4"/>
  <c r="K51" i="4" s="1"/>
  <c r="Q51" i="4"/>
  <c r="AZ50" i="4"/>
  <c r="AW50" i="4"/>
  <c r="AV50" i="4"/>
  <c r="AT50" i="4"/>
  <c r="AS50" i="4"/>
  <c r="AQ50" i="4" s="1"/>
  <c r="AO50" i="4"/>
  <c r="AP50" i="4" s="1"/>
  <c r="AI50" i="4"/>
  <c r="AH50" i="4"/>
  <c r="AG50" i="4"/>
  <c r="AF50" i="4"/>
  <c r="U50" i="4"/>
  <c r="Q50" i="4"/>
  <c r="K50" i="4"/>
  <c r="J50" i="4"/>
  <c r="AZ49" i="4"/>
  <c r="AW49" i="4"/>
  <c r="AV49" i="4"/>
  <c r="AT49" i="4" s="1"/>
  <c r="AS49" i="4"/>
  <c r="AQ49" i="4"/>
  <c r="AP49" i="4"/>
  <c r="AN49" i="4" s="1"/>
  <c r="AI49" i="4"/>
  <c r="AH49" i="4"/>
  <c r="AG49" i="4"/>
  <c r="AF49" i="4"/>
  <c r="U49" i="4"/>
  <c r="Q49" i="4"/>
  <c r="AZ48" i="4"/>
  <c r="AW48" i="4"/>
  <c r="AV48" i="4"/>
  <c r="AT48" i="4" s="1"/>
  <c r="AS48" i="4"/>
  <c r="AQ48" i="4" s="1"/>
  <c r="AP48" i="4"/>
  <c r="AN48" i="4" s="1"/>
  <c r="AI48" i="4"/>
  <c r="AH48" i="4"/>
  <c r="AG48" i="4"/>
  <c r="AF48" i="4"/>
  <c r="U48" i="4"/>
  <c r="Q48" i="4"/>
  <c r="K48" i="4"/>
  <c r="L48" i="4" s="1"/>
  <c r="W48" i="4" s="1"/>
  <c r="J48" i="4"/>
  <c r="AZ47" i="4"/>
  <c r="AW47" i="4"/>
  <c r="AV47" i="4"/>
  <c r="AT47" i="4"/>
  <c r="AS47" i="4"/>
  <c r="AQ47" i="4" s="1"/>
  <c r="AP47" i="4"/>
  <c r="AN47" i="4" s="1"/>
  <c r="AI47" i="4"/>
  <c r="AH47" i="4"/>
  <c r="AG47" i="4"/>
  <c r="AF47" i="4"/>
  <c r="U47" i="4"/>
  <c r="Q47" i="4"/>
  <c r="AZ46" i="4"/>
  <c r="AW46" i="4"/>
  <c r="AV46" i="4"/>
  <c r="AT46" i="4"/>
  <c r="AS46" i="4"/>
  <c r="AQ46" i="4" s="1"/>
  <c r="AP46" i="4"/>
  <c r="AN46" i="4" s="1"/>
  <c r="AI46" i="4"/>
  <c r="AH46" i="4"/>
  <c r="AG46" i="4"/>
  <c r="AF46" i="4"/>
  <c r="U46" i="4"/>
  <c r="K46" i="4" s="1"/>
  <c r="Q46" i="4"/>
  <c r="AZ45" i="4"/>
  <c r="AW45" i="4"/>
  <c r="AV45" i="4"/>
  <c r="AT45" i="4"/>
  <c r="AS45" i="4"/>
  <c r="AQ45" i="4" s="1"/>
  <c r="AO45" i="4"/>
  <c r="AP45" i="4" s="1"/>
  <c r="AI45" i="4"/>
  <c r="AH45" i="4"/>
  <c r="AG45" i="4"/>
  <c r="AF45" i="4"/>
  <c r="U45" i="4"/>
  <c r="Q45" i="4"/>
  <c r="K45" i="4"/>
  <c r="J45" i="4"/>
  <c r="AZ44" i="4"/>
  <c r="AW44" i="4"/>
  <c r="AV44" i="4"/>
  <c r="AT44" i="4" s="1"/>
  <c r="AS44" i="4"/>
  <c r="AQ44" i="4"/>
  <c r="AP44" i="4"/>
  <c r="AN44" i="4" s="1"/>
  <c r="AI44" i="4"/>
  <c r="AH44" i="4"/>
  <c r="AG44" i="4"/>
  <c r="AF44" i="4"/>
  <c r="U44" i="4"/>
  <c r="Q44" i="4"/>
  <c r="AZ43" i="4"/>
  <c r="AW43" i="4"/>
  <c r="AV43" i="4"/>
  <c r="AT43" i="4"/>
  <c r="AS43" i="4"/>
  <c r="AQ43" i="4" s="1"/>
  <c r="AP43" i="4"/>
  <c r="AN43" i="4" s="1"/>
  <c r="AI43" i="4"/>
  <c r="AH43" i="4"/>
  <c r="AG43" i="4"/>
  <c r="AF43" i="4"/>
  <c r="U43" i="4"/>
  <c r="Q43" i="4"/>
  <c r="L43" i="4"/>
  <c r="W43" i="4" s="1"/>
  <c r="K43" i="4"/>
  <c r="X43" i="4" s="1"/>
  <c r="J43" i="4"/>
  <c r="AZ42" i="4"/>
  <c r="AW42" i="4"/>
  <c r="AV42" i="4"/>
  <c r="AT42" i="4"/>
  <c r="AR42" i="4"/>
  <c r="AS42" i="4" s="1"/>
  <c r="AO42" i="4"/>
  <c r="AP42" i="4" s="1"/>
  <c r="AI42" i="4"/>
  <c r="AH42" i="4"/>
  <c r="U42" i="4"/>
  <c r="K42" i="4" s="1"/>
  <c r="Q42" i="4"/>
  <c r="J42" i="4"/>
  <c r="AZ41" i="4"/>
  <c r="AW41" i="4"/>
  <c r="AV41" i="4"/>
  <c r="AT41" i="4" s="1"/>
  <c r="AS41" i="4"/>
  <c r="AQ41" i="4"/>
  <c r="AP41" i="4"/>
  <c r="AN41" i="4" s="1"/>
  <c r="AI41" i="4"/>
  <c r="AH41" i="4"/>
  <c r="AG41" i="4"/>
  <c r="AF41" i="4"/>
  <c r="U41" i="4"/>
  <c r="Q41" i="4"/>
  <c r="K41" i="4"/>
  <c r="L41" i="4" s="1"/>
  <c r="W41" i="4" s="1"/>
  <c r="J41" i="4"/>
  <c r="AZ40" i="4"/>
  <c r="AW40" i="4"/>
  <c r="AV40" i="4"/>
  <c r="AT40" i="4" s="1"/>
  <c r="AS40" i="4"/>
  <c r="AQ40" i="4" s="1"/>
  <c r="AP40" i="4"/>
  <c r="AN40" i="4" s="1"/>
  <c r="AI40" i="4"/>
  <c r="AH40" i="4"/>
  <c r="AG40" i="4"/>
  <c r="AF40" i="4"/>
  <c r="U40" i="4"/>
  <c r="Q40" i="4"/>
  <c r="L40" i="4"/>
  <c r="W40" i="4" s="1"/>
  <c r="K40" i="4"/>
  <c r="X40" i="4" s="1"/>
  <c r="J40" i="4"/>
  <c r="AZ39" i="4"/>
  <c r="AW39" i="4"/>
  <c r="AV39" i="4"/>
  <c r="AT39" i="4"/>
  <c r="AS39" i="4"/>
  <c r="AQ39" i="4" s="1"/>
  <c r="AP39" i="4"/>
  <c r="AN39" i="4" s="1"/>
  <c r="AI39" i="4"/>
  <c r="AH39" i="4"/>
  <c r="AG39" i="4"/>
  <c r="AF39" i="4"/>
  <c r="U39" i="4"/>
  <c r="Q39" i="4"/>
  <c r="AZ38" i="4"/>
  <c r="AW38" i="4"/>
  <c r="AV38" i="4"/>
  <c r="AT38" i="4"/>
  <c r="AS38" i="4"/>
  <c r="AQ38" i="4" s="1"/>
  <c r="AP38" i="4"/>
  <c r="AN38" i="4" s="1"/>
  <c r="AI38" i="4"/>
  <c r="AH38" i="4"/>
  <c r="AG38" i="4"/>
  <c r="AF38" i="4"/>
  <c r="U38" i="4"/>
  <c r="J38" i="4" s="1"/>
  <c r="Q38" i="4"/>
  <c r="L38" i="4"/>
  <c r="W38" i="4" s="1"/>
  <c r="K38" i="4"/>
  <c r="X38" i="4" s="1"/>
  <c r="AZ37" i="4"/>
  <c r="AW37" i="4"/>
  <c r="AV37" i="4"/>
  <c r="AT37" i="4" s="1"/>
  <c r="AS37" i="4"/>
  <c r="AQ37" i="4" s="1"/>
  <c r="AP37" i="4"/>
  <c r="AN37" i="4"/>
  <c r="AI37" i="4"/>
  <c r="AH37" i="4"/>
  <c r="AG37" i="4"/>
  <c r="AF37" i="4"/>
  <c r="U37" i="4"/>
  <c r="Q37" i="4"/>
  <c r="AZ36" i="4"/>
  <c r="AW36" i="4"/>
  <c r="AV36" i="4"/>
  <c r="AT36" i="4" s="1"/>
  <c r="AS36" i="4"/>
  <c r="AQ36" i="4" s="1"/>
  <c r="AP36" i="4"/>
  <c r="AN36" i="4"/>
  <c r="AI36" i="4"/>
  <c r="AH36" i="4"/>
  <c r="AG36" i="4"/>
  <c r="AF36" i="4"/>
  <c r="U36" i="4"/>
  <c r="Q36" i="4"/>
  <c r="K36" i="4"/>
  <c r="L36" i="4" s="1"/>
  <c r="W36" i="4" s="1"/>
  <c r="J36" i="4"/>
  <c r="AZ35" i="4"/>
  <c r="AW35" i="4"/>
  <c r="AV35" i="4"/>
  <c r="AT35" i="4" s="1"/>
  <c r="AS35" i="4"/>
  <c r="AQ35" i="4"/>
  <c r="AP35" i="4"/>
  <c r="AN35" i="4" s="1"/>
  <c r="AI35" i="4"/>
  <c r="AH35" i="4"/>
  <c r="AG35" i="4"/>
  <c r="AF35" i="4"/>
  <c r="U35" i="4"/>
  <c r="Q35" i="4"/>
  <c r="K35" i="4"/>
  <c r="J35" i="4"/>
  <c r="AZ34" i="4"/>
  <c r="AW34" i="4"/>
  <c r="AV34" i="4"/>
  <c r="AT34" i="4" s="1"/>
  <c r="AS34" i="4"/>
  <c r="AQ34" i="4"/>
  <c r="AO34" i="4"/>
  <c r="AP34" i="4" s="1"/>
  <c r="AI34" i="4"/>
  <c r="AH34" i="4"/>
  <c r="AG34" i="4"/>
  <c r="U34" i="4"/>
  <c r="Q34" i="4"/>
  <c r="AZ33" i="4"/>
  <c r="AW33" i="4"/>
  <c r="AV33" i="4"/>
  <c r="AT33" i="4" s="1"/>
  <c r="AS33" i="4"/>
  <c r="AQ33" i="4" s="1"/>
  <c r="AP33" i="4"/>
  <c r="AN33" i="4" s="1"/>
  <c r="AI33" i="4"/>
  <c r="AH33" i="4"/>
  <c r="AG33" i="4"/>
  <c r="AF33" i="4"/>
  <c r="U33" i="4"/>
  <c r="Q33" i="4"/>
  <c r="L33" i="4"/>
  <c r="W33" i="4" s="1"/>
  <c r="K33" i="4"/>
  <c r="X33" i="4" s="1"/>
  <c r="J33" i="4"/>
  <c r="AZ32" i="4"/>
  <c r="AW32" i="4"/>
  <c r="AV32" i="4"/>
  <c r="AT32" i="4" s="1"/>
  <c r="AS32" i="4"/>
  <c r="AQ32" i="4" s="1"/>
  <c r="AP32" i="4"/>
  <c r="AN32" i="4" s="1"/>
  <c r="AI32" i="4"/>
  <c r="AH32" i="4"/>
  <c r="AG32" i="4"/>
  <c r="AF32" i="4"/>
  <c r="U32" i="4"/>
  <c r="Q32" i="4"/>
  <c r="AZ31" i="4"/>
  <c r="AW31" i="4"/>
  <c r="AV31" i="4"/>
  <c r="AT31" i="4" s="1"/>
  <c r="AS31" i="4"/>
  <c r="AQ31" i="4" s="1"/>
  <c r="AO31" i="4"/>
  <c r="AI31" i="4"/>
  <c r="AH31" i="4"/>
  <c r="AG31" i="4"/>
  <c r="U31" i="4"/>
  <c r="Q31" i="4"/>
  <c r="K31" i="4"/>
  <c r="L31" i="4" s="1"/>
  <c r="W31" i="4" s="1"/>
  <c r="J31" i="4"/>
  <c r="AZ30" i="4"/>
  <c r="AW30" i="4"/>
  <c r="AV30" i="4"/>
  <c r="AT30" i="4" s="1"/>
  <c r="AS30" i="4"/>
  <c r="AQ30" i="4" s="1"/>
  <c r="AP30" i="4"/>
  <c r="AN30" i="4" s="1"/>
  <c r="AI30" i="4"/>
  <c r="AH30" i="4"/>
  <c r="AG30" i="4"/>
  <c r="AF30" i="4"/>
  <c r="U30" i="4"/>
  <c r="Q30" i="4"/>
  <c r="L30" i="4"/>
  <c r="W30" i="4" s="1"/>
  <c r="K30" i="4"/>
  <c r="X30" i="4" s="1"/>
  <c r="J30" i="4"/>
  <c r="AZ29" i="4"/>
  <c r="AW29" i="4"/>
  <c r="AV29" i="4"/>
  <c r="AT29" i="4"/>
  <c r="AS29" i="4"/>
  <c r="AQ29" i="4" s="1"/>
  <c r="AP29" i="4"/>
  <c r="AN29" i="4" s="1"/>
  <c r="AI29" i="4"/>
  <c r="AH29" i="4"/>
  <c r="AG29" i="4"/>
  <c r="AF29" i="4"/>
  <c r="U29" i="4"/>
  <c r="Q29" i="4"/>
  <c r="AZ28" i="4"/>
  <c r="AW28" i="4"/>
  <c r="AV28" i="4"/>
  <c r="AT28" i="4" s="1"/>
  <c r="AS28" i="4"/>
  <c r="AQ28" i="4" s="1"/>
  <c r="AP28" i="4"/>
  <c r="AN28" i="4" s="1"/>
  <c r="AI28" i="4"/>
  <c r="AH28" i="4"/>
  <c r="AG28" i="4"/>
  <c r="AF28" i="4"/>
  <c r="U28" i="4"/>
  <c r="Q28" i="4"/>
  <c r="L28" i="4"/>
  <c r="W28" i="4" s="1"/>
  <c r="K28" i="4"/>
  <c r="X28" i="4" s="1"/>
  <c r="J28" i="4"/>
  <c r="AZ27" i="4"/>
  <c r="AW27" i="4"/>
  <c r="AV27" i="4"/>
  <c r="AT27" i="4" s="1"/>
  <c r="AS27" i="4"/>
  <c r="AQ27" i="4" s="1"/>
  <c r="AP27" i="4"/>
  <c r="AO27" i="4"/>
  <c r="AN27" i="4" s="1"/>
  <c r="AI27" i="4"/>
  <c r="AH27" i="4"/>
  <c r="AG27" i="4"/>
  <c r="U27" i="4"/>
  <c r="Q27" i="4"/>
  <c r="J27" i="4"/>
  <c r="AZ26" i="4"/>
  <c r="AW26" i="4"/>
  <c r="AV26" i="4"/>
  <c r="AT26" i="4"/>
  <c r="AS26" i="4"/>
  <c r="AQ26" i="4" s="1"/>
  <c r="AP26" i="4"/>
  <c r="AN26" i="4" s="1"/>
  <c r="AI26" i="4"/>
  <c r="AH26" i="4"/>
  <c r="AG26" i="4"/>
  <c r="AF26" i="4"/>
  <c r="U26" i="4"/>
  <c r="Q26" i="4"/>
  <c r="L26" i="4"/>
  <c r="W26" i="4" s="1"/>
  <c r="K26" i="4"/>
  <c r="X26" i="4" s="1"/>
  <c r="J26" i="4"/>
  <c r="AZ25" i="4"/>
  <c r="AW25" i="4"/>
  <c r="AV25" i="4"/>
  <c r="AT25" i="4"/>
  <c r="AS25" i="4"/>
  <c r="AQ25" i="4" s="1"/>
  <c r="AP25" i="4"/>
  <c r="AN25" i="4" s="1"/>
  <c r="AI25" i="4"/>
  <c r="AH25" i="4"/>
  <c r="AG25" i="4"/>
  <c r="AF25" i="4"/>
  <c r="U25" i="4"/>
  <c r="Q25" i="4"/>
  <c r="J25" i="4"/>
  <c r="AZ24" i="4"/>
  <c r="AW24" i="4"/>
  <c r="AV24" i="4"/>
  <c r="AT24" i="4" s="1"/>
  <c r="AS24" i="4"/>
  <c r="AQ24" i="4" s="1"/>
  <c r="AP24" i="4"/>
  <c r="AN24" i="4"/>
  <c r="AI24" i="4"/>
  <c r="AH24" i="4"/>
  <c r="AG24" i="4"/>
  <c r="AF24" i="4"/>
  <c r="U24" i="4"/>
  <c r="K24" i="4" s="1"/>
  <c r="Q24" i="4"/>
  <c r="J24" i="4"/>
  <c r="AZ23" i="4"/>
  <c r="AW23" i="4"/>
  <c r="AV23" i="4"/>
  <c r="AT23" i="4"/>
  <c r="AS23" i="4"/>
  <c r="AQ23" i="4" s="1"/>
  <c r="AP23" i="4"/>
  <c r="AN23" i="4" s="1"/>
  <c r="AI23" i="4"/>
  <c r="AH23" i="4"/>
  <c r="AG23" i="4"/>
  <c r="AF23" i="4"/>
  <c r="U23" i="4"/>
  <c r="Q23" i="4"/>
  <c r="K23" i="4"/>
  <c r="X23" i="4" s="1"/>
  <c r="J23" i="4"/>
  <c r="AZ22" i="4"/>
  <c r="AW22" i="4"/>
  <c r="AV22" i="4"/>
  <c r="AT22" i="4" s="1"/>
  <c r="AS22" i="4"/>
  <c r="AQ22" i="4"/>
  <c r="AP22" i="4"/>
  <c r="AN22" i="4" s="1"/>
  <c r="AI22" i="4"/>
  <c r="AH22" i="4"/>
  <c r="AG22" i="4"/>
  <c r="AF22" i="4"/>
  <c r="U22" i="4"/>
  <c r="Q22" i="4"/>
  <c r="J22" i="4"/>
  <c r="AZ21" i="4"/>
  <c r="AW21" i="4"/>
  <c r="AV21" i="4"/>
  <c r="AT21" i="4" s="1"/>
  <c r="AS21" i="4"/>
  <c r="AQ21" i="4" s="1"/>
  <c r="AP21" i="4"/>
  <c r="AN21" i="4" s="1"/>
  <c r="AI21" i="4"/>
  <c r="AH21" i="4"/>
  <c r="AG21" i="4"/>
  <c r="AF21" i="4"/>
  <c r="U21" i="4"/>
  <c r="K21" i="4" s="1"/>
  <c r="L21" i="4" s="1"/>
  <c r="W21" i="4" s="1"/>
  <c r="Q21" i="4"/>
  <c r="J21" i="4"/>
  <c r="AZ20" i="4"/>
  <c r="AW20" i="4"/>
  <c r="AV20" i="4"/>
  <c r="AT20" i="4"/>
  <c r="AS20" i="4"/>
  <c r="AQ20" i="4" s="1"/>
  <c r="AP20" i="4"/>
  <c r="AN20" i="4"/>
  <c r="AI20" i="4"/>
  <c r="AH20" i="4"/>
  <c r="AG20" i="4"/>
  <c r="AF20" i="4"/>
  <c r="V20" i="4"/>
  <c r="U20" i="4"/>
  <c r="J20" i="4" s="1"/>
  <c r="Q20" i="4"/>
  <c r="L20" i="4"/>
  <c r="W20" i="4" s="1"/>
  <c r="K20" i="4"/>
  <c r="X20" i="4" s="1"/>
  <c r="AZ19" i="4"/>
  <c r="AW19" i="4"/>
  <c r="AV19" i="4"/>
  <c r="AT19" i="4" s="1"/>
  <c r="AS19" i="4"/>
  <c r="AQ19" i="4" s="1"/>
  <c r="AP19" i="4"/>
  <c r="AN19" i="4" s="1"/>
  <c r="AI19" i="4"/>
  <c r="AH19" i="4"/>
  <c r="AG19" i="4"/>
  <c r="AF19" i="4"/>
  <c r="X19" i="4"/>
  <c r="V19" i="4"/>
  <c r="U19" i="4"/>
  <c r="P19" i="4" s="1"/>
  <c r="Q19" i="4"/>
  <c r="K19" i="4"/>
  <c r="L19" i="4" s="1"/>
  <c r="W19" i="4" s="1"/>
  <c r="AZ18" i="4"/>
  <c r="AW18" i="4"/>
  <c r="AV18" i="4"/>
  <c r="AT18" i="4" s="1"/>
  <c r="AS18" i="4"/>
  <c r="AQ18" i="4"/>
  <c r="AO18" i="4"/>
  <c r="AP18" i="4" s="1"/>
  <c r="AI18" i="4"/>
  <c r="AH18" i="4"/>
  <c r="AG18" i="4"/>
  <c r="U18" i="4"/>
  <c r="Q18" i="4"/>
  <c r="K18" i="4"/>
  <c r="X18" i="4" s="1"/>
  <c r="J18" i="4"/>
  <c r="AZ17" i="4"/>
  <c r="AW17" i="4"/>
  <c r="AV17" i="4"/>
  <c r="AT17" i="4" s="1"/>
  <c r="AS17" i="4"/>
  <c r="AQ17" i="4"/>
  <c r="AP17" i="4"/>
  <c r="AN17" i="4" s="1"/>
  <c r="AI17" i="4"/>
  <c r="AH17" i="4"/>
  <c r="AG17" i="4"/>
  <c r="AF17" i="4"/>
  <c r="U17" i="4"/>
  <c r="Q17" i="4"/>
  <c r="J17" i="4"/>
  <c r="AZ16" i="4"/>
  <c r="AW16" i="4"/>
  <c r="AV16" i="4"/>
  <c r="AT16" i="4" s="1"/>
  <c r="AS16" i="4"/>
  <c r="AQ16" i="4" s="1"/>
  <c r="AP16" i="4"/>
  <c r="AN16" i="4" s="1"/>
  <c r="AI16" i="4"/>
  <c r="AH16" i="4"/>
  <c r="AG16" i="4"/>
  <c r="AF16" i="4"/>
  <c r="U16" i="4"/>
  <c r="K16" i="4" s="1"/>
  <c r="L16" i="4" s="1"/>
  <c r="W16" i="4" s="1"/>
  <c r="Q16" i="4"/>
  <c r="J16" i="4"/>
  <c r="AZ15" i="4"/>
  <c r="AW15" i="4"/>
  <c r="AV15" i="4"/>
  <c r="AT15" i="4"/>
  <c r="AS15" i="4"/>
  <c r="AQ15" i="4" s="1"/>
  <c r="AP15" i="4"/>
  <c r="AN15" i="4"/>
  <c r="AI15" i="4"/>
  <c r="AH15" i="4"/>
  <c r="AG15" i="4"/>
  <c r="AF15" i="4"/>
  <c r="V15" i="4"/>
  <c r="P15" i="4" s="1"/>
  <c r="U15" i="4"/>
  <c r="J15" i="4" s="1"/>
  <c r="Q15" i="4"/>
  <c r="L15" i="4"/>
  <c r="W15" i="4" s="1"/>
  <c r="K15" i="4"/>
  <c r="X15" i="4" s="1"/>
  <c r="AZ14" i="4"/>
  <c r="AW14" i="4"/>
  <c r="AV14" i="4"/>
  <c r="AT14" i="4" s="1"/>
  <c r="AS14" i="4"/>
  <c r="AQ14" i="4" s="1"/>
  <c r="AP14" i="4"/>
  <c r="AN14" i="4" s="1"/>
  <c r="AI14" i="4"/>
  <c r="AH14" i="4"/>
  <c r="AG14" i="4"/>
  <c r="AF14" i="4"/>
  <c r="X14" i="4"/>
  <c r="V14" i="4"/>
  <c r="U14" i="4"/>
  <c r="Q14" i="4"/>
  <c r="K14" i="4"/>
  <c r="L14" i="4" s="1"/>
  <c r="W14" i="4" s="1"/>
  <c r="AZ13" i="4"/>
  <c r="AW13" i="4"/>
  <c r="AV13" i="4"/>
  <c r="AT13" i="4" s="1"/>
  <c r="AS13" i="4"/>
  <c r="AQ13" i="4"/>
  <c r="AO13" i="4"/>
  <c r="AP13" i="4" s="1"/>
  <c r="AI13" i="4"/>
  <c r="AH13" i="4"/>
  <c r="AG13" i="4"/>
  <c r="U13" i="4"/>
  <c r="Q13" i="4"/>
  <c r="K13" i="4"/>
  <c r="X13" i="4" s="1"/>
  <c r="J13" i="4"/>
  <c r="AZ12" i="4"/>
  <c r="AW12" i="4"/>
  <c r="AV12" i="4"/>
  <c r="AT12" i="4" s="1"/>
  <c r="AS12" i="4"/>
  <c r="AQ12" i="4"/>
  <c r="AP12" i="4"/>
  <c r="AN12" i="4" s="1"/>
  <c r="AI12" i="4"/>
  <c r="AH12" i="4"/>
  <c r="AG12" i="4"/>
  <c r="AF12" i="4"/>
  <c r="U12" i="4"/>
  <c r="Q12" i="4"/>
  <c r="J12" i="4"/>
  <c r="AZ11" i="4"/>
  <c r="AW11" i="4"/>
  <c r="AV11" i="4"/>
  <c r="AT11" i="4" s="1"/>
  <c r="AS11" i="4"/>
  <c r="AQ11" i="4" s="1"/>
  <c r="AP11" i="4"/>
  <c r="AO11" i="4"/>
  <c r="AN11" i="4" s="1"/>
  <c r="AI11" i="4"/>
  <c r="AH11" i="4"/>
  <c r="AG11" i="4"/>
  <c r="U11" i="4"/>
  <c r="Q11" i="4"/>
  <c r="AZ10" i="4"/>
  <c r="AW10" i="4"/>
  <c r="AV10" i="4"/>
  <c r="AT10" i="4"/>
  <c r="AS10" i="4"/>
  <c r="AQ10" i="4"/>
  <c r="AP10" i="4"/>
  <c r="AN10" i="4" s="1"/>
  <c r="AI10" i="4"/>
  <c r="AH10" i="4"/>
  <c r="AG10" i="4"/>
  <c r="AF10" i="4"/>
  <c r="U10" i="4"/>
  <c r="K10" i="4" s="1"/>
  <c r="Q10" i="4"/>
  <c r="AZ9" i="4"/>
  <c r="AW9" i="4"/>
  <c r="AV9" i="4"/>
  <c r="AT9" i="4"/>
  <c r="AS9" i="4"/>
  <c r="AQ9" i="4" s="1"/>
  <c r="AP9" i="4"/>
  <c r="AN9" i="4"/>
  <c r="AI9" i="4"/>
  <c r="AH9" i="4"/>
  <c r="AG9" i="4"/>
  <c r="AF9" i="4"/>
  <c r="X9" i="4"/>
  <c r="W9" i="4"/>
  <c r="V9" i="4"/>
  <c r="U9" i="4"/>
  <c r="Q9" i="4"/>
  <c r="L9" i="4"/>
  <c r="K9" i="4"/>
  <c r="J9" i="4"/>
  <c r="AZ8" i="4"/>
  <c r="AW8" i="4"/>
  <c r="AV8" i="4"/>
  <c r="AT8" i="4"/>
  <c r="AS8" i="4"/>
  <c r="AQ8" i="4" s="1"/>
  <c r="AP8" i="4"/>
  <c r="AN8" i="4" s="1"/>
  <c r="AI8" i="4"/>
  <c r="AH8" i="4"/>
  <c r="AG8" i="4"/>
  <c r="AF8" i="4"/>
  <c r="U8" i="4"/>
  <c r="Q8" i="4"/>
  <c r="K8" i="4"/>
  <c r="X8" i="4" s="1"/>
  <c r="J8" i="4"/>
  <c r="AZ7" i="4"/>
  <c r="AW7" i="4"/>
  <c r="AV7" i="4"/>
  <c r="AT7" i="4" s="1"/>
  <c r="AS7" i="4"/>
  <c r="AQ7" i="4"/>
  <c r="AP7" i="4"/>
  <c r="AN7" i="4" s="1"/>
  <c r="AI7" i="4"/>
  <c r="AH7" i="4"/>
  <c r="AG7" i="4"/>
  <c r="AF7" i="4"/>
  <c r="U7" i="4"/>
  <c r="Q7" i="4"/>
  <c r="J7" i="4"/>
  <c r="AZ6" i="4"/>
  <c r="AW6" i="4"/>
  <c r="AV6" i="4"/>
  <c r="AT6" i="4" s="1"/>
  <c r="AS6" i="4"/>
  <c r="AQ6" i="4" s="1"/>
  <c r="AP6" i="4"/>
  <c r="AI6" i="4"/>
  <c r="AH6" i="4"/>
  <c r="AG6" i="4"/>
  <c r="AF6" i="4"/>
  <c r="U6" i="4"/>
  <c r="Q6" i="4"/>
  <c r="J6" i="4"/>
  <c r="K6" i="4" s="1"/>
  <c r="BB57" i="3"/>
  <c r="BA57" i="3"/>
  <c r="AY57" i="3"/>
  <c r="AX57" i="3"/>
  <c r="AU57" i="3"/>
  <c r="AR57" i="3"/>
  <c r="AO57" i="3"/>
  <c r="AL57" i="3"/>
  <c r="AK57" i="3"/>
  <c r="AJ57" i="3"/>
  <c r="AC57" i="3"/>
  <c r="AB57" i="3"/>
  <c r="AA57" i="3"/>
  <c r="Z57" i="3"/>
  <c r="Y57" i="3"/>
  <c r="U57" i="3"/>
  <c r="O57" i="3"/>
  <c r="N57" i="3"/>
  <c r="M57" i="3"/>
  <c r="AZ56" i="3"/>
  <c r="AW56" i="3"/>
  <c r="AV56" i="3"/>
  <c r="AT56" i="3" s="1"/>
  <c r="AS56" i="3"/>
  <c r="AQ56" i="3" s="1"/>
  <c r="AP56" i="3"/>
  <c r="AN56" i="3" s="1"/>
  <c r="AI56" i="3"/>
  <c r="AH56" i="3"/>
  <c r="AG56" i="3"/>
  <c r="AF56" i="3"/>
  <c r="Q56" i="3"/>
  <c r="K56" i="3"/>
  <c r="J56" i="3"/>
  <c r="AZ55" i="3"/>
  <c r="AW55" i="3"/>
  <c r="AV55" i="3"/>
  <c r="AT55" i="3" s="1"/>
  <c r="AS55" i="3"/>
  <c r="AQ55" i="3"/>
  <c r="AP55" i="3"/>
  <c r="AN55" i="3" s="1"/>
  <c r="AI55" i="3"/>
  <c r="AH55" i="3"/>
  <c r="AG55" i="3"/>
  <c r="AF55" i="3"/>
  <c r="X55" i="3"/>
  <c r="V55" i="3"/>
  <c r="Q55" i="3"/>
  <c r="L55" i="3"/>
  <c r="W55" i="3" s="1"/>
  <c r="K55" i="3"/>
  <c r="J55" i="3"/>
  <c r="AZ54" i="3"/>
  <c r="AW54" i="3"/>
  <c r="AV54" i="3"/>
  <c r="AT54" i="3" s="1"/>
  <c r="AS54" i="3"/>
  <c r="AQ54" i="3" s="1"/>
  <c r="AP54" i="3"/>
  <c r="AN54" i="3" s="1"/>
  <c r="AI54" i="3"/>
  <c r="AH54" i="3"/>
  <c r="AG54" i="3"/>
  <c r="AF54" i="3"/>
  <c r="Q54" i="3"/>
  <c r="K54" i="3"/>
  <c r="J54" i="3"/>
  <c r="AZ53" i="3"/>
  <c r="AW53" i="3"/>
  <c r="AV53" i="3"/>
  <c r="AT53" i="3" s="1"/>
  <c r="AS53" i="3"/>
  <c r="AQ53" i="3"/>
  <c r="AP53" i="3"/>
  <c r="AN53" i="3"/>
  <c r="AI53" i="3"/>
  <c r="AH53" i="3"/>
  <c r="AG53" i="3"/>
  <c r="AF53" i="3"/>
  <c r="X53" i="3"/>
  <c r="V53" i="3"/>
  <c r="Q53" i="3"/>
  <c r="L53" i="3"/>
  <c r="W53" i="3" s="1"/>
  <c r="K53" i="3"/>
  <c r="J53" i="3"/>
  <c r="AZ52" i="3"/>
  <c r="AW52" i="3"/>
  <c r="AV52" i="3"/>
  <c r="AT52" i="3" s="1"/>
  <c r="AS52" i="3"/>
  <c r="AQ52" i="3" s="1"/>
  <c r="AP52" i="3"/>
  <c r="AN52" i="3" s="1"/>
  <c r="AI52" i="3"/>
  <c r="AH52" i="3"/>
  <c r="AG52" i="3"/>
  <c r="AF52" i="3"/>
  <c r="Q52" i="3"/>
  <c r="K52" i="3"/>
  <c r="J52" i="3"/>
  <c r="AZ51" i="3"/>
  <c r="AW51" i="3"/>
  <c r="AV51" i="3"/>
  <c r="AT51" i="3" s="1"/>
  <c r="AS51" i="3"/>
  <c r="AQ51" i="3"/>
  <c r="AP51" i="3"/>
  <c r="AN51" i="3"/>
  <c r="AI51" i="3"/>
  <c r="AH51" i="3"/>
  <c r="AG51" i="3"/>
  <c r="AF51" i="3"/>
  <c r="V51" i="3"/>
  <c r="Q51" i="3"/>
  <c r="L51" i="3"/>
  <c r="W51" i="3" s="1"/>
  <c r="K51" i="3"/>
  <c r="X51" i="3" s="1"/>
  <c r="J51" i="3"/>
  <c r="AZ50" i="3"/>
  <c r="AW50" i="3"/>
  <c r="AV50" i="3"/>
  <c r="AT50" i="3" s="1"/>
  <c r="AS50" i="3"/>
  <c r="AQ50" i="3" s="1"/>
  <c r="AP50" i="3"/>
  <c r="AN50" i="3" s="1"/>
  <c r="AI50" i="3"/>
  <c r="AH50" i="3"/>
  <c r="AG50" i="3"/>
  <c r="AF50" i="3"/>
  <c r="Q50" i="3"/>
  <c r="K50" i="3"/>
  <c r="J50" i="3"/>
  <c r="AZ49" i="3"/>
  <c r="AW49" i="3"/>
  <c r="AV49" i="3"/>
  <c r="AT49" i="3" s="1"/>
  <c r="AS49" i="3"/>
  <c r="AQ49" i="3"/>
  <c r="AP49" i="3"/>
  <c r="AN49" i="3"/>
  <c r="AI49" i="3"/>
  <c r="AH49" i="3"/>
  <c r="AG49" i="3"/>
  <c r="AF49" i="3"/>
  <c r="V49" i="3"/>
  <c r="Q49" i="3"/>
  <c r="L49" i="3"/>
  <c r="W49" i="3" s="1"/>
  <c r="K49" i="3"/>
  <c r="X49" i="3" s="1"/>
  <c r="J49" i="3"/>
  <c r="AZ48" i="3"/>
  <c r="AW48" i="3"/>
  <c r="AV48" i="3"/>
  <c r="AT48" i="3" s="1"/>
  <c r="AS48" i="3"/>
  <c r="AQ48" i="3" s="1"/>
  <c r="AP48" i="3"/>
  <c r="AN48" i="3" s="1"/>
  <c r="AI48" i="3"/>
  <c r="AH48" i="3"/>
  <c r="AG48" i="3"/>
  <c r="AF48" i="3"/>
  <c r="Q48" i="3"/>
  <c r="K48" i="3"/>
  <c r="J48" i="3"/>
  <c r="AZ47" i="3"/>
  <c r="AW47" i="3"/>
  <c r="AV47" i="3"/>
  <c r="AT47" i="3" s="1"/>
  <c r="AS47" i="3"/>
  <c r="AQ47" i="3"/>
  <c r="AP47" i="3"/>
  <c r="AN47" i="3"/>
  <c r="AI47" i="3"/>
  <c r="AH47" i="3"/>
  <c r="AG47" i="3"/>
  <c r="AF47" i="3"/>
  <c r="V47" i="3"/>
  <c r="Q47" i="3"/>
  <c r="L47" i="3"/>
  <c r="W47" i="3" s="1"/>
  <c r="K47" i="3"/>
  <c r="X47" i="3" s="1"/>
  <c r="J47" i="3"/>
  <c r="AZ46" i="3"/>
  <c r="AW46" i="3"/>
  <c r="AV46" i="3"/>
  <c r="AT46" i="3" s="1"/>
  <c r="AS46" i="3"/>
  <c r="AQ46" i="3" s="1"/>
  <c r="AP46" i="3"/>
  <c r="AN46" i="3" s="1"/>
  <c r="AI46" i="3"/>
  <c r="AH46" i="3"/>
  <c r="AG46" i="3"/>
  <c r="AF46" i="3"/>
  <c r="Q46" i="3"/>
  <c r="K46" i="3"/>
  <c r="J46" i="3"/>
  <c r="AZ45" i="3"/>
  <c r="AW45" i="3"/>
  <c r="AV45" i="3"/>
  <c r="AT45" i="3"/>
  <c r="AS45" i="3"/>
  <c r="AQ45" i="3"/>
  <c r="AP45" i="3"/>
  <c r="AN45" i="3" s="1"/>
  <c r="AI45" i="3"/>
  <c r="AH45" i="3"/>
  <c r="AG45" i="3"/>
  <c r="AF45" i="3"/>
  <c r="V45" i="3"/>
  <c r="Q45" i="3"/>
  <c r="L45" i="3"/>
  <c r="W45" i="3" s="1"/>
  <c r="K45" i="3"/>
  <c r="X45" i="3" s="1"/>
  <c r="J45" i="3"/>
  <c r="AZ44" i="3"/>
  <c r="AW44" i="3"/>
  <c r="AV44" i="3"/>
  <c r="AT44" i="3"/>
  <c r="AS44" i="3"/>
  <c r="AQ44" i="3" s="1"/>
  <c r="AP44" i="3"/>
  <c r="AN44" i="3" s="1"/>
  <c r="AI44" i="3"/>
  <c r="AH44" i="3"/>
  <c r="AG44" i="3"/>
  <c r="AF44" i="3"/>
  <c r="Q44" i="3"/>
  <c r="K44" i="3"/>
  <c r="J44" i="3"/>
  <c r="AZ43" i="3"/>
  <c r="AW43" i="3"/>
  <c r="AV43" i="3"/>
  <c r="AT43" i="3" s="1"/>
  <c r="AS43" i="3"/>
  <c r="AQ43" i="3"/>
  <c r="AP43" i="3"/>
  <c r="AN43" i="3"/>
  <c r="AI43" i="3"/>
  <c r="AH43" i="3"/>
  <c r="AG43" i="3"/>
  <c r="AF43" i="3"/>
  <c r="V43" i="3"/>
  <c r="Q43" i="3"/>
  <c r="L43" i="3"/>
  <c r="W43" i="3" s="1"/>
  <c r="K43" i="3"/>
  <c r="X43" i="3" s="1"/>
  <c r="J43" i="3"/>
  <c r="AZ42" i="3"/>
  <c r="AW42" i="3"/>
  <c r="AV42" i="3"/>
  <c r="AT42" i="3" s="1"/>
  <c r="AS42" i="3"/>
  <c r="AQ42" i="3" s="1"/>
  <c r="AP42" i="3"/>
  <c r="AN42" i="3" s="1"/>
  <c r="AI42" i="3"/>
  <c r="AH42" i="3"/>
  <c r="AG42" i="3"/>
  <c r="AF42" i="3"/>
  <c r="Q42" i="3"/>
  <c r="K42" i="3"/>
  <c r="J42" i="3"/>
  <c r="AZ41" i="3"/>
  <c r="AW41" i="3"/>
  <c r="AV41" i="3"/>
  <c r="AT41" i="3"/>
  <c r="AS41" i="3"/>
  <c r="AQ41" i="3"/>
  <c r="AP41" i="3"/>
  <c r="AN41" i="3"/>
  <c r="AI41" i="3"/>
  <c r="AH41" i="3"/>
  <c r="AG41" i="3"/>
  <c r="AF41" i="3"/>
  <c r="V41" i="3"/>
  <c r="Q41" i="3"/>
  <c r="L41" i="3"/>
  <c r="W41" i="3" s="1"/>
  <c r="K41" i="3"/>
  <c r="X41" i="3" s="1"/>
  <c r="J41" i="3"/>
  <c r="AZ40" i="3"/>
  <c r="AW40" i="3"/>
  <c r="AV40" i="3"/>
  <c r="AT40" i="3"/>
  <c r="AS40" i="3"/>
  <c r="AQ40" i="3" s="1"/>
  <c r="AP40" i="3"/>
  <c r="AN40" i="3" s="1"/>
  <c r="AI40" i="3"/>
  <c r="AH40" i="3"/>
  <c r="AG40" i="3"/>
  <c r="AF40" i="3"/>
  <c r="Q40" i="3"/>
  <c r="K40" i="3"/>
  <c r="J40" i="3"/>
  <c r="AZ39" i="3"/>
  <c r="AW39" i="3"/>
  <c r="AV39" i="3"/>
  <c r="AT39" i="3" s="1"/>
  <c r="AS39" i="3"/>
  <c r="AQ39" i="3"/>
  <c r="AP39" i="3"/>
  <c r="AN39" i="3" s="1"/>
  <c r="AI39" i="3"/>
  <c r="AH39" i="3"/>
  <c r="AG39" i="3"/>
  <c r="AF39" i="3"/>
  <c r="V39" i="3"/>
  <c r="P39" i="3" s="1"/>
  <c r="R39" i="3" s="1"/>
  <c r="AD39" i="3" s="1"/>
  <c r="AE39" i="3" s="1"/>
  <c r="Q39" i="3"/>
  <c r="L39" i="3"/>
  <c r="W39" i="3" s="1"/>
  <c r="K39" i="3"/>
  <c r="X39" i="3" s="1"/>
  <c r="J39" i="3"/>
  <c r="AZ38" i="3"/>
  <c r="AW38" i="3"/>
  <c r="AV38" i="3"/>
  <c r="AT38" i="3" s="1"/>
  <c r="AS38" i="3"/>
  <c r="AQ38" i="3" s="1"/>
  <c r="AP38" i="3"/>
  <c r="AN38" i="3" s="1"/>
  <c r="AI38" i="3"/>
  <c r="AH38" i="3"/>
  <c r="AG38" i="3"/>
  <c r="AF38" i="3"/>
  <c r="Q38" i="3"/>
  <c r="K38" i="3"/>
  <c r="J38" i="3"/>
  <c r="AZ37" i="3"/>
  <c r="AW37" i="3"/>
  <c r="AV37" i="3"/>
  <c r="AT37" i="3"/>
  <c r="AS37" i="3"/>
  <c r="AQ37" i="3"/>
  <c r="AP37" i="3"/>
  <c r="AN37" i="3" s="1"/>
  <c r="AI37" i="3"/>
  <c r="AH37" i="3"/>
  <c r="AG37" i="3"/>
  <c r="AF37" i="3"/>
  <c r="X37" i="3"/>
  <c r="V37" i="3"/>
  <c r="Q37" i="3"/>
  <c r="L37" i="3"/>
  <c r="W37" i="3" s="1"/>
  <c r="K37" i="3"/>
  <c r="J37" i="3"/>
  <c r="AZ36" i="3"/>
  <c r="AW36" i="3"/>
  <c r="AV36" i="3"/>
  <c r="AT36" i="3"/>
  <c r="AS36" i="3"/>
  <c r="AQ36" i="3" s="1"/>
  <c r="AP36" i="3"/>
  <c r="AN36" i="3" s="1"/>
  <c r="AI36" i="3"/>
  <c r="AH36" i="3"/>
  <c r="AG36" i="3"/>
  <c r="AF36" i="3"/>
  <c r="Q36" i="3"/>
  <c r="K36" i="3"/>
  <c r="J36" i="3"/>
  <c r="AZ35" i="3"/>
  <c r="AW35" i="3"/>
  <c r="AV35" i="3"/>
  <c r="AT35" i="3"/>
  <c r="AS35" i="3"/>
  <c r="AQ35" i="3"/>
  <c r="AP35" i="3"/>
  <c r="AN35" i="3" s="1"/>
  <c r="AI35" i="3"/>
  <c r="AH35" i="3"/>
  <c r="AG35" i="3"/>
  <c r="AF35" i="3"/>
  <c r="X35" i="3"/>
  <c r="V35" i="3"/>
  <c r="Q35" i="3"/>
  <c r="L35" i="3"/>
  <c r="W35" i="3" s="1"/>
  <c r="K35" i="3"/>
  <c r="J35" i="3"/>
  <c r="AZ34" i="3"/>
  <c r="AW34" i="3"/>
  <c r="AV34" i="3"/>
  <c r="AT34" i="3"/>
  <c r="AS34" i="3"/>
  <c r="AQ34" i="3" s="1"/>
  <c r="AP34" i="3"/>
  <c r="AN34" i="3" s="1"/>
  <c r="AI34" i="3"/>
  <c r="AH34" i="3"/>
  <c r="AG34" i="3"/>
  <c r="AF34" i="3"/>
  <c r="Q34" i="3"/>
  <c r="K34" i="3"/>
  <c r="J34" i="3"/>
  <c r="AZ33" i="3"/>
  <c r="AW33" i="3"/>
  <c r="AV33" i="3"/>
  <c r="AT33" i="3"/>
  <c r="AS33" i="3"/>
  <c r="AQ33" i="3" s="1"/>
  <c r="AP33" i="3"/>
  <c r="AN33" i="3" s="1"/>
  <c r="AI33" i="3"/>
  <c r="AH33" i="3"/>
  <c r="AG33" i="3"/>
  <c r="AF33" i="3"/>
  <c r="X33" i="3"/>
  <c r="V33" i="3"/>
  <c r="Q33" i="3"/>
  <c r="L33" i="3"/>
  <c r="W33" i="3" s="1"/>
  <c r="K33" i="3"/>
  <c r="J33" i="3"/>
  <c r="AZ32" i="3"/>
  <c r="AW32" i="3"/>
  <c r="AV32" i="3"/>
  <c r="AT32" i="3" s="1"/>
  <c r="AS32" i="3"/>
  <c r="AQ32" i="3" s="1"/>
  <c r="AP32" i="3"/>
  <c r="AN32" i="3" s="1"/>
  <c r="AI32" i="3"/>
  <c r="AH32" i="3"/>
  <c r="AG32" i="3"/>
  <c r="AF32" i="3"/>
  <c r="Q32" i="3"/>
  <c r="K32" i="3"/>
  <c r="J32" i="3"/>
  <c r="AZ31" i="3"/>
  <c r="AW31" i="3"/>
  <c r="AV31" i="3"/>
  <c r="AT31" i="3" s="1"/>
  <c r="AS31" i="3"/>
  <c r="AQ31" i="3"/>
  <c r="AP31" i="3"/>
  <c r="AN31" i="3" s="1"/>
  <c r="AI31" i="3"/>
  <c r="AH31" i="3"/>
  <c r="AG31" i="3"/>
  <c r="AF31" i="3"/>
  <c r="X31" i="3"/>
  <c r="V31" i="3"/>
  <c r="Q31" i="3"/>
  <c r="L31" i="3"/>
  <c r="W31" i="3" s="1"/>
  <c r="K31" i="3"/>
  <c r="J31" i="3"/>
  <c r="AZ30" i="3"/>
  <c r="AW30" i="3"/>
  <c r="AV30" i="3"/>
  <c r="AT30" i="3" s="1"/>
  <c r="AS30" i="3"/>
  <c r="AQ30" i="3" s="1"/>
  <c r="AP30" i="3"/>
  <c r="AN30" i="3" s="1"/>
  <c r="AI30" i="3"/>
  <c r="AH30" i="3"/>
  <c r="AG30" i="3"/>
  <c r="AF30" i="3"/>
  <c r="Q30" i="3"/>
  <c r="L30" i="3"/>
  <c r="W30" i="3" s="1"/>
  <c r="K30" i="3"/>
  <c r="J30" i="3"/>
  <c r="AZ29" i="3"/>
  <c r="AW29" i="3"/>
  <c r="AV29" i="3"/>
  <c r="AT29" i="3" s="1"/>
  <c r="AS29" i="3"/>
  <c r="AQ29" i="3" s="1"/>
  <c r="AP29" i="3"/>
  <c r="AN29" i="3" s="1"/>
  <c r="AI29" i="3"/>
  <c r="AH29" i="3"/>
  <c r="AG29" i="3"/>
  <c r="AF29" i="3"/>
  <c r="X29" i="3"/>
  <c r="V29" i="3"/>
  <c r="P29" i="3" s="1"/>
  <c r="R29" i="3" s="1"/>
  <c r="AD29" i="3" s="1"/>
  <c r="AE29" i="3" s="1"/>
  <c r="Q29" i="3"/>
  <c r="L29" i="3"/>
  <c r="W29" i="3" s="1"/>
  <c r="K29" i="3"/>
  <c r="J29" i="3"/>
  <c r="AZ28" i="3"/>
  <c r="AW28" i="3"/>
  <c r="AV28" i="3"/>
  <c r="AT28" i="3" s="1"/>
  <c r="AS28" i="3"/>
  <c r="AQ28" i="3" s="1"/>
  <c r="AP28" i="3"/>
  <c r="AN28" i="3" s="1"/>
  <c r="AI28" i="3"/>
  <c r="AH28" i="3"/>
  <c r="AG28" i="3"/>
  <c r="AF28" i="3"/>
  <c r="Q28" i="3"/>
  <c r="L28" i="3"/>
  <c r="W28" i="3" s="1"/>
  <c r="K28" i="3"/>
  <c r="J28" i="3"/>
  <c r="AZ27" i="3"/>
  <c r="AW27" i="3"/>
  <c r="AV27" i="3"/>
  <c r="AT27" i="3"/>
  <c r="AS27" i="3"/>
  <c r="AQ27" i="3"/>
  <c r="AP27" i="3"/>
  <c r="AN27" i="3"/>
  <c r="AI27" i="3"/>
  <c r="AH27" i="3"/>
  <c r="AG27" i="3"/>
  <c r="AF27" i="3"/>
  <c r="X27" i="3"/>
  <c r="V27" i="3"/>
  <c r="P27" i="3" s="1"/>
  <c r="R27" i="3" s="1"/>
  <c r="AD27" i="3" s="1"/>
  <c r="AE27" i="3" s="1"/>
  <c r="Q27" i="3"/>
  <c r="L27" i="3"/>
  <c r="W27" i="3" s="1"/>
  <c r="K27" i="3"/>
  <c r="J27" i="3"/>
  <c r="AZ26" i="3"/>
  <c r="AW26" i="3"/>
  <c r="AV26" i="3"/>
  <c r="AT26" i="3" s="1"/>
  <c r="AS26" i="3"/>
  <c r="AQ26" i="3" s="1"/>
  <c r="AP26" i="3"/>
  <c r="AN26" i="3" s="1"/>
  <c r="AI26" i="3"/>
  <c r="AH26" i="3"/>
  <c r="AG26" i="3"/>
  <c r="AF26" i="3"/>
  <c r="Q26" i="3"/>
  <c r="L26" i="3"/>
  <c r="W26" i="3" s="1"/>
  <c r="K26" i="3"/>
  <c r="J26" i="3"/>
  <c r="AZ25" i="3"/>
  <c r="AW25" i="3"/>
  <c r="AV25" i="3"/>
  <c r="AT25" i="3" s="1"/>
  <c r="AS25" i="3"/>
  <c r="AQ25" i="3"/>
  <c r="AP25" i="3"/>
  <c r="AN25" i="3"/>
  <c r="AI25" i="3"/>
  <c r="AH25" i="3"/>
  <c r="AG25" i="3"/>
  <c r="AF25" i="3"/>
  <c r="X25" i="3"/>
  <c r="V25" i="3"/>
  <c r="P25" i="3" s="1"/>
  <c r="R25" i="3" s="1"/>
  <c r="AD25" i="3" s="1"/>
  <c r="Q25" i="3"/>
  <c r="L25" i="3"/>
  <c r="W25" i="3" s="1"/>
  <c r="K25" i="3"/>
  <c r="J25" i="3"/>
  <c r="AZ24" i="3"/>
  <c r="AW24" i="3"/>
  <c r="AV24" i="3"/>
  <c r="AT24" i="3" s="1"/>
  <c r="AS24" i="3"/>
  <c r="AQ24" i="3" s="1"/>
  <c r="AP24" i="3"/>
  <c r="AN24" i="3" s="1"/>
  <c r="AI24" i="3"/>
  <c r="AH24" i="3"/>
  <c r="AG24" i="3"/>
  <c r="AF24" i="3"/>
  <c r="Q24" i="3"/>
  <c r="K24" i="3"/>
  <c r="J24" i="3"/>
  <c r="AZ23" i="3"/>
  <c r="AW23" i="3"/>
  <c r="AV23" i="3"/>
  <c r="AT23" i="3" s="1"/>
  <c r="AS23" i="3"/>
  <c r="AQ23" i="3" s="1"/>
  <c r="AP23" i="3"/>
  <c r="AN23" i="3" s="1"/>
  <c r="AI23" i="3"/>
  <c r="AH23" i="3"/>
  <c r="AG23" i="3"/>
  <c r="AF23" i="3"/>
  <c r="X23" i="3"/>
  <c r="V23" i="3"/>
  <c r="Q23" i="3"/>
  <c r="L23" i="3"/>
  <c r="W23" i="3" s="1"/>
  <c r="K23" i="3"/>
  <c r="J23" i="3"/>
  <c r="AZ22" i="3"/>
  <c r="AW22" i="3"/>
  <c r="AV22" i="3"/>
  <c r="AT22" i="3" s="1"/>
  <c r="AS22" i="3"/>
  <c r="AQ22" i="3" s="1"/>
  <c r="AP22" i="3"/>
  <c r="AN22" i="3" s="1"/>
  <c r="AI22" i="3"/>
  <c r="AH22" i="3"/>
  <c r="AG22" i="3"/>
  <c r="AF22" i="3"/>
  <c r="Q22" i="3"/>
  <c r="K22" i="3"/>
  <c r="J22" i="3"/>
  <c r="AZ21" i="3"/>
  <c r="AW21" i="3"/>
  <c r="AV21" i="3"/>
  <c r="AT21" i="3" s="1"/>
  <c r="AS21" i="3"/>
  <c r="AQ21" i="3"/>
  <c r="AP21" i="3"/>
  <c r="AN21" i="3"/>
  <c r="AI21" i="3"/>
  <c r="AH21" i="3"/>
  <c r="AG21" i="3"/>
  <c r="AF21" i="3"/>
  <c r="X21" i="3"/>
  <c r="V21" i="3"/>
  <c r="Q21" i="3"/>
  <c r="L21" i="3"/>
  <c r="W21" i="3" s="1"/>
  <c r="K21" i="3"/>
  <c r="J21" i="3"/>
  <c r="AZ20" i="3"/>
  <c r="AW20" i="3"/>
  <c r="AV20" i="3"/>
  <c r="AT20" i="3" s="1"/>
  <c r="AS20" i="3"/>
  <c r="AQ20" i="3" s="1"/>
  <c r="AP20" i="3"/>
  <c r="AN20" i="3" s="1"/>
  <c r="AI20" i="3"/>
  <c r="AH20" i="3"/>
  <c r="AG20" i="3"/>
  <c r="AF20" i="3"/>
  <c r="Q20" i="3"/>
  <c r="L20" i="3"/>
  <c r="W20" i="3" s="1"/>
  <c r="K20" i="3"/>
  <c r="J20" i="3"/>
  <c r="AZ19" i="3"/>
  <c r="AW19" i="3"/>
  <c r="AV19" i="3"/>
  <c r="AT19" i="3"/>
  <c r="AS19" i="3"/>
  <c r="AQ19" i="3"/>
  <c r="AP19" i="3"/>
  <c r="AN19" i="3"/>
  <c r="AI19" i="3"/>
  <c r="AH19" i="3"/>
  <c r="AG19" i="3"/>
  <c r="AF19" i="3"/>
  <c r="V19" i="3"/>
  <c r="Q19" i="3"/>
  <c r="L19" i="3"/>
  <c r="W19" i="3" s="1"/>
  <c r="K19" i="3"/>
  <c r="X19" i="3" s="1"/>
  <c r="J19" i="3"/>
  <c r="AZ18" i="3"/>
  <c r="AW18" i="3"/>
  <c r="AV18" i="3"/>
  <c r="AT18" i="3" s="1"/>
  <c r="AS18" i="3"/>
  <c r="AQ18" i="3" s="1"/>
  <c r="AP18" i="3"/>
  <c r="AN18" i="3" s="1"/>
  <c r="AI18" i="3"/>
  <c r="AH18" i="3"/>
  <c r="AG18" i="3"/>
  <c r="AF18" i="3"/>
  <c r="Q18" i="3"/>
  <c r="K18" i="3"/>
  <c r="J18" i="3"/>
  <c r="AZ17" i="3"/>
  <c r="AW17" i="3"/>
  <c r="AV17" i="3"/>
  <c r="AT17" i="3"/>
  <c r="AS17" i="3"/>
  <c r="AQ17" i="3" s="1"/>
  <c r="AP17" i="3"/>
  <c r="AN17" i="3"/>
  <c r="AI17" i="3"/>
  <c r="AH17" i="3"/>
  <c r="AG17" i="3"/>
  <c r="AF17" i="3"/>
  <c r="V17" i="3"/>
  <c r="Q17" i="3"/>
  <c r="L17" i="3"/>
  <c r="W17" i="3" s="1"/>
  <c r="K17" i="3"/>
  <c r="X17" i="3" s="1"/>
  <c r="J17" i="3"/>
  <c r="AZ16" i="3"/>
  <c r="AW16" i="3"/>
  <c r="AV16" i="3"/>
  <c r="AT16" i="3" s="1"/>
  <c r="AS16" i="3"/>
  <c r="AQ16" i="3" s="1"/>
  <c r="AP16" i="3"/>
  <c r="AN16" i="3" s="1"/>
  <c r="AI16" i="3"/>
  <c r="AH16" i="3"/>
  <c r="AG16" i="3"/>
  <c r="AF16" i="3"/>
  <c r="Q16" i="3"/>
  <c r="K16" i="3"/>
  <c r="J16" i="3"/>
  <c r="AZ15" i="3"/>
  <c r="AW15" i="3"/>
  <c r="AV15" i="3"/>
  <c r="AT15" i="3" s="1"/>
  <c r="AS15" i="3"/>
  <c r="AQ15" i="3" s="1"/>
  <c r="AP15" i="3"/>
  <c r="AN15" i="3"/>
  <c r="AI15" i="3"/>
  <c r="AH15" i="3"/>
  <c r="AG15" i="3"/>
  <c r="AF15" i="3"/>
  <c r="V15" i="3"/>
  <c r="Q15" i="3"/>
  <c r="L15" i="3"/>
  <c r="W15" i="3" s="1"/>
  <c r="K15" i="3"/>
  <c r="X15" i="3" s="1"/>
  <c r="J15" i="3"/>
  <c r="AZ14" i="3"/>
  <c r="AW14" i="3"/>
  <c r="AV14" i="3"/>
  <c r="AT14" i="3" s="1"/>
  <c r="AS14" i="3"/>
  <c r="AQ14" i="3" s="1"/>
  <c r="AP14" i="3"/>
  <c r="AN14" i="3" s="1"/>
  <c r="AI14" i="3"/>
  <c r="AH14" i="3"/>
  <c r="AG14" i="3"/>
  <c r="AF14" i="3"/>
  <c r="Q14" i="3"/>
  <c r="K14" i="3"/>
  <c r="J14" i="3"/>
  <c r="AZ13" i="3"/>
  <c r="AW13" i="3"/>
  <c r="AV13" i="3"/>
  <c r="AT13" i="3" s="1"/>
  <c r="AS13" i="3"/>
  <c r="AQ13" i="3"/>
  <c r="AP13" i="3"/>
  <c r="AN13" i="3" s="1"/>
  <c r="AI13" i="3"/>
  <c r="AH13" i="3"/>
  <c r="AG13" i="3"/>
  <c r="AF13" i="3"/>
  <c r="V13" i="3"/>
  <c r="Q13" i="3"/>
  <c r="L13" i="3"/>
  <c r="W13" i="3" s="1"/>
  <c r="K13" i="3"/>
  <c r="X13" i="3" s="1"/>
  <c r="J13" i="3"/>
  <c r="AZ12" i="3"/>
  <c r="AW12" i="3"/>
  <c r="AV12" i="3"/>
  <c r="AT12" i="3" s="1"/>
  <c r="AS12" i="3"/>
  <c r="AQ12" i="3" s="1"/>
  <c r="AP12" i="3"/>
  <c r="AN12" i="3" s="1"/>
  <c r="AI12" i="3"/>
  <c r="AH12" i="3"/>
  <c r="AG12" i="3"/>
  <c r="AF12" i="3"/>
  <c r="Q12" i="3"/>
  <c r="K12" i="3"/>
  <c r="J12" i="3"/>
  <c r="AZ11" i="3"/>
  <c r="AW11" i="3"/>
  <c r="AV11" i="3"/>
  <c r="AT11" i="3"/>
  <c r="AS11" i="3"/>
  <c r="AQ11" i="3" s="1"/>
  <c r="AP11" i="3"/>
  <c r="AN11" i="3" s="1"/>
  <c r="AI11" i="3"/>
  <c r="AH11" i="3"/>
  <c r="AG11" i="3"/>
  <c r="AF11" i="3"/>
  <c r="V11" i="3"/>
  <c r="P11" i="3" s="1"/>
  <c r="R11" i="3" s="1"/>
  <c r="AD11" i="3" s="1"/>
  <c r="AE11" i="3" s="1"/>
  <c r="Q11" i="3"/>
  <c r="L11" i="3"/>
  <c r="W11" i="3" s="1"/>
  <c r="K11" i="3"/>
  <c r="X11" i="3" s="1"/>
  <c r="J11" i="3"/>
  <c r="AZ10" i="3"/>
  <c r="AW10" i="3"/>
  <c r="AV10" i="3"/>
  <c r="AT10" i="3" s="1"/>
  <c r="AS10" i="3"/>
  <c r="AQ10" i="3" s="1"/>
  <c r="AP10" i="3"/>
  <c r="AN10" i="3" s="1"/>
  <c r="AI10" i="3"/>
  <c r="AH10" i="3"/>
  <c r="AG10" i="3"/>
  <c r="AF10" i="3"/>
  <c r="Q10" i="3"/>
  <c r="K10" i="3"/>
  <c r="J10" i="3"/>
  <c r="AZ9" i="3"/>
  <c r="AW9" i="3"/>
  <c r="AV9" i="3"/>
  <c r="AT9" i="3" s="1"/>
  <c r="AS9" i="3"/>
  <c r="AQ9" i="3" s="1"/>
  <c r="AP9" i="3"/>
  <c r="AN9" i="3"/>
  <c r="AI9" i="3"/>
  <c r="AH9" i="3"/>
  <c r="AG9" i="3"/>
  <c r="AF9" i="3"/>
  <c r="V9" i="3"/>
  <c r="Q9" i="3"/>
  <c r="L9" i="3"/>
  <c r="W9" i="3" s="1"/>
  <c r="K9" i="3"/>
  <c r="X9" i="3" s="1"/>
  <c r="J9" i="3"/>
  <c r="AZ8" i="3"/>
  <c r="AW8" i="3"/>
  <c r="AV8" i="3"/>
  <c r="AT8" i="3" s="1"/>
  <c r="AS8" i="3"/>
  <c r="AQ8" i="3" s="1"/>
  <c r="AP8" i="3"/>
  <c r="AN8" i="3" s="1"/>
  <c r="AI8" i="3"/>
  <c r="AH8" i="3"/>
  <c r="AG8" i="3"/>
  <c r="AF8" i="3"/>
  <c r="Q8" i="3"/>
  <c r="K8" i="3"/>
  <c r="J8" i="3"/>
  <c r="AZ7" i="3"/>
  <c r="AW7" i="3"/>
  <c r="AV7" i="3"/>
  <c r="AT7" i="3" s="1"/>
  <c r="AS7" i="3"/>
  <c r="AQ7" i="3"/>
  <c r="AP7" i="3"/>
  <c r="AN7" i="3"/>
  <c r="AI7" i="3"/>
  <c r="AH7" i="3"/>
  <c r="AG7" i="3"/>
  <c r="AF7" i="3"/>
  <c r="R7" i="3"/>
  <c r="AD7" i="3" s="1"/>
  <c r="Q7" i="3"/>
  <c r="P7" i="3"/>
  <c r="K7" i="3"/>
  <c r="L7" i="3" s="1"/>
  <c r="AZ6" i="3"/>
  <c r="AZ57" i="3" s="1"/>
  <c r="AW6" i="3"/>
  <c r="AW57" i="3" s="1"/>
  <c r="AV6" i="3"/>
  <c r="AV57" i="3" s="1"/>
  <c r="AT6" i="3"/>
  <c r="AS6" i="3"/>
  <c r="AQ6" i="3" s="1"/>
  <c r="AP6" i="3"/>
  <c r="AN6" i="3" s="1"/>
  <c r="AI6" i="3"/>
  <c r="AI57" i="3" s="1"/>
  <c r="AH6" i="3"/>
  <c r="AH57" i="3" s="1"/>
  <c r="AG6" i="3"/>
  <c r="AF6" i="3"/>
  <c r="X6" i="3"/>
  <c r="Q6" i="3"/>
  <c r="Q57" i="3" s="1"/>
  <c r="J6" i="3"/>
  <c r="K6" i="3" s="1"/>
  <c r="V6" i="3" s="1"/>
  <c r="Z67" i="2"/>
  <c r="AC67" i="2" s="1"/>
  <c r="AD67" i="2" s="1"/>
  <c r="I67" i="2"/>
  <c r="Z66" i="2"/>
  <c r="AC66" i="2" s="1"/>
  <c r="AD66" i="2" s="1"/>
  <c r="I66" i="2"/>
  <c r="AE65" i="2"/>
  <c r="Z65" i="2"/>
  <c r="AC65" i="2" s="1"/>
  <c r="AD65" i="2" s="1"/>
  <c r="I65" i="2"/>
  <c r="AE64" i="2"/>
  <c r="Z64" i="2"/>
  <c r="AC64" i="2" s="1"/>
  <c r="AD64" i="2" s="1"/>
  <c r="I64" i="2"/>
  <c r="AE63" i="2"/>
  <c r="Z63" i="2"/>
  <c r="AC63" i="2" s="1"/>
  <c r="AD63" i="2" s="1"/>
  <c r="I63" i="2"/>
  <c r="AE62" i="2"/>
  <c r="Z62" i="2"/>
  <c r="AC62" i="2" s="1"/>
  <c r="AD62" i="2" s="1"/>
  <c r="I62" i="2"/>
  <c r="AE61" i="2"/>
  <c r="Z61" i="2"/>
  <c r="AC61" i="2" s="1"/>
  <c r="AD61" i="2" s="1"/>
  <c r="I61" i="2"/>
  <c r="AE60" i="2"/>
  <c r="Z60" i="2"/>
  <c r="AC60" i="2" s="1"/>
  <c r="AD60" i="2" s="1"/>
  <c r="I60" i="2"/>
  <c r="Z59" i="2"/>
  <c r="AC59" i="2" s="1"/>
  <c r="AD59" i="2" s="1"/>
  <c r="I59" i="2"/>
  <c r="Z58" i="2"/>
  <c r="AC58" i="2" s="1"/>
  <c r="AD58" i="2" s="1"/>
  <c r="I58" i="2"/>
  <c r="Z57" i="2"/>
  <c r="AC57" i="2" s="1"/>
  <c r="AD57" i="2" s="1"/>
  <c r="I57" i="2"/>
  <c r="Z56" i="2"/>
  <c r="AC56" i="2" s="1"/>
  <c r="AD56" i="2" s="1"/>
  <c r="I56" i="2"/>
  <c r="Z55" i="2"/>
  <c r="AC55" i="2" s="1"/>
  <c r="AD55" i="2" s="1"/>
  <c r="I55" i="2"/>
  <c r="Z54" i="2"/>
  <c r="AC54" i="2" s="1"/>
  <c r="AD54" i="2" s="1"/>
  <c r="I54" i="2"/>
  <c r="Z53" i="2"/>
  <c r="AC53" i="2" s="1"/>
  <c r="AD53" i="2" s="1"/>
  <c r="I53" i="2"/>
  <c r="Z52" i="2"/>
  <c r="AC52" i="2" s="1"/>
  <c r="AD52" i="2" s="1"/>
  <c r="I52" i="2"/>
  <c r="Z51" i="2"/>
  <c r="AC51" i="2" s="1"/>
  <c r="AD51" i="2" s="1"/>
  <c r="I51" i="2"/>
  <c r="Z50" i="2"/>
  <c r="AC50" i="2" s="1"/>
  <c r="AD50" i="2" s="1"/>
  <c r="I50" i="2"/>
  <c r="Z49" i="2"/>
  <c r="AC49" i="2" s="1"/>
  <c r="AD49" i="2" s="1"/>
  <c r="I49" i="2"/>
  <c r="Z48" i="2"/>
  <c r="AC48" i="2" s="1"/>
  <c r="AD48" i="2" s="1"/>
  <c r="I48" i="2"/>
  <c r="Z47" i="2"/>
  <c r="AC47" i="2" s="1"/>
  <c r="AD47" i="2" s="1"/>
  <c r="I47" i="2"/>
  <c r="Z46" i="2"/>
  <c r="AC46" i="2" s="1"/>
  <c r="AD46" i="2" s="1"/>
  <c r="I46" i="2"/>
  <c r="Z45" i="2"/>
  <c r="AC45" i="2" s="1"/>
  <c r="AD45" i="2" s="1"/>
  <c r="I45" i="2"/>
  <c r="Z44" i="2"/>
  <c r="AC44" i="2" s="1"/>
  <c r="AD44" i="2" s="1"/>
  <c r="I44" i="2"/>
  <c r="Z43" i="2"/>
  <c r="AC43" i="2" s="1"/>
  <c r="AD43" i="2" s="1"/>
  <c r="I43" i="2"/>
  <c r="Z42" i="2"/>
  <c r="AC42" i="2" s="1"/>
  <c r="AD42" i="2" s="1"/>
  <c r="I42" i="2"/>
  <c r="Z41" i="2"/>
  <c r="AC41" i="2" s="1"/>
  <c r="AD41" i="2" s="1"/>
  <c r="I41" i="2"/>
  <c r="Z40" i="2"/>
  <c r="AC40" i="2" s="1"/>
  <c r="AD40" i="2" s="1"/>
  <c r="I40" i="2"/>
  <c r="Z39" i="2"/>
  <c r="AC39" i="2" s="1"/>
  <c r="AD39" i="2" s="1"/>
  <c r="I39" i="2"/>
  <c r="Z38" i="2"/>
  <c r="AC38" i="2" s="1"/>
  <c r="AD38" i="2" s="1"/>
  <c r="I38" i="2"/>
  <c r="Z37" i="2"/>
  <c r="AC37" i="2" s="1"/>
  <c r="I37" i="2"/>
  <c r="Z36" i="2"/>
  <c r="AC36" i="2" s="1"/>
  <c r="I36" i="2"/>
  <c r="Z35" i="2"/>
  <c r="AC35" i="2" s="1"/>
  <c r="I35" i="2"/>
  <c r="Z34" i="2"/>
  <c r="AC34" i="2" s="1"/>
  <c r="I34" i="2"/>
  <c r="Z33" i="2"/>
  <c r="AC33" i="2" s="1"/>
  <c r="I33" i="2"/>
  <c r="Z32" i="2"/>
  <c r="AC32" i="2" s="1"/>
  <c r="I32" i="2"/>
  <c r="Z31" i="2"/>
  <c r="AC31" i="2" s="1"/>
  <c r="I31" i="2"/>
  <c r="Z30" i="2"/>
  <c r="AC30" i="2" s="1"/>
  <c r="I30" i="2"/>
  <c r="Z29" i="2"/>
  <c r="AC29" i="2" s="1"/>
  <c r="I29" i="2"/>
  <c r="Z28" i="2"/>
  <c r="AC28" i="2" s="1"/>
  <c r="I28" i="2"/>
  <c r="Z27" i="2"/>
  <c r="AC27" i="2" s="1"/>
  <c r="I27" i="2"/>
  <c r="Z26" i="2"/>
  <c r="AC26" i="2" s="1"/>
  <c r="I26" i="2"/>
  <c r="Z25" i="2"/>
  <c r="AC25" i="2" s="1"/>
  <c r="I25" i="2"/>
  <c r="Z24" i="2"/>
  <c r="AC24" i="2" s="1"/>
  <c r="I24" i="2"/>
  <c r="Z23" i="2"/>
  <c r="AC23" i="2" s="1"/>
  <c r="I23" i="2"/>
  <c r="Z22" i="2"/>
  <c r="AC22" i="2" s="1"/>
  <c r="I22" i="2"/>
  <c r="Z21" i="2"/>
  <c r="AC21" i="2" s="1"/>
  <c r="I21" i="2"/>
  <c r="Z20" i="2"/>
  <c r="AC20" i="2" s="1"/>
  <c r="I20" i="2"/>
  <c r="Z19" i="2"/>
  <c r="AC19" i="2" s="1"/>
  <c r="I19" i="2"/>
  <c r="Z18" i="2"/>
  <c r="AC18" i="2" s="1"/>
  <c r="I18" i="2"/>
  <c r="Z17" i="2"/>
  <c r="AC17" i="2" s="1"/>
  <c r="I17" i="2"/>
  <c r="Z16" i="2"/>
  <c r="AC16" i="2" s="1"/>
  <c r="I16" i="2"/>
  <c r="Z15" i="2"/>
  <c r="AC15" i="2" s="1"/>
  <c r="I15" i="2"/>
  <c r="Z14" i="2"/>
  <c r="AC14" i="2" s="1"/>
  <c r="I14" i="2"/>
  <c r="Z13" i="2"/>
  <c r="AC13" i="2" s="1"/>
  <c r="I13" i="2"/>
  <c r="Z12" i="2"/>
  <c r="AC12" i="2" s="1"/>
  <c r="I12" i="2"/>
  <c r="Z11" i="2"/>
  <c r="AC11" i="2" s="1"/>
  <c r="I11" i="2"/>
  <c r="Z10" i="2"/>
  <c r="AC10" i="2" s="1"/>
  <c r="I10" i="2"/>
  <c r="Z9" i="2"/>
  <c r="AC9" i="2" s="1"/>
  <c r="I9" i="2"/>
  <c r="Z8" i="2"/>
  <c r="AC8" i="2" s="1"/>
  <c r="I8" i="2"/>
  <c r="Z7" i="2"/>
  <c r="AC7" i="2" s="1"/>
  <c r="I7" i="2"/>
  <c r="Z6" i="2"/>
  <c r="AC6" i="2" s="1"/>
  <c r="I6" i="2"/>
  <c r="Z5" i="2"/>
  <c r="AC5" i="2" s="1"/>
  <c r="I5" i="2"/>
  <c r="C2" i="2"/>
  <c r="U10" i="19"/>
  <c r="AJ22" i="18"/>
  <c r="AJ18" i="18"/>
  <c r="AJ14" i="18"/>
  <c r="AJ12" i="18"/>
  <c r="AB5" i="18"/>
  <c r="Y24" i="17"/>
  <c r="H18" i="17"/>
  <c r="AH6" i="17"/>
  <c r="J6" i="17"/>
  <c r="B50" i="16"/>
  <c r="H49" i="16"/>
  <c r="B48" i="16"/>
  <c r="H47" i="16"/>
  <c r="B46" i="16"/>
  <c r="H45" i="16"/>
  <c r="B44" i="16"/>
  <c r="H43" i="16"/>
  <c r="B42" i="16"/>
  <c r="H41" i="16"/>
  <c r="B40" i="16"/>
  <c r="H39" i="16"/>
  <c r="B38" i="16"/>
  <c r="H37" i="16"/>
  <c r="B36" i="16"/>
  <c r="H35" i="16"/>
  <c r="B34" i="16"/>
  <c r="H33" i="16"/>
  <c r="B32" i="16"/>
  <c r="H31" i="16"/>
  <c r="B30" i="16"/>
  <c r="H29" i="16"/>
  <c r="B28" i="16"/>
  <c r="H27" i="16"/>
  <c r="B26" i="16"/>
  <c r="H25" i="16"/>
  <c r="B24" i="16"/>
  <c r="H10" i="19"/>
  <c r="AD22" i="18"/>
  <c r="AD20" i="18"/>
  <c r="AD18" i="18"/>
  <c r="AD16" i="18"/>
  <c r="AD14" i="18"/>
  <c r="AD12" i="18"/>
  <c r="J5" i="18"/>
  <c r="H24" i="17"/>
  <c r="AG6" i="17"/>
  <c r="G49" i="16"/>
  <c r="G47" i="16"/>
  <c r="G45" i="16"/>
  <c r="G43" i="16"/>
  <c r="G41" i="16"/>
  <c r="G39" i="16"/>
  <c r="G37" i="16"/>
  <c r="G35" i="16"/>
  <c r="X20" i="18"/>
  <c r="AB4" i="18"/>
  <c r="Y23" i="17"/>
  <c r="H17" i="17"/>
  <c r="AE6" i="17"/>
  <c r="F49" i="16"/>
  <c r="F47" i="16"/>
  <c r="F45" i="16"/>
  <c r="F43" i="16"/>
  <c r="F41" i="16"/>
  <c r="F39" i="16"/>
  <c r="F37" i="16"/>
  <c r="F35" i="16"/>
  <c r="R20" i="18"/>
  <c r="R18" i="18"/>
  <c r="J4" i="18"/>
  <c r="H23" i="17"/>
  <c r="Y16" i="17"/>
  <c r="AD6" i="17"/>
  <c r="E49" i="16"/>
  <c r="E47" i="16"/>
  <c r="E45" i="16"/>
  <c r="E43" i="16"/>
  <c r="E41" i="16"/>
  <c r="E39" i="16"/>
  <c r="E37" i="16"/>
  <c r="E35" i="16"/>
  <c r="E33" i="16"/>
  <c r="E31" i="16"/>
  <c r="Z24" i="19"/>
  <c r="L22" i="18"/>
  <c r="L20" i="18"/>
  <c r="L18" i="18"/>
  <c r="L16" i="18"/>
  <c r="L14" i="18"/>
  <c r="L12" i="18"/>
  <c r="Y22" i="17"/>
  <c r="AB6" i="17"/>
  <c r="D49" i="16"/>
  <c r="D47" i="16"/>
  <c r="D45" i="16"/>
  <c r="D43" i="16"/>
  <c r="D41" i="16"/>
  <c r="D39" i="16"/>
  <c r="D37" i="16"/>
  <c r="D35" i="16"/>
  <c r="W24" i="19"/>
  <c r="E22" i="18"/>
  <c r="E18" i="18"/>
  <c r="X31" i="17"/>
  <c r="H22" i="17"/>
  <c r="Q7" i="17"/>
  <c r="AA6" i="17"/>
  <c r="C49" i="16"/>
  <c r="C47" i="16"/>
  <c r="C45" i="16"/>
  <c r="C43" i="16"/>
  <c r="C41" i="16"/>
  <c r="C39" i="16"/>
  <c r="C37" i="16"/>
  <c r="C35" i="16"/>
  <c r="C33" i="16"/>
  <c r="C31" i="16"/>
  <c r="S19" i="19"/>
  <c r="AJ21" i="18"/>
  <c r="AJ19" i="18"/>
  <c r="AJ13" i="18"/>
  <c r="AJ11" i="18"/>
  <c r="Q31" i="17"/>
  <c r="Y21" i="17"/>
  <c r="P7" i="17"/>
  <c r="H50" i="16"/>
  <c r="B49" i="16"/>
  <c r="H48" i="16"/>
  <c r="B47" i="16"/>
  <c r="H46" i="16"/>
  <c r="B45" i="16"/>
  <c r="H44" i="16"/>
  <c r="B43" i="16"/>
  <c r="H42" i="16"/>
  <c r="B41" i="16"/>
  <c r="H40" i="16"/>
  <c r="B39" i="16"/>
  <c r="H38" i="16"/>
  <c r="B37" i="16"/>
  <c r="H36" i="16"/>
  <c r="B35" i="16"/>
  <c r="H34" i="16"/>
  <c r="B33" i="16"/>
  <c r="H32" i="16"/>
  <c r="B31" i="16"/>
  <c r="H30" i="16"/>
  <c r="B29" i="16"/>
  <c r="H28" i="16"/>
  <c r="B27" i="16"/>
  <c r="H26" i="16"/>
  <c r="B25" i="16"/>
  <c r="H24" i="16"/>
  <c r="B23" i="16"/>
  <c r="H22" i="16"/>
  <c r="B21" i="16"/>
  <c r="H20" i="16"/>
  <c r="B19" i="16"/>
  <c r="H18" i="16"/>
  <c r="B17" i="16"/>
  <c r="H16" i="16"/>
  <c r="B15" i="16"/>
  <c r="H14" i="16"/>
  <c r="B13" i="16"/>
  <c r="H12" i="16"/>
  <c r="B11" i="16"/>
  <c r="H10" i="16"/>
  <c r="B9" i="16"/>
  <c r="H8" i="16"/>
  <c r="B7" i="16"/>
  <c r="H6" i="16"/>
  <c r="AA215" i="15"/>
  <c r="O215" i="15"/>
  <c r="AD214" i="15"/>
  <c r="R214" i="15"/>
  <c r="F214" i="15"/>
  <c r="U213" i="15"/>
  <c r="I213" i="15"/>
  <c r="X212" i="15"/>
  <c r="AA211" i="15"/>
  <c r="O211" i="15"/>
  <c r="P24" i="19"/>
  <c r="V15" i="19"/>
  <c r="AD21" i="18"/>
  <c r="AD19" i="18"/>
  <c r="AD17" i="18"/>
  <c r="AD15" i="18"/>
  <c r="AD13" i="18"/>
  <c r="AD11" i="18"/>
  <c r="J31" i="17"/>
  <c r="H21" i="17"/>
  <c r="N7" i="17"/>
  <c r="Q6" i="17"/>
  <c r="M24" i="19"/>
  <c r="F15" i="19"/>
  <c r="X21" i="18"/>
  <c r="X15" i="18"/>
  <c r="B31" i="17"/>
  <c r="H20" i="17"/>
  <c r="M7" i="17"/>
  <c r="P6" i="17"/>
  <c r="F50" i="16"/>
  <c r="F48" i="16"/>
  <c r="F46" i="16"/>
  <c r="F44" i="16"/>
  <c r="F42" i="16"/>
  <c r="F40" i="16"/>
  <c r="F38" i="16"/>
  <c r="F36" i="16"/>
  <c r="V14" i="19"/>
  <c r="R21" i="18"/>
  <c r="R19" i="18"/>
  <c r="R15" i="18"/>
  <c r="Y19" i="17"/>
  <c r="K7" i="17"/>
  <c r="N6" i="17"/>
  <c r="E50" i="16"/>
  <c r="E48" i="16"/>
  <c r="E46" i="16"/>
  <c r="E44" i="16"/>
  <c r="E42" i="16"/>
  <c r="E40" i="16"/>
  <c r="E38" i="16"/>
  <c r="E36" i="16"/>
  <c r="E34" i="16"/>
  <c r="E32" i="16"/>
  <c r="E30" i="16"/>
  <c r="G24" i="19"/>
  <c r="F14" i="19"/>
  <c r="L21" i="18"/>
  <c r="L19" i="18"/>
  <c r="L17" i="18"/>
  <c r="L15" i="18"/>
  <c r="L13" i="18"/>
  <c r="L11" i="18"/>
  <c r="H19" i="17"/>
  <c r="J7" i="17"/>
  <c r="M6" i="17"/>
  <c r="D50" i="16"/>
  <c r="D48" i="16"/>
  <c r="D46" i="16"/>
  <c r="D44" i="16"/>
  <c r="D42" i="16"/>
  <c r="D40" i="16"/>
  <c r="D38" i="16"/>
  <c r="D36" i="16"/>
  <c r="D34" i="16"/>
  <c r="D32" i="16"/>
  <c r="D30" i="16"/>
  <c r="H11" i="19"/>
  <c r="E21" i="18"/>
  <c r="E19" i="18"/>
  <c r="E15" i="18"/>
  <c r="E13" i="18"/>
  <c r="K6" i="17"/>
  <c r="C50" i="16"/>
  <c r="C48" i="16"/>
  <c r="C46" i="16"/>
  <c r="C44" i="16"/>
  <c r="C42" i="16"/>
  <c r="C40" i="16"/>
  <c r="C38" i="16"/>
  <c r="C36" i="16"/>
  <c r="C34" i="16"/>
  <c r="C32" i="16"/>
  <c r="C30" i="16"/>
  <c r="G44" i="16"/>
  <c r="F31" i="16"/>
  <c r="E27" i="16"/>
  <c r="E22" i="16"/>
  <c r="D19" i="16"/>
  <c r="G18" i="16"/>
  <c r="B16" i="16"/>
  <c r="F15" i="16"/>
  <c r="D12" i="16"/>
  <c r="H11" i="16"/>
  <c r="C9" i="16"/>
  <c r="F8" i="16"/>
  <c r="G46" i="16"/>
  <c r="D31" i="16"/>
  <c r="G30" i="16"/>
  <c r="D27" i="16"/>
  <c r="D22" i="16"/>
  <c r="H21" i="16"/>
  <c r="C19" i="16"/>
  <c r="F18" i="16"/>
  <c r="E15" i="16"/>
  <c r="C12" i="16"/>
  <c r="G11" i="16"/>
  <c r="E8" i="16"/>
  <c r="G48" i="16"/>
  <c r="F30" i="16"/>
  <c r="G29" i="16"/>
  <c r="C27" i="16"/>
  <c r="G26" i="16"/>
  <c r="C22" i="16"/>
  <c r="G21" i="16"/>
  <c r="E18" i="16"/>
  <c r="D15" i="16"/>
  <c r="G14" i="16"/>
  <c r="B12" i="16"/>
  <c r="F11" i="16"/>
  <c r="D8" i="16"/>
  <c r="H7" i="16"/>
  <c r="Y216" i="15"/>
  <c r="Y215" i="15"/>
  <c r="M214" i="15"/>
  <c r="AA213" i="15"/>
  <c r="N213" i="15"/>
  <c r="AB212" i="15"/>
  <c r="O212" i="15"/>
  <c r="AC211" i="15"/>
  <c r="P211" i="15"/>
  <c r="AD210" i="15"/>
  <c r="R210" i="15"/>
  <c r="F210" i="15"/>
  <c r="U209" i="15"/>
  <c r="I209" i="15"/>
  <c r="AA207" i="15"/>
  <c r="O207" i="15"/>
  <c r="AD206" i="15"/>
  <c r="R206" i="15"/>
  <c r="F206" i="15"/>
  <c r="U205" i="15"/>
  <c r="I205" i="15"/>
  <c r="AA203" i="15"/>
  <c r="O203" i="15"/>
  <c r="AD202" i="15"/>
  <c r="R202" i="15"/>
  <c r="F202" i="15"/>
  <c r="U201" i="15"/>
  <c r="I201" i="15"/>
  <c r="Z198" i="15"/>
  <c r="N198" i="15"/>
  <c r="AC197" i="15"/>
  <c r="Q197" i="15"/>
  <c r="E197" i="15"/>
  <c r="T196" i="15"/>
  <c r="H196" i="15"/>
  <c r="Z194" i="15"/>
  <c r="N194" i="15"/>
  <c r="AC193" i="15"/>
  <c r="Q193" i="15"/>
  <c r="E193" i="15"/>
  <c r="T192" i="15"/>
  <c r="H192" i="15"/>
  <c r="G50" i="16"/>
  <c r="F29" i="16"/>
  <c r="E29" i="16"/>
  <c r="E26" i="16"/>
  <c r="F25" i="16"/>
  <c r="G24" i="16"/>
  <c r="D29" i="16"/>
  <c r="D26" i="16"/>
  <c r="E25" i="16"/>
  <c r="F24" i="16"/>
  <c r="C29" i="16"/>
  <c r="G28" i="16"/>
  <c r="C26" i="16"/>
  <c r="D25" i="16"/>
  <c r="E24" i="16"/>
  <c r="H23" i="16"/>
  <c r="C21" i="16"/>
  <c r="F20" i="16"/>
  <c r="G34" i="16"/>
  <c r="F28" i="16"/>
  <c r="G36" i="16"/>
  <c r="F34" i="16"/>
  <c r="G33" i="16"/>
  <c r="E28" i="16"/>
  <c r="C24" i="16"/>
  <c r="G40" i="16"/>
  <c r="D33" i="16"/>
  <c r="G32" i="16"/>
  <c r="C28" i="16"/>
  <c r="G27" i="16"/>
  <c r="F33" i="16"/>
  <c r="F32" i="16"/>
  <c r="G31" i="16"/>
  <c r="F23" i="16"/>
  <c r="E19" i="16"/>
  <c r="F16" i="16"/>
  <c r="H13" i="16"/>
  <c r="E12" i="16"/>
  <c r="G9" i="16"/>
  <c r="S216" i="15"/>
  <c r="E216" i="15"/>
  <c r="R215" i="15"/>
  <c r="D215" i="15"/>
  <c r="P214" i="15"/>
  <c r="AC213" i="15"/>
  <c r="O213" i="15"/>
  <c r="AA212" i="15"/>
  <c r="M212" i="15"/>
  <c r="Y210" i="15"/>
  <c r="M209" i="15"/>
  <c r="AA208" i="15"/>
  <c r="N208" i="15"/>
  <c r="AB207" i="15"/>
  <c r="N207" i="15"/>
  <c r="AB206" i="15"/>
  <c r="O206" i="15"/>
  <c r="AC205" i="15"/>
  <c r="P205" i="15"/>
  <c r="AD204" i="15"/>
  <c r="Q204" i="15"/>
  <c r="D204" i="15"/>
  <c r="R203" i="15"/>
  <c r="E203" i="15"/>
  <c r="S202" i="15"/>
  <c r="E202" i="15"/>
  <c r="S201" i="15"/>
  <c r="F201" i="15"/>
  <c r="AD199" i="15"/>
  <c r="Q199" i="15"/>
  <c r="D199" i="15"/>
  <c r="R198" i="15"/>
  <c r="E198" i="15"/>
  <c r="S197" i="15"/>
  <c r="F197" i="15"/>
  <c r="S196" i="15"/>
  <c r="F196" i="15"/>
  <c r="T195" i="15"/>
  <c r="G195" i="15"/>
  <c r="U194" i="15"/>
  <c r="H194" i="15"/>
  <c r="V193" i="15"/>
  <c r="I193" i="15"/>
  <c r="J192" i="15"/>
  <c r="X191" i="15"/>
  <c r="AA190" i="15"/>
  <c r="O190" i="15"/>
  <c r="AD189" i="15"/>
  <c r="R189" i="15"/>
  <c r="F189" i="15"/>
  <c r="U188" i="15"/>
  <c r="I188" i="15"/>
  <c r="X187" i="15"/>
  <c r="AA186" i="15"/>
  <c r="O186" i="15"/>
  <c r="AD185" i="15"/>
  <c r="R185" i="15"/>
  <c r="F185" i="15"/>
  <c r="U184" i="15"/>
  <c r="I184" i="15"/>
  <c r="W182" i="15"/>
  <c r="N181" i="15"/>
  <c r="AC180" i="15"/>
  <c r="Q180" i="15"/>
  <c r="D23" i="16"/>
  <c r="G20" i="16"/>
  <c r="G17" i="16"/>
  <c r="D16" i="16"/>
  <c r="F13" i="16"/>
  <c r="G10" i="16"/>
  <c r="E9" i="16"/>
  <c r="G6" i="16"/>
  <c r="Q216" i="15"/>
  <c r="AD215" i="15"/>
  <c r="P215" i="15"/>
  <c r="AB214" i="15"/>
  <c r="N214" i="15"/>
  <c r="Z213" i="15"/>
  <c r="Y212" i="15"/>
  <c r="J212" i="15"/>
  <c r="W211" i="15"/>
  <c r="I211" i="15"/>
  <c r="Y208" i="15"/>
  <c r="Y207" i="15"/>
  <c r="M206" i="15"/>
  <c r="AA205" i="15"/>
  <c r="N205" i="15"/>
  <c r="AB204" i="15"/>
  <c r="O204" i="15"/>
  <c r="AC203" i="15"/>
  <c r="P203" i="15"/>
  <c r="AC202" i="15"/>
  <c r="P202" i="15"/>
  <c r="AD201" i="15"/>
  <c r="Q201" i="15"/>
  <c r="D201" i="15"/>
  <c r="AB199" i="15"/>
  <c r="O199" i="15"/>
  <c r="AC198" i="15"/>
  <c r="P198" i="15"/>
  <c r="AD197" i="15"/>
  <c r="P197" i="15"/>
  <c r="AD196" i="15"/>
  <c r="Q196" i="15"/>
  <c r="D196" i="15"/>
  <c r="R195" i="15"/>
  <c r="E195" i="15"/>
  <c r="S194" i="15"/>
  <c r="F194" i="15"/>
  <c r="T193" i="15"/>
  <c r="G193" i="15"/>
  <c r="U192" i="15"/>
  <c r="G192" i="15"/>
  <c r="Y190" i="15"/>
  <c r="M190" i="15"/>
  <c r="AB189" i="15"/>
  <c r="P189" i="15"/>
  <c r="D189" i="15"/>
  <c r="S188" i="15"/>
  <c r="G188" i="15"/>
  <c r="Y186" i="15"/>
  <c r="M186" i="15"/>
  <c r="AB185" i="15"/>
  <c r="P185" i="15"/>
  <c r="D185" i="15"/>
  <c r="S184" i="15"/>
  <c r="G184" i="15"/>
  <c r="U182" i="15"/>
  <c r="I182" i="15"/>
  <c r="X181" i="15"/>
  <c r="AA180" i="15"/>
  <c r="AD179" i="15"/>
  <c r="G38" i="16"/>
  <c r="G22" i="16"/>
  <c r="D20" i="16"/>
  <c r="E17" i="16"/>
  <c r="F22" i="16"/>
  <c r="C20" i="16"/>
  <c r="D17" i="16"/>
  <c r="E14" i="16"/>
  <c r="G25" i="16"/>
  <c r="B22" i="16"/>
  <c r="B20" i="16"/>
  <c r="C17" i="16"/>
  <c r="D14" i="16"/>
  <c r="G42" i="16"/>
  <c r="H19" i="16"/>
  <c r="D18" i="16"/>
  <c r="H17" i="16"/>
  <c r="E7" i="16"/>
  <c r="O216" i="15"/>
  <c r="X215" i="15"/>
  <c r="H215" i="15"/>
  <c r="S214" i="15"/>
  <c r="AB213" i="15"/>
  <c r="J213" i="15"/>
  <c r="T212" i="15"/>
  <c r="D212" i="15"/>
  <c r="M211" i="15"/>
  <c r="X210" i="15"/>
  <c r="H210" i="15"/>
  <c r="S209" i="15"/>
  <c r="D209" i="15"/>
  <c r="P208" i="15"/>
  <c r="J207" i="15"/>
  <c r="G206" i="15"/>
  <c r="R205" i="15"/>
  <c r="AC204" i="15"/>
  <c r="M204" i="15"/>
  <c r="I203" i="15"/>
  <c r="U202" i="15"/>
  <c r="D202" i="15"/>
  <c r="O201" i="15"/>
  <c r="S199" i="15"/>
  <c r="AD198" i="15"/>
  <c r="M198" i="15"/>
  <c r="Y197" i="15"/>
  <c r="J197" i="15"/>
  <c r="V196" i="15"/>
  <c r="E196" i="15"/>
  <c r="P195" i="15"/>
  <c r="AB194" i="15"/>
  <c r="X193" i="15"/>
  <c r="H193" i="15"/>
  <c r="R192" i="15"/>
  <c r="AD191" i="15"/>
  <c r="P191" i="15"/>
  <c r="AC190" i="15"/>
  <c r="N190" i="15"/>
  <c r="Z189" i="15"/>
  <c r="Y188" i="15"/>
  <c r="H187" i="15"/>
  <c r="U186" i="15"/>
  <c r="G186" i="15"/>
  <c r="T185" i="15"/>
  <c r="E185" i="15"/>
  <c r="Q184" i="15"/>
  <c r="V181" i="15"/>
  <c r="U180" i="15"/>
  <c r="G180" i="15"/>
  <c r="U179" i="15"/>
  <c r="I179" i="15"/>
  <c r="X178" i="15"/>
  <c r="AA177" i="15"/>
  <c r="O177" i="15"/>
  <c r="AD176" i="15"/>
  <c r="R176" i="15"/>
  <c r="F176" i="15"/>
  <c r="U175" i="15"/>
  <c r="I175" i="15"/>
  <c r="X174" i="15"/>
  <c r="AA173" i="15"/>
  <c r="AD172" i="15"/>
  <c r="R172" i="15"/>
  <c r="F172" i="15"/>
  <c r="U171" i="15"/>
  <c r="I171" i="15"/>
  <c r="X170" i="15"/>
  <c r="AA169" i="15"/>
  <c r="AD168" i="15"/>
  <c r="F168" i="15"/>
  <c r="U167" i="15"/>
  <c r="I167" i="15"/>
  <c r="G19" i="16"/>
  <c r="C18" i="16"/>
  <c r="F17" i="16"/>
  <c r="G16" i="16"/>
  <c r="H15" i="16"/>
  <c r="H9" i="16"/>
  <c r="D7" i="16"/>
  <c r="AD216" i="15"/>
  <c r="N216" i="15"/>
  <c r="G215" i="15"/>
  <c r="Q214" i="15"/>
  <c r="Y213" i="15"/>
  <c r="H213" i="15"/>
  <c r="S212" i="15"/>
  <c r="AD211" i="15"/>
  <c r="G210" i="15"/>
  <c r="R209" i="15"/>
  <c r="AD208" i="15"/>
  <c r="O208" i="15"/>
  <c r="X207" i="15"/>
  <c r="I207" i="15"/>
  <c r="U206" i="15"/>
  <c r="E206" i="15"/>
  <c r="Q205" i="15"/>
  <c r="AA204" i="15"/>
  <c r="H203" i="15"/>
  <c r="T202" i="15"/>
  <c r="AC201" i="15"/>
  <c r="N201" i="15"/>
  <c r="R199" i="15"/>
  <c r="AB198" i="15"/>
  <c r="L198" i="15"/>
  <c r="X197" i="15"/>
  <c r="I197" i="15"/>
  <c r="U196" i="15"/>
  <c r="AD195" i="15"/>
  <c r="O195" i="15"/>
  <c r="AA194" i="15"/>
  <c r="F193" i="15"/>
  <c r="Q192" i="15"/>
  <c r="AC191" i="15"/>
  <c r="O191" i="15"/>
  <c r="AB190" i="15"/>
  <c r="L190" i="15"/>
  <c r="Y189" i="15"/>
  <c r="X188" i="15"/>
  <c r="J188" i="15"/>
  <c r="U187" i="15"/>
  <c r="G187" i="15"/>
  <c r="T186" i="15"/>
  <c r="F186" i="15"/>
  <c r="S185" i="15"/>
  <c r="AD184" i="15"/>
  <c r="P184" i="15"/>
  <c r="X182" i="15"/>
  <c r="U181" i="15"/>
  <c r="G181" i="15"/>
  <c r="T180" i="15"/>
  <c r="F180" i="15"/>
  <c r="T179" i="15"/>
  <c r="W178" i="15"/>
  <c r="N177" i="15"/>
  <c r="AC176" i="15"/>
  <c r="Q176" i="15"/>
  <c r="E176" i="15"/>
  <c r="T175" i="15"/>
  <c r="W174" i="15"/>
  <c r="N173" i="15"/>
  <c r="AC172" i="15"/>
  <c r="Q172" i="15"/>
  <c r="E172" i="15"/>
  <c r="T171" i="15"/>
  <c r="W170" i="15"/>
  <c r="N169" i="15"/>
  <c r="AC168" i="15"/>
  <c r="E168" i="15"/>
  <c r="T167" i="15"/>
  <c r="D24" i="16"/>
  <c r="E21" i="16"/>
  <c r="C16" i="16"/>
  <c r="C15" i="16"/>
  <c r="F14" i="16"/>
  <c r="E11" i="16"/>
  <c r="D9" i="16"/>
  <c r="AB216" i="15"/>
  <c r="J216" i="15"/>
  <c r="U215" i="15"/>
  <c r="E215" i="15"/>
  <c r="F213" i="15"/>
  <c r="Q212" i="15"/>
  <c r="H211" i="15"/>
  <c r="T210" i="15"/>
  <c r="D210" i="15"/>
  <c r="P209" i="15"/>
  <c r="AB208" i="15"/>
  <c r="V207" i="15"/>
  <c r="G207" i="15"/>
  <c r="S206" i="15"/>
  <c r="AD205" i="15"/>
  <c r="M205" i="15"/>
  <c r="Y204" i="15"/>
  <c r="I204" i="15"/>
  <c r="U203" i="15"/>
  <c r="F203" i="15"/>
  <c r="O202" i="15"/>
  <c r="AA201" i="15"/>
  <c r="N199" i="15"/>
  <c r="Y198" i="15"/>
  <c r="J198" i="15"/>
  <c r="V197" i="15"/>
  <c r="G197" i="15"/>
  <c r="P196" i="15"/>
  <c r="AB195" i="15"/>
  <c r="M195" i="15"/>
  <c r="X194" i="15"/>
  <c r="I194" i="15"/>
  <c r="S193" i="15"/>
  <c r="AD192" i="15"/>
  <c r="O192" i="15"/>
  <c r="AA191" i="15"/>
  <c r="M191" i="15"/>
  <c r="X190" i="15"/>
  <c r="J190" i="15"/>
  <c r="I189" i="15"/>
  <c r="V188" i="15"/>
  <c r="F188" i="15"/>
  <c r="S187" i="15"/>
  <c r="E187" i="15"/>
  <c r="R186" i="15"/>
  <c r="D186" i="15"/>
  <c r="O185" i="15"/>
  <c r="AB184" i="15"/>
  <c r="N184" i="15"/>
  <c r="D21" i="16"/>
  <c r="C14" i="16"/>
  <c r="D11" i="16"/>
  <c r="AA216" i="15"/>
  <c r="I216" i="15"/>
  <c r="T215" i="15"/>
  <c r="AC214" i="15"/>
  <c r="V213" i="15"/>
  <c r="E213" i="15"/>
  <c r="P212" i="15"/>
  <c r="G211" i="15"/>
  <c r="S210" i="15"/>
  <c r="AD209" i="15"/>
  <c r="O209" i="15"/>
  <c r="I208" i="15"/>
  <c r="U207" i="15"/>
  <c r="F207" i="15"/>
  <c r="Q206" i="15"/>
  <c r="AB205" i="15"/>
  <c r="H204" i="15"/>
  <c r="T203" i="15"/>
  <c r="D203" i="15"/>
  <c r="N202" i="15"/>
  <c r="AC199" i="15"/>
  <c r="M199" i="15"/>
  <c r="X198" i="15"/>
  <c r="I198" i="15"/>
  <c r="U197" i="15"/>
  <c r="D197" i="15"/>
  <c r="O196" i="15"/>
  <c r="AA195" i="15"/>
  <c r="W194" i="15"/>
  <c r="G194" i="15"/>
  <c r="R193" i="15"/>
  <c r="AC192" i="15"/>
  <c r="N192" i="15"/>
  <c r="Z191" i="15"/>
  <c r="W190" i="15"/>
  <c r="I190" i="15"/>
  <c r="V189" i="15"/>
  <c r="H189" i="15"/>
  <c r="T188" i="15"/>
  <c r="E188" i="15"/>
  <c r="R187" i="15"/>
  <c r="D187" i="15"/>
  <c r="Q186" i="15"/>
  <c r="AC185" i="15"/>
  <c r="N185" i="15"/>
  <c r="AA184" i="15"/>
  <c r="M184" i="15"/>
  <c r="E182" i="15"/>
  <c r="D181" i="15"/>
  <c r="P180" i="15"/>
  <c r="AC179" i="15"/>
  <c r="E179" i="15"/>
  <c r="T178" i="15"/>
  <c r="W177" i="15"/>
  <c r="N176" i="15"/>
  <c r="AC175" i="15"/>
  <c r="Q175" i="15"/>
  <c r="E175" i="15"/>
  <c r="T174" i="15"/>
  <c r="W173" i="15"/>
  <c r="D28" i="16"/>
  <c r="F27" i="16"/>
  <c r="F26" i="16"/>
  <c r="D13" i="16"/>
  <c r="F10" i="16"/>
  <c r="G8" i="16"/>
  <c r="D6" i="16"/>
  <c r="V216" i="15"/>
  <c r="F216" i="15"/>
  <c r="N215" i="15"/>
  <c r="X214" i="15"/>
  <c r="H214" i="15"/>
  <c r="R213" i="15"/>
  <c r="AC212" i="15"/>
  <c r="I212" i="15"/>
  <c r="T211" i="15"/>
  <c r="D211" i="15"/>
  <c r="O210" i="15"/>
  <c r="AA209" i="15"/>
  <c r="J209" i="15"/>
  <c r="U208" i="15"/>
  <c r="F208" i="15"/>
  <c r="R207" i="15"/>
  <c r="AC206" i="15"/>
  <c r="X205" i="15"/>
  <c r="H205" i="15"/>
  <c r="T204" i="15"/>
  <c r="E204" i="15"/>
  <c r="N203" i="15"/>
  <c r="G201" i="15"/>
  <c r="Y199" i="15"/>
  <c r="I199" i="15"/>
  <c r="U198" i="15"/>
  <c r="F198" i="15"/>
  <c r="O197" i="15"/>
  <c r="AA196" i="15"/>
  <c r="X195" i="15"/>
  <c r="H195" i="15"/>
  <c r="R194" i="15"/>
  <c r="AD193" i="15"/>
  <c r="N193" i="15"/>
  <c r="Z192" i="15"/>
  <c r="U191" i="15"/>
  <c r="G191" i="15"/>
  <c r="T190" i="15"/>
  <c r="F190" i="15"/>
  <c r="S189" i="15"/>
  <c r="AD188" i="15"/>
  <c r="P188" i="15"/>
  <c r="AC187" i="15"/>
  <c r="O187" i="15"/>
  <c r="AB186" i="15"/>
  <c r="Y185" i="15"/>
  <c r="X184" i="15"/>
  <c r="J184" i="15"/>
  <c r="AD182" i="15"/>
  <c r="P182" i="15"/>
  <c r="AC181" i="15"/>
  <c r="N179" i="15"/>
  <c r="AC178" i="15"/>
  <c r="Q178" i="15"/>
  <c r="E178" i="15"/>
  <c r="T177" i="15"/>
  <c r="H177" i="15"/>
  <c r="W176" i="15"/>
  <c r="N175" i="15"/>
  <c r="AC174" i="15"/>
  <c r="Q174" i="15"/>
  <c r="E174" i="15"/>
  <c r="T173" i="15"/>
  <c r="H173" i="15"/>
  <c r="W172" i="15"/>
  <c r="N171" i="15"/>
  <c r="AC170" i="15"/>
  <c r="Q170" i="15"/>
  <c r="E170" i="15"/>
  <c r="T169" i="15"/>
  <c r="H169" i="15"/>
  <c r="W168" i="15"/>
  <c r="N167" i="15"/>
  <c r="G23" i="16"/>
  <c r="C13" i="16"/>
  <c r="E10" i="16"/>
  <c r="C8" i="16"/>
  <c r="C6" i="16"/>
  <c r="U216" i="15"/>
  <c r="D216" i="15"/>
  <c r="M215" i="15"/>
  <c r="W214" i="15"/>
  <c r="G214" i="15"/>
  <c r="Q213" i="15"/>
  <c r="Z212" i="15"/>
  <c r="H212" i="15"/>
  <c r="S211" i="15"/>
  <c r="AC210" i="15"/>
  <c r="N210" i="15"/>
  <c r="Y209" i="15"/>
  <c r="H209" i="15"/>
  <c r="T208" i="15"/>
  <c r="E208" i="15"/>
  <c r="Q207" i="15"/>
  <c r="AA206" i="15"/>
  <c r="W205" i="15"/>
  <c r="G205" i="15"/>
  <c r="S204" i="15"/>
  <c r="AD203" i="15"/>
  <c r="M203" i="15"/>
  <c r="Y202" i="15"/>
  <c r="J202" i="15"/>
  <c r="E201" i="15"/>
  <c r="X199" i="15"/>
  <c r="H199" i="15"/>
  <c r="T198" i="15"/>
  <c r="D198" i="15"/>
  <c r="N197" i="15"/>
  <c r="Z196" i="15"/>
  <c r="F195" i="15"/>
  <c r="Q194" i="15"/>
  <c r="AB193" i="15"/>
  <c r="M193" i="15"/>
  <c r="Y192" i="15"/>
  <c r="I192" i="15"/>
  <c r="T191" i="15"/>
  <c r="F191" i="15"/>
  <c r="S190" i="15"/>
  <c r="E190" i="15"/>
  <c r="Q189" i="15"/>
  <c r="AC188" i="15"/>
  <c r="O188" i="15"/>
  <c r="AB187" i="15"/>
  <c r="N187" i="15"/>
  <c r="Z186" i="15"/>
  <c r="X185" i="15"/>
  <c r="J185" i="15"/>
  <c r="H184" i="15"/>
  <c r="AC182" i="15"/>
  <c r="AB181" i="15"/>
  <c r="M181" i="15"/>
  <c r="M179" i="15"/>
  <c r="AB178" i="15"/>
  <c r="P178" i="15"/>
  <c r="D178" i="15"/>
  <c r="S177" i="15"/>
  <c r="G177" i="15"/>
  <c r="V176" i="15"/>
  <c r="M175" i="15"/>
  <c r="AB174" i="15"/>
  <c r="P174" i="15"/>
  <c r="D174" i="15"/>
  <c r="S173" i="15"/>
  <c r="G173" i="15"/>
  <c r="V172" i="15"/>
  <c r="M171" i="15"/>
  <c r="AB170" i="15"/>
  <c r="P170" i="15"/>
  <c r="D170" i="15"/>
  <c r="S169" i="15"/>
  <c r="F12" i="16"/>
  <c r="T214" i="15"/>
  <c r="E212" i="15"/>
  <c r="T209" i="15"/>
  <c r="Q208" i="15"/>
  <c r="H206" i="15"/>
  <c r="D205" i="15"/>
  <c r="Y203" i="15"/>
  <c r="V202" i="15"/>
  <c r="P201" i="15"/>
  <c r="E199" i="15"/>
  <c r="Z197" i="15"/>
  <c r="Q195" i="15"/>
  <c r="M194" i="15"/>
  <c r="J193" i="15"/>
  <c r="D192" i="15"/>
  <c r="AD190" i="15"/>
  <c r="AA189" i="15"/>
  <c r="Z188" i="15"/>
  <c r="Y187" i="15"/>
  <c r="V186" i="15"/>
  <c r="U185" i="15"/>
  <c r="R184" i="15"/>
  <c r="M182" i="15"/>
  <c r="P181" i="15"/>
  <c r="R180" i="15"/>
  <c r="V179" i="15"/>
  <c r="AA178" i="15"/>
  <c r="G178" i="15"/>
  <c r="M177" i="15"/>
  <c r="T176" i="15"/>
  <c r="AA175" i="15"/>
  <c r="F175" i="15"/>
  <c r="M174" i="15"/>
  <c r="R173" i="15"/>
  <c r="G172" i="15"/>
  <c r="P171" i="15"/>
  <c r="G170" i="15"/>
  <c r="P169" i="15"/>
  <c r="V167" i="15"/>
  <c r="E167" i="15"/>
  <c r="AA165" i="15"/>
  <c r="O165" i="15"/>
  <c r="AD164" i="15"/>
  <c r="R164" i="15"/>
  <c r="F164" i="15"/>
  <c r="U163" i="15"/>
  <c r="I163" i="15"/>
  <c r="AA161" i="15"/>
  <c r="O161" i="15"/>
  <c r="AD160" i="15"/>
  <c r="R160" i="15"/>
  <c r="F160" i="15"/>
  <c r="U159" i="15"/>
  <c r="I159" i="15"/>
  <c r="X158" i="15"/>
  <c r="AA157" i="15"/>
  <c r="O157" i="15"/>
  <c r="AD156" i="15"/>
  <c r="R156" i="15"/>
  <c r="F156" i="15"/>
  <c r="U155" i="15"/>
  <c r="I155" i="15"/>
  <c r="X154" i="15"/>
  <c r="AA153" i="15"/>
  <c r="O153" i="15"/>
  <c r="AD152" i="15"/>
  <c r="R152" i="15"/>
  <c r="F152" i="15"/>
  <c r="U151" i="15"/>
  <c r="I151" i="15"/>
  <c r="Z148" i="15"/>
  <c r="N148" i="15"/>
  <c r="AC147" i="15"/>
  <c r="Q147" i="15"/>
  <c r="E147" i="15"/>
  <c r="T146" i="15"/>
  <c r="H146" i="15"/>
  <c r="W145" i="15"/>
  <c r="K145" i="15"/>
  <c r="Z144" i="15"/>
  <c r="N144" i="15"/>
  <c r="AC143" i="15"/>
  <c r="Q143" i="15"/>
  <c r="E143" i="15"/>
  <c r="T142" i="15"/>
  <c r="H142" i="15"/>
  <c r="Z140" i="15"/>
  <c r="G15" i="16"/>
  <c r="F9" i="16"/>
  <c r="AC216" i="15"/>
  <c r="O214" i="15"/>
  <c r="G213" i="15"/>
  <c r="AB211" i="15"/>
  <c r="U210" i="15"/>
  <c r="Q209" i="15"/>
  <c r="M208" i="15"/>
  <c r="H207" i="15"/>
  <c r="D206" i="15"/>
  <c r="Q202" i="15"/>
  <c r="M201" i="15"/>
  <c r="AA198" i="15"/>
  <c r="R196" i="15"/>
  <c r="N195" i="15"/>
  <c r="J194" i="15"/>
  <c r="D193" i="15"/>
  <c r="AB191" i="15"/>
  <c r="Z190" i="15"/>
  <c r="X189" i="15"/>
  <c r="T187" i="15"/>
  <c r="S186" i="15"/>
  <c r="Q185" i="15"/>
  <c r="O184" i="15"/>
  <c r="N180" i="15"/>
  <c r="F178" i="15"/>
  <c r="S176" i="15"/>
  <c r="X175" i="15"/>
  <c r="D175" i="15"/>
  <c r="Q173" i="15"/>
  <c r="X172" i="15"/>
  <c r="D172" i="15"/>
  <c r="V170" i="15"/>
  <c r="F170" i="15"/>
  <c r="M169" i="15"/>
  <c r="I168" i="15"/>
  <c r="S167" i="15"/>
  <c r="D167" i="15"/>
  <c r="N165" i="15"/>
  <c r="AC164" i="15"/>
  <c r="Q164" i="15"/>
  <c r="E164" i="15"/>
  <c r="T163" i="15"/>
  <c r="H163" i="15"/>
  <c r="N161" i="15"/>
  <c r="AC160" i="15"/>
  <c r="Q160" i="15"/>
  <c r="E160" i="15"/>
  <c r="T159" i="15"/>
  <c r="H159" i="15"/>
  <c r="N157" i="15"/>
  <c r="AC156" i="15"/>
  <c r="Q156" i="15"/>
  <c r="E156" i="15"/>
  <c r="T155" i="15"/>
  <c r="H155" i="15"/>
  <c r="N153" i="15"/>
  <c r="AC152" i="15"/>
  <c r="Q152" i="15"/>
  <c r="E152" i="15"/>
  <c r="T151" i="15"/>
  <c r="H151" i="15"/>
  <c r="Y148" i="15"/>
  <c r="M148" i="15"/>
  <c r="AB147" i="15"/>
  <c r="P147" i="15"/>
  <c r="D147" i="15"/>
  <c r="S146" i="15"/>
  <c r="G146" i="15"/>
  <c r="V145" i="15"/>
  <c r="J145" i="15"/>
  <c r="Y144" i="15"/>
  <c r="M144" i="15"/>
  <c r="AB143" i="15"/>
  <c r="P143" i="15"/>
  <c r="D143" i="15"/>
  <c r="S142" i="15"/>
  <c r="G142" i="15"/>
  <c r="V141" i="15"/>
  <c r="J141" i="15"/>
  <c r="Y140" i="15"/>
  <c r="F19" i="16"/>
  <c r="G13" i="16"/>
  <c r="F6" i="16"/>
  <c r="S215" i="15"/>
  <c r="J214" i="15"/>
  <c r="D213" i="15"/>
  <c r="V211" i="15"/>
  <c r="Q210" i="15"/>
  <c r="N209" i="15"/>
  <c r="H208" i="15"/>
  <c r="E207" i="15"/>
  <c r="V204" i="15"/>
  <c r="S203" i="15"/>
  <c r="M202" i="15"/>
  <c r="AA199" i="15"/>
  <c r="W198" i="15"/>
  <c r="T197" i="15"/>
  <c r="N196" i="15"/>
  <c r="E194" i="15"/>
  <c r="AB192" i="15"/>
  <c r="Y191" i="15"/>
  <c r="V190" i="15"/>
  <c r="U189" i="15"/>
  <c r="R188" i="15"/>
  <c r="Q187" i="15"/>
  <c r="P186" i="15"/>
  <c r="M185" i="15"/>
  <c r="G182" i="15"/>
  <c r="M180" i="15"/>
  <c r="R179" i="15"/>
  <c r="AD177" i="15"/>
  <c r="P176" i="15"/>
  <c r="W175" i="15"/>
  <c r="AD174" i="15"/>
  <c r="I174" i="15"/>
  <c r="P173" i="15"/>
  <c r="U172" i="15"/>
  <c r="AD171" i="15"/>
  <c r="U170" i="15"/>
  <c r="AD169" i="15"/>
  <c r="X168" i="15"/>
  <c r="R167" i="15"/>
  <c r="M165" i="15"/>
  <c r="AB164" i="15"/>
  <c r="P164" i="15"/>
  <c r="D164" i="15"/>
  <c r="S163" i="15"/>
  <c r="G163" i="15"/>
  <c r="Y161" i="15"/>
  <c r="M161" i="15"/>
  <c r="AB160" i="15"/>
  <c r="P160" i="15"/>
  <c r="D160" i="15"/>
  <c r="S159" i="15"/>
  <c r="G159" i="15"/>
  <c r="V158" i="15"/>
  <c r="J158" i="15"/>
  <c r="Y157" i="15"/>
  <c r="M157" i="15"/>
  <c r="AB156" i="15"/>
  <c r="P156" i="15"/>
  <c r="D156" i="15"/>
  <c r="S155" i="15"/>
  <c r="G155" i="15"/>
  <c r="M153" i="15"/>
  <c r="AB152" i="15"/>
  <c r="P152" i="15"/>
  <c r="D152" i="15"/>
  <c r="S151" i="15"/>
  <c r="G151" i="15"/>
  <c r="X148" i="15"/>
  <c r="AA147" i="15"/>
  <c r="O147" i="15"/>
  <c r="AD146" i="15"/>
  <c r="R146" i="15"/>
  <c r="F146" i="15"/>
  <c r="U145" i="15"/>
  <c r="I145" i="15"/>
  <c r="X144" i="15"/>
  <c r="AA143" i="15"/>
  <c r="O143" i="15"/>
  <c r="AD142" i="15"/>
  <c r="R142" i="15"/>
  <c r="F142" i="15"/>
  <c r="U141" i="15"/>
  <c r="I141" i="15"/>
  <c r="X140" i="15"/>
  <c r="F21" i="16"/>
  <c r="B18" i="16"/>
  <c r="E16" i="16"/>
  <c r="C7" i="16"/>
  <c r="M216" i="15"/>
  <c r="F215" i="15"/>
  <c r="X213" i="15"/>
  <c r="R212" i="15"/>
  <c r="J211" i="15"/>
  <c r="E210" i="15"/>
  <c r="AC208" i="15"/>
  <c r="W207" i="15"/>
  <c r="T206" i="15"/>
  <c r="O205" i="15"/>
  <c r="J204" i="15"/>
  <c r="G203" i="15"/>
  <c r="AB201" i="15"/>
  <c r="P199" i="15"/>
  <c r="K198" i="15"/>
  <c r="H197" i="15"/>
  <c r="AC195" i="15"/>
  <c r="Y194" i="15"/>
  <c r="U193" i="15"/>
  <c r="P192" i="15"/>
  <c r="N191" i="15"/>
  <c r="K190" i="15"/>
  <c r="J189" i="15"/>
  <c r="H188" i="15"/>
  <c r="F187" i="15"/>
  <c r="E186" i="15"/>
  <c r="AC184" i="15"/>
  <c r="V182" i="15"/>
  <c r="AB180" i="15"/>
  <c r="D180" i="15"/>
  <c r="V177" i="15"/>
  <c r="AB176" i="15"/>
  <c r="H176" i="15"/>
  <c r="U174" i="15"/>
  <c r="AB173" i="15"/>
  <c r="F173" i="15"/>
  <c r="N172" i="15"/>
  <c r="W171" i="15"/>
  <c r="E171" i="15"/>
  <c r="N170" i="15"/>
  <c r="W169" i="15"/>
  <c r="F169" i="15"/>
  <c r="P168" i="15"/>
  <c r="AB167" i="15"/>
  <c r="T165" i="15"/>
  <c r="H165" i="15"/>
  <c r="Z163" i="15"/>
  <c r="N163" i="15"/>
  <c r="AC162" i="15"/>
  <c r="Q162" i="15"/>
  <c r="E162" i="15"/>
  <c r="T161" i="15"/>
  <c r="H161" i="15"/>
  <c r="N159" i="15"/>
  <c r="AC158" i="15"/>
  <c r="Q158" i="15"/>
  <c r="E158" i="15"/>
  <c r="T157" i="15"/>
  <c r="H157" i="15"/>
  <c r="N155" i="15"/>
  <c r="AC154" i="15"/>
  <c r="Q154" i="15"/>
  <c r="E154" i="15"/>
  <c r="T153" i="15"/>
  <c r="H153" i="15"/>
  <c r="Z151" i="15"/>
  <c r="N151" i="15"/>
  <c r="AC150" i="15"/>
  <c r="Q150" i="15"/>
  <c r="E150" i="15"/>
  <c r="S148" i="15"/>
  <c r="G148" i="15"/>
  <c r="V147" i="15"/>
  <c r="J147" i="15"/>
  <c r="Y146" i="15"/>
  <c r="M146" i="15"/>
  <c r="AB145" i="15"/>
  <c r="P145" i="15"/>
  <c r="D145" i="15"/>
  <c r="S144" i="15"/>
  <c r="G144" i="15"/>
  <c r="Y142" i="15"/>
  <c r="M142" i="15"/>
  <c r="AB141" i="15"/>
  <c r="P141" i="15"/>
  <c r="D141" i="15"/>
  <c r="E23" i="16"/>
  <c r="B14" i="16"/>
  <c r="C11" i="16"/>
  <c r="H216" i="15"/>
  <c r="AA214" i="15"/>
  <c r="T213" i="15"/>
  <c r="N212" i="15"/>
  <c r="F211" i="15"/>
  <c r="AC209" i="15"/>
  <c r="T207" i="15"/>
  <c r="P206" i="15"/>
  <c r="G204" i="15"/>
  <c r="AB202" i="15"/>
  <c r="Y201" i="15"/>
  <c r="H198" i="15"/>
  <c r="AC196" i="15"/>
  <c r="Z195" i="15"/>
  <c r="V194" i="15"/>
  <c r="P193" i="15"/>
  <c r="M192" i="15"/>
  <c r="I191" i="15"/>
  <c r="H190" i="15"/>
  <c r="G189" i="15"/>
  <c r="D188" i="15"/>
  <c r="AD186" i="15"/>
  <c r="AA185" i="15"/>
  <c r="Z184" i="15"/>
  <c r="T182" i="15"/>
  <c r="W181" i="15"/>
  <c r="X180" i="15"/>
  <c r="AB179" i="15"/>
  <c r="G179" i="15"/>
  <c r="N178" i="15"/>
  <c r="U177" i="15"/>
  <c r="AA176" i="15"/>
  <c r="G176" i="15"/>
  <c r="S174" i="15"/>
  <c r="E173" i="15"/>
  <c r="M172" i="15"/>
  <c r="V171" i="15"/>
  <c r="D171" i="15"/>
  <c r="M170" i="15"/>
  <c r="V169" i="15"/>
  <c r="E169" i="15"/>
  <c r="O168" i="15"/>
  <c r="AA167" i="15"/>
  <c r="S165" i="15"/>
  <c r="G165" i="15"/>
  <c r="V164" i="15"/>
  <c r="J164" i="15"/>
  <c r="M163" i="15"/>
  <c r="R216" i="15"/>
  <c r="I214" i="15"/>
  <c r="G212" i="15"/>
  <c r="I210" i="15"/>
  <c r="D208" i="15"/>
  <c r="I206" i="15"/>
  <c r="F204" i="15"/>
  <c r="H202" i="15"/>
  <c r="Z199" i="15"/>
  <c r="AB197" i="15"/>
  <c r="G196" i="15"/>
  <c r="AA193" i="15"/>
  <c r="E192" i="15"/>
  <c r="G190" i="15"/>
  <c r="M188" i="15"/>
  <c r="N186" i="15"/>
  <c r="F181" i="15"/>
  <c r="W179" i="15"/>
  <c r="M178" i="15"/>
  <c r="E177" i="15"/>
  <c r="V175" i="15"/>
  <c r="I173" i="15"/>
  <c r="AB171" i="15"/>
  <c r="U169" i="15"/>
  <c r="T168" i="15"/>
  <c r="Q167" i="15"/>
  <c r="U165" i="15"/>
  <c r="Z164" i="15"/>
  <c r="G164" i="15"/>
  <c r="T162" i="15"/>
  <c r="AD161" i="15"/>
  <c r="U160" i="15"/>
  <c r="AC159" i="15"/>
  <c r="T158" i="15"/>
  <c r="AD157" i="15"/>
  <c r="U156" i="15"/>
  <c r="AC155" i="15"/>
  <c r="T154" i="15"/>
  <c r="AD153" i="15"/>
  <c r="U152" i="15"/>
  <c r="AC151" i="15"/>
  <c r="T150" i="15"/>
  <c r="Q148" i="15"/>
  <c r="Y147" i="15"/>
  <c r="H147" i="15"/>
  <c r="P146" i="15"/>
  <c r="Z145" i="15"/>
  <c r="P216" i="15"/>
  <c r="E214" i="15"/>
  <c r="F212" i="15"/>
  <c r="AB209" i="15"/>
  <c r="AD207" i="15"/>
  <c r="Y205" i="15"/>
  <c r="AB203" i="15"/>
  <c r="G202" i="15"/>
  <c r="AA197" i="15"/>
  <c r="Y195" i="15"/>
  <c r="Z193" i="15"/>
  <c r="D190" i="15"/>
  <c r="J186" i="15"/>
  <c r="T184" i="15"/>
  <c r="R182" i="15"/>
  <c r="E181" i="15"/>
  <c r="P179" i="15"/>
  <c r="D177" i="15"/>
  <c r="S175" i="15"/>
  <c r="N174" i="15"/>
  <c r="D173" i="15"/>
  <c r="AA171" i="15"/>
  <c r="T170" i="15"/>
  <c r="R169" i="15"/>
  <c r="P167" i="15"/>
  <c r="R165" i="15"/>
  <c r="Y164" i="15"/>
  <c r="AD163" i="15"/>
  <c r="S162" i="15"/>
  <c r="AC161" i="15"/>
  <c r="T160" i="15"/>
  <c r="AB159" i="15"/>
  <c r="G216" i="15"/>
  <c r="D214" i="15"/>
  <c r="U211" i="15"/>
  <c r="AC207" i="15"/>
  <c r="V205" i="15"/>
  <c r="Z203" i="15"/>
  <c r="U199" i="15"/>
  <c r="R197" i="15"/>
  <c r="U195" i="15"/>
  <c r="Y193" i="15"/>
  <c r="S191" i="15"/>
  <c r="AC189" i="15"/>
  <c r="AD187" i="15"/>
  <c r="I186" i="15"/>
  <c r="AD180" i="15"/>
  <c r="I178" i="15"/>
  <c r="R175" i="15"/>
  <c r="G174" i="15"/>
  <c r="AB172" i="15"/>
  <c r="X171" i="15"/>
  <c r="S170" i="15"/>
  <c r="Q169" i="15"/>
  <c r="N168" i="15"/>
  <c r="Q165" i="15"/>
  <c r="X164" i="15"/>
  <c r="AC163" i="15"/>
  <c r="R162" i="15"/>
  <c r="AB161" i="15"/>
  <c r="I161" i="15"/>
  <c r="S160" i="15"/>
  <c r="R158" i="15"/>
  <c r="AB157" i="15"/>
  <c r="I157" i="15"/>
  <c r="S156" i="15"/>
  <c r="AA155" i="15"/>
  <c r="J155" i="15"/>
  <c r="R154" i="15"/>
  <c r="AB153" i="15"/>
  <c r="I153" i="15"/>
  <c r="S152" i="15"/>
  <c r="AA151" i="15"/>
  <c r="R150" i="15"/>
  <c r="O148" i="15"/>
  <c r="F147" i="15"/>
  <c r="N146" i="15"/>
  <c r="X145" i="15"/>
  <c r="E145" i="15"/>
  <c r="O144" i="15"/>
  <c r="F143" i="15"/>
  <c r="N142" i="15"/>
  <c r="X141" i="15"/>
  <c r="E141" i="15"/>
  <c r="P140" i="15"/>
  <c r="D140" i="15"/>
  <c r="S139" i="15"/>
  <c r="G139" i="15"/>
  <c r="V138" i="15"/>
  <c r="J138" i="15"/>
  <c r="Y137" i="15"/>
  <c r="M137" i="15"/>
  <c r="AB136" i="15"/>
  <c r="P136" i="15"/>
  <c r="D136" i="15"/>
  <c r="S135" i="15"/>
  <c r="G135" i="15"/>
  <c r="V134" i="15"/>
  <c r="J134" i="15"/>
  <c r="Y133" i="15"/>
  <c r="M133" i="15"/>
  <c r="AA131" i="15"/>
  <c r="AD130" i="15"/>
  <c r="R130" i="15"/>
  <c r="F130" i="15"/>
  <c r="U129" i="15"/>
  <c r="I129" i="15"/>
  <c r="X128" i="15"/>
  <c r="AA127" i="15"/>
  <c r="AD126" i="15"/>
  <c r="R126" i="15"/>
  <c r="F126" i="15"/>
  <c r="U125" i="15"/>
  <c r="I125" i="15"/>
  <c r="X124" i="15"/>
  <c r="AA123" i="15"/>
  <c r="O123" i="15"/>
  <c r="AD122" i="15"/>
  <c r="R122" i="15"/>
  <c r="F122" i="15"/>
  <c r="U121" i="15"/>
  <c r="I121" i="15"/>
  <c r="AA119" i="15"/>
  <c r="AD118" i="15"/>
  <c r="R118" i="15"/>
  <c r="C25" i="16"/>
  <c r="E6" i="16"/>
  <c r="AC215" i="15"/>
  <c r="AD213" i="15"/>
  <c r="R211" i="15"/>
  <c r="V209" i="15"/>
  <c r="S207" i="15"/>
  <c r="T205" i="15"/>
  <c r="Q203" i="15"/>
  <c r="T201" i="15"/>
  <c r="T199" i="15"/>
  <c r="M197" i="15"/>
  <c r="S195" i="15"/>
  <c r="O193" i="15"/>
  <c r="R191" i="15"/>
  <c r="T189" i="15"/>
  <c r="AA187" i="15"/>
  <c r="H186" i="15"/>
  <c r="F184" i="15"/>
  <c r="N182" i="15"/>
  <c r="W180" i="15"/>
  <c r="AC177" i="15"/>
  <c r="X176" i="15"/>
  <c r="P175" i="15"/>
  <c r="F174" i="15"/>
  <c r="AA172" i="15"/>
  <c r="S171" i="15"/>
  <c r="R170" i="15"/>
  <c r="M168" i="15"/>
  <c r="M167" i="15"/>
  <c r="P165" i="15"/>
  <c r="U164" i="15"/>
  <c r="B6" i="16"/>
  <c r="AB215" i="15"/>
  <c r="S213" i="15"/>
  <c r="Q211" i="15"/>
  <c r="P207" i="15"/>
  <c r="S205" i="15"/>
  <c r="R201" i="15"/>
  <c r="I195" i="15"/>
  <c r="Q191" i="15"/>
  <c r="O189" i="15"/>
  <c r="Z187" i="15"/>
  <c r="Z185" i="15"/>
  <c r="E184" i="15"/>
  <c r="F182" i="15"/>
  <c r="V180" i="15"/>
  <c r="AB177" i="15"/>
  <c r="U176" i="15"/>
  <c r="AD173" i="15"/>
  <c r="T172" i="15"/>
  <c r="R171" i="15"/>
  <c r="T164" i="15"/>
  <c r="AA163" i="15"/>
  <c r="E163" i="15"/>
  <c r="O162" i="15"/>
  <c r="F161" i="15"/>
  <c r="N160" i="15"/>
  <c r="X159" i="15"/>
  <c r="E159" i="15"/>
  <c r="O158" i="15"/>
  <c r="F157" i="15"/>
  <c r="N156" i="15"/>
  <c r="X155" i="15"/>
  <c r="E155" i="15"/>
  <c r="O154" i="15"/>
  <c r="W153" i="15"/>
  <c r="F153" i="15"/>
  <c r="N152" i="15"/>
  <c r="X151" i="15"/>
  <c r="E151" i="15"/>
  <c r="O150" i="15"/>
  <c r="AC148" i="15"/>
  <c r="T147" i="15"/>
  <c r="AB146" i="15"/>
  <c r="S145" i="15"/>
  <c r="AC144" i="15"/>
  <c r="J144" i="15"/>
  <c r="T143" i="15"/>
  <c r="AB142" i="15"/>
  <c r="S141" i="15"/>
  <c r="AC140" i="15"/>
  <c r="N140" i="15"/>
  <c r="AC139" i="15"/>
  <c r="Q139" i="15"/>
  <c r="E139" i="15"/>
  <c r="T138" i="15"/>
  <c r="H138" i="15"/>
  <c r="Z136" i="15"/>
  <c r="N136" i="15"/>
  <c r="AC135" i="15"/>
  <c r="Q135" i="15"/>
  <c r="E135" i="15"/>
  <c r="T134" i="15"/>
  <c r="H134" i="15"/>
  <c r="M131" i="15"/>
  <c r="AB130" i="15"/>
  <c r="P130" i="15"/>
  <c r="D130" i="15"/>
  <c r="S129" i="15"/>
  <c r="G129" i="15"/>
  <c r="M127" i="15"/>
  <c r="AB126" i="15"/>
  <c r="P126" i="15"/>
  <c r="D126" i="15"/>
  <c r="S125" i="15"/>
  <c r="G125" i="15"/>
  <c r="Y123" i="15"/>
  <c r="M123" i="15"/>
  <c r="AB122" i="15"/>
  <c r="D122" i="15"/>
  <c r="S121" i="15"/>
  <c r="G121" i="15"/>
  <c r="M119" i="15"/>
  <c r="AB118" i="15"/>
  <c r="E13" i="16"/>
  <c r="B8" i="16"/>
  <c r="M213" i="15"/>
  <c r="E211" i="15"/>
  <c r="F209" i="15"/>
  <c r="D207" i="15"/>
  <c r="F205" i="15"/>
  <c r="F199" i="15"/>
  <c r="AB196" i="15"/>
  <c r="AD194" i="15"/>
  <c r="AA192" i="15"/>
  <c r="E191" i="15"/>
  <c r="M189" i="15"/>
  <c r="M187" i="15"/>
  <c r="V185" i="15"/>
  <c r="AD181" i="15"/>
  <c r="D179" i="15"/>
  <c r="X177" i="15"/>
  <c r="M176" i="15"/>
  <c r="G175" i="15"/>
  <c r="X173" i="15"/>
  <c r="P172" i="15"/>
  <c r="I170" i="15"/>
  <c r="G169" i="15"/>
  <c r="D168" i="15"/>
  <c r="F167" i="15"/>
  <c r="AD165" i="15"/>
  <c r="J165" i="15"/>
  <c r="O164" i="15"/>
  <c r="AD162" i="15"/>
  <c r="M162" i="15"/>
  <c r="U161" i="15"/>
  <c r="D161" i="15"/>
  <c r="AD158" i="15"/>
  <c r="M158" i="15"/>
  <c r="U157" i="15"/>
  <c r="D157" i="15"/>
  <c r="V155" i="15"/>
  <c r="AD154" i="15"/>
  <c r="M154" i="15"/>
  <c r="U153" i="15"/>
  <c r="D153" i="15"/>
  <c r="AD150" i="15"/>
  <c r="M150" i="15"/>
  <c r="AA148" i="15"/>
  <c r="H148" i="15"/>
  <c r="R147" i="15"/>
  <c r="Z146" i="15"/>
  <c r="I146" i="15"/>
  <c r="Q145" i="15"/>
  <c r="AA144" i="15"/>
  <c r="H144" i="15"/>
  <c r="R143" i="15"/>
  <c r="Z142" i="15"/>
  <c r="I142" i="15"/>
  <c r="Q141" i="15"/>
  <c r="AA140" i="15"/>
  <c r="AA139" i="15"/>
  <c r="O139" i="15"/>
  <c r="AD138" i="15"/>
  <c r="R138" i="15"/>
  <c r="F138" i="15"/>
  <c r="U137" i="15"/>
  <c r="I137" i="15"/>
  <c r="X136" i="15"/>
  <c r="AA135" i="15"/>
  <c r="O135" i="15"/>
  <c r="AD134" i="15"/>
  <c r="R134" i="15"/>
  <c r="F134" i="15"/>
  <c r="U133" i="15"/>
  <c r="I133" i="15"/>
  <c r="AC129" i="15"/>
  <c r="Q129" i="15"/>
  <c r="E129" i="15"/>
  <c r="T128" i="15"/>
  <c r="AC125" i="15"/>
  <c r="Q125" i="15"/>
  <c r="E125" i="15"/>
  <c r="T124" i="15"/>
  <c r="AC121" i="15"/>
  <c r="Q121" i="15"/>
  <c r="E121" i="15"/>
  <c r="T120" i="15"/>
  <c r="D10" i="16"/>
  <c r="AD212" i="15"/>
  <c r="AB210" i="15"/>
  <c r="E209" i="15"/>
  <c r="E205" i="15"/>
  <c r="AA202" i="15"/>
  <c r="V198" i="15"/>
  <c r="Y196" i="15"/>
  <c r="AC194" i="15"/>
  <c r="X192" i="15"/>
  <c r="D191" i="15"/>
  <c r="E189" i="15"/>
  <c r="AA181" i="15"/>
  <c r="I180" i="15"/>
  <c r="AD178" i="15"/>
  <c r="R177" i="15"/>
  <c r="AA174" i="15"/>
  <c r="V173" i="15"/>
  <c r="H170" i="15"/>
  <c r="D169" i="15"/>
  <c r="AD167" i="15"/>
  <c r="AC165" i="15"/>
  <c r="I165" i="15"/>
  <c r="N164" i="15"/>
  <c r="AB162" i="15"/>
  <c r="I162" i="15"/>
  <c r="S161" i="15"/>
  <c r="AA160" i="15"/>
  <c r="J160" i="15"/>
  <c r="R159" i="15"/>
  <c r="AB158" i="15"/>
  <c r="I158" i="15"/>
  <c r="S157" i="15"/>
  <c r="AA156" i="15"/>
  <c r="R155" i="15"/>
  <c r="AB154" i="15"/>
  <c r="I154" i="15"/>
  <c r="S153" i="15"/>
  <c r="AA152" i="15"/>
  <c r="J152" i="15"/>
  <c r="R151" i="15"/>
  <c r="AB150" i="15"/>
  <c r="I150" i="15"/>
  <c r="F148" i="15"/>
  <c r="N147" i="15"/>
  <c r="X146" i="15"/>
  <c r="E146" i="15"/>
  <c r="O145" i="15"/>
  <c r="F144" i="15"/>
  <c r="N143" i="15"/>
  <c r="X142" i="15"/>
  <c r="E142" i="15"/>
  <c r="O141" i="15"/>
  <c r="Z139" i="15"/>
  <c r="N139" i="15"/>
  <c r="AC138" i="15"/>
  <c r="Q138" i="15"/>
  <c r="E138" i="15"/>
  <c r="T137" i="15"/>
  <c r="H137" i="15"/>
  <c r="Z135" i="15"/>
  <c r="N135" i="15"/>
  <c r="AC134" i="15"/>
  <c r="Q134" i="15"/>
  <c r="E134" i="15"/>
  <c r="T133" i="15"/>
  <c r="H133" i="15"/>
  <c r="Y130" i="15"/>
  <c r="M130" i="15"/>
  <c r="AB129" i="15"/>
  <c r="D129" i="15"/>
  <c r="S128" i="15"/>
  <c r="G128" i="15"/>
  <c r="C10" i="16"/>
  <c r="I215" i="15"/>
  <c r="AA210" i="15"/>
  <c r="X206" i="15"/>
  <c r="U204" i="15"/>
  <c r="X202" i="15"/>
  <c r="S198" i="15"/>
  <c r="X196" i="15"/>
  <c r="T194" i="15"/>
  <c r="V192" i="15"/>
  <c r="U190" i="15"/>
  <c r="AB188" i="15"/>
  <c r="I187" i="15"/>
  <c r="I185" i="15"/>
  <c r="T181" i="15"/>
  <c r="H180" i="15"/>
  <c r="V178" i="15"/>
  <c r="Q177" i="15"/>
  <c r="I176" i="15"/>
  <c r="U173" i="15"/>
  <c r="G171" i="15"/>
  <c r="AC169" i="15"/>
  <c r="AB168" i="15"/>
  <c r="AC167" i="15"/>
  <c r="AB165" i="15"/>
  <c r="F165" i="15"/>
  <c r="M164" i="15"/>
  <c r="R163" i="15"/>
  <c r="AA162" i="15"/>
  <c r="H162" i="15"/>
  <c r="R161" i="15"/>
  <c r="I160" i="15"/>
  <c r="Q159" i="15"/>
  <c r="AA158" i="15"/>
  <c r="H158" i="15"/>
  <c r="R157" i="15"/>
  <c r="I156" i="15"/>
  <c r="Q155" i="15"/>
  <c r="AA154" i="15"/>
  <c r="H154" i="15"/>
  <c r="R153" i="15"/>
  <c r="I152" i="15"/>
  <c r="Q151" i="15"/>
  <c r="AA150" i="15"/>
  <c r="H150" i="15"/>
  <c r="E148" i="15"/>
  <c r="M147" i="15"/>
  <c r="D146" i="15"/>
  <c r="N145" i="15"/>
  <c r="V144" i="15"/>
  <c r="E144" i="15"/>
  <c r="M143" i="15"/>
  <c r="D142" i="15"/>
  <c r="N141" i="15"/>
  <c r="Y139" i="15"/>
  <c r="M139" i="15"/>
  <c r="AB138" i="15"/>
  <c r="P138" i="15"/>
  <c r="D138" i="15"/>
  <c r="S137" i="15"/>
  <c r="G137" i="15"/>
  <c r="V136" i="15"/>
  <c r="J136" i="15"/>
  <c r="Y135" i="15"/>
  <c r="M135" i="15"/>
  <c r="AB134" i="15"/>
  <c r="P134" i="15"/>
  <c r="D134" i="15"/>
  <c r="S133" i="15"/>
  <c r="G133" i="15"/>
  <c r="U131" i="15"/>
  <c r="I131" i="15"/>
  <c r="AA129" i="15"/>
  <c r="O129" i="15"/>
  <c r="AD128" i="15"/>
  <c r="R128" i="15"/>
  <c r="F128" i="15"/>
  <c r="U127" i="15"/>
  <c r="I127" i="15"/>
  <c r="X126" i="15"/>
  <c r="AA125" i="15"/>
  <c r="AD124" i="15"/>
  <c r="R124" i="15"/>
  <c r="F124" i="15"/>
  <c r="U123" i="15"/>
  <c r="I123" i="15"/>
  <c r="X122" i="15"/>
  <c r="AA121" i="15"/>
  <c r="AD120" i="15"/>
  <c r="R120" i="15"/>
  <c r="F120" i="15"/>
  <c r="U119" i="15"/>
  <c r="I119" i="15"/>
  <c r="X118" i="15"/>
  <c r="B10" i="16"/>
  <c r="V212" i="15"/>
  <c r="P210" i="15"/>
  <c r="S208" i="15"/>
  <c r="R204" i="15"/>
  <c r="Q198" i="15"/>
  <c r="M196" i="15"/>
  <c r="P194" i="15"/>
  <c r="S192" i="15"/>
  <c r="R190" i="15"/>
  <c r="AA188" i="15"/>
  <c r="AC186" i="15"/>
  <c r="H185" i="15"/>
  <c r="S181" i="15"/>
  <c r="E180" i="15"/>
  <c r="U178" i="15"/>
  <c r="P177" i="15"/>
  <c r="D176" i="15"/>
  <c r="M173" i="15"/>
  <c r="I172" i="15"/>
  <c r="F171" i="15"/>
  <c r="AB169" i="15"/>
  <c r="AA168" i="15"/>
  <c r="X165" i="15"/>
  <c r="E165" i="15"/>
  <c r="Q163" i="15"/>
  <c r="Z162" i="15"/>
  <c r="G162" i="15"/>
  <c r="Q161" i="15"/>
  <c r="Y160" i="15"/>
  <c r="H160" i="15"/>
  <c r="P159" i="15"/>
  <c r="G158" i="15"/>
  <c r="Q157" i="15"/>
  <c r="Y156" i="15"/>
  <c r="H156" i="15"/>
  <c r="P155" i="15"/>
  <c r="G154" i="15"/>
  <c r="Q153" i="15"/>
  <c r="Y152" i="15"/>
  <c r="H152" i="15"/>
  <c r="P151" i="15"/>
  <c r="G150" i="15"/>
  <c r="U148" i="15"/>
  <c r="D148" i="15"/>
  <c r="V146" i="15"/>
  <c r="AD145" i="15"/>
  <c r="M145" i="15"/>
  <c r="U144" i="15"/>
  <c r="D144" i="15"/>
  <c r="V142" i="15"/>
  <c r="AD141" i="15"/>
  <c r="M141" i="15"/>
  <c r="U140" i="15"/>
  <c r="I140" i="15"/>
  <c r="X139" i="15"/>
  <c r="AA138" i="15"/>
  <c r="O138" i="15"/>
  <c r="AD137" i="15"/>
  <c r="R137" i="15"/>
  <c r="F137" i="15"/>
  <c r="U136" i="15"/>
  <c r="I136" i="15"/>
  <c r="X135" i="15"/>
  <c r="AA134" i="15"/>
  <c r="O134" i="15"/>
  <c r="AD133" i="15"/>
  <c r="R133" i="15"/>
  <c r="F133" i="15"/>
  <c r="T131" i="15"/>
  <c r="AC128" i="15"/>
  <c r="Q128" i="15"/>
  <c r="E128" i="15"/>
  <c r="T127" i="15"/>
  <c r="N125" i="15"/>
  <c r="AC124" i="15"/>
  <c r="Q124" i="15"/>
  <c r="E124" i="15"/>
  <c r="T123" i="15"/>
  <c r="AC120" i="15"/>
  <c r="Q120" i="15"/>
  <c r="E120" i="15"/>
  <c r="T119" i="15"/>
  <c r="P213" i="15"/>
  <c r="J205" i="15"/>
  <c r="N189" i="15"/>
  <c r="D182" i="15"/>
  <c r="Q171" i="15"/>
  <c r="G167" i="15"/>
  <c r="AB163" i="15"/>
  <c r="X161" i="15"/>
  <c r="Y159" i="15"/>
  <c r="D158" i="15"/>
  <c r="O156" i="15"/>
  <c r="Y154" i="15"/>
  <c r="J153" i="15"/>
  <c r="D150" i="15"/>
  <c r="U146" i="15"/>
  <c r="G145" i="15"/>
  <c r="Y143" i="15"/>
  <c r="P142" i="15"/>
  <c r="G141" i="15"/>
  <c r="F140" i="15"/>
  <c r="I139" i="15"/>
  <c r="O137" i="15"/>
  <c r="R136" i="15"/>
  <c r="U135" i="15"/>
  <c r="X134" i="15"/>
  <c r="AA133" i="15"/>
  <c r="AC131" i="15"/>
  <c r="E131" i="15"/>
  <c r="Q127" i="15"/>
  <c r="AD125" i="15"/>
  <c r="O124" i="15"/>
  <c r="AC122" i="15"/>
  <c r="M121" i="15"/>
  <c r="U120" i="15"/>
  <c r="AB119" i="15"/>
  <c r="F119" i="15"/>
  <c r="Q118" i="15"/>
  <c r="E118" i="15"/>
  <c r="T117" i="15"/>
  <c r="H117" i="15"/>
  <c r="M114" i="15"/>
  <c r="AB113" i="15"/>
  <c r="D113" i="15"/>
  <c r="S112" i="15"/>
  <c r="G112" i="15"/>
  <c r="U212" i="15"/>
  <c r="P204" i="15"/>
  <c r="J196" i="15"/>
  <c r="Q188" i="15"/>
  <c r="Q181" i="15"/>
  <c r="AD175" i="15"/>
  <c r="AD170" i="15"/>
  <c r="X163" i="15"/>
  <c r="AC157" i="15"/>
  <c r="M156" i="15"/>
  <c r="U154" i="15"/>
  <c r="G153" i="15"/>
  <c r="O151" i="15"/>
  <c r="I148" i="15"/>
  <c r="Q146" i="15"/>
  <c r="F145" i="15"/>
  <c r="X143" i="15"/>
  <c r="O142" i="15"/>
  <c r="F141" i="15"/>
  <c r="E140" i="15"/>
  <c r="H139" i="15"/>
  <c r="N137" i="15"/>
  <c r="Q136" i="15"/>
  <c r="T135" i="15"/>
  <c r="W134" i="15"/>
  <c r="Z133" i="15"/>
  <c r="AB131" i="15"/>
  <c r="D131" i="15"/>
  <c r="G130" i="15"/>
  <c r="M128" i="15"/>
  <c r="U126" i="15"/>
  <c r="AB125" i="15"/>
  <c r="S123" i="15"/>
  <c r="G122" i="15"/>
  <c r="S120" i="15"/>
  <c r="E119" i="15"/>
  <c r="P118" i="15"/>
  <c r="D118" i="15"/>
  <c r="S117" i="15"/>
  <c r="G117" i="15"/>
  <c r="AD112" i="15"/>
  <c r="R112" i="15"/>
  <c r="F112" i="15"/>
  <c r="U111" i="15"/>
  <c r="I111" i="15"/>
  <c r="AA109" i="15"/>
  <c r="O109" i="15"/>
  <c r="AD108" i="15"/>
  <c r="R108" i="15"/>
  <c r="F108" i="15"/>
  <c r="U107" i="15"/>
  <c r="I107" i="15"/>
  <c r="X106" i="15"/>
  <c r="AA105" i="15"/>
  <c r="O105" i="15"/>
  <c r="AD104" i="15"/>
  <c r="R104" i="15"/>
  <c r="F104" i="15"/>
  <c r="U103" i="15"/>
  <c r="I103" i="15"/>
  <c r="X102" i="15"/>
  <c r="AA101" i="15"/>
  <c r="AD100" i="15"/>
  <c r="R100" i="15"/>
  <c r="F100" i="15"/>
  <c r="U99" i="15"/>
  <c r="I99" i="15"/>
  <c r="W97" i="15"/>
  <c r="N96" i="15"/>
  <c r="AC95" i="15"/>
  <c r="Q95" i="15"/>
  <c r="E95" i="15"/>
  <c r="T94" i="15"/>
  <c r="H94" i="15"/>
  <c r="Z92" i="15"/>
  <c r="N92" i="15"/>
  <c r="AC91" i="15"/>
  <c r="Q91" i="15"/>
  <c r="E91" i="15"/>
  <c r="T90" i="15"/>
  <c r="H90" i="15"/>
  <c r="N88" i="15"/>
  <c r="AC87" i="15"/>
  <c r="Q87" i="15"/>
  <c r="E87" i="15"/>
  <c r="T86" i="15"/>
  <c r="H86" i="15"/>
  <c r="N84" i="15"/>
  <c r="AC83" i="15"/>
  <c r="Q83" i="15"/>
  <c r="E83" i="15"/>
  <c r="T82" i="15"/>
  <c r="H82" i="15"/>
  <c r="Y79" i="15"/>
  <c r="M79" i="15"/>
  <c r="AB78" i="15"/>
  <c r="P78" i="15"/>
  <c r="D78" i="15"/>
  <c r="S77" i="15"/>
  <c r="G77" i="15"/>
  <c r="Y75" i="15"/>
  <c r="M75" i="15"/>
  <c r="AB74" i="15"/>
  <c r="D74" i="15"/>
  <c r="S73" i="15"/>
  <c r="G73" i="15"/>
  <c r="Y71" i="15"/>
  <c r="M71" i="15"/>
  <c r="AB70" i="15"/>
  <c r="P70" i="15"/>
  <c r="D70" i="15"/>
  <c r="S69" i="15"/>
  <c r="G69" i="15"/>
  <c r="Y67" i="15"/>
  <c r="M67" i="15"/>
  <c r="AB66" i="15"/>
  <c r="P66" i="15"/>
  <c r="D66" i="15"/>
  <c r="S65" i="15"/>
  <c r="G65" i="15"/>
  <c r="N204" i="15"/>
  <c r="I196" i="15"/>
  <c r="N188" i="15"/>
  <c r="I181" i="15"/>
  <c r="AB175" i="15"/>
  <c r="AA170" i="15"/>
  <c r="P163" i="15"/>
  <c r="P161" i="15"/>
  <c r="O159" i="15"/>
  <c r="X157" i="15"/>
  <c r="G156" i="15"/>
  <c r="S154" i="15"/>
  <c r="E153" i="15"/>
  <c r="M151" i="15"/>
  <c r="AD147" i="15"/>
  <c r="O146" i="15"/>
  <c r="AD144" i="15"/>
  <c r="U143" i="15"/>
  <c r="AD140" i="15"/>
  <c r="AD139" i="15"/>
  <c r="F139" i="15"/>
  <c r="I138" i="15"/>
  <c r="O136" i="15"/>
  <c r="R135" i="15"/>
  <c r="U134" i="15"/>
  <c r="X133" i="15"/>
  <c r="AC130" i="15"/>
  <c r="E130" i="15"/>
  <c r="T126" i="15"/>
  <c r="F125" i="15"/>
  <c r="M124" i="15"/>
  <c r="R123" i="15"/>
  <c r="Y122" i="15"/>
  <c r="E122" i="15"/>
  <c r="P120" i="15"/>
  <c r="X119" i="15"/>
  <c r="D119" i="15"/>
  <c r="O118" i="15"/>
  <c r="AD117" i="15"/>
  <c r="R117" i="15"/>
  <c r="F117" i="15"/>
  <c r="U116" i="15"/>
  <c r="I116" i="15"/>
  <c r="AC112" i="15"/>
  <c r="Q112" i="15"/>
  <c r="E112" i="15"/>
  <c r="T111" i="15"/>
  <c r="AC108" i="15"/>
  <c r="Q108" i="15"/>
  <c r="E108" i="15"/>
  <c r="T107" i="15"/>
  <c r="N105" i="15"/>
  <c r="AC104" i="15"/>
  <c r="Q104" i="15"/>
  <c r="E104" i="15"/>
  <c r="T103" i="15"/>
  <c r="AC100" i="15"/>
  <c r="Q100" i="15"/>
  <c r="E100" i="15"/>
  <c r="T99" i="15"/>
  <c r="V97" i="15"/>
  <c r="J97" i="15"/>
  <c r="M96" i="15"/>
  <c r="AB95" i="15"/>
  <c r="P95" i="15"/>
  <c r="D95" i="15"/>
  <c r="S94" i="15"/>
  <c r="G94" i="15"/>
  <c r="Y92" i="15"/>
  <c r="M92" i="15"/>
  <c r="AB91" i="15"/>
  <c r="P91" i="15"/>
  <c r="D91" i="15"/>
  <c r="S90" i="15"/>
  <c r="G90" i="15"/>
  <c r="V89" i="15"/>
  <c r="J89" i="15"/>
  <c r="Y88" i="15"/>
  <c r="M88" i="15"/>
  <c r="AB87" i="15"/>
  <c r="P87" i="15"/>
  <c r="D87" i="15"/>
  <c r="S86" i="15"/>
  <c r="G86" i="15"/>
  <c r="V85" i="15"/>
  <c r="J85" i="15"/>
  <c r="M84" i="15"/>
  <c r="AB83" i="15"/>
  <c r="P83" i="15"/>
  <c r="D83" i="15"/>
  <c r="S82" i="15"/>
  <c r="G82" i="15"/>
  <c r="U80" i="15"/>
  <c r="I80" i="15"/>
  <c r="X79" i="15"/>
  <c r="AA78" i="15"/>
  <c r="O78" i="15"/>
  <c r="AD77" i="15"/>
  <c r="R77" i="15"/>
  <c r="F77" i="15"/>
  <c r="U76" i="15"/>
  <c r="I76" i="15"/>
  <c r="X75" i="15"/>
  <c r="AA74" i="15"/>
  <c r="AD73" i="15"/>
  <c r="R73" i="15"/>
  <c r="F73" i="15"/>
  <c r="U72" i="15"/>
  <c r="I72" i="15"/>
  <c r="X71" i="15"/>
  <c r="AA70" i="15"/>
  <c r="O70" i="15"/>
  <c r="AD69" i="15"/>
  <c r="R69" i="15"/>
  <c r="F69" i="15"/>
  <c r="U68" i="15"/>
  <c r="I68" i="15"/>
  <c r="X67" i="15"/>
  <c r="AA66" i="15"/>
  <c r="O66" i="15"/>
  <c r="AD65" i="15"/>
  <c r="R65" i="15"/>
  <c r="F65" i="15"/>
  <c r="C23" i="16"/>
  <c r="N211" i="15"/>
  <c r="D195" i="15"/>
  <c r="P187" i="15"/>
  <c r="S180" i="15"/>
  <c r="O163" i="15"/>
  <c r="M159" i="15"/>
  <c r="AD155" i="15"/>
  <c r="P154" i="15"/>
  <c r="X152" i="15"/>
  <c r="Z147" i="15"/>
  <c r="AB144" i="15"/>
  <c r="S143" i="15"/>
  <c r="J142" i="15"/>
  <c r="AB140" i="15"/>
  <c r="AB139" i="15"/>
  <c r="D139" i="15"/>
  <c r="G138" i="15"/>
  <c r="M136" i="15"/>
  <c r="P135" i="15"/>
  <c r="S134" i="15"/>
  <c r="X131" i="15"/>
  <c r="AA130" i="15"/>
  <c r="AD129" i="15"/>
  <c r="F129" i="15"/>
  <c r="I128" i="15"/>
  <c r="S126" i="15"/>
  <c r="X125" i="15"/>
  <c r="D125" i="15"/>
  <c r="Q123" i="15"/>
  <c r="AD121" i="15"/>
  <c r="O120" i="15"/>
  <c r="AC118" i="15"/>
  <c r="N118" i="15"/>
  <c r="AC117" i="15"/>
  <c r="Q117" i="15"/>
  <c r="E117" i="15"/>
  <c r="T116" i="15"/>
  <c r="M113" i="15"/>
  <c r="AB112" i="15"/>
  <c r="P112" i="15"/>
  <c r="D112" i="15"/>
  <c r="S111" i="15"/>
  <c r="G111" i="15"/>
  <c r="V110" i="15"/>
  <c r="J110" i="15"/>
  <c r="Y109" i="15"/>
  <c r="M109" i="15"/>
  <c r="AB108" i="15"/>
  <c r="P108" i="15"/>
  <c r="D108" i="15"/>
  <c r="S107" i="15"/>
  <c r="G107" i="15"/>
  <c r="M105" i="15"/>
  <c r="AB104" i="15"/>
  <c r="P104" i="15"/>
  <c r="D104" i="15"/>
  <c r="S103" i="15"/>
  <c r="G103" i="15"/>
  <c r="M101" i="15"/>
  <c r="AB100" i="15"/>
  <c r="P100" i="15"/>
  <c r="D100" i="15"/>
  <c r="S99" i="15"/>
  <c r="G99" i="15"/>
  <c r="U97" i="15"/>
  <c r="I97" i="15"/>
  <c r="X96" i="15"/>
  <c r="AA95" i="15"/>
  <c r="O95" i="15"/>
  <c r="AD94" i="15"/>
  <c r="R94" i="15"/>
  <c r="F94" i="15"/>
  <c r="U93" i="15"/>
  <c r="I93" i="15"/>
  <c r="X92" i="15"/>
  <c r="O91" i="15"/>
  <c r="AD90" i="15"/>
  <c r="R90" i="15"/>
  <c r="F90" i="15"/>
  <c r="U89" i="15"/>
  <c r="I89" i="15"/>
  <c r="X88" i="15"/>
  <c r="AA87" i="15"/>
  <c r="O87" i="15"/>
  <c r="AD86" i="15"/>
  <c r="R86" i="15"/>
  <c r="F86" i="15"/>
  <c r="U85" i="15"/>
  <c r="I85" i="15"/>
  <c r="X84" i="15"/>
  <c r="AA83" i="15"/>
  <c r="O83" i="15"/>
  <c r="AD82" i="15"/>
  <c r="R82" i="15"/>
  <c r="F82" i="15"/>
  <c r="T80" i="15"/>
  <c r="Z78" i="15"/>
  <c r="N78" i="15"/>
  <c r="AC77" i="15"/>
  <c r="Q77" i="15"/>
  <c r="E77" i="15"/>
  <c r="T76" i="15"/>
  <c r="Z74" i="15"/>
  <c r="AC73" i="15"/>
  <c r="Q73" i="15"/>
  <c r="E73" i="15"/>
  <c r="T72" i="15"/>
  <c r="H72" i="15"/>
  <c r="Z70" i="15"/>
  <c r="N70" i="15"/>
  <c r="AC69" i="15"/>
  <c r="Q69" i="15"/>
  <c r="E69" i="15"/>
  <c r="T68" i="15"/>
  <c r="H68" i="15"/>
  <c r="Z66" i="15"/>
  <c r="N66" i="15"/>
  <c r="AC65" i="15"/>
  <c r="Q65" i="15"/>
  <c r="E65" i="15"/>
  <c r="E20" i="16"/>
  <c r="G7" i="16"/>
  <c r="M210" i="15"/>
  <c r="O194" i="15"/>
  <c r="X186" i="15"/>
  <c r="AA179" i="15"/>
  <c r="V174" i="15"/>
  <c r="W165" i="15"/>
  <c r="F163" i="15"/>
  <c r="G161" i="15"/>
  <c r="F159" i="15"/>
  <c r="P157" i="15"/>
  <c r="AB155" i="15"/>
  <c r="N154" i="15"/>
  <c r="V152" i="15"/>
  <c r="F151" i="15"/>
  <c r="X147" i="15"/>
  <c r="J146" i="15"/>
  <c r="T144" i="15"/>
  <c r="AC141" i="15"/>
  <c r="T140" i="15"/>
  <c r="Z138" i="15"/>
  <c r="AC137" i="15"/>
  <c r="E137" i="15"/>
  <c r="H136" i="15"/>
  <c r="N134" i="15"/>
  <c r="Q133" i="15"/>
  <c r="S131" i="15"/>
  <c r="Y129" i="15"/>
  <c r="AB128" i="15"/>
  <c r="D128" i="15"/>
  <c r="Q126" i="15"/>
  <c r="AB124" i="15"/>
  <c r="I124" i="15"/>
  <c r="U122" i="15"/>
  <c r="AB121" i="15"/>
  <c r="S119" i="15"/>
  <c r="AA118" i="15"/>
  <c r="M118" i="15"/>
  <c r="AB117" i="15"/>
  <c r="P117" i="15"/>
  <c r="D117" i="15"/>
  <c r="S116" i="15"/>
  <c r="G116" i="15"/>
  <c r="U114" i="15"/>
  <c r="I114" i="15"/>
  <c r="X113" i="15"/>
  <c r="AA112" i="15"/>
  <c r="AD111" i="15"/>
  <c r="R111" i="15"/>
  <c r="F111" i="15"/>
  <c r="U110" i="15"/>
  <c r="I110" i="15"/>
  <c r="X109" i="15"/>
  <c r="O108" i="15"/>
  <c r="AD107" i="15"/>
  <c r="R107" i="15"/>
  <c r="F107" i="15"/>
  <c r="U106" i="15"/>
  <c r="I106" i="15"/>
  <c r="X105" i="15"/>
  <c r="AA104" i="15"/>
  <c r="O104" i="15"/>
  <c r="AD103" i="15"/>
  <c r="R103" i="15"/>
  <c r="F103" i="15"/>
  <c r="U102" i="15"/>
  <c r="I102" i="15"/>
  <c r="X101" i="15"/>
  <c r="AA100" i="15"/>
  <c r="AD99" i="15"/>
  <c r="R99" i="15"/>
  <c r="F99" i="15"/>
  <c r="T97" i="15"/>
  <c r="H97" i="15"/>
  <c r="W96" i="15"/>
  <c r="Z95" i="15"/>
  <c r="N95" i="15"/>
  <c r="AC94" i="15"/>
  <c r="Q94" i="15"/>
  <c r="E94" i="15"/>
  <c r="T93" i="15"/>
  <c r="H93" i="15"/>
  <c r="Z91" i="15"/>
  <c r="N91" i="15"/>
  <c r="AC90" i="15"/>
  <c r="Q90" i="15"/>
  <c r="E90" i="15"/>
  <c r="T89" i="15"/>
  <c r="H89" i="15"/>
  <c r="W88" i="15"/>
  <c r="N87" i="15"/>
  <c r="AC86" i="15"/>
  <c r="Q86" i="15"/>
  <c r="E86" i="15"/>
  <c r="T85" i="15"/>
  <c r="H85" i="15"/>
  <c r="W84" i="15"/>
  <c r="N83" i="15"/>
  <c r="AC82" i="15"/>
  <c r="Q82" i="15"/>
  <c r="E82" i="15"/>
  <c r="S80" i="15"/>
  <c r="G80" i="15"/>
  <c r="Y78" i="15"/>
  <c r="M78" i="15"/>
  <c r="AB77" i="15"/>
  <c r="D77" i="15"/>
  <c r="S76" i="15"/>
  <c r="G76" i="15"/>
  <c r="Y74" i="15"/>
  <c r="M74" i="15"/>
  <c r="AB73" i="15"/>
  <c r="P73" i="15"/>
  <c r="D73" i="15"/>
  <c r="S72" i="15"/>
  <c r="G72" i="15"/>
  <c r="Y70" i="15"/>
  <c r="M70" i="15"/>
  <c r="AB69" i="15"/>
  <c r="P69" i="15"/>
  <c r="D69" i="15"/>
  <c r="S68" i="15"/>
  <c r="G68" i="15"/>
  <c r="Y66" i="15"/>
  <c r="M66" i="15"/>
  <c r="AB65" i="15"/>
  <c r="D65" i="15"/>
  <c r="F7" i="16"/>
  <c r="I202" i="15"/>
  <c r="D194" i="15"/>
  <c r="X179" i="15"/>
  <c r="R174" i="15"/>
  <c r="X169" i="15"/>
  <c r="V165" i="15"/>
  <c r="D163" i="15"/>
  <c r="E161" i="15"/>
  <c r="D159" i="15"/>
  <c r="Y155" i="15"/>
  <c r="F154" i="15"/>
  <c r="T152" i="15"/>
  <c r="D151" i="15"/>
  <c r="U147" i="15"/>
  <c r="AC145" i="15"/>
  <c r="R144" i="15"/>
  <c r="I143" i="15"/>
  <c r="AA141" i="15"/>
  <c r="S140" i="15"/>
  <c r="V139" i="15"/>
  <c r="Y138" i="15"/>
  <c r="AB137" i="15"/>
  <c r="D137" i="15"/>
  <c r="G136" i="15"/>
  <c r="J135" i="15"/>
  <c r="M134" i="15"/>
  <c r="P133" i="15"/>
  <c r="R131" i="15"/>
  <c r="U130" i="15"/>
  <c r="X129" i="15"/>
  <c r="AD127" i="15"/>
  <c r="G127" i="15"/>
  <c r="AA124" i="15"/>
  <c r="G124" i="15"/>
  <c r="T122" i="15"/>
  <c r="F121" i="15"/>
  <c r="M120" i="15"/>
  <c r="R119" i="15"/>
  <c r="AA117" i="15"/>
  <c r="O117" i="15"/>
  <c r="AD116" i="15"/>
  <c r="R116" i="15"/>
  <c r="F116" i="15"/>
  <c r="R208" i="15"/>
  <c r="G185" i="15"/>
  <c r="S178" i="15"/>
  <c r="V168" i="15"/>
  <c r="D165" i="15"/>
  <c r="U162" i="15"/>
  <c r="V160" i="15"/>
  <c r="U158" i="15"/>
  <c r="G157" i="15"/>
  <c r="O155" i="15"/>
  <c r="AC153" i="15"/>
  <c r="M152" i="15"/>
  <c r="U150" i="15"/>
  <c r="AD148" i="15"/>
  <c r="Y145" i="15"/>
  <c r="P144" i="15"/>
  <c r="G143" i="15"/>
  <c r="Y141" i="15"/>
  <c r="Q140" i="15"/>
  <c r="T139" i="15"/>
  <c r="Z137" i="15"/>
  <c r="AC136" i="15"/>
  <c r="E136" i="15"/>
  <c r="H135" i="15"/>
  <c r="K134" i="15"/>
  <c r="N133" i="15"/>
  <c r="S130" i="15"/>
  <c r="Y128" i="15"/>
  <c r="AB127" i="15"/>
  <c r="E127" i="15"/>
  <c r="T216" i="15"/>
  <c r="G208" i="15"/>
  <c r="F192" i="15"/>
  <c r="Y184" i="15"/>
  <c r="U168" i="15"/>
  <c r="AA164" i="15"/>
  <c r="P162" i="15"/>
  <c r="O160" i="15"/>
  <c r="S158" i="15"/>
  <c r="E157" i="15"/>
  <c r="M155" i="15"/>
  <c r="X153" i="15"/>
  <c r="G152" i="15"/>
  <c r="S150" i="15"/>
  <c r="AB148" i="15"/>
  <c r="I147" i="15"/>
  <c r="T145" i="15"/>
  <c r="AC142" i="15"/>
  <c r="T141" i="15"/>
  <c r="O140" i="15"/>
  <c r="R139" i="15"/>
  <c r="U138" i="15"/>
  <c r="X137" i="15"/>
  <c r="AA136" i="15"/>
  <c r="AD135" i="15"/>
  <c r="F135" i="15"/>
  <c r="I134" i="15"/>
  <c r="N131" i="15"/>
  <c r="Q130" i="15"/>
  <c r="T129" i="15"/>
  <c r="D127" i="15"/>
  <c r="I126" i="15"/>
  <c r="AC123" i="15"/>
  <c r="G123" i="15"/>
  <c r="O122" i="15"/>
  <c r="AA120" i="15"/>
  <c r="G120" i="15"/>
  <c r="N119" i="15"/>
  <c r="V214" i="15"/>
  <c r="N206" i="15"/>
  <c r="O198" i="15"/>
  <c r="Q190" i="15"/>
  <c r="AB182" i="15"/>
  <c r="I177" i="15"/>
  <c r="H172" i="15"/>
  <c r="X167" i="15"/>
  <c r="I164" i="15"/>
  <c r="F162" i="15"/>
  <c r="G160" i="15"/>
  <c r="N158" i="15"/>
  <c r="F155" i="15"/>
  <c r="P153" i="15"/>
  <c r="AB151" i="15"/>
  <c r="N150" i="15"/>
  <c r="R148" i="15"/>
  <c r="AC146" i="15"/>
  <c r="L145" i="15"/>
  <c r="AD143" i="15"/>
  <c r="U142" i="15"/>
  <c r="H140" i="15"/>
  <c r="N138" i="15"/>
  <c r="Q137" i="15"/>
  <c r="T136" i="15"/>
  <c r="Z134" i="15"/>
  <c r="AC133" i="15"/>
  <c r="E133" i="15"/>
  <c r="G131" i="15"/>
  <c r="M129" i="15"/>
  <c r="S127" i="15"/>
  <c r="AA126" i="15"/>
  <c r="G126" i="15"/>
  <c r="S124" i="15"/>
  <c r="E123" i="15"/>
  <c r="R121" i="15"/>
  <c r="Y120" i="15"/>
  <c r="AD119" i="15"/>
  <c r="T118" i="15"/>
  <c r="G118" i="15"/>
  <c r="V117" i="15"/>
  <c r="J117" i="15"/>
  <c r="Y116" i="15"/>
  <c r="M116" i="15"/>
  <c r="O114" i="15"/>
  <c r="AD113" i="15"/>
  <c r="R113" i="15"/>
  <c r="F113" i="15"/>
  <c r="U112" i="15"/>
  <c r="I112" i="15"/>
  <c r="X111" i="15"/>
  <c r="AA110" i="15"/>
  <c r="O110" i="15"/>
  <c r="AD109" i="15"/>
  <c r="R109" i="15"/>
  <c r="F109" i="15"/>
  <c r="U108" i="15"/>
  <c r="I108" i="15"/>
  <c r="X107" i="15"/>
  <c r="AA106" i="15"/>
  <c r="AD105" i="15"/>
  <c r="R105" i="15"/>
  <c r="F105" i="15"/>
  <c r="U104" i="15"/>
  <c r="I104" i="15"/>
  <c r="X103" i="15"/>
  <c r="O102" i="15"/>
  <c r="AD101" i="15"/>
  <c r="R101" i="15"/>
  <c r="F101" i="15"/>
  <c r="U100" i="15"/>
  <c r="I100" i="15"/>
  <c r="X99" i="15"/>
  <c r="N97" i="15"/>
  <c r="AC96" i="15"/>
  <c r="Q96" i="15"/>
  <c r="E96" i="15"/>
  <c r="T95" i="15"/>
  <c r="H95" i="15"/>
  <c r="N93" i="15"/>
  <c r="AC92" i="15"/>
  <c r="Q92" i="15"/>
  <c r="E92" i="15"/>
  <c r="T91" i="15"/>
  <c r="H91" i="15"/>
  <c r="N89" i="15"/>
  <c r="AC88" i="15"/>
  <c r="Q88" i="15"/>
  <c r="E88" i="15"/>
  <c r="T87" i="15"/>
  <c r="H87" i="15"/>
  <c r="G199" i="15"/>
  <c r="S172" i="15"/>
  <c r="M160" i="15"/>
  <c r="V153" i="15"/>
  <c r="G147" i="15"/>
  <c r="R141" i="15"/>
  <c r="G134" i="15"/>
  <c r="O130" i="15"/>
  <c r="AC126" i="15"/>
  <c r="U124" i="15"/>
  <c r="M122" i="15"/>
  <c r="D120" i="15"/>
  <c r="J118" i="15"/>
  <c r="E116" i="15"/>
  <c r="AD114" i="15"/>
  <c r="F114" i="15"/>
  <c r="I113" i="15"/>
  <c r="Y110" i="15"/>
  <c r="D110" i="15"/>
  <c r="I109" i="15"/>
  <c r="N108" i="15"/>
  <c r="AC106" i="15"/>
  <c r="G106" i="15"/>
  <c r="V104" i="15"/>
  <c r="AA103" i="15"/>
  <c r="E103" i="15"/>
  <c r="N102" i="15"/>
  <c r="T101" i="15"/>
  <c r="Y100" i="15"/>
  <c r="G100" i="15"/>
  <c r="M99" i="15"/>
  <c r="S97" i="15"/>
  <c r="AB96" i="15"/>
  <c r="G96" i="15"/>
  <c r="U94" i="15"/>
  <c r="AA93" i="15"/>
  <c r="E93" i="15"/>
  <c r="J92" i="15"/>
  <c r="S91" i="15"/>
  <c r="Y90" i="15"/>
  <c r="AD89" i="15"/>
  <c r="R88" i="15"/>
  <c r="AB86" i="15"/>
  <c r="P85" i="15"/>
  <c r="AA84" i="15"/>
  <c r="G84" i="15"/>
  <c r="R83" i="15"/>
  <c r="Y82" i="15"/>
  <c r="I82" i="15"/>
  <c r="AD79" i="15"/>
  <c r="N79" i="15"/>
  <c r="U78" i="15"/>
  <c r="E78" i="15"/>
  <c r="AD75" i="15"/>
  <c r="N75" i="15"/>
  <c r="U74" i="15"/>
  <c r="E74" i="15"/>
  <c r="AD71" i="15"/>
  <c r="N71" i="15"/>
  <c r="U70" i="15"/>
  <c r="E70" i="15"/>
  <c r="AD67" i="15"/>
  <c r="U66" i="15"/>
  <c r="E66" i="15"/>
  <c r="AD63" i="15"/>
  <c r="R63" i="15"/>
  <c r="F63" i="15"/>
  <c r="U62" i="15"/>
  <c r="I62" i="15"/>
  <c r="X61" i="15"/>
  <c r="AA60" i="15"/>
  <c r="O60" i="15"/>
  <c r="AD59" i="15"/>
  <c r="R59" i="15"/>
  <c r="F59" i="15"/>
  <c r="U58" i="15"/>
  <c r="I58" i="15"/>
  <c r="X57" i="15"/>
  <c r="AA56" i="15"/>
  <c r="O56" i="15"/>
  <c r="AD55" i="15"/>
  <c r="R55" i="15"/>
  <c r="F55" i="15"/>
  <c r="U54" i="15"/>
  <c r="I54" i="15"/>
  <c r="X53" i="15"/>
  <c r="AA52" i="15"/>
  <c r="O52" i="15"/>
  <c r="AD51" i="15"/>
  <c r="R51" i="15"/>
  <c r="F51" i="15"/>
  <c r="U50" i="15"/>
  <c r="I50" i="15"/>
  <c r="X49" i="15"/>
  <c r="AA48" i="15"/>
  <c r="O48" i="15"/>
  <c r="AC46" i="15"/>
  <c r="Q46" i="15"/>
  <c r="E46" i="15"/>
  <c r="T45" i="15"/>
  <c r="Z43" i="15"/>
  <c r="AC42" i="15"/>
  <c r="Q42" i="15"/>
  <c r="E42" i="15"/>
  <c r="T41" i="15"/>
  <c r="Z39" i="15"/>
  <c r="N39" i="15"/>
  <c r="AC38" i="15"/>
  <c r="Q38" i="15"/>
  <c r="E38" i="15"/>
  <c r="T37" i="15"/>
  <c r="Z35" i="15"/>
  <c r="AC34" i="15"/>
  <c r="Q34" i="15"/>
  <c r="E34" i="15"/>
  <c r="T33" i="15"/>
  <c r="Z31" i="15"/>
  <c r="AB29" i="15"/>
  <c r="P29" i="15"/>
  <c r="D29" i="15"/>
  <c r="S28" i="15"/>
  <c r="G28" i="15"/>
  <c r="G198" i="15"/>
  <c r="AC171" i="15"/>
  <c r="AD159" i="15"/>
  <c r="AA146" i="15"/>
  <c r="H141" i="15"/>
  <c r="P137" i="15"/>
  <c r="AB133" i="15"/>
  <c r="I130" i="15"/>
  <c r="Y126" i="15"/>
  <c r="I122" i="15"/>
  <c r="AC119" i="15"/>
  <c r="I118" i="15"/>
  <c r="I117" i="15"/>
  <c r="D116" i="15"/>
  <c r="AC114" i="15"/>
  <c r="E114" i="15"/>
  <c r="O111" i="15"/>
  <c r="T110" i="15"/>
  <c r="AC109" i="15"/>
  <c r="M108" i="15"/>
  <c r="AB106" i="15"/>
  <c r="F106" i="15"/>
  <c r="T104" i="15"/>
  <c r="D103" i="15"/>
  <c r="M102" i="15"/>
  <c r="S101" i="15"/>
  <c r="X100" i="15"/>
  <c r="AC99" i="15"/>
  <c r="R97" i="15"/>
  <c r="AA96" i="15"/>
  <c r="F96" i="15"/>
  <c r="P94" i="15"/>
  <c r="D93" i="15"/>
  <c r="I92" i="15"/>
  <c r="R91" i="15"/>
  <c r="AC89" i="15"/>
  <c r="G89" i="15"/>
  <c r="P88" i="15"/>
  <c r="AA86" i="15"/>
  <c r="I86" i="15"/>
  <c r="O85" i="15"/>
  <c r="V84" i="15"/>
  <c r="F84" i="15"/>
  <c r="M83" i="15"/>
  <c r="D82" i="15"/>
  <c r="R80" i="15"/>
  <c r="AC79" i="15"/>
  <c r="I79" i="15"/>
  <c r="T78" i="15"/>
  <c r="AA77" i="15"/>
  <c r="R76" i="15"/>
  <c r="AC75" i="15"/>
  <c r="I75" i="15"/>
  <c r="T74" i="15"/>
  <c r="AA73" i="15"/>
  <c r="R72" i="15"/>
  <c r="AC71" i="15"/>
  <c r="I71" i="15"/>
  <c r="T70" i="15"/>
  <c r="AA69" i="15"/>
  <c r="R68" i="15"/>
  <c r="AC67" i="15"/>
  <c r="I67" i="15"/>
  <c r="T66" i="15"/>
  <c r="AA65" i="15"/>
  <c r="AC63" i="15"/>
  <c r="Q63" i="15"/>
  <c r="E63" i="15"/>
  <c r="T62" i="15"/>
  <c r="H62" i="15"/>
  <c r="Z60" i="15"/>
  <c r="N60" i="15"/>
  <c r="AC59" i="15"/>
  <c r="Q59" i="15"/>
  <c r="E59" i="15"/>
  <c r="T58" i="15"/>
  <c r="H58" i="15"/>
  <c r="Z56" i="15"/>
  <c r="N56" i="15"/>
  <c r="AC55" i="15"/>
  <c r="Q55" i="15"/>
  <c r="E55" i="15"/>
  <c r="T54" i="15"/>
  <c r="H54" i="15"/>
  <c r="Z52" i="15"/>
  <c r="N52" i="15"/>
  <c r="AC51" i="15"/>
  <c r="Q51" i="15"/>
  <c r="E51" i="15"/>
  <c r="T50" i="15"/>
  <c r="H50" i="15"/>
  <c r="Z48" i="15"/>
  <c r="N48" i="15"/>
  <c r="AB46" i="15"/>
  <c r="D46" i="15"/>
  <c r="S45" i="15"/>
  <c r="G45" i="15"/>
  <c r="Y43" i="15"/>
  <c r="M43" i="15"/>
  <c r="AB42" i="15"/>
  <c r="D42" i="15"/>
  <c r="S41" i="15"/>
  <c r="G41" i="15"/>
  <c r="Y39" i="15"/>
  <c r="M39" i="15"/>
  <c r="AB38" i="15"/>
  <c r="P38" i="15"/>
  <c r="D38" i="15"/>
  <c r="S37" i="15"/>
  <c r="G37" i="15"/>
  <c r="Y35" i="15"/>
  <c r="M35" i="15"/>
  <c r="AB34" i="15"/>
  <c r="P34" i="15"/>
  <c r="D34" i="15"/>
  <c r="S33" i="15"/>
  <c r="G33" i="15"/>
  <c r="Y31" i="15"/>
  <c r="M31" i="15"/>
  <c r="AA29" i="15"/>
  <c r="O29" i="15"/>
  <c r="AD28" i="15"/>
  <c r="R28" i="15"/>
  <c r="F28" i="15"/>
  <c r="U27" i="15"/>
  <c r="I169" i="15"/>
  <c r="Y158" i="15"/>
  <c r="O152" i="15"/>
  <c r="AA145" i="15"/>
  <c r="R140" i="15"/>
  <c r="AD136" i="15"/>
  <c r="O133" i="15"/>
  <c r="M126" i="15"/>
  <c r="D124" i="15"/>
  <c r="X121" i="15"/>
  <c r="Q119" i="15"/>
  <c r="H118" i="15"/>
  <c r="AC116" i="15"/>
  <c r="AB114" i="15"/>
  <c r="D114" i="15"/>
  <c r="G113" i="15"/>
  <c r="N111" i="15"/>
  <c r="S110" i="15"/>
  <c r="AB109" i="15"/>
  <c r="G109" i="15"/>
  <c r="Q107" i="15"/>
  <c r="Z106" i="15"/>
  <c r="E106" i="15"/>
  <c r="S104" i="15"/>
  <c r="Y103" i="15"/>
  <c r="AD102" i="15"/>
  <c r="H102" i="15"/>
  <c r="Q101" i="15"/>
  <c r="AB99" i="15"/>
  <c r="Q97" i="15"/>
  <c r="V96" i="15"/>
  <c r="D96" i="15"/>
  <c r="J95" i="15"/>
  <c r="O94" i="15"/>
  <c r="X93" i="15"/>
  <c r="AD92" i="15"/>
  <c r="H92" i="15"/>
  <c r="M91" i="15"/>
  <c r="V90" i="15"/>
  <c r="AB89" i="15"/>
  <c r="F89" i="15"/>
  <c r="O88" i="15"/>
  <c r="U87" i="15"/>
  <c r="D86" i="15"/>
  <c r="N85" i="15"/>
  <c r="U84" i="15"/>
  <c r="E84" i="15"/>
  <c r="Q80" i="15"/>
  <c r="AB79" i="15"/>
  <c r="S78" i="15"/>
  <c r="Z77" i="15"/>
  <c r="Q76" i="15"/>
  <c r="AB75" i="15"/>
  <c r="S74" i="15"/>
  <c r="Z73" i="15"/>
  <c r="H191" i="15"/>
  <c r="G168" i="15"/>
  <c r="P158" i="15"/>
  <c r="AD151" i="15"/>
  <c r="R145" i="15"/>
  <c r="M140" i="15"/>
  <c r="Y136" i="15"/>
  <c r="R129" i="15"/>
  <c r="AD123" i="15"/>
  <c r="F118" i="15"/>
  <c r="AB116" i="15"/>
  <c r="AC113" i="15"/>
  <c r="E113" i="15"/>
  <c r="M111" i="15"/>
  <c r="R110" i="15"/>
  <c r="E109" i="15"/>
  <c r="Y106" i="15"/>
  <c r="D106" i="15"/>
  <c r="I105" i="15"/>
  <c r="N104" i="15"/>
  <c r="AC102" i="15"/>
  <c r="G102" i="15"/>
  <c r="AA99" i="15"/>
  <c r="E99" i="15"/>
  <c r="P97" i="15"/>
  <c r="U96" i="15"/>
  <c r="AD95" i="15"/>
  <c r="I95" i="15"/>
  <c r="N94" i="15"/>
  <c r="S93" i="15"/>
  <c r="AB92" i="15"/>
  <c r="G92" i="15"/>
  <c r="U90" i="15"/>
  <c r="AA89" i="15"/>
  <c r="E89" i="15"/>
  <c r="J88" i="15"/>
  <c r="S87" i="15"/>
  <c r="Y86" i="15"/>
  <c r="AD85" i="15"/>
  <c r="M85" i="15"/>
  <c r="T84" i="15"/>
  <c r="D84" i="15"/>
  <c r="P80" i="15"/>
  <c r="AA79" i="15"/>
  <c r="G79" i="15"/>
  <c r="R78" i="15"/>
  <c r="Y77" i="15"/>
  <c r="I77" i="15"/>
  <c r="AA75" i="15"/>
  <c r="G75" i="15"/>
  <c r="R74" i="15"/>
  <c r="Y73" i="15"/>
  <c r="I73" i="15"/>
  <c r="P72" i="15"/>
  <c r="AA71" i="15"/>
  <c r="G71" i="15"/>
  <c r="R70" i="15"/>
  <c r="Y69" i="15"/>
  <c r="I69" i="15"/>
  <c r="P68" i="15"/>
  <c r="AA67" i="15"/>
  <c r="G67" i="15"/>
  <c r="R66" i="15"/>
  <c r="Y65" i="15"/>
  <c r="I65" i="15"/>
  <c r="AA63" i="15"/>
  <c r="O63" i="15"/>
  <c r="AD62" i="15"/>
  <c r="R62" i="15"/>
  <c r="F62" i="15"/>
  <c r="U61" i="15"/>
  <c r="I61" i="15"/>
  <c r="X60" i="15"/>
  <c r="AA59" i="15"/>
  <c r="O59" i="15"/>
  <c r="AD58" i="15"/>
  <c r="R58" i="15"/>
  <c r="F58" i="15"/>
  <c r="U57" i="15"/>
  <c r="I57" i="15"/>
  <c r="X56" i="15"/>
  <c r="AA55" i="15"/>
  <c r="O55" i="15"/>
  <c r="AD54" i="15"/>
  <c r="R54" i="15"/>
  <c r="F54" i="15"/>
  <c r="U53" i="15"/>
  <c r="I53" i="15"/>
  <c r="X52" i="15"/>
  <c r="AA51" i="15"/>
  <c r="O51" i="15"/>
  <c r="AD50" i="15"/>
  <c r="R50" i="15"/>
  <c r="F50" i="15"/>
  <c r="U49" i="15"/>
  <c r="I49" i="15"/>
  <c r="X48" i="15"/>
  <c r="Z46" i="15"/>
  <c r="AC45" i="15"/>
  <c r="Q45" i="15"/>
  <c r="E45" i="15"/>
  <c r="T44" i="15"/>
  <c r="H44" i="15"/>
  <c r="Z42" i="15"/>
  <c r="AC41" i="15"/>
  <c r="Q41" i="15"/>
  <c r="E41" i="15"/>
  <c r="T40" i="15"/>
  <c r="H40" i="15"/>
  <c r="Z38" i="15"/>
  <c r="AC37" i="15"/>
  <c r="Q37" i="15"/>
  <c r="E37" i="15"/>
  <c r="T36" i="15"/>
  <c r="Z34" i="15"/>
  <c r="N34" i="15"/>
  <c r="AC33" i="15"/>
  <c r="Q33" i="15"/>
  <c r="E33" i="15"/>
  <c r="T32" i="15"/>
  <c r="G12" i="16"/>
  <c r="P190" i="15"/>
  <c r="W167" i="15"/>
  <c r="F158" i="15"/>
  <c r="Y151" i="15"/>
  <c r="H145" i="15"/>
  <c r="G140" i="15"/>
  <c r="S136" i="15"/>
  <c r="D133" i="15"/>
  <c r="AB123" i="15"/>
  <c r="T121" i="15"/>
  <c r="T114" i="15"/>
  <c r="Z112" i="15"/>
  <c r="AC111" i="15"/>
  <c r="Q110" i="15"/>
  <c r="D109" i="15"/>
  <c r="T106" i="15"/>
  <c r="AC105" i="15"/>
  <c r="M104" i="15"/>
  <c r="AB102" i="15"/>
  <c r="F102" i="15"/>
  <c r="T100" i="15"/>
  <c r="D99" i="15"/>
  <c r="O97" i="15"/>
  <c r="T96" i="15"/>
  <c r="Y95" i="15"/>
  <c r="G95" i="15"/>
  <c r="M94" i="15"/>
  <c r="R93" i="15"/>
  <c r="AA92" i="15"/>
  <c r="F92" i="15"/>
  <c r="P90" i="15"/>
  <c r="Y89" i="15"/>
  <c r="D89" i="15"/>
  <c r="I88" i="15"/>
  <c r="R87" i="15"/>
  <c r="X86" i="15"/>
  <c r="AC85" i="15"/>
  <c r="S84" i="15"/>
  <c r="AD83" i="15"/>
  <c r="J83" i="15"/>
  <c r="U82" i="15"/>
  <c r="O80" i="15"/>
  <c r="Z79" i="15"/>
  <c r="F79" i="15"/>
  <c r="Q78" i="15"/>
  <c r="X77" i="15"/>
  <c r="O76" i="15"/>
  <c r="Z75" i="15"/>
  <c r="F75" i="15"/>
  <c r="Q74" i="15"/>
  <c r="X73" i="15"/>
  <c r="O72" i="15"/>
  <c r="Z71" i="15"/>
  <c r="F71" i="15"/>
  <c r="Q70" i="15"/>
  <c r="X69" i="15"/>
  <c r="O68" i="15"/>
  <c r="Z67" i="15"/>
  <c r="F67" i="15"/>
  <c r="Q66" i="15"/>
  <c r="X65" i="15"/>
  <c r="Z63" i="15"/>
  <c r="N63" i="15"/>
  <c r="AC62" i="15"/>
  <c r="Q62" i="15"/>
  <c r="E62" i="15"/>
  <c r="T61" i="15"/>
  <c r="H61" i="15"/>
  <c r="Z59" i="15"/>
  <c r="N59" i="15"/>
  <c r="AC58" i="15"/>
  <c r="Q58" i="15"/>
  <c r="E58" i="15"/>
  <c r="T57" i="15"/>
  <c r="H57" i="15"/>
  <c r="Z55" i="15"/>
  <c r="N55" i="15"/>
  <c r="AC54" i="15"/>
  <c r="Q54" i="15"/>
  <c r="E54" i="15"/>
  <c r="T53" i="15"/>
  <c r="H53" i="15"/>
  <c r="Z51" i="15"/>
  <c r="N51" i="15"/>
  <c r="AC50" i="15"/>
  <c r="Q50" i="15"/>
  <c r="E50" i="15"/>
  <c r="T49" i="15"/>
  <c r="H49" i="15"/>
  <c r="Y46" i="15"/>
  <c r="M46" i="15"/>
  <c r="AB45" i="15"/>
  <c r="P45" i="15"/>
  <c r="D45" i="15"/>
  <c r="S44" i="15"/>
  <c r="G44" i="15"/>
  <c r="Y42" i="15"/>
  <c r="M42" i="15"/>
  <c r="AB41" i="15"/>
  <c r="D41" i="15"/>
  <c r="S40" i="15"/>
  <c r="G40" i="15"/>
  <c r="Y38" i="15"/>
  <c r="M38" i="15"/>
  <c r="AB37" i="15"/>
  <c r="D37" i="15"/>
  <c r="S36" i="15"/>
  <c r="G36" i="15"/>
  <c r="Y34" i="15"/>
  <c r="M34" i="15"/>
  <c r="AB33" i="15"/>
  <c r="P33" i="15"/>
  <c r="D33" i="15"/>
  <c r="S32" i="15"/>
  <c r="Y150" i="15"/>
  <c r="Q144" i="15"/>
  <c r="U139" i="15"/>
  <c r="F136" i="15"/>
  <c r="E126" i="15"/>
  <c r="X123" i="15"/>
  <c r="G119" i="15"/>
  <c r="Y117" i="15"/>
  <c r="Z116" i="15"/>
  <c r="S114" i="15"/>
  <c r="Y112" i="15"/>
  <c r="AB111" i="15"/>
  <c r="P110" i="15"/>
  <c r="U109" i="15"/>
  <c r="Z108" i="15"/>
  <c r="H108" i="15"/>
  <c r="S106" i="15"/>
  <c r="AB105" i="15"/>
  <c r="G105" i="15"/>
  <c r="Q103" i="15"/>
  <c r="Z102" i="15"/>
  <c r="E102" i="15"/>
  <c r="S100" i="15"/>
  <c r="Y99" i="15"/>
  <c r="M97" i="15"/>
  <c r="S96" i="15"/>
  <c r="X95" i="15"/>
  <c r="F95" i="15"/>
  <c r="Q93" i="15"/>
  <c r="V92" i="15"/>
  <c r="D92" i="15"/>
  <c r="J91" i="15"/>
  <c r="O90" i="15"/>
  <c r="X89" i="15"/>
  <c r="AD88" i="15"/>
  <c r="H88" i="15"/>
  <c r="M87" i="15"/>
  <c r="AB85" i="15"/>
  <c r="G85" i="15"/>
  <c r="R84" i="15"/>
  <c r="Y83" i="15"/>
  <c r="I83" i="15"/>
  <c r="P82" i="15"/>
  <c r="AD80" i="15"/>
  <c r="N80" i="15"/>
  <c r="U79" i="15"/>
  <c r="E79" i="15"/>
  <c r="AD76" i="15"/>
  <c r="N76" i="15"/>
  <c r="U75" i="15"/>
  <c r="E75" i="15"/>
  <c r="AD72" i="15"/>
  <c r="N72" i="15"/>
  <c r="U71" i="15"/>
  <c r="E71" i="15"/>
  <c r="AD68" i="15"/>
  <c r="N68" i="15"/>
  <c r="U67" i="15"/>
  <c r="E67" i="15"/>
  <c r="Y63" i="15"/>
  <c r="M63" i="15"/>
  <c r="AB62" i="15"/>
  <c r="P62" i="15"/>
  <c r="D62" i="15"/>
  <c r="S61" i="15"/>
  <c r="G61" i="15"/>
  <c r="Y59" i="15"/>
  <c r="M59" i="15"/>
  <c r="AB58" i="15"/>
  <c r="P58" i="15"/>
  <c r="D58" i="15"/>
  <c r="S57" i="15"/>
  <c r="G57" i="15"/>
  <c r="Y55" i="15"/>
  <c r="M55" i="15"/>
  <c r="AB54" i="15"/>
  <c r="P54" i="15"/>
  <c r="D54" i="15"/>
  <c r="S53" i="15"/>
  <c r="G53" i="15"/>
  <c r="Y51" i="15"/>
  <c r="M51" i="15"/>
  <c r="AB50" i="15"/>
  <c r="P50" i="15"/>
  <c r="D50" i="15"/>
  <c r="S49" i="15"/>
  <c r="G49" i="15"/>
  <c r="Q215" i="15"/>
  <c r="D184" i="15"/>
  <c r="S164" i="15"/>
  <c r="X156" i="15"/>
  <c r="P150" i="15"/>
  <c r="I144" i="15"/>
  <c r="P139" i="15"/>
  <c r="AB135" i="15"/>
  <c r="U128" i="15"/>
  <c r="T125" i="15"/>
  <c r="D121" i="15"/>
  <c r="Y118" i="15"/>
  <c r="X117" i="15"/>
  <c r="X116" i="15"/>
  <c r="R114" i="15"/>
  <c r="U113" i="15"/>
  <c r="X112" i="15"/>
  <c r="AA111" i="15"/>
  <c r="E111" i="15"/>
  <c r="N110" i="15"/>
  <c r="T109" i="15"/>
  <c r="Y108" i="15"/>
  <c r="G108" i="15"/>
  <c r="M107" i="15"/>
  <c r="R106" i="15"/>
  <c r="E105" i="15"/>
  <c r="P103" i="15"/>
  <c r="Y102" i="15"/>
  <c r="D102" i="15"/>
  <c r="I101" i="15"/>
  <c r="N100" i="15"/>
  <c r="AD97" i="15"/>
  <c r="R96" i="15"/>
  <c r="AB94" i="15"/>
  <c r="P93" i="15"/>
  <c r="U92" i="15"/>
  <c r="AD91" i="15"/>
  <c r="I91" i="15"/>
  <c r="N90" i="15"/>
  <c r="S89" i="15"/>
  <c r="G209" i="15"/>
  <c r="F179" i="15"/>
  <c r="Y162" i="15"/>
  <c r="H143" i="15"/>
  <c r="X138" i="15"/>
  <c r="I135" i="15"/>
  <c r="Q131" i="15"/>
  <c r="AC127" i="15"/>
  <c r="M125" i="15"/>
  <c r="F123" i="15"/>
  <c r="V118" i="15"/>
  <c r="U117" i="15"/>
  <c r="P114" i="15"/>
  <c r="S113" i="15"/>
  <c r="AD110" i="15"/>
  <c r="H110" i="15"/>
  <c r="Q109" i="15"/>
  <c r="AB107" i="15"/>
  <c r="P106" i="15"/>
  <c r="U105" i="15"/>
  <c r="H104" i="15"/>
  <c r="S102" i="15"/>
  <c r="AB101" i="15"/>
  <c r="G101" i="15"/>
  <c r="Q99" i="15"/>
  <c r="AB97" i="15"/>
  <c r="F97" i="15"/>
  <c r="O96" i="15"/>
  <c r="U95" i="15"/>
  <c r="Z94" i="15"/>
  <c r="D94" i="15"/>
  <c r="M93" i="15"/>
  <c r="S92" i="15"/>
  <c r="X91" i="15"/>
  <c r="F91" i="15"/>
  <c r="Q89" i="15"/>
  <c r="V88" i="15"/>
  <c r="D88" i="15"/>
  <c r="O86" i="15"/>
  <c r="X85" i="15"/>
  <c r="D85" i="15"/>
  <c r="O84" i="15"/>
  <c r="V83" i="15"/>
  <c r="F83" i="15"/>
  <c r="M82" i="15"/>
  <c r="AA80" i="15"/>
  <c r="R79" i="15"/>
  <c r="AC78" i="15"/>
  <c r="I78" i="15"/>
  <c r="T77" i="15"/>
  <c r="AA76" i="15"/>
  <c r="R75" i="15"/>
  <c r="AC74" i="15"/>
  <c r="I74" i="15"/>
  <c r="T73" i="15"/>
  <c r="AA72" i="15"/>
  <c r="R71" i="15"/>
  <c r="AC70" i="15"/>
  <c r="I70" i="15"/>
  <c r="T69" i="15"/>
  <c r="AA68" i="15"/>
  <c r="R67" i="15"/>
  <c r="AC66" i="15"/>
  <c r="I66" i="15"/>
  <c r="T65" i="15"/>
  <c r="J63" i="15"/>
  <c r="Y62" i="15"/>
  <c r="M62" i="15"/>
  <c r="AB61" i="15"/>
  <c r="P61" i="15"/>
  <c r="D61" i="15"/>
  <c r="S60" i="15"/>
  <c r="G60" i="15"/>
  <c r="J59" i="15"/>
  <c r="Y58" i="15"/>
  <c r="M58" i="15"/>
  <c r="AB57" i="15"/>
  <c r="P57" i="15"/>
  <c r="D57" i="15"/>
  <c r="S56" i="15"/>
  <c r="G56" i="15"/>
  <c r="J55" i="15"/>
  <c r="Y54" i="15"/>
  <c r="M54" i="15"/>
  <c r="AB53" i="15"/>
  <c r="P53" i="15"/>
  <c r="D53" i="15"/>
  <c r="S52" i="15"/>
  <c r="G52" i="15"/>
  <c r="J51" i="15"/>
  <c r="Y50" i="15"/>
  <c r="M50" i="15"/>
  <c r="AB49" i="15"/>
  <c r="P49" i="15"/>
  <c r="D49" i="15"/>
  <c r="S48" i="15"/>
  <c r="G48" i="15"/>
  <c r="U46" i="15"/>
  <c r="I46" i="15"/>
  <c r="X45" i="15"/>
  <c r="AA44" i="15"/>
  <c r="O44" i="15"/>
  <c r="AD43" i="15"/>
  <c r="R43" i="15"/>
  <c r="F43" i="15"/>
  <c r="U42" i="15"/>
  <c r="I42" i="15"/>
  <c r="X41" i="15"/>
  <c r="AA40" i="15"/>
  <c r="O40" i="15"/>
  <c r="AD39" i="15"/>
  <c r="R39" i="15"/>
  <c r="F39" i="15"/>
  <c r="U38" i="15"/>
  <c r="I38" i="15"/>
  <c r="X37" i="15"/>
  <c r="AA36" i="15"/>
  <c r="AD35" i="15"/>
  <c r="R35" i="15"/>
  <c r="F35" i="15"/>
  <c r="U34" i="15"/>
  <c r="I34" i="15"/>
  <c r="X33" i="15"/>
  <c r="M207" i="15"/>
  <c r="N162" i="15"/>
  <c r="T148" i="15"/>
  <c r="AA142" i="15"/>
  <c r="S138" i="15"/>
  <c r="D135" i="15"/>
  <c r="X127" i="15"/>
  <c r="D123" i="15"/>
  <c r="U118" i="15"/>
  <c r="N117" i="15"/>
  <c r="O116" i="15"/>
  <c r="Q113" i="15"/>
  <c r="T112" i="15"/>
  <c r="AC110" i="15"/>
  <c r="G110" i="15"/>
  <c r="P109" i="15"/>
  <c r="AA107" i="15"/>
  <c r="E107" i="15"/>
  <c r="N106" i="15"/>
  <c r="T105" i="15"/>
  <c r="Y104" i="15"/>
  <c r="G104" i="15"/>
  <c r="M103" i="15"/>
  <c r="R102" i="15"/>
  <c r="E101" i="15"/>
  <c r="AA97" i="15"/>
  <c r="E97" i="15"/>
  <c r="J96" i="15"/>
  <c r="S95" i="15"/>
  <c r="Y94" i="15"/>
  <c r="AD93" i="15"/>
  <c r="R92" i="15"/>
  <c r="AB90" i="15"/>
  <c r="J90" i="15"/>
  <c r="P89" i="15"/>
  <c r="U88" i="15"/>
  <c r="AD87" i="15"/>
  <c r="I87" i="15"/>
  <c r="N86" i="15"/>
  <c r="S85" i="15"/>
  <c r="AD84" i="15"/>
  <c r="J84" i="15"/>
  <c r="U83" i="15"/>
  <c r="AB82" i="15"/>
  <c r="Z80" i="15"/>
  <c r="F80" i="15"/>
  <c r="Q79" i="15"/>
  <c r="X78" i="15"/>
  <c r="Z76" i="15"/>
  <c r="F76" i="15"/>
  <c r="Q75" i="15"/>
  <c r="X74" i="15"/>
  <c r="O73" i="15"/>
  <c r="Z72" i="15"/>
  <c r="F72" i="15"/>
  <c r="Q71" i="15"/>
  <c r="H70" i="15"/>
  <c r="T156" i="15"/>
  <c r="V135" i="15"/>
  <c r="Q116" i="15"/>
  <c r="S109" i="15"/>
  <c r="Q106" i="15"/>
  <c r="O103" i="15"/>
  <c r="M100" i="15"/>
  <c r="G97" i="15"/>
  <c r="I94" i="15"/>
  <c r="G91" i="15"/>
  <c r="S88" i="15"/>
  <c r="H84" i="15"/>
  <c r="D80" i="15"/>
  <c r="F78" i="15"/>
  <c r="D76" i="15"/>
  <c r="F74" i="15"/>
  <c r="E72" i="15"/>
  <c r="S70" i="15"/>
  <c r="AB68" i="15"/>
  <c r="S67" i="15"/>
  <c r="Z62" i="15"/>
  <c r="AC61" i="15"/>
  <c r="E61" i="15"/>
  <c r="H60" i="15"/>
  <c r="N58" i="15"/>
  <c r="Q57" i="15"/>
  <c r="T56" i="15"/>
  <c r="Z54" i="15"/>
  <c r="AC53" i="15"/>
  <c r="E53" i="15"/>
  <c r="H52" i="15"/>
  <c r="N50" i="15"/>
  <c r="Q49" i="15"/>
  <c r="T48" i="15"/>
  <c r="AA46" i="15"/>
  <c r="G46" i="15"/>
  <c r="M45" i="15"/>
  <c r="R44" i="15"/>
  <c r="AA43" i="15"/>
  <c r="E43" i="15"/>
  <c r="R41" i="15"/>
  <c r="Y40" i="15"/>
  <c r="D40" i="15"/>
  <c r="I39" i="15"/>
  <c r="R38" i="15"/>
  <c r="AC36" i="15"/>
  <c r="I36" i="15"/>
  <c r="AA33" i="15"/>
  <c r="I33" i="15"/>
  <c r="AC31" i="15"/>
  <c r="U29" i="15"/>
  <c r="G29" i="15"/>
  <c r="T28" i="15"/>
  <c r="D28" i="15"/>
  <c r="Q27" i="15"/>
  <c r="E27" i="15"/>
  <c r="T26" i="15"/>
  <c r="Z24" i="15"/>
  <c r="AC23" i="15"/>
  <c r="Q23" i="15"/>
  <c r="E23" i="15"/>
  <c r="T22" i="15"/>
  <c r="Z20" i="15"/>
  <c r="AC19" i="15"/>
  <c r="Q19" i="15"/>
  <c r="E19" i="15"/>
  <c r="T18" i="15"/>
  <c r="Z16" i="15"/>
  <c r="AC15" i="15"/>
  <c r="Q15" i="15"/>
  <c r="E15" i="15"/>
  <c r="T14" i="15"/>
  <c r="Z12" i="15"/>
  <c r="AC11" i="15"/>
  <c r="Q11" i="15"/>
  <c r="E11" i="15"/>
  <c r="T10" i="15"/>
  <c r="V5" i="15"/>
  <c r="J5" i="15"/>
  <c r="B58" i="14"/>
  <c r="D56" i="14"/>
  <c r="F54" i="14"/>
  <c r="C51" i="14"/>
  <c r="E49" i="14"/>
  <c r="B46" i="14"/>
  <c r="D44" i="14"/>
  <c r="F42" i="14"/>
  <c r="C39" i="14"/>
  <c r="E37" i="14"/>
  <c r="B34" i="14"/>
  <c r="D32" i="14"/>
  <c r="F30" i="14"/>
  <c r="C27" i="14"/>
  <c r="E25" i="14"/>
  <c r="B22" i="14"/>
  <c r="D20" i="14"/>
  <c r="F18" i="14"/>
  <c r="C15" i="14"/>
  <c r="E13" i="14"/>
  <c r="B10" i="14"/>
  <c r="D8" i="14"/>
  <c r="D155" i="15"/>
  <c r="Y134" i="15"/>
  <c r="S122" i="15"/>
  <c r="N112" i="15"/>
  <c r="M106" i="15"/>
  <c r="D97" i="15"/>
  <c r="AC93" i="15"/>
  <c r="G88" i="15"/>
  <c r="AA85" i="15"/>
  <c r="T79" i="15"/>
  <c r="T75" i="15"/>
  <c r="D72" i="15"/>
  <c r="Z68" i="15"/>
  <c r="Q67" i="15"/>
  <c r="H66" i="15"/>
  <c r="U63" i="15"/>
  <c r="X62" i="15"/>
  <c r="AA61" i="15"/>
  <c r="AD60" i="15"/>
  <c r="F60" i="15"/>
  <c r="I59" i="15"/>
  <c r="O57" i="15"/>
  <c r="R56" i="15"/>
  <c r="U55" i="15"/>
  <c r="X54" i="15"/>
  <c r="AA53" i="15"/>
  <c r="AD52" i="15"/>
  <c r="F52" i="15"/>
  <c r="I51" i="15"/>
  <c r="O49" i="15"/>
  <c r="R48" i="15"/>
  <c r="X46" i="15"/>
  <c r="F46" i="15"/>
  <c r="Q44" i="15"/>
  <c r="D43" i="15"/>
  <c r="O41" i="15"/>
  <c r="X40" i="15"/>
  <c r="AC39" i="15"/>
  <c r="AB36" i="15"/>
  <c r="F36" i="15"/>
  <c r="T34" i="15"/>
  <c r="Z33" i="15"/>
  <c r="F33" i="15"/>
  <c r="AB31" i="15"/>
  <c r="T29" i="15"/>
  <c r="F29" i="15"/>
  <c r="Q28" i="15"/>
  <c r="AD27" i="15"/>
  <c r="P27" i="15"/>
  <c r="D27" i="15"/>
  <c r="S26" i="15"/>
  <c r="G26" i="15"/>
  <c r="Y24" i="15"/>
  <c r="M24" i="15"/>
  <c r="AB23" i="15"/>
  <c r="P23" i="15"/>
  <c r="D23" i="15"/>
  <c r="S22" i="15"/>
  <c r="G22" i="15"/>
  <c r="Y20" i="15"/>
  <c r="M20" i="15"/>
  <c r="AB19" i="15"/>
  <c r="P19" i="15"/>
  <c r="D19" i="15"/>
  <c r="S18" i="15"/>
  <c r="G18" i="15"/>
  <c r="Y16" i="15"/>
  <c r="M16" i="15"/>
  <c r="AB15" i="15"/>
  <c r="P15" i="15"/>
  <c r="D15" i="15"/>
  <c r="S14" i="15"/>
  <c r="G14" i="15"/>
  <c r="Y12" i="15"/>
  <c r="M12" i="15"/>
  <c r="AB11" i="15"/>
  <c r="P11" i="15"/>
  <c r="D11" i="15"/>
  <c r="S10" i="15"/>
  <c r="G10" i="15"/>
  <c r="U5" i="15"/>
  <c r="I5" i="15"/>
  <c r="F59" i="14"/>
  <c r="C56" i="14"/>
  <c r="E54" i="14"/>
  <c r="B51" i="14"/>
  <c r="D49" i="14"/>
  <c r="F47" i="14"/>
  <c r="C44" i="14"/>
  <c r="E42" i="14"/>
  <c r="B39" i="14"/>
  <c r="D37" i="14"/>
  <c r="F35" i="14"/>
  <c r="C32" i="14"/>
  <c r="E30" i="14"/>
  <c r="B27" i="14"/>
  <c r="D25" i="14"/>
  <c r="F23" i="14"/>
  <c r="C20" i="14"/>
  <c r="E18" i="14"/>
  <c r="B15" i="14"/>
  <c r="D13" i="14"/>
  <c r="F11" i="14"/>
  <c r="C8" i="14"/>
  <c r="D154" i="15"/>
  <c r="L134" i="15"/>
  <c r="Q122" i="15"/>
  <c r="M112" i="15"/>
  <c r="AD96" i="15"/>
  <c r="AB93" i="15"/>
  <c r="F88" i="15"/>
  <c r="Y85" i="15"/>
  <c r="S79" i="15"/>
  <c r="U77" i="15"/>
  <c r="S75" i="15"/>
  <c r="U73" i="15"/>
  <c r="AB71" i="15"/>
  <c r="Y68" i="15"/>
  <c r="P67" i="15"/>
  <c r="G66" i="15"/>
  <c r="T63" i="15"/>
  <c r="Z61" i="15"/>
  <c r="AC60" i="15"/>
  <c r="E60" i="15"/>
  <c r="H59" i="15"/>
  <c r="N57" i="15"/>
  <c r="Q56" i="15"/>
  <c r="T55" i="15"/>
  <c r="Z53" i="15"/>
  <c r="AC52" i="15"/>
  <c r="E52" i="15"/>
  <c r="H51" i="15"/>
  <c r="N49" i="15"/>
  <c r="Q48" i="15"/>
  <c r="AD45" i="15"/>
  <c r="P44" i="15"/>
  <c r="U43" i="15"/>
  <c r="AD42" i="15"/>
  <c r="U40" i="15"/>
  <c r="AB39" i="15"/>
  <c r="G39" i="15"/>
  <c r="U37" i="15"/>
  <c r="Z36" i="15"/>
  <c r="E36" i="15"/>
  <c r="S34" i="15"/>
  <c r="Y33" i="15"/>
  <c r="AD32" i="15"/>
  <c r="AA31" i="15"/>
  <c r="S29" i="15"/>
  <c r="E29" i="15"/>
  <c r="AC27" i="15"/>
  <c r="O27" i="15"/>
  <c r="AD26" i="15"/>
  <c r="R26" i="15"/>
  <c r="F26" i="15"/>
  <c r="U25" i="15"/>
  <c r="I25" i="15"/>
  <c r="X24" i="15"/>
  <c r="AA23" i="15"/>
  <c r="O23" i="15"/>
  <c r="AD22" i="15"/>
  <c r="R22" i="15"/>
  <c r="F22" i="15"/>
  <c r="U21" i="15"/>
  <c r="I21" i="15"/>
  <c r="X20" i="15"/>
  <c r="AA19" i="15"/>
  <c r="O19" i="15"/>
  <c r="AD18" i="15"/>
  <c r="R18" i="15"/>
  <c r="F18" i="15"/>
  <c r="U17" i="15"/>
  <c r="I17" i="15"/>
  <c r="X16" i="15"/>
  <c r="AA15" i="15"/>
  <c r="O15" i="15"/>
  <c r="AD14" i="15"/>
  <c r="R14" i="15"/>
  <c r="F14" i="15"/>
  <c r="U13" i="15"/>
  <c r="I13" i="15"/>
  <c r="X12" i="15"/>
  <c r="AA11" i="15"/>
  <c r="O11" i="15"/>
  <c r="AD10" i="15"/>
  <c r="R10" i="15"/>
  <c r="F10" i="15"/>
  <c r="T5" i="15"/>
  <c r="H5" i="15"/>
  <c r="E59" i="14"/>
  <c r="B56" i="14"/>
  <c r="D54" i="14"/>
  <c r="F52" i="14"/>
  <c r="C49" i="14"/>
  <c r="E47" i="14"/>
  <c r="B44" i="14"/>
  <c r="D42" i="14"/>
  <c r="F40" i="14"/>
  <c r="C37" i="14"/>
  <c r="E35" i="14"/>
  <c r="B32" i="14"/>
  <c r="D30" i="14"/>
  <c r="F28" i="14"/>
  <c r="C25" i="14"/>
  <c r="E23" i="14"/>
  <c r="B20" i="14"/>
  <c r="D18" i="14"/>
  <c r="F16" i="14"/>
  <c r="C13" i="14"/>
  <c r="E11" i="14"/>
  <c r="B8" i="14"/>
  <c r="U214" i="15"/>
  <c r="F150" i="15"/>
  <c r="AD131" i="15"/>
  <c r="AB120" i="15"/>
  <c r="X108" i="15"/>
  <c r="T102" i="15"/>
  <c r="P96" i="15"/>
  <c r="O93" i="15"/>
  <c r="M90" i="15"/>
  <c r="Y87" i="15"/>
  <c r="R85" i="15"/>
  <c r="T83" i="15"/>
  <c r="N77" i="15"/>
  <c r="N73" i="15"/>
  <c r="T71" i="15"/>
  <c r="G70" i="15"/>
  <c r="X68" i="15"/>
  <c r="F66" i="15"/>
  <c r="S63" i="15"/>
  <c r="Y61" i="15"/>
  <c r="AB60" i="15"/>
  <c r="D60" i="15"/>
  <c r="G59" i="15"/>
  <c r="M57" i="15"/>
  <c r="P56" i="15"/>
  <c r="S55" i="15"/>
  <c r="Y53" i="15"/>
  <c r="AB52" i="15"/>
  <c r="D52" i="15"/>
  <c r="G51" i="15"/>
  <c r="M49" i="15"/>
  <c r="P48" i="15"/>
  <c r="AA45" i="15"/>
  <c r="I45" i="15"/>
  <c r="N44" i="15"/>
  <c r="T43" i="15"/>
  <c r="AA42" i="15"/>
  <c r="G42" i="15"/>
  <c r="M41" i="15"/>
  <c r="R40" i="15"/>
  <c r="AA39" i="15"/>
  <c r="E39" i="15"/>
  <c r="R37" i="15"/>
  <c r="Y36" i="15"/>
  <c r="D36" i="15"/>
  <c r="I35" i="15"/>
  <c r="R34" i="15"/>
  <c r="AC32" i="15"/>
  <c r="M32" i="15"/>
  <c r="X31" i="15"/>
  <c r="R29" i="15"/>
  <c r="AC28" i="15"/>
  <c r="AB27" i="15"/>
  <c r="N27" i="15"/>
  <c r="AC26" i="15"/>
  <c r="Q26" i="15"/>
  <c r="E26" i="15"/>
  <c r="T25" i="15"/>
  <c r="Z23" i="15"/>
  <c r="N23" i="15"/>
  <c r="AC22" i="15"/>
  <c r="Q22" i="15"/>
  <c r="E22" i="15"/>
  <c r="T21" i="15"/>
  <c r="Z19" i="15"/>
  <c r="N19" i="15"/>
  <c r="AC18" i="15"/>
  <c r="Q18" i="15"/>
  <c r="E18" i="15"/>
  <c r="T17" i="15"/>
  <c r="Z15" i="15"/>
  <c r="N15" i="15"/>
  <c r="AC14" i="15"/>
  <c r="Q14" i="15"/>
  <c r="E14" i="15"/>
  <c r="T13" i="15"/>
  <c r="Z11" i="15"/>
  <c r="N11" i="15"/>
  <c r="AC10" i="15"/>
  <c r="Q10" i="15"/>
  <c r="E10" i="15"/>
  <c r="S5" i="15"/>
  <c r="D59" i="14"/>
  <c r="F57" i="14"/>
  <c r="C54" i="14"/>
  <c r="E52" i="14"/>
  <c r="B49" i="14"/>
  <c r="D47" i="14"/>
  <c r="F45" i="14"/>
  <c r="C42" i="14"/>
  <c r="E40" i="14"/>
  <c r="B37" i="14"/>
  <c r="D35" i="14"/>
  <c r="F33" i="14"/>
  <c r="C30" i="14"/>
  <c r="E28" i="14"/>
  <c r="B25" i="14"/>
  <c r="D23" i="14"/>
  <c r="F21" i="14"/>
  <c r="C18" i="14"/>
  <c r="E16" i="14"/>
  <c r="B13" i="14"/>
  <c r="D11" i="14"/>
  <c r="F9" i="14"/>
  <c r="P148" i="15"/>
  <c r="F131" i="15"/>
  <c r="T108" i="15"/>
  <c r="S105" i="15"/>
  <c r="Q102" i="15"/>
  <c r="O99" i="15"/>
  <c r="I96" i="15"/>
  <c r="G93" i="15"/>
  <c r="I90" i="15"/>
  <c r="Q85" i="15"/>
  <c r="S83" i="15"/>
  <c r="O79" i="15"/>
  <c r="M77" i="15"/>
  <c r="M73" i="15"/>
  <c r="S71" i="15"/>
  <c r="F70" i="15"/>
  <c r="Q68" i="15"/>
  <c r="Z65" i="15"/>
  <c r="P63" i="15"/>
  <c r="S62" i="15"/>
  <c r="Y60" i="15"/>
  <c r="AB59" i="15"/>
  <c r="D59" i="15"/>
  <c r="G58" i="15"/>
  <c r="M56" i="15"/>
  <c r="P55" i="15"/>
  <c r="S54" i="15"/>
  <c r="Y52" i="15"/>
  <c r="AB51" i="15"/>
  <c r="D51" i="15"/>
  <c r="G50" i="15"/>
  <c r="M48" i="15"/>
  <c r="T46" i="15"/>
  <c r="Z45" i="15"/>
  <c r="F45" i="15"/>
  <c r="M44" i="15"/>
  <c r="S43" i="15"/>
  <c r="X42" i="15"/>
  <c r="F42" i="15"/>
  <c r="Q40" i="15"/>
  <c r="X39" i="15"/>
  <c r="D39" i="15"/>
  <c r="AC35" i="15"/>
  <c r="O34" i="15"/>
  <c r="AB32" i="15"/>
  <c r="I31" i="15"/>
  <c r="Q29" i="15"/>
  <c r="AB28" i="15"/>
  <c r="AA27" i="15"/>
  <c r="M27" i="15"/>
  <c r="AB26" i="15"/>
  <c r="D26" i="15"/>
  <c r="S25" i="15"/>
  <c r="G25" i="15"/>
  <c r="Y23" i="15"/>
  <c r="M23" i="15"/>
  <c r="AB22" i="15"/>
  <c r="D22" i="15"/>
  <c r="S21" i="15"/>
  <c r="G21" i="15"/>
  <c r="Y19" i="15"/>
  <c r="M19" i="15"/>
  <c r="AB18" i="15"/>
  <c r="D18" i="15"/>
  <c r="S17" i="15"/>
  <c r="G17" i="15"/>
  <c r="Y15" i="15"/>
  <c r="M15" i="15"/>
  <c r="AB14" i="15"/>
  <c r="D14" i="15"/>
  <c r="S13" i="15"/>
  <c r="G13" i="15"/>
  <c r="Y11" i="15"/>
  <c r="M11" i="15"/>
  <c r="AB10" i="15"/>
  <c r="P10" i="15"/>
  <c r="D10" i="15"/>
  <c r="AD5" i="15"/>
  <c r="R5" i="15"/>
  <c r="C59" i="14"/>
  <c r="E57" i="14"/>
  <c r="B54" i="14"/>
  <c r="D52" i="14"/>
  <c r="F50" i="14"/>
  <c r="C47" i="14"/>
  <c r="E45" i="14"/>
  <c r="B42" i="14"/>
  <c r="D40" i="14"/>
  <c r="F38" i="14"/>
  <c r="C35" i="14"/>
  <c r="E33" i="14"/>
  <c r="B30" i="14"/>
  <c r="D28" i="14"/>
  <c r="F26" i="14"/>
  <c r="C23" i="14"/>
  <c r="E21" i="14"/>
  <c r="B18" i="14"/>
  <c r="D16" i="14"/>
  <c r="F14" i="14"/>
  <c r="C11" i="14"/>
  <c r="E9" i="14"/>
  <c r="H201" i="15"/>
  <c r="S147" i="15"/>
  <c r="T130" i="15"/>
  <c r="I120" i="15"/>
  <c r="Q111" i="15"/>
  <c r="S108" i="15"/>
  <c r="Q105" i="15"/>
  <c r="P102" i="15"/>
  <c r="N99" i="15"/>
  <c r="H96" i="15"/>
  <c r="F93" i="15"/>
  <c r="D90" i="15"/>
  <c r="F85" i="15"/>
  <c r="H83" i="15"/>
  <c r="AC80" i="15"/>
  <c r="D79" i="15"/>
  <c r="AC76" i="15"/>
  <c r="D75" i="15"/>
  <c r="AC72" i="15"/>
  <c r="P71" i="15"/>
  <c r="Z69" i="15"/>
  <c r="M68" i="15"/>
  <c r="D67" i="15"/>
  <c r="O62" i="15"/>
  <c r="R61" i="15"/>
  <c r="U60" i="15"/>
  <c r="X59" i="15"/>
  <c r="AA58" i="15"/>
  <c r="AD57" i="15"/>
  <c r="F57" i="15"/>
  <c r="I56" i="15"/>
  <c r="O54" i="15"/>
  <c r="R53" i="15"/>
  <c r="U52" i="15"/>
  <c r="X51" i="15"/>
  <c r="AA50" i="15"/>
  <c r="AD49" i="15"/>
  <c r="F49" i="15"/>
  <c r="I48" i="15"/>
  <c r="S46" i="15"/>
  <c r="Y45" i="15"/>
  <c r="AD44" i="15"/>
  <c r="Q43" i="15"/>
  <c r="AD41" i="15"/>
  <c r="P40" i="15"/>
  <c r="U39" i="15"/>
  <c r="AD38" i="15"/>
  <c r="U36" i="15"/>
  <c r="AB35" i="15"/>
  <c r="G35" i="15"/>
  <c r="U33" i="15"/>
  <c r="AA32" i="15"/>
  <c r="I32" i="15"/>
  <c r="AD29" i="15"/>
  <c r="N29" i="15"/>
  <c r="AA28" i="15"/>
  <c r="M28" i="15"/>
  <c r="Z27" i="15"/>
  <c r="AA26" i="15"/>
  <c r="AD25" i="15"/>
  <c r="R25" i="15"/>
  <c r="F25" i="15"/>
  <c r="U24" i="15"/>
  <c r="I24" i="15"/>
  <c r="X23" i="15"/>
  <c r="AA22" i="15"/>
  <c r="AD21" i="15"/>
  <c r="R21" i="15"/>
  <c r="F21" i="15"/>
  <c r="U20" i="15"/>
  <c r="I20" i="15"/>
  <c r="X19" i="15"/>
  <c r="AA18" i="15"/>
  <c r="AD17" i="15"/>
  <c r="R17" i="15"/>
  <c r="F17" i="15"/>
  <c r="U16" i="15"/>
  <c r="I16" i="15"/>
  <c r="X15" i="15"/>
  <c r="AA14" i="15"/>
  <c r="AD13" i="15"/>
  <c r="R13" i="15"/>
  <c r="F13" i="15"/>
  <c r="U12" i="15"/>
  <c r="I12" i="15"/>
  <c r="X11" i="15"/>
  <c r="AA10" i="15"/>
  <c r="AC5" i="15"/>
  <c r="Q5" i="15"/>
  <c r="B59" i="14"/>
  <c r="D57" i="14"/>
  <c r="F55" i="14"/>
  <c r="C52" i="14"/>
  <c r="E50" i="14"/>
  <c r="B47" i="14"/>
  <c r="D45" i="14"/>
  <c r="F43" i="14"/>
  <c r="C40" i="14"/>
  <c r="E38" i="14"/>
  <c r="B35" i="14"/>
  <c r="D33" i="14"/>
  <c r="F31" i="14"/>
  <c r="C28" i="14"/>
  <c r="E26" i="14"/>
  <c r="B23" i="14"/>
  <c r="D21" i="14"/>
  <c r="F19" i="14"/>
  <c r="C16" i="14"/>
  <c r="E14" i="14"/>
  <c r="B11" i="14"/>
  <c r="D9" i="14"/>
  <c r="F7" i="14"/>
  <c r="AA182" i="15"/>
  <c r="Z143" i="15"/>
  <c r="O128" i="15"/>
  <c r="Q114" i="15"/>
  <c r="D111" i="15"/>
  <c r="AC107" i="15"/>
  <c r="D105" i="15"/>
  <c r="AC101" i="15"/>
  <c r="V95" i="15"/>
  <c r="T92" i="15"/>
  <c r="R89" i="15"/>
  <c r="E85" i="15"/>
  <c r="G83" i="15"/>
  <c r="AB80" i="15"/>
  <c r="AD78" i="15"/>
  <c r="AB76" i="15"/>
  <c r="AD74" i="15"/>
  <c r="AB72" i="15"/>
  <c r="O71" i="15"/>
  <c r="AD66" i="15"/>
  <c r="U65" i="15"/>
  <c r="N62" i="15"/>
  <c r="Q61" i="15"/>
  <c r="T60" i="15"/>
  <c r="Z58" i="15"/>
  <c r="AC57" i="15"/>
  <c r="E57" i="15"/>
  <c r="H56" i="15"/>
  <c r="N54" i="15"/>
  <c r="Q53" i="15"/>
  <c r="T52" i="15"/>
  <c r="Z50" i="15"/>
  <c r="AC49" i="15"/>
  <c r="E49" i="15"/>
  <c r="H48" i="15"/>
  <c r="R46" i="15"/>
  <c r="AC44" i="15"/>
  <c r="I44" i="15"/>
  <c r="P43" i="15"/>
  <c r="AA41" i="15"/>
  <c r="I41" i="15"/>
  <c r="N40" i="15"/>
  <c r="T39" i="15"/>
  <c r="AA38" i="15"/>
  <c r="G38" i="15"/>
  <c r="M37" i="15"/>
  <c r="R36" i="15"/>
  <c r="AA35" i="15"/>
  <c r="E35" i="15"/>
  <c r="R33" i="15"/>
  <c r="Z32" i="15"/>
  <c r="U31" i="15"/>
  <c r="G31" i="15"/>
  <c r="AC29" i="15"/>
  <c r="M29" i="15"/>
  <c r="Z28" i="15"/>
  <c r="Y27" i="15"/>
  <c r="Z26" i="15"/>
  <c r="AC25" i="15"/>
  <c r="Q25" i="15"/>
  <c r="E25" i="15"/>
  <c r="T24" i="15"/>
  <c r="Z22" i="15"/>
  <c r="AC21" i="15"/>
  <c r="Q21" i="15"/>
  <c r="E21" i="15"/>
  <c r="T20" i="15"/>
  <c r="Z18" i="15"/>
  <c r="AC17" i="15"/>
  <c r="Q17" i="15"/>
  <c r="E17" i="15"/>
  <c r="T16" i="15"/>
  <c r="W15" i="15"/>
  <c r="Z14" i="15"/>
  <c r="AC13" i="15"/>
  <c r="Q13" i="15"/>
  <c r="E13" i="15"/>
  <c r="T12" i="15"/>
  <c r="Z10" i="15"/>
  <c r="N10" i="15"/>
  <c r="AB5" i="15"/>
  <c r="P5" i="15"/>
  <c r="C57" i="14"/>
  <c r="E55" i="14"/>
  <c r="B52" i="14"/>
  <c r="D50" i="14"/>
  <c r="F48" i="14"/>
  <c r="C45" i="14"/>
  <c r="E43" i="14"/>
  <c r="B40" i="14"/>
  <c r="D38" i="14"/>
  <c r="F36" i="14"/>
  <c r="C33" i="14"/>
  <c r="E31" i="14"/>
  <c r="B28" i="14"/>
  <c r="D26" i="14"/>
  <c r="F24" i="14"/>
  <c r="C21" i="14"/>
  <c r="E19" i="14"/>
  <c r="AC173" i="15"/>
  <c r="Z141" i="15"/>
  <c r="F127" i="15"/>
  <c r="G114" i="15"/>
  <c r="W104" i="15"/>
  <c r="U101" i="15"/>
  <c r="M95" i="15"/>
  <c r="O92" i="15"/>
  <c r="M89" i="15"/>
  <c r="F87" i="15"/>
  <c r="AB84" i="15"/>
  <c r="Z82" i="15"/>
  <c r="X80" i="15"/>
  <c r="X76" i="15"/>
  <c r="X72" i="15"/>
  <c r="D71" i="15"/>
  <c r="E68" i="15"/>
  <c r="H63" i="15"/>
  <c r="N61" i="15"/>
  <c r="Q60" i="15"/>
  <c r="T59" i="15"/>
  <c r="Z57" i="15"/>
  <c r="AC56" i="15"/>
  <c r="E56" i="15"/>
  <c r="H55" i="15"/>
  <c r="N53" i="15"/>
  <c r="Q52" i="15"/>
  <c r="T51" i="15"/>
  <c r="Z49" i="15"/>
  <c r="AC48" i="15"/>
  <c r="E48" i="15"/>
  <c r="U45" i="15"/>
  <c r="Z44" i="15"/>
  <c r="E44" i="15"/>
  <c r="S42" i="15"/>
  <c r="Y41" i="15"/>
  <c r="AD40" i="15"/>
  <c r="Q39" i="15"/>
  <c r="AD37" i="15"/>
  <c r="U35" i="15"/>
  <c r="AD34" i="15"/>
  <c r="X32" i="15"/>
  <c r="F32" i="15"/>
  <c r="S31" i="15"/>
  <c r="E31" i="15"/>
  <c r="Y29" i="15"/>
  <c r="X28" i="15"/>
  <c r="I27" i="15"/>
  <c r="X26" i="15"/>
  <c r="AA25" i="15"/>
  <c r="O25" i="15"/>
  <c r="AD24" i="15"/>
  <c r="R24" i="15"/>
  <c r="F24" i="15"/>
  <c r="U23" i="15"/>
  <c r="I23" i="15"/>
  <c r="X22" i="15"/>
  <c r="AA21" i="15"/>
  <c r="O21" i="15"/>
  <c r="AD20" i="15"/>
  <c r="R20" i="15"/>
  <c r="F20" i="15"/>
  <c r="U19" i="15"/>
  <c r="I19" i="15"/>
  <c r="X18" i="15"/>
  <c r="AA17" i="15"/>
  <c r="O17" i="15"/>
  <c r="AD16" i="15"/>
  <c r="R16" i="15"/>
  <c r="F16" i="15"/>
  <c r="U15" i="15"/>
  <c r="I15" i="15"/>
  <c r="X14" i="15"/>
  <c r="AA13" i="15"/>
  <c r="O13" i="15"/>
  <c r="AD12" i="15"/>
  <c r="R12" i="15"/>
  <c r="F12" i="15"/>
  <c r="U11" i="15"/>
  <c r="I11" i="15"/>
  <c r="X10" i="15"/>
  <c r="Z5" i="15"/>
  <c r="N5" i="15"/>
  <c r="F58" i="14"/>
  <c r="C55" i="14"/>
  <c r="E53" i="14"/>
  <c r="B50" i="14"/>
  <c r="D48" i="14"/>
  <c r="F46" i="14"/>
  <c r="C43" i="14"/>
  <c r="E41" i="14"/>
  <c r="B38" i="14"/>
  <c r="D36" i="14"/>
  <c r="F34" i="14"/>
  <c r="C31" i="14"/>
  <c r="E29" i="14"/>
  <c r="B26" i="14"/>
  <c r="D24" i="14"/>
  <c r="F22" i="14"/>
  <c r="C19" i="14"/>
  <c r="E17" i="14"/>
  <c r="B14" i="14"/>
  <c r="D12" i="14"/>
  <c r="F10" i="14"/>
  <c r="H164" i="15"/>
  <c r="J139" i="15"/>
  <c r="R125" i="15"/>
  <c r="T113" i="15"/>
  <c r="M110" i="15"/>
  <c r="J104" i="15"/>
  <c r="AC97" i="15"/>
  <c r="AA94" i="15"/>
  <c r="Y91" i="15"/>
  <c r="AB88" i="15"/>
  <c r="U86" i="15"/>
  <c r="Q84" i="15"/>
  <c r="O82" i="15"/>
  <c r="M80" i="15"/>
  <c r="M76" i="15"/>
  <c r="Q72" i="15"/>
  <c r="AD70" i="15"/>
  <c r="M69" i="15"/>
  <c r="D68" i="15"/>
  <c r="M65" i="15"/>
  <c r="G63" i="15"/>
  <c r="M61" i="15"/>
  <c r="P60" i="15"/>
  <c r="S59" i="15"/>
  <c r="Y57" i="15"/>
  <c r="AB56" i="15"/>
  <c r="D56" i="15"/>
  <c r="G55" i="15"/>
  <c r="M53" i="15"/>
  <c r="P52" i="15"/>
  <c r="S51" i="15"/>
  <c r="Y49" i="15"/>
  <c r="AB48" i="15"/>
  <c r="D48" i="15"/>
  <c r="R45" i="15"/>
  <c r="Y44" i="15"/>
  <c r="D44" i="15"/>
  <c r="I43" i="15"/>
  <c r="R42" i="15"/>
  <c r="AC40" i="15"/>
  <c r="I40" i="15"/>
  <c r="P39" i="15"/>
  <c r="AA37" i="15"/>
  <c r="I37" i="15"/>
  <c r="T35" i="15"/>
  <c r="AA34" i="15"/>
  <c r="G34" i="15"/>
  <c r="M33" i="15"/>
  <c r="U32" i="15"/>
  <c r="E32" i="15"/>
  <c r="R31" i="15"/>
  <c r="D31" i="15"/>
  <c r="X29" i="15"/>
  <c r="J29" i="15"/>
  <c r="I28" i="15"/>
  <c r="T27" i="15"/>
  <c r="Z25" i="15"/>
  <c r="N25" i="15"/>
  <c r="AC24" i="15"/>
  <c r="Q24" i="15"/>
  <c r="E24" i="15"/>
  <c r="T23" i="15"/>
  <c r="Z21" i="15"/>
  <c r="N21" i="15"/>
  <c r="AC20" i="15"/>
  <c r="Q20" i="15"/>
  <c r="E20" i="15"/>
  <c r="T19" i="15"/>
  <c r="Z17" i="15"/>
  <c r="N17" i="15"/>
  <c r="AC16" i="15"/>
  <c r="Q16" i="15"/>
  <c r="E16" i="15"/>
  <c r="T15" i="15"/>
  <c r="H15" i="15"/>
  <c r="Z13" i="15"/>
  <c r="N13" i="15"/>
  <c r="AC12" i="15"/>
  <c r="Q12" i="15"/>
  <c r="E12" i="15"/>
  <c r="T11" i="15"/>
  <c r="H11" i="15"/>
  <c r="Y5" i="15"/>
  <c r="S118" i="15"/>
  <c r="P92" i="15"/>
  <c r="AA82" i="15"/>
  <c r="F68" i="15"/>
  <c r="I63" i="15"/>
  <c r="U59" i="15"/>
  <c r="F56" i="15"/>
  <c r="R52" i="15"/>
  <c r="AD48" i="15"/>
  <c r="T42" i="15"/>
  <c r="S39" i="15"/>
  <c r="Q36" i="15"/>
  <c r="F31" i="15"/>
  <c r="Y28" i="15"/>
  <c r="Y26" i="15"/>
  <c r="D25" i="15"/>
  <c r="P21" i="15"/>
  <c r="AB17" i="15"/>
  <c r="G16" i="15"/>
  <c r="M14" i="15"/>
  <c r="S12" i="15"/>
  <c r="Y10" i="15"/>
  <c r="AA5" i="15"/>
  <c r="C41" i="14"/>
  <c r="E39" i="14"/>
  <c r="F17" i="14"/>
  <c r="C7" i="14"/>
  <c r="D54" i="13"/>
  <c r="D50" i="13"/>
  <c r="D46" i="13"/>
  <c r="D42" i="13"/>
  <c r="D38" i="13"/>
  <c r="D34" i="13"/>
  <c r="D30" i="13"/>
  <c r="D26" i="13"/>
  <c r="D22" i="13"/>
  <c r="D18" i="13"/>
  <c r="D14" i="13"/>
  <c r="D10" i="13"/>
  <c r="D6" i="13"/>
  <c r="D53" i="12"/>
  <c r="D50" i="12"/>
  <c r="D47" i="12"/>
  <c r="D44" i="12"/>
  <c r="D41" i="12"/>
  <c r="D38" i="12"/>
  <c r="D35" i="12"/>
  <c r="D32" i="12"/>
  <c r="D29" i="12"/>
  <c r="D26" i="12"/>
  <c r="M117" i="15"/>
  <c r="AC103" i="15"/>
  <c r="V91" i="15"/>
  <c r="N82" i="15"/>
  <c r="AB67" i="15"/>
  <c r="D63" i="15"/>
  <c r="P59" i="15"/>
  <c r="AB55" i="15"/>
  <c r="M52" i="15"/>
  <c r="Y48" i="15"/>
  <c r="O45" i="15"/>
  <c r="O39" i="15"/>
  <c r="M36" i="15"/>
  <c r="AB24" i="15"/>
  <c r="G23" i="15"/>
  <c r="M21" i="15"/>
  <c r="S19" i="15"/>
  <c r="Y17" i="15"/>
  <c r="D16" i="15"/>
  <c r="X5" i="15"/>
  <c r="B57" i="14"/>
  <c r="C50" i="14"/>
  <c r="E48" i="14"/>
  <c r="E46" i="14"/>
  <c r="B41" i="14"/>
  <c r="D39" i="14"/>
  <c r="B33" i="14"/>
  <c r="C26" i="14"/>
  <c r="E24" i="14"/>
  <c r="E22" i="14"/>
  <c r="D17" i="14"/>
  <c r="D14" i="14"/>
  <c r="F8" i="14"/>
  <c r="B7" i="14"/>
  <c r="F6" i="14"/>
  <c r="C54" i="13"/>
  <c r="F53" i="13"/>
  <c r="C50" i="13"/>
  <c r="F49" i="13"/>
  <c r="C46" i="13"/>
  <c r="F45" i="13"/>
  <c r="C42" i="13"/>
  <c r="F41" i="13"/>
  <c r="C38" i="13"/>
  <c r="F37" i="13"/>
  <c r="C34" i="13"/>
  <c r="F33" i="13"/>
  <c r="C30" i="13"/>
  <c r="F29" i="13"/>
  <c r="C26" i="13"/>
  <c r="F25" i="13"/>
  <c r="C22" i="13"/>
  <c r="F21" i="13"/>
  <c r="C18" i="13"/>
  <c r="F17" i="13"/>
  <c r="C14" i="13"/>
  <c r="F13" i="13"/>
  <c r="C10" i="13"/>
  <c r="F9" i="13"/>
  <c r="C6" i="13"/>
  <c r="C53" i="12"/>
  <c r="C50" i="12"/>
  <c r="C47" i="12"/>
  <c r="C44" i="12"/>
  <c r="C41" i="12"/>
  <c r="C38" i="12"/>
  <c r="C35" i="12"/>
  <c r="C32" i="12"/>
  <c r="C29" i="12"/>
  <c r="AB103" i="15"/>
  <c r="U91" i="15"/>
  <c r="G74" i="15"/>
  <c r="T67" i="15"/>
  <c r="AA62" i="15"/>
  <c r="X55" i="15"/>
  <c r="I52" i="15"/>
  <c r="U48" i="15"/>
  <c r="N45" i="15"/>
  <c r="U28" i="15"/>
  <c r="U26" i="15"/>
  <c r="AA24" i="15"/>
  <c r="F23" i="15"/>
  <c r="R19" i="15"/>
  <c r="X17" i="15"/>
  <c r="AD15" i="15"/>
  <c r="I14" i="15"/>
  <c r="U10" i="15"/>
  <c r="W5" i="15"/>
  <c r="C48" i="14"/>
  <c r="D46" i="14"/>
  <c r="F44" i="14"/>
  <c r="C24" i="14"/>
  <c r="D22" i="14"/>
  <c r="C17" i="14"/>
  <c r="C14" i="14"/>
  <c r="E8" i="14"/>
  <c r="E6" i="14"/>
  <c r="B54" i="13"/>
  <c r="E53" i="13"/>
  <c r="B50" i="13"/>
  <c r="E49" i="13"/>
  <c r="B46" i="13"/>
  <c r="E45" i="13"/>
  <c r="B42" i="13"/>
  <c r="E41" i="13"/>
  <c r="B38" i="13"/>
  <c r="E37" i="13"/>
  <c r="B34" i="13"/>
  <c r="E33" i="13"/>
  <c r="B30" i="13"/>
  <c r="E29" i="13"/>
  <c r="B26" i="13"/>
  <c r="E25" i="13"/>
  <c r="B22" i="13"/>
  <c r="E21" i="13"/>
  <c r="B18" i="13"/>
  <c r="E17" i="13"/>
  <c r="B14" i="13"/>
  <c r="E13" i="13"/>
  <c r="B10" i="13"/>
  <c r="E9" i="13"/>
  <c r="B6" i="13"/>
  <c r="B53" i="12"/>
  <c r="F52" i="12"/>
  <c r="B50" i="12"/>
  <c r="F49" i="12"/>
  <c r="B47" i="12"/>
  <c r="F46" i="12"/>
  <c r="B44" i="12"/>
  <c r="F43" i="12"/>
  <c r="B41" i="12"/>
  <c r="F40" i="12"/>
  <c r="B38" i="12"/>
  <c r="F37" i="12"/>
  <c r="B35" i="12"/>
  <c r="F34" i="12"/>
  <c r="B32" i="12"/>
  <c r="F31" i="12"/>
  <c r="B29" i="12"/>
  <c r="F177" i="15"/>
  <c r="O89" i="15"/>
  <c r="Y80" i="15"/>
  <c r="Y72" i="15"/>
  <c r="X66" i="15"/>
  <c r="X58" i="15"/>
  <c r="I55" i="15"/>
  <c r="U51" i="15"/>
  <c r="F48" i="15"/>
  <c r="AB44" i="15"/>
  <c r="Z41" i="15"/>
  <c r="X35" i="15"/>
  <c r="Y32" i="15"/>
  <c r="M26" i="15"/>
  <c r="S24" i="15"/>
  <c r="Y22" i="15"/>
  <c r="D21" i="15"/>
  <c r="P17" i="15"/>
  <c r="V15" i="15"/>
  <c r="AB13" i="15"/>
  <c r="G12" i="15"/>
  <c r="M10" i="15"/>
  <c r="O5" i="15"/>
  <c r="D55" i="14"/>
  <c r="B48" i="14"/>
  <c r="C46" i="14"/>
  <c r="E44" i="14"/>
  <c r="D31" i="14"/>
  <c r="B24" i="14"/>
  <c r="C22" i="14"/>
  <c r="F20" i="14"/>
  <c r="B17" i="14"/>
  <c r="D6" i="14"/>
  <c r="D53" i="13"/>
  <c r="D49" i="13"/>
  <c r="D45" i="13"/>
  <c r="D41" i="13"/>
  <c r="D37" i="13"/>
  <c r="D33" i="13"/>
  <c r="D29" i="13"/>
  <c r="D25" i="13"/>
  <c r="D21" i="13"/>
  <c r="D17" i="13"/>
  <c r="D13" i="13"/>
  <c r="D9" i="13"/>
  <c r="E52" i="12"/>
  <c r="E49" i="12"/>
  <c r="E46" i="12"/>
  <c r="E43" i="12"/>
  <c r="E40" i="12"/>
  <c r="E37" i="12"/>
  <c r="E34" i="12"/>
  <c r="E31" i="12"/>
  <c r="E28" i="12"/>
  <c r="E25" i="12"/>
  <c r="D162" i="15"/>
  <c r="D101" i="15"/>
  <c r="AA88" i="15"/>
  <c r="M72" i="15"/>
  <c r="S66" i="15"/>
  <c r="G62" i="15"/>
  <c r="S58" i="15"/>
  <c r="D55" i="15"/>
  <c r="P51" i="15"/>
  <c r="X44" i="15"/>
  <c r="T38" i="15"/>
  <c r="S35" i="15"/>
  <c r="R32" i="15"/>
  <c r="AB20" i="15"/>
  <c r="G19" i="15"/>
  <c r="M17" i="15"/>
  <c r="S15" i="15"/>
  <c r="Y13" i="15"/>
  <c r="D12" i="15"/>
  <c r="M5" i="15"/>
  <c r="B55" i="14"/>
  <c r="F53" i="14"/>
  <c r="F49" i="14"/>
  <c r="B31" i="14"/>
  <c r="F25" i="14"/>
  <c r="E20" i="14"/>
  <c r="F15" i="14"/>
  <c r="F12" i="14"/>
  <c r="C9" i="14"/>
  <c r="C6" i="14"/>
  <c r="C53" i="13"/>
  <c r="F52" i="13"/>
  <c r="C49" i="13"/>
  <c r="F48" i="13"/>
  <c r="C45" i="13"/>
  <c r="F44" i="13"/>
  <c r="C41" i="13"/>
  <c r="F40" i="13"/>
  <c r="C37" i="13"/>
  <c r="F36" i="13"/>
  <c r="C33" i="13"/>
  <c r="F32" i="13"/>
  <c r="C29" i="13"/>
  <c r="F28" i="13"/>
  <c r="C25" i="13"/>
  <c r="F24" i="13"/>
  <c r="C21" i="13"/>
  <c r="F20" i="13"/>
  <c r="C17" i="13"/>
  <c r="F16" i="13"/>
  <c r="C13" i="13"/>
  <c r="F12" i="13"/>
  <c r="C9" i="13"/>
  <c r="F8" i="13"/>
  <c r="D52" i="12"/>
  <c r="D49" i="12"/>
  <c r="D46" i="12"/>
  <c r="D43" i="12"/>
  <c r="D40" i="12"/>
  <c r="D37" i="12"/>
  <c r="D34" i="12"/>
  <c r="D31" i="12"/>
  <c r="D28" i="12"/>
  <c r="D25" i="12"/>
  <c r="Z100" i="15"/>
  <c r="T88" i="15"/>
  <c r="E80" i="15"/>
  <c r="AD61" i="15"/>
  <c r="O58" i="15"/>
  <c r="AA54" i="15"/>
  <c r="U44" i="15"/>
  <c r="U41" i="15"/>
  <c r="S38" i="15"/>
  <c r="Q35" i="15"/>
  <c r="Q32" i="15"/>
  <c r="E28" i="15"/>
  <c r="I26" i="15"/>
  <c r="O24" i="15"/>
  <c r="U22" i="15"/>
  <c r="AA20" i="15"/>
  <c r="F19" i="15"/>
  <c r="R15" i="15"/>
  <c r="X13" i="15"/>
  <c r="AD11" i="15"/>
  <c r="I10" i="15"/>
  <c r="L5" i="15"/>
  <c r="D53" i="14"/>
  <c r="F51" i="14"/>
  <c r="F29" i="14"/>
  <c r="E15" i="14"/>
  <c r="E12" i="14"/>
  <c r="B9" i="14"/>
  <c r="B6" i="14"/>
  <c r="B53" i="13"/>
  <c r="E52" i="13"/>
  <c r="B49" i="13"/>
  <c r="E48" i="13"/>
  <c r="B45" i="13"/>
  <c r="E44" i="13"/>
  <c r="B41" i="13"/>
  <c r="E40" i="13"/>
  <c r="B37" i="13"/>
  <c r="E36" i="13"/>
  <c r="B33" i="13"/>
  <c r="E32" i="13"/>
  <c r="B29" i="13"/>
  <c r="E28" i="13"/>
  <c r="B25" i="13"/>
  <c r="E24" i="13"/>
  <c r="B21" i="13"/>
  <c r="E20" i="13"/>
  <c r="B17" i="13"/>
  <c r="E16" i="13"/>
  <c r="B13" i="13"/>
  <c r="E12" i="13"/>
  <c r="B9" i="13"/>
  <c r="E8" i="13"/>
  <c r="C52" i="12"/>
  <c r="C49" i="12"/>
  <c r="C46" i="12"/>
  <c r="C43" i="12"/>
  <c r="C40" i="12"/>
  <c r="C37" i="12"/>
  <c r="C34" i="12"/>
  <c r="C31" i="12"/>
  <c r="C28" i="12"/>
  <c r="Q142" i="15"/>
  <c r="AB110" i="15"/>
  <c r="G87" i="15"/>
  <c r="H71" i="15"/>
  <c r="O61" i="15"/>
  <c r="AA57" i="15"/>
  <c r="X50" i="15"/>
  <c r="F44" i="15"/>
  <c r="F41" i="15"/>
  <c r="F38" i="15"/>
  <c r="D35" i="15"/>
  <c r="G32" i="15"/>
  <c r="Z29" i="15"/>
  <c r="X27" i="15"/>
  <c r="AB25" i="15"/>
  <c r="G24" i="15"/>
  <c r="M22" i="15"/>
  <c r="S20" i="15"/>
  <c r="Y18" i="15"/>
  <c r="D17" i="15"/>
  <c r="J15" i="15"/>
  <c r="P13" i="15"/>
  <c r="V11" i="15"/>
  <c r="K5" i="15"/>
  <c r="C53" i="14"/>
  <c r="E51" i="14"/>
  <c r="C38" i="14"/>
  <c r="E36" i="14"/>
  <c r="E34" i="14"/>
  <c r="D29" i="14"/>
  <c r="F27" i="14"/>
  <c r="D15" i="14"/>
  <c r="F13" i="14"/>
  <c r="C12" i="14"/>
  <c r="D52" i="13"/>
  <c r="D48" i="13"/>
  <c r="D44" i="13"/>
  <c r="D40" i="13"/>
  <c r="D36" i="13"/>
  <c r="D32" i="13"/>
  <c r="D28" i="13"/>
  <c r="D24" i="13"/>
  <c r="D20" i="13"/>
  <c r="D16" i="13"/>
  <c r="D12" i="13"/>
  <c r="D8" i="13"/>
  <c r="F54" i="12"/>
  <c r="B52" i="12"/>
  <c r="F51" i="12"/>
  <c r="B49" i="12"/>
  <c r="F48" i="12"/>
  <c r="B46" i="12"/>
  <c r="F45" i="12"/>
  <c r="B43" i="12"/>
  <c r="F42" i="12"/>
  <c r="B40" i="12"/>
  <c r="F39" i="12"/>
  <c r="B37" i="12"/>
  <c r="F36" i="12"/>
  <c r="B34" i="12"/>
  <c r="F33" i="12"/>
  <c r="B31" i="12"/>
  <c r="F30" i="12"/>
  <c r="B28" i="12"/>
  <c r="F27" i="12"/>
  <c r="M138" i="15"/>
  <c r="F110" i="15"/>
  <c r="Y97" i="15"/>
  <c r="P86" i="15"/>
  <c r="G54" i="15"/>
  <c r="S50" i="15"/>
  <c r="AC43" i="15"/>
  <c r="AB40" i="15"/>
  <c r="Z37" i="15"/>
  <c r="X34" i="15"/>
  <c r="D32" i="15"/>
  <c r="S27" i="15"/>
  <c r="Y25" i="15"/>
  <c r="D24" i="15"/>
  <c r="AB16" i="15"/>
  <c r="G15" i="15"/>
  <c r="M13" i="15"/>
  <c r="S11" i="15"/>
  <c r="E58" i="14"/>
  <c r="B53" i="14"/>
  <c r="D51" i="14"/>
  <c r="B45" i="14"/>
  <c r="C36" i="14"/>
  <c r="D34" i="14"/>
  <c r="C29" i="14"/>
  <c r="E27" i="14"/>
  <c r="B16" i="14"/>
  <c r="B12" i="14"/>
  <c r="E10" i="14"/>
  <c r="F55" i="13"/>
  <c r="C52" i="13"/>
  <c r="F51" i="13"/>
  <c r="C48" i="13"/>
  <c r="F47" i="13"/>
  <c r="C44" i="13"/>
  <c r="F43" i="13"/>
  <c r="C40" i="13"/>
  <c r="F39" i="13"/>
  <c r="C36" i="13"/>
  <c r="F35" i="13"/>
  <c r="C32" i="13"/>
  <c r="F31" i="13"/>
  <c r="C28" i="13"/>
  <c r="F27" i="13"/>
  <c r="C24" i="13"/>
  <c r="F23" i="13"/>
  <c r="C20" i="13"/>
  <c r="F19" i="13"/>
  <c r="C16" i="13"/>
  <c r="F15" i="13"/>
  <c r="C12" i="13"/>
  <c r="F11" i="13"/>
  <c r="C8" i="13"/>
  <c r="F7" i="13"/>
  <c r="E54" i="12"/>
  <c r="E51" i="12"/>
  <c r="E48" i="12"/>
  <c r="E45" i="12"/>
  <c r="E42" i="12"/>
  <c r="E39" i="12"/>
  <c r="E36" i="12"/>
  <c r="E33" i="12"/>
  <c r="E30" i="12"/>
  <c r="E27" i="12"/>
  <c r="E24" i="12"/>
  <c r="AA137" i="15"/>
  <c r="E110" i="15"/>
  <c r="X97" i="15"/>
  <c r="M86" i="15"/>
  <c r="G78" i="15"/>
  <c r="F61" i="15"/>
  <c r="R57" i="15"/>
  <c r="AD53" i="15"/>
  <c r="O50" i="15"/>
  <c r="AD46" i="15"/>
  <c r="AB43" i="15"/>
  <c r="Z40" i="15"/>
  <c r="Y37" i="15"/>
  <c r="AD31" i="15"/>
  <c r="V29" i="15"/>
  <c r="R27" i="15"/>
  <c r="X25" i="15"/>
  <c r="AD23" i="15"/>
  <c r="I22" i="15"/>
  <c r="U18" i="15"/>
  <c r="AA16" i="15"/>
  <c r="F15" i="15"/>
  <c r="R11" i="15"/>
  <c r="D58" i="14"/>
  <c r="F56" i="14"/>
  <c r="B36" i="14"/>
  <c r="C34" i="14"/>
  <c r="F32" i="14"/>
  <c r="B29" i="14"/>
  <c r="D27" i="14"/>
  <c r="B21" i="14"/>
  <c r="D10" i="14"/>
  <c r="E55" i="13"/>
  <c r="B52" i="13"/>
  <c r="E51" i="13"/>
  <c r="B48" i="13"/>
  <c r="E47" i="13"/>
  <c r="B44" i="13"/>
  <c r="E43" i="13"/>
  <c r="B40" i="13"/>
  <c r="E39" i="13"/>
  <c r="B36" i="13"/>
  <c r="E35" i="13"/>
  <c r="B32" i="13"/>
  <c r="E31" i="13"/>
  <c r="B28" i="13"/>
  <c r="E27" i="13"/>
  <c r="B24" i="13"/>
  <c r="E23" i="13"/>
  <c r="B20" i="13"/>
  <c r="E19" i="13"/>
  <c r="B16" i="13"/>
  <c r="D107" i="15"/>
  <c r="P84" i="15"/>
  <c r="AB63" i="15"/>
  <c r="M60" i="15"/>
  <c r="Y56" i="15"/>
  <c r="F40" i="15"/>
  <c r="F37" i="15"/>
  <c r="F34" i="15"/>
  <c r="Q31" i="15"/>
  <c r="I29" i="15"/>
  <c r="G27" i="15"/>
  <c r="M25" i="15"/>
  <c r="S23" i="15"/>
  <c r="Y21" i="15"/>
  <c r="D20" i="15"/>
  <c r="AB12" i="15"/>
  <c r="G11" i="15"/>
  <c r="B43" i="14"/>
  <c r="F41" i="14"/>
  <c r="D19" i="14"/>
  <c r="E7" i="14"/>
  <c r="C55" i="13"/>
  <c r="F54" i="13"/>
  <c r="C51" i="13"/>
  <c r="F50" i="13"/>
  <c r="C47" i="13"/>
  <c r="F46" i="13"/>
  <c r="C43" i="13"/>
  <c r="F42" i="13"/>
  <c r="C39" i="13"/>
  <c r="F38" i="13"/>
  <c r="C35" i="13"/>
  <c r="F34" i="13"/>
  <c r="C31" i="13"/>
  <c r="F30" i="13"/>
  <c r="C27" i="13"/>
  <c r="F26" i="13"/>
  <c r="C23" i="13"/>
  <c r="F22" i="13"/>
  <c r="C19" i="13"/>
  <c r="F18" i="13"/>
  <c r="C15" i="13"/>
  <c r="F14" i="13"/>
  <c r="C11" i="13"/>
  <c r="F10" i="13"/>
  <c r="C7" i="13"/>
  <c r="F6" i="13"/>
  <c r="B54" i="12"/>
  <c r="F53" i="12"/>
  <c r="B51" i="12"/>
  <c r="F50" i="12"/>
  <c r="B48" i="12"/>
  <c r="F47" i="12"/>
  <c r="B45" i="12"/>
  <c r="F44" i="12"/>
  <c r="B42" i="12"/>
  <c r="F41" i="12"/>
  <c r="B39" i="12"/>
  <c r="F38" i="12"/>
  <c r="B36" i="12"/>
  <c r="F35" i="12"/>
  <c r="B33" i="12"/>
  <c r="F32" i="12"/>
  <c r="B30" i="12"/>
  <c r="F29" i="12"/>
  <c r="B27" i="12"/>
  <c r="F26" i="12"/>
  <c r="E76" i="15"/>
  <c r="R49" i="15"/>
  <c r="AD19" i="15"/>
  <c r="E46" i="13"/>
  <c r="B35" i="13"/>
  <c r="E6" i="13"/>
  <c r="E47" i="12"/>
  <c r="C39" i="12"/>
  <c r="E32" i="12"/>
  <c r="B25" i="12"/>
  <c r="E23" i="12"/>
  <c r="E20" i="12"/>
  <c r="E17" i="12"/>
  <c r="D14" i="12"/>
  <c r="D11" i="12"/>
  <c r="D8" i="12"/>
  <c r="D53" i="11"/>
  <c r="F51" i="11"/>
  <c r="C48" i="11"/>
  <c r="E46" i="11"/>
  <c r="B43" i="11"/>
  <c r="D41" i="11"/>
  <c r="F39" i="11"/>
  <c r="C36" i="11"/>
  <c r="E34" i="11"/>
  <c r="B31" i="11"/>
  <c r="D29" i="11"/>
  <c r="F27" i="11"/>
  <c r="C24" i="11"/>
  <c r="E22" i="11"/>
  <c r="B19" i="11"/>
  <c r="D17" i="11"/>
  <c r="F15" i="11"/>
  <c r="C12" i="11"/>
  <c r="E10" i="11"/>
  <c r="B7" i="11"/>
  <c r="B52" i="10"/>
  <c r="C51" i="10"/>
  <c r="D50" i="10"/>
  <c r="E49" i="10"/>
  <c r="F48" i="10"/>
  <c r="B40" i="10"/>
  <c r="C39" i="10"/>
  <c r="D38" i="10"/>
  <c r="E37" i="10"/>
  <c r="F36" i="10"/>
  <c r="B28" i="10"/>
  <c r="C27" i="10"/>
  <c r="D26" i="10"/>
  <c r="E25" i="10"/>
  <c r="F24" i="10"/>
  <c r="B16" i="10"/>
  <c r="C15" i="10"/>
  <c r="D14" i="10"/>
  <c r="E13" i="10"/>
  <c r="F12" i="10"/>
  <c r="U69" i="15"/>
  <c r="O46" i="15"/>
  <c r="M18" i="15"/>
  <c r="C58" i="14"/>
  <c r="D43" i="13"/>
  <c r="E11" i="13"/>
  <c r="D51" i="12"/>
  <c r="D42" i="12"/>
  <c r="E26" i="12"/>
  <c r="D23" i="12"/>
  <c r="D20" i="12"/>
  <c r="D17" i="12"/>
  <c r="C14" i="12"/>
  <c r="C11" i="12"/>
  <c r="C8" i="12"/>
  <c r="F7" i="12"/>
  <c r="C53" i="11"/>
  <c r="E51" i="11"/>
  <c r="B48" i="11"/>
  <c r="D46" i="11"/>
  <c r="F44" i="11"/>
  <c r="C41" i="11"/>
  <c r="E39" i="11"/>
  <c r="B36" i="11"/>
  <c r="D34" i="11"/>
  <c r="F32" i="11"/>
  <c r="C29" i="11"/>
  <c r="E27" i="11"/>
  <c r="B24" i="11"/>
  <c r="D22" i="11"/>
  <c r="F20" i="11"/>
  <c r="C17" i="11"/>
  <c r="E15" i="11"/>
  <c r="B12" i="11"/>
  <c r="D10" i="11"/>
  <c r="F8" i="11"/>
  <c r="B51" i="10"/>
  <c r="C50" i="10"/>
  <c r="D49" i="10"/>
  <c r="E48" i="10"/>
  <c r="F47" i="10"/>
  <c r="B39" i="10"/>
  <c r="C38" i="10"/>
  <c r="D37" i="10"/>
  <c r="E36" i="10"/>
  <c r="F35" i="10"/>
  <c r="B27" i="10"/>
  <c r="C26" i="10"/>
  <c r="D25" i="10"/>
  <c r="E24" i="10"/>
  <c r="F23" i="10"/>
  <c r="B15" i="10"/>
  <c r="C14" i="10"/>
  <c r="D13" i="10"/>
  <c r="E12" i="10"/>
  <c r="AC68" i="15"/>
  <c r="H29" i="15"/>
  <c r="I18" i="15"/>
  <c r="E54" i="13"/>
  <c r="B43" i="13"/>
  <c r="E22" i="13"/>
  <c r="D19" i="13"/>
  <c r="D11" i="13"/>
  <c r="C51" i="12"/>
  <c r="C42" i="12"/>
  <c r="E35" i="12"/>
  <c r="F28" i="12"/>
  <c r="C26" i="12"/>
  <c r="C23" i="12"/>
  <c r="C20" i="12"/>
  <c r="C17" i="12"/>
  <c r="F16" i="12"/>
  <c r="B14" i="12"/>
  <c r="F13" i="12"/>
  <c r="B11" i="12"/>
  <c r="F10" i="12"/>
  <c r="B8" i="12"/>
  <c r="E7" i="12"/>
  <c r="B53" i="11"/>
  <c r="D51" i="11"/>
  <c r="F49" i="11"/>
  <c r="C46" i="11"/>
  <c r="E44" i="11"/>
  <c r="B41" i="11"/>
  <c r="D39" i="11"/>
  <c r="F37" i="11"/>
  <c r="C34" i="11"/>
  <c r="E32" i="11"/>
  <c r="B29" i="11"/>
  <c r="D27" i="11"/>
  <c r="F25" i="11"/>
  <c r="C22" i="11"/>
  <c r="E20" i="11"/>
  <c r="B17" i="11"/>
  <c r="D15" i="11"/>
  <c r="F13" i="11"/>
  <c r="C10" i="11"/>
  <c r="E8" i="11"/>
  <c r="B50" i="10"/>
  <c r="C49" i="10"/>
  <c r="D48" i="10"/>
  <c r="E47" i="10"/>
  <c r="F46" i="10"/>
  <c r="B38" i="10"/>
  <c r="C37" i="10"/>
  <c r="D36" i="10"/>
  <c r="E35" i="10"/>
  <c r="F34" i="10"/>
  <c r="B26" i="10"/>
  <c r="C25" i="10"/>
  <c r="D24" i="10"/>
  <c r="E23" i="10"/>
  <c r="F22" i="10"/>
  <c r="B14" i="10"/>
  <c r="C13" i="10"/>
  <c r="R127" i="15"/>
  <c r="S16" i="15"/>
  <c r="D43" i="14"/>
  <c r="D51" i="13"/>
  <c r="E34" i="13"/>
  <c r="D31" i="13"/>
  <c r="B19" i="13"/>
  <c r="B11" i="13"/>
  <c r="B8" i="13"/>
  <c r="B26" i="12"/>
  <c r="B23" i="12"/>
  <c r="F22" i="12"/>
  <c r="B20" i="12"/>
  <c r="F19" i="12"/>
  <c r="B17" i="12"/>
  <c r="E16" i="12"/>
  <c r="E13" i="12"/>
  <c r="E10" i="12"/>
  <c r="D7" i="12"/>
  <c r="F54" i="11"/>
  <c r="C51" i="11"/>
  <c r="E49" i="11"/>
  <c r="B46" i="11"/>
  <c r="D44" i="11"/>
  <c r="F42" i="11"/>
  <c r="C39" i="11"/>
  <c r="E37" i="11"/>
  <c r="B34" i="11"/>
  <c r="D32" i="11"/>
  <c r="F30" i="11"/>
  <c r="C27" i="11"/>
  <c r="E25" i="11"/>
  <c r="B22" i="11"/>
  <c r="D20" i="11"/>
  <c r="F18" i="11"/>
  <c r="C15" i="11"/>
  <c r="E13" i="11"/>
  <c r="B10" i="11"/>
  <c r="D8" i="11"/>
  <c r="F6" i="11"/>
  <c r="B49" i="10"/>
  <c r="C48" i="10"/>
  <c r="D47" i="10"/>
  <c r="E46" i="10"/>
  <c r="F45" i="10"/>
  <c r="B37" i="10"/>
  <c r="C36" i="10"/>
  <c r="D35" i="10"/>
  <c r="E34" i="10"/>
  <c r="F33" i="10"/>
  <c r="B25" i="10"/>
  <c r="C24" i="10"/>
  <c r="D23" i="10"/>
  <c r="E22" i="10"/>
  <c r="F21" i="10"/>
  <c r="B13" i="10"/>
  <c r="C12" i="10"/>
  <c r="Y124" i="15"/>
  <c r="X63" i="15"/>
  <c r="G43" i="15"/>
  <c r="F27" i="15"/>
  <c r="E32" i="14"/>
  <c r="B19" i="14"/>
  <c r="B51" i="13"/>
  <c r="B31" i="13"/>
  <c r="D54" i="12"/>
  <c r="D45" i="12"/>
  <c r="E38" i="12"/>
  <c r="E22" i="12"/>
  <c r="E19" i="12"/>
  <c r="D16" i="12"/>
  <c r="D13" i="12"/>
  <c r="D10" i="12"/>
  <c r="C7" i="12"/>
  <c r="E54" i="11"/>
  <c r="B51" i="11"/>
  <c r="D49" i="11"/>
  <c r="F47" i="11"/>
  <c r="C44" i="11"/>
  <c r="E42" i="11"/>
  <c r="B39" i="11"/>
  <c r="D37" i="11"/>
  <c r="F35" i="11"/>
  <c r="C32" i="11"/>
  <c r="E30" i="11"/>
  <c r="B27" i="11"/>
  <c r="D25" i="11"/>
  <c r="F23" i="11"/>
  <c r="C20" i="11"/>
  <c r="E18" i="11"/>
  <c r="B15" i="11"/>
  <c r="D13" i="11"/>
  <c r="F11" i="11"/>
  <c r="C8" i="11"/>
  <c r="E6" i="11"/>
  <c r="B48" i="10"/>
  <c r="C47" i="10"/>
  <c r="D46" i="10"/>
  <c r="E45" i="10"/>
  <c r="F44" i="10"/>
  <c r="B36" i="10"/>
  <c r="C35" i="10"/>
  <c r="D34" i="10"/>
  <c r="E33" i="10"/>
  <c r="F32" i="10"/>
  <c r="B24" i="10"/>
  <c r="C23" i="10"/>
  <c r="D22" i="10"/>
  <c r="E21" i="10"/>
  <c r="F20" i="10"/>
  <c r="R60" i="15"/>
  <c r="M40" i="15"/>
  <c r="P25" i="15"/>
  <c r="Y14" i="15"/>
  <c r="D7" i="14"/>
  <c r="E42" i="13"/>
  <c r="C54" i="12"/>
  <c r="E50" i="12"/>
  <c r="C45" i="12"/>
  <c r="D22" i="12"/>
  <c r="D19" i="12"/>
  <c r="C16" i="12"/>
  <c r="C13" i="12"/>
  <c r="C10" i="12"/>
  <c r="B7" i="12"/>
  <c r="F6" i="12"/>
  <c r="D54" i="11"/>
  <c r="F52" i="11"/>
  <c r="C49" i="11"/>
  <c r="E47" i="11"/>
  <c r="B44" i="11"/>
  <c r="D42" i="11"/>
  <c r="F40" i="11"/>
  <c r="C37" i="11"/>
  <c r="E35" i="11"/>
  <c r="B32" i="11"/>
  <c r="D30" i="11"/>
  <c r="F28" i="11"/>
  <c r="C25" i="11"/>
  <c r="E23" i="11"/>
  <c r="B20" i="11"/>
  <c r="D18" i="11"/>
  <c r="F16" i="11"/>
  <c r="C13" i="11"/>
  <c r="E11" i="11"/>
  <c r="B8" i="11"/>
  <c r="D6" i="11"/>
  <c r="B47" i="10"/>
  <c r="C46" i="10"/>
  <c r="D45" i="10"/>
  <c r="E44" i="10"/>
  <c r="F43" i="10"/>
  <c r="B35" i="10"/>
  <c r="C34" i="10"/>
  <c r="D33" i="10"/>
  <c r="E32" i="10"/>
  <c r="F31" i="10"/>
  <c r="B23" i="10"/>
  <c r="C22" i="10"/>
  <c r="D21" i="10"/>
  <c r="E20" i="10"/>
  <c r="F19" i="10"/>
  <c r="AD106" i="15"/>
  <c r="I60" i="15"/>
  <c r="E40" i="15"/>
  <c r="U14" i="15"/>
  <c r="D39" i="13"/>
  <c r="E30" i="13"/>
  <c r="D27" i="13"/>
  <c r="E18" i="13"/>
  <c r="E15" i="13"/>
  <c r="E10" i="13"/>
  <c r="E41" i="12"/>
  <c r="D30" i="12"/>
  <c r="D27" i="12"/>
  <c r="C22" i="12"/>
  <c r="C19" i="12"/>
  <c r="B16" i="12"/>
  <c r="F15" i="12"/>
  <c r="B13" i="12"/>
  <c r="F12" i="12"/>
  <c r="B10" i="12"/>
  <c r="F9" i="12"/>
  <c r="E6" i="12"/>
  <c r="Y6" i="17" s="1"/>
  <c r="C54" i="11"/>
  <c r="E52" i="11"/>
  <c r="B49" i="11"/>
  <c r="D47" i="11"/>
  <c r="F45" i="11"/>
  <c r="C42" i="11"/>
  <c r="E40" i="11"/>
  <c r="B37" i="11"/>
  <c r="D35" i="11"/>
  <c r="F33" i="11"/>
  <c r="C30" i="11"/>
  <c r="E28" i="11"/>
  <c r="B25" i="11"/>
  <c r="D23" i="11"/>
  <c r="F21" i="11"/>
  <c r="C18" i="11"/>
  <c r="E16" i="11"/>
  <c r="B13" i="11"/>
  <c r="D11" i="11"/>
  <c r="F9" i="11"/>
  <c r="C6" i="11"/>
  <c r="B46" i="10"/>
  <c r="C45" i="10"/>
  <c r="D44" i="10"/>
  <c r="E43" i="10"/>
  <c r="F42" i="10"/>
  <c r="B34" i="10"/>
  <c r="C33" i="10"/>
  <c r="D32" i="10"/>
  <c r="E31" i="10"/>
  <c r="F30" i="10"/>
  <c r="B22" i="10"/>
  <c r="C21" i="10"/>
  <c r="D20" i="10"/>
  <c r="E19" i="10"/>
  <c r="F18" i="10"/>
  <c r="R95" i="15"/>
  <c r="AD56" i="15"/>
  <c r="D13" i="15"/>
  <c r="E50" i="13"/>
  <c r="B39" i="13"/>
  <c r="B27" i="13"/>
  <c r="D15" i="13"/>
  <c r="D33" i="12"/>
  <c r="C30" i="12"/>
  <c r="C27" i="12"/>
  <c r="B22" i="12"/>
  <c r="F21" i="12"/>
  <c r="B19" i="12"/>
  <c r="F18" i="12"/>
  <c r="E15" i="12"/>
  <c r="E12" i="12"/>
  <c r="E9" i="12"/>
  <c r="D6" i="12"/>
  <c r="H6" i="17" s="1"/>
  <c r="B54" i="11"/>
  <c r="D52" i="11"/>
  <c r="F50" i="11"/>
  <c r="C47" i="11"/>
  <c r="E45" i="11"/>
  <c r="B42" i="11"/>
  <c r="D40" i="11"/>
  <c r="F38" i="11"/>
  <c r="C35" i="11"/>
  <c r="E33" i="11"/>
  <c r="B30" i="11"/>
  <c r="D28" i="11"/>
  <c r="F26" i="11"/>
  <c r="C23" i="11"/>
  <c r="E21" i="11"/>
  <c r="B18" i="11"/>
  <c r="D16" i="11"/>
  <c r="F14" i="11"/>
  <c r="C11" i="11"/>
  <c r="E9" i="11"/>
  <c r="B6" i="11"/>
  <c r="F53" i="10"/>
  <c r="B45" i="10"/>
  <c r="C44" i="10"/>
  <c r="D43" i="10"/>
  <c r="E42" i="10"/>
  <c r="F41" i="10"/>
  <c r="B33" i="10"/>
  <c r="C32" i="10"/>
  <c r="D31" i="10"/>
  <c r="E30" i="10"/>
  <c r="F29" i="10"/>
  <c r="B21" i="10"/>
  <c r="C20" i="10"/>
  <c r="D19" i="10"/>
  <c r="E18" i="10"/>
  <c r="F17" i="10"/>
  <c r="U56" i="15"/>
  <c r="AD36" i="15"/>
  <c r="R23" i="15"/>
  <c r="AA12" i="15"/>
  <c r="E56" i="14"/>
  <c r="F39" i="14"/>
  <c r="C10" i="14"/>
  <c r="D47" i="13"/>
  <c r="B15" i="13"/>
  <c r="B12" i="13"/>
  <c r="E7" i="13"/>
  <c r="D48" i="12"/>
  <c r="C33" i="12"/>
  <c r="F24" i="12"/>
  <c r="E21" i="12"/>
  <c r="E18" i="12"/>
  <c r="D15" i="12"/>
  <c r="D12" i="12"/>
  <c r="D9" i="12"/>
  <c r="C6" i="12"/>
  <c r="C52" i="11"/>
  <c r="E50" i="11"/>
  <c r="B47" i="11"/>
  <c r="D45" i="11"/>
  <c r="F43" i="11"/>
  <c r="C40" i="11"/>
  <c r="E38" i="11"/>
  <c r="B35" i="11"/>
  <c r="D33" i="11"/>
  <c r="F31" i="11"/>
  <c r="C28" i="11"/>
  <c r="E26" i="11"/>
  <c r="B23" i="11"/>
  <c r="D21" i="11"/>
  <c r="F19" i="11"/>
  <c r="C16" i="11"/>
  <c r="E14" i="11"/>
  <c r="B11" i="11"/>
  <c r="D9" i="11"/>
  <c r="F7" i="11"/>
  <c r="E53" i="10"/>
  <c r="F52" i="10"/>
  <c r="B44" i="10"/>
  <c r="C43" i="10"/>
  <c r="D42" i="10"/>
  <c r="E41" i="10"/>
  <c r="F40" i="10"/>
  <c r="B32" i="10"/>
  <c r="C31" i="10"/>
  <c r="D30" i="10"/>
  <c r="E29" i="10"/>
  <c r="F28" i="10"/>
  <c r="B20" i="10"/>
  <c r="C19" i="10"/>
  <c r="D18" i="10"/>
  <c r="E17" i="10"/>
  <c r="F16" i="10"/>
  <c r="AC84" i="15"/>
  <c r="O53" i="15"/>
  <c r="AB21" i="15"/>
  <c r="J11" i="15"/>
  <c r="B47" i="13"/>
  <c r="D7" i="13"/>
  <c r="E53" i="12"/>
  <c r="C48" i="12"/>
  <c r="E44" i="12"/>
  <c r="D36" i="12"/>
  <c r="D24" i="12"/>
  <c r="D21" i="12"/>
  <c r="D18" i="12"/>
  <c r="C15" i="12"/>
  <c r="C12" i="12"/>
  <c r="C9" i="12"/>
  <c r="B6" i="12"/>
  <c r="H7" i="17" s="1"/>
  <c r="B52" i="11"/>
  <c r="D50" i="11"/>
  <c r="F48" i="11"/>
  <c r="C45" i="11"/>
  <c r="E43" i="11"/>
  <c r="B40" i="11"/>
  <c r="D38" i="11"/>
  <c r="F36" i="11"/>
  <c r="C33" i="11"/>
  <c r="E31" i="11"/>
  <c r="B28" i="11"/>
  <c r="D26" i="11"/>
  <c r="F24" i="11"/>
  <c r="C21" i="11"/>
  <c r="E19" i="11"/>
  <c r="B16" i="11"/>
  <c r="D14" i="11"/>
  <c r="F12" i="11"/>
  <c r="C9" i="11"/>
  <c r="E7" i="11"/>
  <c r="D53" i="10"/>
  <c r="E52" i="10"/>
  <c r="F51" i="10"/>
  <c r="B43" i="10"/>
  <c r="C42" i="10"/>
  <c r="D41" i="10"/>
  <c r="E40" i="10"/>
  <c r="F39" i="10"/>
  <c r="B31" i="10"/>
  <c r="C30" i="10"/>
  <c r="D29" i="10"/>
  <c r="E28" i="10"/>
  <c r="F27" i="10"/>
  <c r="B19" i="10"/>
  <c r="C18" i="10"/>
  <c r="D17" i="10"/>
  <c r="E16" i="10"/>
  <c r="F15" i="10"/>
  <c r="I84" i="15"/>
  <c r="F53" i="15"/>
  <c r="AD33" i="15"/>
  <c r="X21" i="15"/>
  <c r="F11" i="15"/>
  <c r="D55" i="13"/>
  <c r="E38" i="13"/>
  <c r="E26" i="13"/>
  <c r="D23" i="13"/>
  <c r="B7" i="13"/>
  <c r="C36" i="12"/>
  <c r="F25" i="12"/>
  <c r="C24" i="12"/>
  <c r="C21" i="12"/>
  <c r="C18" i="12"/>
  <c r="B15" i="12"/>
  <c r="F14" i="12"/>
  <c r="B12" i="12"/>
  <c r="F11" i="12"/>
  <c r="B9" i="12"/>
  <c r="F8" i="12"/>
  <c r="F53" i="11"/>
  <c r="C50" i="11"/>
  <c r="E48" i="11"/>
  <c r="B45" i="11"/>
  <c r="D43" i="11"/>
  <c r="F41" i="11"/>
  <c r="C38" i="11"/>
  <c r="E36" i="11"/>
  <c r="B33" i="11"/>
  <c r="D31" i="11"/>
  <c r="F29" i="11"/>
  <c r="C26" i="11"/>
  <c r="E24" i="11"/>
  <c r="B21" i="11"/>
  <c r="D19" i="11"/>
  <c r="F17" i="11"/>
  <c r="C14" i="11"/>
  <c r="E12" i="11"/>
  <c r="B9" i="11"/>
  <c r="D7" i="11"/>
  <c r="C53" i="10"/>
  <c r="D52" i="10"/>
  <c r="E51" i="10"/>
  <c r="F50" i="10"/>
  <c r="B42" i="10"/>
  <c r="C41" i="10"/>
  <c r="D40" i="10"/>
  <c r="E39" i="10"/>
  <c r="F38" i="10"/>
  <c r="B30" i="10"/>
  <c r="C29" i="10"/>
  <c r="D28" i="10"/>
  <c r="E27" i="10"/>
  <c r="F26" i="10"/>
  <c r="B18" i="10"/>
  <c r="C17" i="10"/>
  <c r="D16" i="10"/>
  <c r="E15" i="10"/>
  <c r="F14" i="10"/>
  <c r="E53" i="11"/>
  <c r="D36" i="11"/>
  <c r="D24" i="11"/>
  <c r="C19" i="11"/>
  <c r="F10" i="11"/>
  <c r="C52" i="10"/>
  <c r="E46" i="9"/>
  <c r="C45" i="9"/>
  <c r="E40" i="9"/>
  <c r="C39" i="9"/>
  <c r="E34" i="9"/>
  <c r="C33" i="9"/>
  <c r="E28" i="9"/>
  <c r="C27" i="9"/>
  <c r="E22" i="9"/>
  <c r="C21" i="9"/>
  <c r="E16" i="9"/>
  <c r="C15" i="9"/>
  <c r="E10" i="9"/>
  <c r="C9" i="9"/>
  <c r="F48" i="8"/>
  <c r="D47" i="8"/>
  <c r="B46" i="8"/>
  <c r="F42" i="8"/>
  <c r="D41" i="8"/>
  <c r="B40" i="8"/>
  <c r="F36" i="8"/>
  <c r="D35" i="8"/>
  <c r="B34" i="8"/>
  <c r="F30" i="8"/>
  <c r="D29" i="8"/>
  <c r="B28" i="8"/>
  <c r="F24" i="8"/>
  <c r="D23" i="8"/>
  <c r="B22" i="8"/>
  <c r="D39" i="12"/>
  <c r="B24" i="12"/>
  <c r="E41" i="11"/>
  <c r="D39" i="10"/>
  <c r="B29" i="10"/>
  <c r="F47" i="9"/>
  <c r="D46" i="9"/>
  <c r="B45" i="9"/>
  <c r="F41" i="9"/>
  <c r="D40" i="9"/>
  <c r="B39" i="9"/>
  <c r="F35" i="9"/>
  <c r="D34" i="9"/>
  <c r="B33" i="9"/>
  <c r="F29" i="9"/>
  <c r="D28" i="9"/>
  <c r="B27" i="9"/>
  <c r="F23" i="9"/>
  <c r="D22" i="9"/>
  <c r="B21" i="9"/>
  <c r="F17" i="9"/>
  <c r="D16" i="9"/>
  <c r="B15" i="9"/>
  <c r="F11" i="9"/>
  <c r="D10" i="9"/>
  <c r="B9" i="9"/>
  <c r="E48" i="8"/>
  <c r="C47" i="8"/>
  <c r="E42" i="8"/>
  <c r="C41" i="8"/>
  <c r="E36" i="8"/>
  <c r="C35" i="8"/>
  <c r="E30" i="8"/>
  <c r="C29" i="8"/>
  <c r="E24" i="8"/>
  <c r="C23" i="8"/>
  <c r="B55" i="13"/>
  <c r="D35" i="13"/>
  <c r="F46" i="11"/>
  <c r="B14" i="11"/>
  <c r="F25" i="10"/>
  <c r="E14" i="10"/>
  <c r="F11" i="10"/>
  <c r="E47" i="9"/>
  <c r="C46" i="9"/>
  <c r="E41" i="9"/>
  <c r="C40" i="9"/>
  <c r="E35" i="9"/>
  <c r="C34" i="9"/>
  <c r="E29" i="9"/>
  <c r="C28" i="9"/>
  <c r="E23" i="9"/>
  <c r="C22" i="9"/>
  <c r="E17" i="9"/>
  <c r="C16" i="9"/>
  <c r="E11" i="9"/>
  <c r="C10" i="9"/>
  <c r="F49" i="8"/>
  <c r="D48" i="8"/>
  <c r="B47" i="8"/>
  <c r="F43" i="8"/>
  <c r="D42" i="8"/>
  <c r="B41" i="8"/>
  <c r="F37" i="8"/>
  <c r="D36" i="8"/>
  <c r="B35" i="8"/>
  <c r="F31" i="8"/>
  <c r="D30" i="8"/>
  <c r="B29" i="8"/>
  <c r="F25" i="8"/>
  <c r="D24" i="8"/>
  <c r="B23" i="8"/>
  <c r="Y76" i="15"/>
  <c r="F23" i="12"/>
  <c r="B18" i="12"/>
  <c r="E14" i="12"/>
  <c r="B50" i="11"/>
  <c r="C31" i="11"/>
  <c r="F22" i="11"/>
  <c r="E38" i="10"/>
  <c r="F13" i="10"/>
  <c r="E11" i="10"/>
  <c r="F10" i="10"/>
  <c r="F48" i="9"/>
  <c r="D47" i="9"/>
  <c r="B46" i="9"/>
  <c r="F42" i="9"/>
  <c r="D41" i="9"/>
  <c r="B40" i="9"/>
  <c r="F36" i="9"/>
  <c r="D35" i="9"/>
  <c r="B34" i="9"/>
  <c r="F30" i="9"/>
  <c r="D29" i="9"/>
  <c r="B28" i="9"/>
  <c r="F24" i="9"/>
  <c r="D23" i="9"/>
  <c r="B22" i="9"/>
  <c r="F18" i="9"/>
  <c r="D17" i="9"/>
  <c r="B16" i="9"/>
  <c r="F12" i="9"/>
  <c r="D11" i="9"/>
  <c r="B10" i="9"/>
  <c r="F6" i="9"/>
  <c r="E49" i="8"/>
  <c r="C48" i="8"/>
  <c r="E43" i="8"/>
  <c r="C42" i="8"/>
  <c r="E37" i="8"/>
  <c r="C36" i="8"/>
  <c r="E31" i="8"/>
  <c r="C30" i="8"/>
  <c r="E25" i="8"/>
  <c r="C24" i="8"/>
  <c r="AA49" i="15"/>
  <c r="F34" i="11"/>
  <c r="D11" i="10"/>
  <c r="E10" i="10"/>
  <c r="F9" i="10"/>
  <c r="E48" i="9"/>
  <c r="C47" i="9"/>
  <c r="E42" i="9"/>
  <c r="C41" i="9"/>
  <c r="E36" i="9"/>
  <c r="C35" i="9"/>
  <c r="E30" i="9"/>
  <c r="C29" i="9"/>
  <c r="E24" i="9"/>
  <c r="C23" i="9"/>
  <c r="E18" i="9"/>
  <c r="C17" i="9"/>
  <c r="E12" i="9"/>
  <c r="C11" i="9"/>
  <c r="E6" i="9"/>
  <c r="F50" i="8"/>
  <c r="D49" i="8"/>
  <c r="B48" i="8"/>
  <c r="F44" i="8"/>
  <c r="D43" i="8"/>
  <c r="B42" i="8"/>
  <c r="F38" i="8"/>
  <c r="D37" i="8"/>
  <c r="B36" i="8"/>
  <c r="F32" i="8"/>
  <c r="D31" i="8"/>
  <c r="B30" i="8"/>
  <c r="F26" i="8"/>
  <c r="D25" i="8"/>
  <c r="B24" i="8"/>
  <c r="T31" i="15"/>
  <c r="F17" i="12"/>
  <c r="E8" i="12"/>
  <c r="C43" i="11"/>
  <c r="B38" i="11"/>
  <c r="B26" i="11"/>
  <c r="C28" i="10"/>
  <c r="B17" i="10"/>
  <c r="C11" i="10"/>
  <c r="D10" i="10"/>
  <c r="E9" i="10"/>
  <c r="F8" i="10"/>
  <c r="F49" i="9"/>
  <c r="D48" i="9"/>
  <c r="B47" i="9"/>
  <c r="F43" i="9"/>
  <c r="D42" i="9"/>
  <c r="B41" i="9"/>
  <c r="F37" i="9"/>
  <c r="D36" i="9"/>
  <c r="B35" i="9"/>
  <c r="F31" i="9"/>
  <c r="D30" i="9"/>
  <c r="B29" i="9"/>
  <c r="F25" i="9"/>
  <c r="D24" i="9"/>
  <c r="B23" i="9"/>
  <c r="F19" i="9"/>
  <c r="D18" i="9"/>
  <c r="B17" i="9"/>
  <c r="F13" i="9"/>
  <c r="D12" i="9"/>
  <c r="B11" i="9"/>
  <c r="F7" i="9"/>
  <c r="D6" i="9"/>
  <c r="E50" i="8"/>
  <c r="C49" i="8"/>
  <c r="E44" i="8"/>
  <c r="C43" i="8"/>
  <c r="E38" i="8"/>
  <c r="C37" i="8"/>
  <c r="E32" i="8"/>
  <c r="C31" i="8"/>
  <c r="E26" i="8"/>
  <c r="C25" i="8"/>
  <c r="G20" i="15"/>
  <c r="D51" i="10"/>
  <c r="B41" i="10"/>
  <c r="F37" i="10"/>
  <c r="D12" i="10"/>
  <c r="B11" i="10"/>
  <c r="C10" i="10"/>
  <c r="D9" i="10"/>
  <c r="E8" i="10"/>
  <c r="F7" i="10"/>
  <c r="E49" i="9"/>
  <c r="C48" i="9"/>
  <c r="E43" i="9"/>
  <c r="C42" i="9"/>
  <c r="E37" i="9"/>
  <c r="C36" i="9"/>
  <c r="E31" i="9"/>
  <c r="C30" i="9"/>
  <c r="E25" i="9"/>
  <c r="C24" i="9"/>
  <c r="E19" i="9"/>
  <c r="C18" i="9"/>
  <c r="E13" i="9"/>
  <c r="C12" i="9"/>
  <c r="E7" i="9"/>
  <c r="C6" i="9"/>
  <c r="D50" i="8"/>
  <c r="B49" i="8"/>
  <c r="F45" i="8"/>
  <c r="D44" i="8"/>
  <c r="B43" i="8"/>
  <c r="F39" i="8"/>
  <c r="E50" i="10"/>
  <c r="B12" i="10"/>
  <c r="B10" i="10"/>
  <c r="C9" i="10"/>
  <c r="D8" i="10"/>
  <c r="E7" i="10"/>
  <c r="E6" i="10"/>
  <c r="F50" i="9"/>
  <c r="D49" i="9"/>
  <c r="B48" i="9"/>
  <c r="F44" i="9"/>
  <c r="D43" i="9"/>
  <c r="B42" i="9"/>
  <c r="F38" i="9"/>
  <c r="D37" i="9"/>
  <c r="B36" i="9"/>
  <c r="F32" i="9"/>
  <c r="D31" i="9"/>
  <c r="B30" i="9"/>
  <c r="F26" i="9"/>
  <c r="D25" i="9"/>
  <c r="B24" i="9"/>
  <c r="F20" i="9"/>
  <c r="D19" i="9"/>
  <c r="B18" i="9"/>
  <c r="F14" i="9"/>
  <c r="D13" i="9"/>
  <c r="B12" i="9"/>
  <c r="F8" i="9"/>
  <c r="D7" i="9"/>
  <c r="B6" i="9"/>
  <c r="C50" i="8"/>
  <c r="E45" i="8"/>
  <c r="C44" i="8"/>
  <c r="E39" i="8"/>
  <c r="C38" i="8"/>
  <c r="E33" i="8"/>
  <c r="C32" i="8"/>
  <c r="E27" i="8"/>
  <c r="C26" i="8"/>
  <c r="E29" i="12"/>
  <c r="B21" i="12"/>
  <c r="E17" i="11"/>
  <c r="D12" i="11"/>
  <c r="C7" i="11"/>
  <c r="C40" i="10"/>
  <c r="D27" i="10"/>
  <c r="C16" i="10"/>
  <c r="B9" i="10"/>
  <c r="C8" i="10"/>
  <c r="D7" i="10"/>
  <c r="D6" i="10"/>
  <c r="E50" i="9"/>
  <c r="C49" i="9"/>
  <c r="E44" i="9"/>
  <c r="C43" i="9"/>
  <c r="E38" i="9"/>
  <c r="C37" i="9"/>
  <c r="E32" i="9"/>
  <c r="C31" i="9"/>
  <c r="E26" i="9"/>
  <c r="C25" i="9"/>
  <c r="E20" i="9"/>
  <c r="C19" i="9"/>
  <c r="E14" i="9"/>
  <c r="C13" i="9"/>
  <c r="E8" i="9"/>
  <c r="C7" i="9"/>
  <c r="B50" i="8"/>
  <c r="F46" i="8"/>
  <c r="D45" i="8"/>
  <c r="B44" i="8"/>
  <c r="F40" i="8"/>
  <c r="D39" i="8"/>
  <c r="B38" i="8"/>
  <c r="F34" i="8"/>
  <c r="D33" i="8"/>
  <c r="B32" i="8"/>
  <c r="F28" i="8"/>
  <c r="D27" i="8"/>
  <c r="B26" i="8"/>
  <c r="F37" i="14"/>
  <c r="B23" i="13"/>
  <c r="E14" i="13"/>
  <c r="B53" i="10"/>
  <c r="B8" i="10"/>
  <c r="C7" i="10"/>
  <c r="C6" i="10"/>
  <c r="D50" i="9"/>
  <c r="B49" i="9"/>
  <c r="F45" i="9"/>
  <c r="D44" i="9"/>
  <c r="B43" i="9"/>
  <c r="F39" i="9"/>
  <c r="D38" i="9"/>
  <c r="B37" i="9"/>
  <c r="F33" i="9"/>
  <c r="D32" i="9"/>
  <c r="B31" i="9"/>
  <c r="F27" i="9"/>
  <c r="D26" i="9"/>
  <c r="B25" i="9"/>
  <c r="F21" i="9"/>
  <c r="D20" i="9"/>
  <c r="B19" i="9"/>
  <c r="F15" i="9"/>
  <c r="D14" i="9"/>
  <c r="B13" i="9"/>
  <c r="F9" i="9"/>
  <c r="D8" i="9"/>
  <c r="B7" i="9"/>
  <c r="E46" i="8"/>
  <c r="C45" i="8"/>
  <c r="E40" i="8"/>
  <c r="C39" i="8"/>
  <c r="E34" i="8"/>
  <c r="C33" i="8"/>
  <c r="E28" i="8"/>
  <c r="C27" i="8"/>
  <c r="E22" i="8"/>
  <c r="C21" i="8"/>
  <c r="D41" i="14"/>
  <c r="F20" i="12"/>
  <c r="E11" i="12"/>
  <c r="E29" i="11"/>
  <c r="F49" i="10"/>
  <c r="B7" i="10"/>
  <c r="B6" i="10"/>
  <c r="C50" i="9"/>
  <c r="E45" i="9"/>
  <c r="C44" i="9"/>
  <c r="E39" i="9"/>
  <c r="C38" i="9"/>
  <c r="E33" i="9"/>
  <c r="C32" i="9"/>
  <c r="E27" i="9"/>
  <c r="C26" i="9"/>
  <c r="E21" i="9"/>
  <c r="C20" i="9"/>
  <c r="E15" i="9"/>
  <c r="C14" i="9"/>
  <c r="E9" i="9"/>
  <c r="C8" i="9"/>
  <c r="F47" i="8"/>
  <c r="D46" i="8"/>
  <c r="B45" i="8"/>
  <c r="F41" i="8"/>
  <c r="D40" i="8"/>
  <c r="B39" i="8"/>
  <c r="F35" i="8"/>
  <c r="D34" i="8"/>
  <c r="B33" i="8"/>
  <c r="F29" i="8"/>
  <c r="D28" i="8"/>
  <c r="B27" i="8"/>
  <c r="F23" i="8"/>
  <c r="D22" i="8"/>
  <c r="B21" i="8"/>
  <c r="F34" i="9"/>
  <c r="C40" i="8"/>
  <c r="F22" i="8"/>
  <c r="E19" i="8"/>
  <c r="C18" i="8"/>
  <c r="E13" i="8"/>
  <c r="C12" i="8"/>
  <c r="E7" i="8"/>
  <c r="C6" i="8"/>
  <c r="C48" i="7"/>
  <c r="E46" i="7"/>
  <c r="B43" i="7"/>
  <c r="D41" i="7"/>
  <c r="F39" i="7"/>
  <c r="C36" i="7"/>
  <c r="E34" i="7"/>
  <c r="B31" i="7"/>
  <c r="D29" i="7"/>
  <c r="F27" i="7"/>
  <c r="C24" i="7"/>
  <c r="E22" i="7"/>
  <c r="B19" i="7"/>
  <c r="D17" i="7"/>
  <c r="F15" i="7"/>
  <c r="C12" i="7"/>
  <c r="E10" i="7"/>
  <c r="B7" i="7"/>
  <c r="F56" i="6"/>
  <c r="F54" i="6"/>
  <c r="B51" i="6"/>
  <c r="B49" i="6"/>
  <c r="F40" i="9"/>
  <c r="B26" i="9"/>
  <c r="D9" i="9"/>
  <c r="E47" i="8"/>
  <c r="C22" i="8"/>
  <c r="F20" i="8"/>
  <c r="D19" i="8"/>
  <c r="B18" i="8"/>
  <c r="F14" i="8"/>
  <c r="D13" i="8"/>
  <c r="B12" i="8"/>
  <c r="F8" i="8"/>
  <c r="D7" i="8"/>
  <c r="B6" i="8"/>
  <c r="B48" i="7"/>
  <c r="D46" i="7"/>
  <c r="F44" i="7"/>
  <c r="C41" i="7"/>
  <c r="E39" i="7"/>
  <c r="B36" i="7"/>
  <c r="D34" i="7"/>
  <c r="F32" i="7"/>
  <c r="C29" i="7"/>
  <c r="E27" i="7"/>
  <c r="B24" i="7"/>
  <c r="D22" i="7"/>
  <c r="F20" i="7"/>
  <c r="C17" i="7"/>
  <c r="E15" i="7"/>
  <c r="B12" i="7"/>
  <c r="D10" i="7"/>
  <c r="F8" i="7"/>
  <c r="E56" i="6"/>
  <c r="E54" i="6"/>
  <c r="F52" i="6"/>
  <c r="F47" i="6"/>
  <c r="B34" i="6"/>
  <c r="B32" i="6"/>
  <c r="C30" i="6"/>
  <c r="C28" i="6"/>
  <c r="D26" i="6"/>
  <c r="B20" i="9"/>
  <c r="F27" i="8"/>
  <c r="E20" i="8"/>
  <c r="C19" i="8"/>
  <c r="E14" i="8"/>
  <c r="C13" i="8"/>
  <c r="E8" i="8"/>
  <c r="C7" i="8"/>
  <c r="F49" i="7"/>
  <c r="C46" i="7"/>
  <c r="E44" i="7"/>
  <c r="B41" i="7"/>
  <c r="D39" i="7"/>
  <c r="F37" i="7"/>
  <c r="C34" i="7"/>
  <c r="E32" i="7"/>
  <c r="B29" i="7"/>
  <c r="D27" i="7"/>
  <c r="F25" i="7"/>
  <c r="C22" i="7"/>
  <c r="E20" i="7"/>
  <c r="B17" i="7"/>
  <c r="D15" i="7"/>
  <c r="F13" i="7"/>
  <c r="C10" i="7"/>
  <c r="E8" i="7"/>
  <c r="D56" i="6"/>
  <c r="D54" i="6"/>
  <c r="E52" i="6"/>
  <c r="F50" i="6"/>
  <c r="E47" i="6"/>
  <c r="F45" i="6"/>
  <c r="F43" i="6"/>
  <c r="F41" i="6"/>
  <c r="F39" i="6"/>
  <c r="F37" i="6"/>
  <c r="F35" i="6"/>
  <c r="B30" i="6"/>
  <c r="B28" i="6"/>
  <c r="C26" i="6"/>
  <c r="C24" i="6"/>
  <c r="D15" i="10"/>
  <c r="D39" i="9"/>
  <c r="D33" i="9"/>
  <c r="F33" i="8"/>
  <c r="D20" i="8"/>
  <c r="B19" i="8"/>
  <c r="F15" i="8"/>
  <c r="D14" i="8"/>
  <c r="B13" i="8"/>
  <c r="F9" i="8"/>
  <c r="D8" i="8"/>
  <c r="B7" i="8"/>
  <c r="E49" i="7"/>
  <c r="B46" i="7"/>
  <c r="D44" i="7"/>
  <c r="F42" i="7"/>
  <c r="C39" i="7"/>
  <c r="E37" i="7"/>
  <c r="B34" i="7"/>
  <c r="D32" i="7"/>
  <c r="F30" i="7"/>
  <c r="C27" i="7"/>
  <c r="E25" i="7"/>
  <c r="B22" i="7"/>
  <c r="D20" i="7"/>
  <c r="F18" i="7"/>
  <c r="C15" i="7"/>
  <c r="E13" i="7"/>
  <c r="B10" i="7"/>
  <c r="D8" i="7"/>
  <c r="F6" i="7"/>
  <c r="C56" i="6"/>
  <c r="C54" i="6"/>
  <c r="D52" i="6"/>
  <c r="E50" i="6"/>
  <c r="D47" i="6"/>
  <c r="E45" i="6"/>
  <c r="E43" i="6"/>
  <c r="E41" i="6"/>
  <c r="E39" i="6"/>
  <c r="E37" i="6"/>
  <c r="E35" i="6"/>
  <c r="F33" i="6"/>
  <c r="B26" i="6"/>
  <c r="B24" i="6"/>
  <c r="B22" i="6"/>
  <c r="C25" i="12"/>
  <c r="F46" i="9"/>
  <c r="B38" i="9"/>
  <c r="F28" i="9"/>
  <c r="F16" i="9"/>
  <c r="B8" i="9"/>
  <c r="D38" i="8"/>
  <c r="D32" i="8"/>
  <c r="D26" i="8"/>
  <c r="C20" i="8"/>
  <c r="E15" i="8"/>
  <c r="C14" i="8"/>
  <c r="E9" i="8"/>
  <c r="C8" i="8"/>
  <c r="D49" i="7"/>
  <c r="F47" i="7"/>
  <c r="C44" i="7"/>
  <c r="E42" i="7"/>
  <c r="B39" i="7"/>
  <c r="D37" i="7"/>
  <c r="F35" i="7"/>
  <c r="C32" i="7"/>
  <c r="E30" i="7"/>
  <c r="B27" i="7"/>
  <c r="D25" i="7"/>
  <c r="F23" i="7"/>
  <c r="C20" i="7"/>
  <c r="E18" i="7"/>
  <c r="B15" i="7"/>
  <c r="D13" i="7"/>
  <c r="F11" i="7"/>
  <c r="C8" i="7"/>
  <c r="E6" i="7"/>
  <c r="B56" i="6"/>
  <c r="B54" i="6"/>
  <c r="C52" i="6"/>
  <c r="D50" i="6"/>
  <c r="C47" i="6"/>
  <c r="D45" i="6"/>
  <c r="D43" i="6"/>
  <c r="D41" i="6"/>
  <c r="D39" i="6"/>
  <c r="D37" i="6"/>
  <c r="D35" i="6"/>
  <c r="E33" i="6"/>
  <c r="F31" i="6"/>
  <c r="F29" i="6"/>
  <c r="C46" i="8"/>
  <c r="E35" i="8"/>
  <c r="E29" i="8"/>
  <c r="B20" i="8"/>
  <c r="F16" i="8"/>
  <c r="D15" i="8"/>
  <c r="B14" i="8"/>
  <c r="F10" i="8"/>
  <c r="D9" i="8"/>
  <c r="B8" i="8"/>
  <c r="C49" i="7"/>
  <c r="E47" i="7"/>
  <c r="B44" i="7"/>
  <c r="D42" i="7"/>
  <c r="F40" i="7"/>
  <c r="C37" i="7"/>
  <c r="E35" i="7"/>
  <c r="B32" i="7"/>
  <c r="D30" i="7"/>
  <c r="F28" i="7"/>
  <c r="C25" i="7"/>
  <c r="E23" i="7"/>
  <c r="B20" i="7"/>
  <c r="D18" i="7"/>
  <c r="F16" i="7"/>
  <c r="C13" i="7"/>
  <c r="E11" i="7"/>
  <c r="B8" i="7"/>
  <c r="D6" i="7"/>
  <c r="B52" i="6"/>
  <c r="C50" i="6"/>
  <c r="B47" i="6"/>
  <c r="C45" i="6"/>
  <c r="C43" i="6"/>
  <c r="C41" i="6"/>
  <c r="C39" i="6"/>
  <c r="C37" i="6"/>
  <c r="C35" i="6"/>
  <c r="D33" i="6"/>
  <c r="E31" i="6"/>
  <c r="E29" i="6"/>
  <c r="F27" i="6"/>
  <c r="F25" i="6"/>
  <c r="F23" i="6"/>
  <c r="D45" i="9"/>
  <c r="B44" i="9"/>
  <c r="D27" i="9"/>
  <c r="D15" i="9"/>
  <c r="B14" i="9"/>
  <c r="B37" i="8"/>
  <c r="E23" i="8"/>
  <c r="F21" i="8"/>
  <c r="F17" i="8"/>
  <c r="D16" i="8"/>
  <c r="B15" i="8"/>
  <c r="F11" i="8"/>
  <c r="D10" i="8"/>
  <c r="B9" i="8"/>
  <c r="F50" i="7"/>
  <c r="C47" i="7"/>
  <c r="E45" i="7"/>
  <c r="B42" i="7"/>
  <c r="D40" i="7"/>
  <c r="F38" i="7"/>
  <c r="C35" i="7"/>
  <c r="E33" i="7"/>
  <c r="B30" i="7"/>
  <c r="D28" i="7"/>
  <c r="F26" i="7"/>
  <c r="C23" i="7"/>
  <c r="E21" i="7"/>
  <c r="B18" i="7"/>
  <c r="D16" i="7"/>
  <c r="F14" i="7"/>
  <c r="C11" i="7"/>
  <c r="E9" i="7"/>
  <c r="B6" i="7"/>
  <c r="E57" i="6"/>
  <c r="E55" i="6"/>
  <c r="F53" i="6"/>
  <c r="F22" i="9"/>
  <c r="C34" i="8"/>
  <c r="B31" i="8"/>
  <c r="E21" i="8"/>
  <c r="E17" i="8"/>
  <c r="C16" i="8"/>
  <c r="E11" i="8"/>
  <c r="C10" i="8"/>
  <c r="E50" i="7"/>
  <c r="B47" i="7"/>
  <c r="D45" i="7"/>
  <c r="F43" i="7"/>
  <c r="C40" i="7"/>
  <c r="E38" i="7"/>
  <c r="B35" i="7"/>
  <c r="D33" i="7"/>
  <c r="F31" i="7"/>
  <c r="C28" i="7"/>
  <c r="E26" i="7"/>
  <c r="B23" i="7"/>
  <c r="D21" i="7"/>
  <c r="F19" i="7"/>
  <c r="C16" i="7"/>
  <c r="E14" i="7"/>
  <c r="B11" i="7"/>
  <c r="D9" i="7"/>
  <c r="F7" i="7"/>
  <c r="D57" i="6"/>
  <c r="D55" i="6"/>
  <c r="E53" i="6"/>
  <c r="F51" i="6"/>
  <c r="F49" i="6"/>
  <c r="E48" i="6"/>
  <c r="E46" i="6"/>
  <c r="F44" i="6"/>
  <c r="F42" i="6"/>
  <c r="F40" i="6"/>
  <c r="F38" i="6"/>
  <c r="F36" i="6"/>
  <c r="B31" i="6"/>
  <c r="B29" i="6"/>
  <c r="C27" i="6"/>
  <c r="C25" i="6"/>
  <c r="D48" i="11"/>
  <c r="E26" i="10"/>
  <c r="B32" i="9"/>
  <c r="C28" i="8"/>
  <c r="B25" i="8"/>
  <c r="D21" i="8"/>
  <c r="F18" i="8"/>
  <c r="D17" i="8"/>
  <c r="B16" i="8"/>
  <c r="F12" i="8"/>
  <c r="D11" i="8"/>
  <c r="B10" i="8"/>
  <c r="F6" i="8"/>
  <c r="D50" i="7"/>
  <c r="F48" i="7"/>
  <c r="C45" i="7"/>
  <c r="E43" i="7"/>
  <c r="B40" i="7"/>
  <c r="D38" i="7"/>
  <c r="F36" i="7"/>
  <c r="C33" i="7"/>
  <c r="E31" i="7"/>
  <c r="B28" i="7"/>
  <c r="D26" i="7"/>
  <c r="F24" i="7"/>
  <c r="C21" i="7"/>
  <c r="E19" i="7"/>
  <c r="B16" i="7"/>
  <c r="D14" i="7"/>
  <c r="F12" i="7"/>
  <c r="C9" i="7"/>
  <c r="E7" i="7"/>
  <c r="C57" i="6"/>
  <c r="C55" i="6"/>
  <c r="D53" i="6"/>
  <c r="E51" i="6"/>
  <c r="E49" i="6"/>
  <c r="D48" i="6"/>
  <c r="D46" i="6"/>
  <c r="E44" i="6"/>
  <c r="E42" i="6"/>
  <c r="E40" i="6"/>
  <c r="E38" i="6"/>
  <c r="E36" i="6"/>
  <c r="F34" i="6"/>
  <c r="F32" i="6"/>
  <c r="B27" i="6"/>
  <c r="B25" i="6"/>
  <c r="B23" i="6"/>
  <c r="B50" i="9"/>
  <c r="D21" i="9"/>
  <c r="E18" i="8"/>
  <c r="C17" i="8"/>
  <c r="E12" i="8"/>
  <c r="C11" i="8"/>
  <c r="E6" i="8"/>
  <c r="C50" i="7"/>
  <c r="E48" i="7"/>
  <c r="B45" i="7"/>
  <c r="D43" i="7"/>
  <c r="F41" i="7"/>
  <c r="C38" i="7"/>
  <c r="E36" i="7"/>
  <c r="B33" i="7"/>
  <c r="D31" i="7"/>
  <c r="F29" i="7"/>
  <c r="C26" i="7"/>
  <c r="E24" i="7"/>
  <c r="B21" i="7"/>
  <c r="D19" i="7"/>
  <c r="F17" i="7"/>
  <c r="C14" i="7"/>
  <c r="E12" i="7"/>
  <c r="B9" i="7"/>
  <c r="D7" i="7"/>
  <c r="B57" i="6"/>
  <c r="B55" i="6"/>
  <c r="C53" i="6"/>
  <c r="D51" i="6"/>
  <c r="D49" i="6"/>
  <c r="C48" i="6"/>
  <c r="C46" i="6"/>
  <c r="D44" i="6"/>
  <c r="D42" i="6"/>
  <c r="D40" i="6"/>
  <c r="D38" i="6"/>
  <c r="D36" i="6"/>
  <c r="E34" i="6"/>
  <c r="E32" i="6"/>
  <c r="F30" i="6"/>
  <c r="F28" i="6"/>
  <c r="B37" i="7"/>
  <c r="C6" i="7"/>
  <c r="E23" i="6"/>
  <c r="D22" i="6"/>
  <c r="B20" i="6"/>
  <c r="C18" i="6"/>
  <c r="C16" i="6"/>
  <c r="D14" i="6"/>
  <c r="E12" i="6"/>
  <c r="F10" i="6"/>
  <c r="F8" i="6"/>
  <c r="F6" i="6"/>
  <c r="D56" i="5"/>
  <c r="D52" i="5"/>
  <c r="D48" i="5"/>
  <c r="D44" i="5"/>
  <c r="C40" i="5"/>
  <c r="F39" i="5"/>
  <c r="C36" i="5"/>
  <c r="F35" i="5"/>
  <c r="C32" i="5"/>
  <c r="F31" i="5"/>
  <c r="C28" i="5"/>
  <c r="F27" i="5"/>
  <c r="C24" i="5"/>
  <c r="F23" i="5"/>
  <c r="C20" i="5"/>
  <c r="F19" i="5"/>
  <c r="C16" i="5"/>
  <c r="F15" i="5"/>
  <c r="C12" i="5"/>
  <c r="F11" i="5"/>
  <c r="C8" i="5"/>
  <c r="F7" i="5"/>
  <c r="F55" i="4"/>
  <c r="D52" i="4"/>
  <c r="B49" i="4"/>
  <c r="D47" i="4"/>
  <c r="B44" i="4"/>
  <c r="F42" i="4"/>
  <c r="C39" i="4"/>
  <c r="E37" i="4"/>
  <c r="C34" i="4"/>
  <c r="E32" i="4"/>
  <c r="C29" i="4"/>
  <c r="F27" i="4"/>
  <c r="F19" i="8"/>
  <c r="B17" i="8"/>
  <c r="C43" i="7"/>
  <c r="E40" i="7"/>
  <c r="E29" i="7"/>
  <c r="B26" i="7"/>
  <c r="E30" i="6"/>
  <c r="D23" i="6"/>
  <c r="C22" i="6"/>
  <c r="B18" i="6"/>
  <c r="B16" i="6"/>
  <c r="C14" i="6"/>
  <c r="D12" i="6"/>
  <c r="E10" i="6"/>
  <c r="E8" i="6"/>
  <c r="E6" i="6"/>
  <c r="C56" i="5"/>
  <c r="F55" i="5"/>
  <c r="C52" i="5"/>
  <c r="F51" i="5"/>
  <c r="C48" i="5"/>
  <c r="F47" i="5"/>
  <c r="C44" i="5"/>
  <c r="F43" i="5"/>
  <c r="B40" i="5"/>
  <c r="E39" i="5"/>
  <c r="B36" i="5"/>
  <c r="E35" i="5"/>
  <c r="B32" i="5"/>
  <c r="E31" i="5"/>
  <c r="B28" i="5"/>
  <c r="E27" i="5"/>
  <c r="B24" i="5"/>
  <c r="E23" i="5"/>
  <c r="B20" i="5"/>
  <c r="E19" i="5"/>
  <c r="B16" i="5"/>
  <c r="E15" i="5"/>
  <c r="B12" i="5"/>
  <c r="E11" i="5"/>
  <c r="B8" i="5"/>
  <c r="E7" i="5"/>
  <c r="E55" i="4"/>
  <c r="C52" i="4"/>
  <c r="F50" i="4"/>
  <c r="C47" i="4"/>
  <c r="F45" i="4"/>
  <c r="E42" i="4"/>
  <c r="B39" i="4"/>
  <c r="D37" i="4"/>
  <c r="F35" i="4"/>
  <c r="B34" i="4"/>
  <c r="D32" i="4"/>
  <c r="B29" i="4"/>
  <c r="E27" i="4"/>
  <c r="C9" i="8"/>
  <c r="F34" i="7"/>
  <c r="C18" i="7"/>
  <c r="F57" i="6"/>
  <c r="F55" i="6"/>
  <c r="C42" i="6"/>
  <c r="C40" i="6"/>
  <c r="C33" i="6"/>
  <c r="D30" i="6"/>
  <c r="E27" i="6"/>
  <c r="F24" i="6"/>
  <c r="C23" i="6"/>
  <c r="F21" i="6"/>
  <c r="F19" i="6"/>
  <c r="B14" i="6"/>
  <c r="C12" i="6"/>
  <c r="D10" i="6"/>
  <c r="D8" i="6"/>
  <c r="D6" i="6"/>
  <c r="B56" i="5"/>
  <c r="E55" i="5"/>
  <c r="B52" i="5"/>
  <c r="E51" i="5"/>
  <c r="B48" i="5"/>
  <c r="E47" i="5"/>
  <c r="B44" i="5"/>
  <c r="E43" i="5"/>
  <c r="D39" i="5"/>
  <c r="D35" i="5"/>
  <c r="D31" i="5"/>
  <c r="D27" i="5"/>
  <c r="D23" i="5"/>
  <c r="D19" i="5"/>
  <c r="D15" i="5"/>
  <c r="D11" i="5"/>
  <c r="D7" i="5"/>
  <c r="D55" i="4"/>
  <c r="F53" i="4"/>
  <c r="B52" i="4"/>
  <c r="E50" i="4"/>
  <c r="B47" i="4"/>
  <c r="E45" i="4"/>
  <c r="D42" i="4"/>
  <c r="F40" i="4"/>
  <c r="C37" i="4"/>
  <c r="E35" i="4"/>
  <c r="C32" i="4"/>
  <c r="F30" i="4"/>
  <c r="D27" i="4"/>
  <c r="D6" i="8"/>
  <c r="B50" i="7"/>
  <c r="D24" i="7"/>
  <c r="F21" i="7"/>
  <c r="F48" i="6"/>
  <c r="F46" i="6"/>
  <c r="C44" i="6"/>
  <c r="B42" i="6"/>
  <c r="B40" i="6"/>
  <c r="C38" i="6"/>
  <c r="B33" i="6"/>
  <c r="D27" i="6"/>
  <c r="E24" i="6"/>
  <c r="E21" i="6"/>
  <c r="E19" i="6"/>
  <c r="F17" i="6"/>
  <c r="B12" i="6"/>
  <c r="C10" i="6"/>
  <c r="C8" i="6"/>
  <c r="C6" i="6"/>
  <c r="D55" i="5"/>
  <c r="D51" i="5"/>
  <c r="D47" i="5"/>
  <c r="D43" i="5"/>
  <c r="F42" i="5"/>
  <c r="C39" i="5"/>
  <c r="F38" i="5"/>
  <c r="C35" i="5"/>
  <c r="F34" i="5"/>
  <c r="C31" i="5"/>
  <c r="F30" i="5"/>
  <c r="C27" i="5"/>
  <c r="F26" i="5"/>
  <c r="C23" i="5"/>
  <c r="F22" i="5"/>
  <c r="C19" i="5"/>
  <c r="F18" i="5"/>
  <c r="C15" i="5"/>
  <c r="F14" i="5"/>
  <c r="C11" i="5"/>
  <c r="F10" i="5"/>
  <c r="C7" i="5"/>
  <c r="F6" i="5"/>
  <c r="C55" i="4"/>
  <c r="E53" i="4"/>
  <c r="D50" i="4"/>
  <c r="F48" i="4"/>
  <c r="D45" i="4"/>
  <c r="F43" i="4"/>
  <c r="C42" i="4"/>
  <c r="E40" i="4"/>
  <c r="B37" i="4"/>
  <c r="D35" i="4"/>
  <c r="B32" i="4"/>
  <c r="E30" i="4"/>
  <c r="C27" i="4"/>
  <c r="E16" i="8"/>
  <c r="D23" i="7"/>
  <c r="F9" i="7"/>
  <c r="C51" i="6"/>
  <c r="B48" i="6"/>
  <c r="B46" i="6"/>
  <c r="B44" i="6"/>
  <c r="B38" i="6"/>
  <c r="C36" i="6"/>
  <c r="E28" i="6"/>
  <c r="D24" i="6"/>
  <c r="D21" i="6"/>
  <c r="D19" i="6"/>
  <c r="E17" i="6"/>
  <c r="F15" i="6"/>
  <c r="B10" i="6"/>
  <c r="B8" i="6"/>
  <c r="B6" i="6"/>
  <c r="C55" i="5"/>
  <c r="F54" i="5"/>
  <c r="C51" i="5"/>
  <c r="F50" i="5"/>
  <c r="C47" i="5"/>
  <c r="F46" i="5"/>
  <c r="C43" i="5"/>
  <c r="E42" i="5"/>
  <c r="B39" i="5"/>
  <c r="E38" i="5"/>
  <c r="B35" i="5"/>
  <c r="E34" i="5"/>
  <c r="B31" i="5"/>
  <c r="E30" i="5"/>
  <c r="B27" i="5"/>
  <c r="E26" i="5"/>
  <c r="B23" i="5"/>
  <c r="E22" i="5"/>
  <c r="B19" i="5"/>
  <c r="E18" i="5"/>
  <c r="B15" i="5"/>
  <c r="E14" i="5"/>
  <c r="B11" i="5"/>
  <c r="E10" i="5"/>
  <c r="B7" i="5"/>
  <c r="E6" i="5"/>
  <c r="B55" i="4"/>
  <c r="D53" i="4"/>
  <c r="C50" i="4"/>
  <c r="E48" i="4"/>
  <c r="C45" i="4"/>
  <c r="E43" i="4"/>
  <c r="B42" i="4"/>
  <c r="D40" i="4"/>
  <c r="F38" i="4"/>
  <c r="C35" i="4"/>
  <c r="F33" i="4"/>
  <c r="D30" i="4"/>
  <c r="F28" i="4"/>
  <c r="B27" i="4"/>
  <c r="F10" i="9"/>
  <c r="F13" i="8"/>
  <c r="B11" i="8"/>
  <c r="D48" i="7"/>
  <c r="F45" i="7"/>
  <c r="C42" i="7"/>
  <c r="B25" i="7"/>
  <c r="E17" i="7"/>
  <c r="B14" i="7"/>
  <c r="D12" i="7"/>
  <c r="B36" i="6"/>
  <c r="D31" i="6"/>
  <c r="D28" i="6"/>
  <c r="C21" i="6"/>
  <c r="C19" i="6"/>
  <c r="D17" i="6"/>
  <c r="E15" i="6"/>
  <c r="F13" i="6"/>
  <c r="B55" i="5"/>
  <c r="E54" i="5"/>
  <c r="B51" i="5"/>
  <c r="E50" i="5"/>
  <c r="B47" i="5"/>
  <c r="E46" i="5"/>
  <c r="B43" i="5"/>
  <c r="D42" i="5"/>
  <c r="D38" i="5"/>
  <c r="D34" i="5"/>
  <c r="D30" i="5"/>
  <c r="D26" i="5"/>
  <c r="D22" i="5"/>
  <c r="D18" i="5"/>
  <c r="D14" i="5"/>
  <c r="D10" i="5"/>
  <c r="D6" i="5"/>
  <c r="F56" i="4"/>
  <c r="C53" i="4"/>
  <c r="F51" i="4"/>
  <c r="B50" i="4"/>
  <c r="D48" i="4"/>
  <c r="F46" i="4"/>
  <c r="B45" i="4"/>
  <c r="D43" i="4"/>
  <c r="C40" i="4"/>
  <c r="E38" i="4"/>
  <c r="B35" i="4"/>
  <c r="E33" i="4"/>
  <c r="C30" i="4"/>
  <c r="E28" i="4"/>
  <c r="E41" i="8"/>
  <c r="D47" i="7"/>
  <c r="C31" i="7"/>
  <c r="E28" i="7"/>
  <c r="D34" i="6"/>
  <c r="C31" i="6"/>
  <c r="E25" i="6"/>
  <c r="B21" i="6"/>
  <c r="B19" i="6"/>
  <c r="C17" i="6"/>
  <c r="D15" i="6"/>
  <c r="E13" i="6"/>
  <c r="F11" i="6"/>
  <c r="F9" i="6"/>
  <c r="F7" i="6"/>
  <c r="D54" i="5"/>
  <c r="D50" i="5"/>
  <c r="D46" i="5"/>
  <c r="C42" i="5"/>
  <c r="F41" i="5"/>
  <c r="C38" i="5"/>
  <c r="F37" i="5"/>
  <c r="C34" i="5"/>
  <c r="F33" i="5"/>
  <c r="C30" i="5"/>
  <c r="F29" i="5"/>
  <c r="C26" i="5"/>
  <c r="F25" i="5"/>
  <c r="C22" i="5"/>
  <c r="F21" i="5"/>
  <c r="C18" i="5"/>
  <c r="F17" i="5"/>
  <c r="C14" i="5"/>
  <c r="F13" i="5"/>
  <c r="C10" i="5"/>
  <c r="F9" i="5"/>
  <c r="C6" i="5"/>
  <c r="E56" i="4"/>
  <c r="B53" i="4"/>
  <c r="E51" i="4"/>
  <c r="C48" i="4"/>
  <c r="E46" i="4"/>
  <c r="C43" i="4"/>
  <c r="B40" i="4"/>
  <c r="D38" i="4"/>
  <c r="F36" i="4"/>
  <c r="D33" i="4"/>
  <c r="B30" i="4"/>
  <c r="D28" i="4"/>
  <c r="D18" i="8"/>
  <c r="B49" i="7"/>
  <c r="F22" i="7"/>
  <c r="D11" i="7"/>
  <c r="C34" i="6"/>
  <c r="D25" i="6"/>
  <c r="B17" i="6"/>
  <c r="C15" i="6"/>
  <c r="D13" i="6"/>
  <c r="E11" i="6"/>
  <c r="E9" i="6"/>
  <c r="E7" i="6"/>
  <c r="C54" i="5"/>
  <c r="F53" i="5"/>
  <c r="C50" i="5"/>
  <c r="F49" i="5"/>
  <c r="C46" i="5"/>
  <c r="F45" i="5"/>
  <c r="B42" i="5"/>
  <c r="E41" i="5"/>
  <c r="B38" i="5"/>
  <c r="E37" i="5"/>
  <c r="B34" i="5"/>
  <c r="E33" i="5"/>
  <c r="B30" i="5"/>
  <c r="E29" i="5"/>
  <c r="B26" i="5"/>
  <c r="E25" i="5"/>
  <c r="B22" i="5"/>
  <c r="E21" i="5"/>
  <c r="B18" i="5"/>
  <c r="E17" i="5"/>
  <c r="B14" i="5"/>
  <c r="E13" i="5"/>
  <c r="B10" i="5"/>
  <c r="E9" i="5"/>
  <c r="B6" i="5"/>
  <c r="D56" i="4"/>
  <c r="F54" i="4"/>
  <c r="D51" i="4"/>
  <c r="B48" i="4"/>
  <c r="D46" i="4"/>
  <c r="B43" i="4"/>
  <c r="F41" i="4"/>
  <c r="C38" i="4"/>
  <c r="E36" i="4"/>
  <c r="C33" i="4"/>
  <c r="F31" i="4"/>
  <c r="C28" i="4"/>
  <c r="F26" i="4"/>
  <c r="E10" i="8"/>
  <c r="E41" i="7"/>
  <c r="B38" i="7"/>
  <c r="B50" i="6"/>
  <c r="B41" i="6"/>
  <c r="D32" i="6"/>
  <c r="D29" i="6"/>
  <c r="F20" i="6"/>
  <c r="B15" i="6"/>
  <c r="C13" i="6"/>
  <c r="D11" i="6"/>
  <c r="D9" i="6"/>
  <c r="D7" i="6"/>
  <c r="B54" i="5"/>
  <c r="E53" i="5"/>
  <c r="B50" i="5"/>
  <c r="E49" i="5"/>
  <c r="B46" i="5"/>
  <c r="E45" i="5"/>
  <c r="D41" i="5"/>
  <c r="D37" i="5"/>
  <c r="D33" i="5"/>
  <c r="D29" i="5"/>
  <c r="D25" i="5"/>
  <c r="D21" i="5"/>
  <c r="D17" i="5"/>
  <c r="D13" i="5"/>
  <c r="D9" i="5"/>
  <c r="C56" i="4"/>
  <c r="E54" i="4"/>
  <c r="C51" i="4"/>
  <c r="F49" i="4"/>
  <c r="C46" i="4"/>
  <c r="F44" i="4"/>
  <c r="E41" i="4"/>
  <c r="B38" i="4"/>
  <c r="D36" i="4"/>
  <c r="B33" i="4"/>
  <c r="E31" i="4"/>
  <c r="B28" i="4"/>
  <c r="E26" i="4"/>
  <c r="F7" i="8"/>
  <c r="F46" i="7"/>
  <c r="B13" i="7"/>
  <c r="C7" i="7"/>
  <c r="B43" i="6"/>
  <c r="B39" i="6"/>
  <c r="C32" i="6"/>
  <c r="C29" i="6"/>
  <c r="F26" i="6"/>
  <c r="E20" i="6"/>
  <c r="F18" i="6"/>
  <c r="F16" i="6"/>
  <c r="B13" i="6"/>
  <c r="C11" i="6"/>
  <c r="C9" i="6"/>
  <c r="C7" i="6"/>
  <c r="D53" i="5"/>
  <c r="D49" i="5"/>
  <c r="D45" i="5"/>
  <c r="C41" i="5"/>
  <c r="F40" i="5"/>
  <c r="C37" i="5"/>
  <c r="F36" i="5"/>
  <c r="C33" i="5"/>
  <c r="F32" i="5"/>
  <c r="C29" i="5"/>
  <c r="F28" i="5"/>
  <c r="C25" i="5"/>
  <c r="F24" i="5"/>
  <c r="C21" i="5"/>
  <c r="F20" i="5"/>
  <c r="C17" i="5"/>
  <c r="F16" i="5"/>
  <c r="C13" i="5"/>
  <c r="F12" i="5"/>
  <c r="C9" i="5"/>
  <c r="F8" i="5"/>
  <c r="B56" i="4"/>
  <c r="D54" i="4"/>
  <c r="B51" i="4"/>
  <c r="E49" i="4"/>
  <c r="B46" i="4"/>
  <c r="E44" i="4"/>
  <c r="D41" i="4"/>
  <c r="F39" i="4"/>
  <c r="C36" i="4"/>
  <c r="F34" i="4"/>
  <c r="D31" i="4"/>
  <c r="F29" i="4"/>
  <c r="D26" i="4"/>
  <c r="C15" i="8"/>
  <c r="D36" i="7"/>
  <c r="F33" i="7"/>
  <c r="C30" i="7"/>
  <c r="C19" i="7"/>
  <c r="E16" i="7"/>
  <c r="F10" i="7"/>
  <c r="B53" i="6"/>
  <c r="C49" i="6"/>
  <c r="B45" i="6"/>
  <c r="B37" i="6"/>
  <c r="E26" i="6"/>
  <c r="F22" i="6"/>
  <c r="D20" i="6"/>
  <c r="E18" i="6"/>
  <c r="E16" i="6"/>
  <c r="F14" i="6"/>
  <c r="B11" i="6"/>
  <c r="B9" i="6"/>
  <c r="B7" i="6"/>
  <c r="F56" i="5"/>
  <c r="C53" i="5"/>
  <c r="F52" i="5"/>
  <c r="C49" i="5"/>
  <c r="F48" i="5"/>
  <c r="C45" i="5"/>
  <c r="F44" i="5"/>
  <c r="B41" i="5"/>
  <c r="E40" i="5"/>
  <c r="B37" i="5"/>
  <c r="E36" i="5"/>
  <c r="B33" i="5"/>
  <c r="E32" i="5"/>
  <c r="B29" i="5"/>
  <c r="E28" i="5"/>
  <c r="B25" i="5"/>
  <c r="E24" i="5"/>
  <c r="B21" i="5"/>
  <c r="E20" i="5"/>
  <c r="B17" i="5"/>
  <c r="E16" i="5"/>
  <c r="B13" i="5"/>
  <c r="E12" i="5"/>
  <c r="B9" i="5"/>
  <c r="E8" i="5"/>
  <c r="C54" i="4"/>
  <c r="F52" i="4"/>
  <c r="D49" i="4"/>
  <c r="F47" i="4"/>
  <c r="D44" i="4"/>
  <c r="C41" i="4"/>
  <c r="E39" i="4"/>
  <c r="B36" i="4"/>
  <c r="E34" i="4"/>
  <c r="C31" i="4"/>
  <c r="E29" i="4"/>
  <c r="C26" i="4"/>
  <c r="D40" i="5"/>
  <c r="B26" i="4"/>
  <c r="E25" i="4"/>
  <c r="F23" i="4"/>
  <c r="C20" i="4"/>
  <c r="F18" i="4"/>
  <c r="C15" i="4"/>
  <c r="F13" i="4"/>
  <c r="D10" i="4"/>
  <c r="F8" i="4"/>
  <c r="C6" i="3"/>
  <c r="E56" i="5"/>
  <c r="B49" i="5"/>
  <c r="D8" i="5"/>
  <c r="D25" i="4"/>
  <c r="E23" i="4"/>
  <c r="B20" i="4"/>
  <c r="E18" i="4"/>
  <c r="B15" i="4"/>
  <c r="E13" i="4"/>
  <c r="C10" i="4"/>
  <c r="E8" i="4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F8" i="3"/>
  <c r="B6" i="3"/>
  <c r="C20" i="6"/>
  <c r="E47" i="4"/>
  <c r="C25" i="4"/>
  <c r="D23" i="4"/>
  <c r="F21" i="4"/>
  <c r="D18" i="4"/>
  <c r="F16" i="4"/>
  <c r="D13" i="4"/>
  <c r="B10" i="4"/>
  <c r="D8" i="4"/>
  <c r="F6" i="4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D35" i="7"/>
  <c r="E52" i="5"/>
  <c r="D24" i="5"/>
  <c r="B41" i="4"/>
  <c r="D29" i="4"/>
  <c r="B25" i="4"/>
  <c r="C23" i="4"/>
  <c r="E21" i="4"/>
  <c r="C18" i="4"/>
  <c r="E16" i="4"/>
  <c r="C13" i="4"/>
  <c r="F11" i="4"/>
  <c r="C8" i="4"/>
  <c r="E6" i="4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F7" i="3"/>
  <c r="B45" i="5"/>
  <c r="E52" i="4"/>
  <c r="B23" i="4"/>
  <c r="D21" i="4"/>
  <c r="F19" i="4"/>
  <c r="B18" i="4"/>
  <c r="D16" i="4"/>
  <c r="F14" i="4"/>
  <c r="B13" i="4"/>
  <c r="E11" i="4"/>
  <c r="B8" i="4"/>
  <c r="D6" i="4"/>
  <c r="C56" i="3"/>
  <c r="C54" i="3"/>
  <c r="C52" i="3"/>
  <c r="C50" i="3"/>
  <c r="C48" i="3"/>
  <c r="C46" i="3"/>
  <c r="C44" i="3"/>
  <c r="C42" i="3"/>
  <c r="C40" i="3"/>
  <c r="C38" i="3"/>
  <c r="C36" i="3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E7" i="3"/>
  <c r="E22" i="6"/>
  <c r="D16" i="6"/>
  <c r="D36" i="5"/>
  <c r="F24" i="4"/>
  <c r="C21" i="4"/>
  <c r="E19" i="4"/>
  <c r="C16" i="4"/>
  <c r="E14" i="4"/>
  <c r="D11" i="4"/>
  <c r="F9" i="4"/>
  <c r="C6" i="4"/>
  <c r="B56" i="3"/>
  <c r="B54" i="3"/>
  <c r="B52" i="3"/>
  <c r="B50" i="3"/>
  <c r="B48" i="3"/>
  <c r="B46" i="3"/>
  <c r="B44" i="3"/>
  <c r="B42" i="3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D7" i="3"/>
  <c r="E48" i="5"/>
  <c r="D20" i="5"/>
  <c r="D34" i="4"/>
  <c r="E24" i="4"/>
  <c r="D12" i="8"/>
  <c r="C44" i="4"/>
  <c r="D39" i="4"/>
  <c r="D24" i="4"/>
  <c r="F22" i="4"/>
  <c r="C19" i="4"/>
  <c r="F17" i="4"/>
  <c r="C14" i="4"/>
  <c r="F12" i="4"/>
  <c r="B11" i="4"/>
  <c r="D9" i="4"/>
  <c r="F7" i="4"/>
  <c r="F55" i="3"/>
  <c r="F53" i="3"/>
  <c r="F51" i="3"/>
  <c r="F49" i="3"/>
  <c r="F47" i="3"/>
  <c r="F45" i="3"/>
  <c r="F43" i="3"/>
  <c r="F41" i="3"/>
  <c r="F39" i="3"/>
  <c r="F37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B7" i="3"/>
  <c r="D32" i="5"/>
  <c r="D16" i="5"/>
  <c r="C24" i="4"/>
  <c r="E22" i="4"/>
  <c r="B19" i="4"/>
  <c r="E17" i="4"/>
  <c r="B14" i="4"/>
  <c r="E12" i="4"/>
  <c r="C9" i="4"/>
  <c r="E7" i="4"/>
  <c r="E55" i="3"/>
  <c r="E53" i="3"/>
  <c r="E51" i="3"/>
  <c r="E49" i="3"/>
  <c r="E47" i="3"/>
  <c r="E45" i="3"/>
  <c r="E43" i="3"/>
  <c r="E41" i="3"/>
  <c r="E39" i="3"/>
  <c r="E37" i="3"/>
  <c r="E35" i="3"/>
  <c r="E33" i="3"/>
  <c r="E31" i="3"/>
  <c r="E29" i="3"/>
  <c r="E27" i="3"/>
  <c r="E25" i="3"/>
  <c r="E23" i="3"/>
  <c r="E21" i="3"/>
  <c r="E19" i="3"/>
  <c r="E17" i="3"/>
  <c r="E15" i="3"/>
  <c r="E13" i="3"/>
  <c r="E11" i="3"/>
  <c r="E9" i="3"/>
  <c r="D18" i="6"/>
  <c r="E44" i="5"/>
  <c r="F32" i="4"/>
  <c r="B24" i="4"/>
  <c r="D22" i="4"/>
  <c r="F20" i="4"/>
  <c r="D17" i="4"/>
  <c r="F15" i="4"/>
  <c r="D12" i="4"/>
  <c r="B9" i="4"/>
  <c r="D7" i="4"/>
  <c r="D55" i="3"/>
  <c r="D53" i="3"/>
  <c r="D51" i="3"/>
  <c r="D49" i="3"/>
  <c r="D47" i="3"/>
  <c r="D45" i="3"/>
  <c r="D43" i="3"/>
  <c r="D41" i="3"/>
  <c r="D39" i="3"/>
  <c r="D37" i="3"/>
  <c r="D35" i="3"/>
  <c r="D33" i="3"/>
  <c r="D31" i="3"/>
  <c r="D29" i="3"/>
  <c r="D27" i="3"/>
  <c r="D25" i="3"/>
  <c r="D23" i="3"/>
  <c r="D21" i="3"/>
  <c r="D19" i="3"/>
  <c r="D17" i="3"/>
  <c r="D15" i="3"/>
  <c r="D13" i="3"/>
  <c r="D11" i="3"/>
  <c r="D9" i="3"/>
  <c r="F6" i="3"/>
  <c r="E14" i="6"/>
  <c r="F12" i="6"/>
  <c r="B53" i="5"/>
  <c r="D12" i="5"/>
  <c r="C49" i="4"/>
  <c r="C22" i="4"/>
  <c r="E20" i="4"/>
  <c r="C17" i="4"/>
  <c r="E15" i="4"/>
  <c r="C12" i="4"/>
  <c r="F10" i="4"/>
  <c r="C7" i="4"/>
  <c r="C55" i="3"/>
  <c r="C53" i="3"/>
  <c r="C51" i="3"/>
  <c r="C49" i="3"/>
  <c r="C47" i="3"/>
  <c r="C45" i="3"/>
  <c r="C43" i="3"/>
  <c r="C41" i="3"/>
  <c r="C39" i="3"/>
  <c r="C37" i="3"/>
  <c r="C35" i="3"/>
  <c r="B35" i="6"/>
  <c r="D28" i="5"/>
  <c r="B7" i="4"/>
  <c r="C19" i="3"/>
  <c r="B17" i="3"/>
  <c r="B15" i="3"/>
  <c r="D19" i="4"/>
  <c r="B37" i="3"/>
  <c r="C21" i="3"/>
  <c r="B19" i="3"/>
  <c r="F37" i="4"/>
  <c r="B22" i="4"/>
  <c r="B12" i="4"/>
  <c r="B51" i="3"/>
  <c r="B45" i="3"/>
  <c r="C23" i="3"/>
  <c r="B21" i="3"/>
  <c r="C9" i="3"/>
  <c r="E6" i="3"/>
  <c r="B16" i="4"/>
  <c r="C17" i="3"/>
  <c r="C11" i="4"/>
  <c r="B6" i="4"/>
  <c r="B23" i="3"/>
  <c r="B9" i="3"/>
  <c r="D6" i="3"/>
  <c r="D15" i="4"/>
  <c r="E9" i="4"/>
  <c r="B39" i="3"/>
  <c r="C25" i="3"/>
  <c r="C11" i="3"/>
  <c r="B43" i="3"/>
  <c r="B21" i="4"/>
  <c r="C29" i="3"/>
  <c r="C27" i="3"/>
  <c r="B25" i="3"/>
  <c r="B11" i="3"/>
  <c r="B33" i="3"/>
  <c r="B54" i="4"/>
  <c r="F25" i="4"/>
  <c r="B53" i="3"/>
  <c r="B47" i="3"/>
  <c r="B29" i="3"/>
  <c r="B27" i="3"/>
  <c r="C13" i="3"/>
  <c r="D14" i="4"/>
  <c r="E10" i="4"/>
  <c r="C31" i="3"/>
  <c r="B13" i="3"/>
  <c r="D20" i="4"/>
  <c r="B49" i="3"/>
  <c r="B31" i="4"/>
  <c r="B17" i="4"/>
  <c r="B41" i="3"/>
  <c r="B31" i="3"/>
  <c r="B55" i="3"/>
  <c r="C33" i="3"/>
  <c r="C15" i="3"/>
  <c r="C7" i="3"/>
  <c r="B35" i="3"/>
  <c r="T47" i="15" l="1"/>
  <c r="AC17" i="16"/>
  <c r="AB8" i="16"/>
  <c r="S19" i="16"/>
  <c r="V10" i="16"/>
  <c r="T12" i="16"/>
  <c r="J14" i="16"/>
  <c r="I25" i="16"/>
  <c r="N14" i="16"/>
  <c r="AE15" i="16"/>
  <c r="AC8" i="16"/>
  <c r="T19" i="16"/>
  <c r="N21" i="16"/>
  <c r="J25" i="16"/>
  <c r="Q47" i="15"/>
  <c r="V14" i="16"/>
  <c r="J18" i="16"/>
  <c r="AE19" i="16"/>
  <c r="S23" i="16"/>
  <c r="W25" i="16"/>
  <c r="AD47" i="15"/>
  <c r="N9" i="16"/>
  <c r="AC12" i="16"/>
  <c r="T23" i="16"/>
  <c r="T16" i="16"/>
  <c r="N18" i="16"/>
  <c r="AC21" i="16"/>
  <c r="Y23" i="16"/>
  <c r="AA25" i="16"/>
  <c r="J6" i="16"/>
  <c r="I30" i="15"/>
  <c r="AE7" i="16"/>
  <c r="S11" i="16"/>
  <c r="AB16" i="16"/>
  <c r="V18" i="16"/>
  <c r="J22" i="16"/>
  <c r="T11" i="16"/>
  <c r="N13" i="16"/>
  <c r="AC16" i="16"/>
  <c r="N6" i="16"/>
  <c r="M30" i="15"/>
  <c r="AC9" i="16"/>
  <c r="T20" i="16"/>
  <c r="N22" i="16"/>
  <c r="V6" i="16"/>
  <c r="U30" i="15"/>
  <c r="J10" i="16"/>
  <c r="AE11" i="16"/>
  <c r="S15" i="16"/>
  <c r="V22" i="16"/>
  <c r="V24" i="16"/>
  <c r="U64" i="15"/>
  <c r="T15" i="16"/>
  <c r="N17" i="16"/>
  <c r="AC20" i="16"/>
  <c r="Y64" i="15"/>
  <c r="N98" i="15"/>
  <c r="Y30" i="15"/>
  <c r="T8" i="16"/>
  <c r="N10" i="16"/>
  <c r="AC13" i="16"/>
  <c r="Z22" i="16"/>
  <c r="Z24" i="16"/>
  <c r="AD64" i="15"/>
  <c r="U7" i="16"/>
  <c r="R8" i="16"/>
  <c r="AD8" i="16"/>
  <c r="O9" i="16"/>
  <c r="U11" i="16"/>
  <c r="R12" i="16"/>
  <c r="AD12" i="16"/>
  <c r="U15" i="16"/>
  <c r="R16" i="16"/>
  <c r="AD16" i="16"/>
  <c r="U19" i="16"/>
  <c r="R20" i="16"/>
  <c r="AD20" i="16"/>
  <c r="U23" i="16"/>
  <c r="J24" i="16"/>
  <c r="K25" i="16"/>
  <c r="Y25" i="16"/>
  <c r="R47" i="15"/>
  <c r="AB64" i="15"/>
  <c r="M81" i="15"/>
  <c r="O98" i="15"/>
  <c r="X30" i="15"/>
  <c r="J7" i="16"/>
  <c r="V7" i="16"/>
  <c r="S8" i="16"/>
  <c r="AE8" i="16"/>
  <c r="J11" i="16"/>
  <c r="V11" i="16"/>
  <c r="S12" i="16"/>
  <c r="AE12" i="16"/>
  <c r="AB13" i="16"/>
  <c r="J15" i="16"/>
  <c r="V15" i="16"/>
  <c r="S16" i="16"/>
  <c r="AE16" i="16"/>
  <c r="AB17" i="16"/>
  <c r="J19" i="16"/>
  <c r="V19" i="16"/>
  <c r="AE20" i="16"/>
  <c r="Y22" i="16"/>
  <c r="J23" i="16"/>
  <c r="Y24" i="16"/>
  <c r="Z25" i="16"/>
  <c r="S47" i="15"/>
  <c r="AC64" i="15"/>
  <c r="Z30" i="15"/>
  <c r="U8" i="16"/>
  <c r="R9" i="16"/>
  <c r="AD9" i="16"/>
  <c r="U12" i="16"/>
  <c r="R13" i="16"/>
  <c r="AD13" i="16"/>
  <c r="U16" i="16"/>
  <c r="R17" i="16"/>
  <c r="AD17" i="16"/>
  <c r="U20" i="16"/>
  <c r="AD21" i="16"/>
  <c r="AA22" i="16"/>
  <c r="Z23" i="16"/>
  <c r="AA24" i="16"/>
  <c r="N25" i="16"/>
  <c r="AD25" i="16"/>
  <c r="U47" i="15"/>
  <c r="H64" i="15"/>
  <c r="U81" i="15"/>
  <c r="AA30" i="15"/>
  <c r="J8" i="16"/>
  <c r="V8" i="16"/>
  <c r="S9" i="16"/>
  <c r="AE9" i="16"/>
  <c r="AB10" i="16"/>
  <c r="J12" i="16"/>
  <c r="V12" i="16"/>
  <c r="S13" i="16"/>
  <c r="AE13" i="16"/>
  <c r="Y15" i="16"/>
  <c r="J16" i="16"/>
  <c r="V16" i="16"/>
  <c r="AE17" i="16"/>
  <c r="Y19" i="16"/>
  <c r="J20" i="16"/>
  <c r="V20" i="16"/>
  <c r="S21" i="16"/>
  <c r="AE21" i="16"/>
  <c r="AB22" i="16"/>
  <c r="AA23" i="16"/>
  <c r="N24" i="16"/>
  <c r="AB24" i="16"/>
  <c r="O25" i="16"/>
  <c r="AE25" i="16"/>
  <c r="I64" i="15"/>
  <c r="H217" i="15"/>
  <c r="AC6" i="16"/>
  <c r="AB30" i="15"/>
  <c r="N7" i="16"/>
  <c r="T9" i="16"/>
  <c r="AC10" i="16"/>
  <c r="N11" i="16"/>
  <c r="T13" i="16"/>
  <c r="AC14" i="16"/>
  <c r="N15" i="16"/>
  <c r="T17" i="16"/>
  <c r="AC18" i="16"/>
  <c r="N19" i="16"/>
  <c r="AC22" i="16"/>
  <c r="N23" i="16"/>
  <c r="AB23" i="16"/>
  <c r="AC24" i="16"/>
  <c r="R25" i="16"/>
  <c r="I47" i="15"/>
  <c r="M64" i="15"/>
  <c r="Z81" i="15"/>
  <c r="R6" i="16"/>
  <c r="Q30" i="15"/>
  <c r="AD6" i="16"/>
  <c r="AC30" i="15"/>
  <c r="U9" i="16"/>
  <c r="R10" i="16"/>
  <c r="AD10" i="16"/>
  <c r="U13" i="16"/>
  <c r="R14" i="16"/>
  <c r="AD14" i="16"/>
  <c r="U17" i="16"/>
  <c r="AD18" i="16"/>
  <c r="U21" i="16"/>
  <c r="R22" i="16"/>
  <c r="AD22" i="16"/>
  <c r="O23" i="16"/>
  <c r="AC23" i="16"/>
  <c r="AD24" i="16"/>
  <c r="S25" i="16"/>
  <c r="P64" i="15"/>
  <c r="S6" i="16"/>
  <c r="R30" i="15"/>
  <c r="AE6" i="16"/>
  <c r="AD30" i="15"/>
  <c r="AB7" i="16"/>
  <c r="J9" i="16"/>
  <c r="V9" i="16"/>
  <c r="S10" i="16"/>
  <c r="AE10" i="16"/>
  <c r="AB11" i="16"/>
  <c r="Y12" i="16"/>
  <c r="J13" i="16"/>
  <c r="V13" i="16"/>
  <c r="S14" i="16"/>
  <c r="AE14" i="16"/>
  <c r="J17" i="16"/>
  <c r="V17" i="16"/>
  <c r="S18" i="16"/>
  <c r="AE18" i="16"/>
  <c r="AB19" i="16"/>
  <c r="J21" i="16"/>
  <c r="V21" i="16"/>
  <c r="S22" i="16"/>
  <c r="AE22" i="16"/>
  <c r="P23" i="16"/>
  <c r="AD23" i="16"/>
  <c r="T25" i="16"/>
  <c r="AA47" i="15"/>
  <c r="Q64" i="15"/>
  <c r="T6" i="16"/>
  <c r="S30" i="15"/>
  <c r="AC7" i="16"/>
  <c r="N8" i="16"/>
  <c r="T10" i="16"/>
  <c r="AC11" i="16"/>
  <c r="N12" i="16"/>
  <c r="T14" i="16"/>
  <c r="AC15" i="16"/>
  <c r="N16" i="16"/>
  <c r="AC19" i="16"/>
  <c r="N20" i="16"/>
  <c r="T22" i="16"/>
  <c r="Q23" i="16"/>
  <c r="AE23" i="16"/>
  <c r="R24" i="16"/>
  <c r="U25" i="16"/>
  <c r="AB47" i="15"/>
  <c r="R64" i="15"/>
  <c r="U6" i="16"/>
  <c r="T30" i="15"/>
  <c r="AD7" i="16"/>
  <c r="U10" i="16"/>
  <c r="R11" i="16"/>
  <c r="AD11" i="16"/>
  <c r="U14" i="16"/>
  <c r="R15" i="16"/>
  <c r="AD15" i="16"/>
  <c r="U18" i="16"/>
  <c r="R19" i="16"/>
  <c r="AD19" i="16"/>
  <c r="U22" i="16"/>
  <c r="R23" i="16"/>
  <c r="U24" i="16"/>
  <c r="V25" i="16"/>
  <c r="AC47" i="15"/>
  <c r="T64" i="15"/>
  <c r="Q132" i="15"/>
  <c r="AB98" i="15"/>
  <c r="S64" i="15"/>
  <c r="T81" i="15"/>
  <c r="M98" i="15"/>
  <c r="Q115" i="15"/>
  <c r="P166" i="15"/>
  <c r="P98" i="15"/>
  <c r="U98" i="15"/>
  <c r="W183" i="15"/>
  <c r="X64" i="15"/>
  <c r="I81" i="15"/>
  <c r="Y81" i="15"/>
  <c r="AB132" i="15"/>
  <c r="AB115" i="15"/>
  <c r="AC132" i="15"/>
  <c r="O149" i="15"/>
  <c r="V23" i="16"/>
  <c r="S24" i="16"/>
  <c r="AE24" i="16"/>
  <c r="P25" i="16"/>
  <c r="AB25" i="16"/>
  <c r="M47" i="15"/>
  <c r="Y47" i="15"/>
  <c r="N64" i="15"/>
  <c r="Z64" i="15"/>
  <c r="AA81" i="15"/>
  <c r="AC115" i="15"/>
  <c r="AB149" i="15"/>
  <c r="T24" i="16"/>
  <c r="Q25" i="16"/>
  <c r="AC25" i="16"/>
  <c r="Z47" i="15"/>
  <c r="O64" i="15"/>
  <c r="AA64" i="15"/>
  <c r="I98" i="15"/>
  <c r="M115" i="15"/>
  <c r="M132" i="15"/>
  <c r="AC149" i="15"/>
  <c r="N166" i="15"/>
  <c r="X183" i="15"/>
  <c r="S166" i="15"/>
  <c r="Y200" i="15"/>
  <c r="N149" i="15"/>
  <c r="U166" i="15"/>
  <c r="R132" i="15"/>
  <c r="AD132" i="15"/>
  <c r="P149" i="15"/>
  <c r="AB81" i="15"/>
  <c r="Q98" i="15"/>
  <c r="AC98" i="15"/>
  <c r="R115" i="15"/>
  <c r="AD115" i="15"/>
  <c r="S132" i="15"/>
  <c r="Q149" i="15"/>
  <c r="Q81" i="15"/>
  <c r="AC81" i="15"/>
  <c r="R98" i="15"/>
  <c r="AD98" i="15"/>
  <c r="S115" i="15"/>
  <c r="T132" i="15"/>
  <c r="R81" i="15"/>
  <c r="AD81" i="15"/>
  <c r="S98" i="15"/>
  <c r="T115" i="15"/>
  <c r="I132" i="15"/>
  <c r="U132" i="15"/>
  <c r="X149" i="15"/>
  <c r="S81" i="15"/>
  <c r="H98" i="15"/>
  <c r="T98" i="15"/>
  <c r="I115" i="15"/>
  <c r="U115" i="15"/>
  <c r="Z149" i="15"/>
  <c r="AA149" i="15"/>
  <c r="R149" i="15"/>
  <c r="AD149" i="15"/>
  <c r="S149" i="15"/>
  <c r="H166" i="15"/>
  <c r="AC183" i="15"/>
  <c r="H149" i="15"/>
  <c r="T149" i="15"/>
  <c r="I166" i="15"/>
  <c r="AB166" i="15"/>
  <c r="AD183" i="15"/>
  <c r="I149" i="15"/>
  <c r="U149" i="15"/>
  <c r="M166" i="15"/>
  <c r="AD166" i="15"/>
  <c r="O166" i="15"/>
  <c r="R217" i="15"/>
  <c r="M183" i="15"/>
  <c r="T217" i="15"/>
  <c r="M149" i="15"/>
  <c r="Y149" i="15"/>
  <c r="R166" i="15"/>
  <c r="P183" i="15"/>
  <c r="T200" i="15"/>
  <c r="T166" i="15"/>
  <c r="AA183" i="15"/>
  <c r="Z200" i="15"/>
  <c r="Q166" i="15"/>
  <c r="AC166" i="15"/>
  <c r="AB183" i="15"/>
  <c r="AC200" i="15"/>
  <c r="AB217" i="15"/>
  <c r="O200" i="15"/>
  <c r="M217" i="15"/>
  <c r="V183" i="15"/>
  <c r="R200" i="15"/>
  <c r="P217" i="15"/>
  <c r="H200" i="15"/>
  <c r="N183" i="15"/>
  <c r="X200" i="15"/>
  <c r="M200" i="15"/>
  <c r="AA200" i="15"/>
  <c r="N200" i="15"/>
  <c r="AB200" i="15"/>
  <c r="AA217" i="15"/>
  <c r="T183" i="15"/>
  <c r="P200" i="15"/>
  <c r="AD200" i="15"/>
  <c r="N217" i="15"/>
  <c r="AC217" i="15"/>
  <c r="I183" i="15"/>
  <c r="U183" i="15"/>
  <c r="Q200" i="15"/>
  <c r="O217" i="15"/>
  <c r="S200" i="15"/>
  <c r="Q217" i="15"/>
  <c r="AD217" i="15"/>
  <c r="I200" i="15"/>
  <c r="U200" i="15"/>
  <c r="S217" i="15"/>
  <c r="I217" i="15"/>
  <c r="U217" i="15"/>
  <c r="L23" i="18"/>
  <c r="J24" i="19"/>
  <c r="M25" i="19"/>
  <c r="AF46" i="19" s="1"/>
  <c r="AD23" i="18"/>
  <c r="S21" i="19"/>
  <c r="AB19" i="19"/>
  <c r="W25" i="19"/>
  <c r="Z25" i="19"/>
  <c r="AA5" i="17"/>
  <c r="H28" i="18"/>
  <c r="AD31" i="2"/>
  <c r="AE31" i="2"/>
  <c r="AD7" i="2"/>
  <c r="AE7" i="2"/>
  <c r="AD15" i="2"/>
  <c r="AE15" i="2"/>
  <c r="AE19" i="2"/>
  <c r="AD19" i="2"/>
  <c r="AD14" i="2"/>
  <c r="AE14" i="2"/>
  <c r="AD21" i="2"/>
  <c r="AE21" i="2"/>
  <c r="AE33" i="2"/>
  <c r="AD33" i="2"/>
  <c r="AD37" i="2"/>
  <c r="AE37" i="2"/>
  <c r="AD20" i="2"/>
  <c r="AE20" i="2"/>
  <c r="AD28" i="2"/>
  <c r="AE28" i="2"/>
  <c r="AE13" i="2"/>
  <c r="AD13" i="2"/>
  <c r="AE8" i="2"/>
  <c r="AD8" i="2"/>
  <c r="AD26" i="2"/>
  <c r="AE26" i="2"/>
  <c r="AD9" i="2"/>
  <c r="AE9" i="2"/>
  <c r="AE27" i="2"/>
  <c r="AD27" i="2"/>
  <c r="AD10" i="2"/>
  <c r="AE10" i="2"/>
  <c r="AD16" i="2"/>
  <c r="AE16" i="2"/>
  <c r="AD22" i="2"/>
  <c r="AE22" i="2"/>
  <c r="AD34" i="2"/>
  <c r="AE34" i="2"/>
  <c r="AQ57" i="3"/>
  <c r="AD29" i="2"/>
  <c r="AE29" i="2"/>
  <c r="AD25" i="2"/>
  <c r="AE25" i="2"/>
  <c r="AE32" i="2"/>
  <c r="AD32" i="2"/>
  <c r="AD5" i="2"/>
  <c r="AE5" i="2"/>
  <c r="AD11" i="2"/>
  <c r="AE11" i="2"/>
  <c r="AD17" i="2"/>
  <c r="AE17" i="2"/>
  <c r="AE23" i="2"/>
  <c r="AD23" i="2"/>
  <c r="AD35" i="2"/>
  <c r="AE35" i="2"/>
  <c r="AD12" i="2"/>
  <c r="AE12" i="2"/>
  <c r="AD36" i="2"/>
  <c r="AE36" i="2"/>
  <c r="AD6" i="2"/>
  <c r="AE6" i="2"/>
  <c r="AE18" i="2"/>
  <c r="AD18" i="2"/>
  <c r="AD24" i="2"/>
  <c r="AE24" i="2"/>
  <c r="AE30" i="2"/>
  <c r="AD30" i="2"/>
  <c r="X14" i="3"/>
  <c r="V14" i="3"/>
  <c r="X42" i="3"/>
  <c r="V42" i="3"/>
  <c r="P42" i="3" s="1"/>
  <c r="L42" i="3"/>
  <c r="W42" i="3" s="1"/>
  <c r="R15" i="4"/>
  <c r="S25" i="3"/>
  <c r="AE66" i="2"/>
  <c r="X30" i="3"/>
  <c r="V30" i="3"/>
  <c r="P30" i="3" s="1"/>
  <c r="X40" i="3"/>
  <c r="V40" i="3"/>
  <c r="L40" i="3"/>
  <c r="W40" i="3" s="1"/>
  <c r="X54" i="3"/>
  <c r="V54" i="3"/>
  <c r="L54" i="3"/>
  <c r="W54" i="3" s="1"/>
  <c r="P9" i="4"/>
  <c r="AE38" i="2"/>
  <c r="AE44" i="2"/>
  <c r="AE48" i="2"/>
  <c r="AE50" i="2"/>
  <c r="AE52" i="2"/>
  <c r="AE54" i="2"/>
  <c r="AE56" i="2"/>
  <c r="AE58" i="2"/>
  <c r="AG62" i="2"/>
  <c r="AH62" i="2" s="1"/>
  <c r="AI62" i="2" s="1"/>
  <c r="V62" i="2" s="1"/>
  <c r="AF62" i="2"/>
  <c r="AG64" i="2"/>
  <c r="AH64" i="2" s="1"/>
  <c r="AI64" i="2" s="1"/>
  <c r="V64" i="2" s="1"/>
  <c r="AF64" i="2"/>
  <c r="AF57" i="3"/>
  <c r="T7" i="3"/>
  <c r="P9" i="3"/>
  <c r="X12" i="3"/>
  <c r="V12" i="3"/>
  <c r="P23" i="3"/>
  <c r="AE25" i="3"/>
  <c r="P45" i="3"/>
  <c r="P51" i="3"/>
  <c r="X32" i="3"/>
  <c r="V32" i="3"/>
  <c r="L14" i="3"/>
  <c r="W14" i="3" s="1"/>
  <c r="S39" i="3"/>
  <c r="T39" i="3" s="1"/>
  <c r="AE40" i="2"/>
  <c r="AE42" i="2"/>
  <c r="AE46" i="2"/>
  <c r="AF60" i="2"/>
  <c r="AG60" i="2" s="1"/>
  <c r="AH60" i="2" s="1"/>
  <c r="AI60" i="2" s="1"/>
  <c r="V60" i="2" s="1"/>
  <c r="AG57" i="3"/>
  <c r="L12" i="3"/>
  <c r="W12" i="3" s="1"/>
  <c r="P21" i="3"/>
  <c r="X26" i="3"/>
  <c r="V26" i="3"/>
  <c r="X28" i="3"/>
  <c r="V28" i="3"/>
  <c r="P37" i="3"/>
  <c r="S7" i="3"/>
  <c r="X10" i="3"/>
  <c r="V10" i="3"/>
  <c r="P19" i="3"/>
  <c r="X24" i="3"/>
  <c r="V24" i="3"/>
  <c r="X46" i="3"/>
  <c r="V46" i="3"/>
  <c r="L46" i="3"/>
  <c r="W46" i="3" s="1"/>
  <c r="X52" i="3"/>
  <c r="V52" i="3"/>
  <c r="L52" i="3"/>
  <c r="W52" i="3" s="1"/>
  <c r="X16" i="4"/>
  <c r="V16" i="4"/>
  <c r="S29" i="3"/>
  <c r="R42" i="5"/>
  <c r="AD42" i="5" s="1"/>
  <c r="AE7" i="3"/>
  <c r="L10" i="3"/>
  <c r="W10" i="3" s="1"/>
  <c r="P17" i="3"/>
  <c r="L24" i="3"/>
  <c r="W24" i="3" s="1"/>
  <c r="P35" i="3"/>
  <c r="P43" i="3"/>
  <c r="AP61" i="4"/>
  <c r="AN6" i="4"/>
  <c r="P20" i="4"/>
  <c r="L24" i="4"/>
  <c r="W24" i="4" s="1"/>
  <c r="X24" i="4"/>
  <c r="V24" i="4"/>
  <c r="S27" i="3"/>
  <c r="T27" i="3" s="1"/>
  <c r="AE67" i="2"/>
  <c r="AN57" i="3"/>
  <c r="X8" i="3"/>
  <c r="V8" i="3"/>
  <c r="X22" i="3"/>
  <c r="V22" i="3"/>
  <c r="X38" i="3"/>
  <c r="V38" i="3"/>
  <c r="L38" i="3"/>
  <c r="W38" i="3" s="1"/>
  <c r="P49" i="3"/>
  <c r="AQ61" i="4"/>
  <c r="V10" i="4"/>
  <c r="L10" i="4"/>
  <c r="W10" i="4" s="1"/>
  <c r="X10" i="4"/>
  <c r="P14" i="4"/>
  <c r="R14" i="5"/>
  <c r="AD33" i="5"/>
  <c r="R13" i="6"/>
  <c r="X52" i="6"/>
  <c r="V52" i="6"/>
  <c r="L52" i="6"/>
  <c r="W52" i="6" s="1"/>
  <c r="AE9" i="7"/>
  <c r="L8" i="3"/>
  <c r="W8" i="3" s="1"/>
  <c r="P15" i="3"/>
  <c r="X20" i="3"/>
  <c r="V20" i="3"/>
  <c r="L22" i="3"/>
  <c r="W22" i="3" s="1"/>
  <c r="P33" i="3"/>
  <c r="X44" i="3"/>
  <c r="V44" i="3"/>
  <c r="P44" i="3" s="1"/>
  <c r="L44" i="3"/>
  <c r="W44" i="3" s="1"/>
  <c r="P55" i="3"/>
  <c r="AT61" i="4"/>
  <c r="S11" i="3"/>
  <c r="AE39" i="2"/>
  <c r="AE41" i="2"/>
  <c r="AE43" i="2"/>
  <c r="AE45" i="2"/>
  <c r="AE47" i="2"/>
  <c r="AE49" i="2"/>
  <c r="AE51" i="2"/>
  <c r="AE53" i="2"/>
  <c r="AE55" i="2"/>
  <c r="AE57" i="2"/>
  <c r="AE59" i="2"/>
  <c r="AG61" i="2"/>
  <c r="AH61" i="2" s="1"/>
  <c r="AI61" i="2" s="1"/>
  <c r="V61" i="2" s="1"/>
  <c r="AF61" i="2"/>
  <c r="AG63" i="2"/>
  <c r="AH63" i="2" s="1"/>
  <c r="AI63" i="2" s="1"/>
  <c r="V63" i="2" s="1"/>
  <c r="AF63" i="2"/>
  <c r="AF65" i="2"/>
  <c r="AG65" i="2" s="1"/>
  <c r="AH65" i="2" s="1"/>
  <c r="AI65" i="2" s="1"/>
  <c r="V65" i="2" s="1"/>
  <c r="AT57" i="3"/>
  <c r="X18" i="3"/>
  <c r="V18" i="3"/>
  <c r="X36" i="3"/>
  <c r="V36" i="3"/>
  <c r="L36" i="3"/>
  <c r="W36" i="3" s="1"/>
  <c r="P41" i="3"/>
  <c r="X50" i="3"/>
  <c r="V50" i="3"/>
  <c r="L50" i="3"/>
  <c r="W50" i="3" s="1"/>
  <c r="X6" i="4"/>
  <c r="V6" i="4"/>
  <c r="R30" i="5"/>
  <c r="AD30" i="5" s="1"/>
  <c r="L32" i="3"/>
  <c r="W32" i="3" s="1"/>
  <c r="X48" i="3"/>
  <c r="V48" i="3"/>
  <c r="L48" i="3"/>
  <c r="W48" i="3" s="1"/>
  <c r="R19" i="4"/>
  <c r="X16" i="3"/>
  <c r="V16" i="3"/>
  <c r="L18" i="3"/>
  <c r="W18" i="3" s="1"/>
  <c r="P31" i="3"/>
  <c r="X56" i="3"/>
  <c r="V56" i="3"/>
  <c r="L56" i="3"/>
  <c r="W56" i="3" s="1"/>
  <c r="L6" i="4"/>
  <c r="W6" i="4" s="1"/>
  <c r="L6" i="3"/>
  <c r="W6" i="3" s="1"/>
  <c r="P13" i="3"/>
  <c r="L16" i="3"/>
  <c r="W16" i="3" s="1"/>
  <c r="T29" i="3"/>
  <c r="X34" i="3"/>
  <c r="V34" i="3"/>
  <c r="L34" i="3"/>
  <c r="W34" i="3" s="1"/>
  <c r="P47" i="3"/>
  <c r="P53" i="3"/>
  <c r="K11" i="4"/>
  <c r="J11" i="4"/>
  <c r="X21" i="4"/>
  <c r="V21" i="4"/>
  <c r="R26" i="6"/>
  <c r="AD26" i="6" s="1"/>
  <c r="AN6" i="5"/>
  <c r="AN60" i="5" s="1"/>
  <c r="AP60" i="5"/>
  <c r="AD49" i="5"/>
  <c r="J58" i="6"/>
  <c r="P20" i="6"/>
  <c r="R23" i="6"/>
  <c r="AD23" i="6" s="1"/>
  <c r="T24" i="7"/>
  <c r="Q61" i="4"/>
  <c r="AH61" i="4"/>
  <c r="L8" i="4"/>
  <c r="W8" i="4" s="1"/>
  <c r="J10" i="4"/>
  <c r="L13" i="4"/>
  <c r="W13" i="4" s="1"/>
  <c r="AF13" i="4"/>
  <c r="L18" i="4"/>
  <c r="W18" i="4" s="1"/>
  <c r="AF18" i="4"/>
  <c r="L23" i="4"/>
  <c r="W23" i="4" s="1"/>
  <c r="K25" i="4"/>
  <c r="X42" i="4"/>
  <c r="V42" i="4"/>
  <c r="L42" i="4"/>
  <c r="W42" i="4" s="1"/>
  <c r="R18" i="5"/>
  <c r="AD21" i="5"/>
  <c r="R9" i="6"/>
  <c r="R31" i="6"/>
  <c r="AD31" i="6" s="1"/>
  <c r="S19" i="7"/>
  <c r="AE19" i="7"/>
  <c r="R15" i="8"/>
  <c r="AI61" i="4"/>
  <c r="K49" i="4"/>
  <c r="J49" i="4"/>
  <c r="X50" i="4"/>
  <c r="V50" i="4"/>
  <c r="L50" i="4"/>
  <c r="W50" i="4" s="1"/>
  <c r="L54" i="4"/>
  <c r="W54" i="4" s="1"/>
  <c r="X54" i="4"/>
  <c r="V54" i="4"/>
  <c r="P54" i="4" s="1"/>
  <c r="X55" i="4"/>
  <c r="V55" i="4"/>
  <c r="L55" i="4"/>
  <c r="W55" i="4" s="1"/>
  <c r="AT60" i="5"/>
  <c r="R34" i="5"/>
  <c r="AD34" i="5" s="1"/>
  <c r="AD43" i="5"/>
  <c r="R11" i="6"/>
  <c r="P14" i="6"/>
  <c r="AQ12" i="8"/>
  <c r="AU12" i="8"/>
  <c r="AG12" i="8"/>
  <c r="AP57" i="3"/>
  <c r="AO61" i="4"/>
  <c r="AD37" i="5"/>
  <c r="AD53" i="5"/>
  <c r="AZ58" i="6"/>
  <c r="R12" i="6"/>
  <c r="P18" i="6"/>
  <c r="AD9" i="5"/>
  <c r="R22" i="5"/>
  <c r="AD22" i="5" s="1"/>
  <c r="P21" i="6"/>
  <c r="R29" i="6"/>
  <c r="AD29" i="6" s="1"/>
  <c r="AE45" i="7"/>
  <c r="U61" i="4"/>
  <c r="K7" i="4"/>
  <c r="K12" i="4"/>
  <c r="AN13" i="4"/>
  <c r="K17" i="4"/>
  <c r="AN18" i="4"/>
  <c r="K22" i="4"/>
  <c r="K44" i="4"/>
  <c r="J44" i="4"/>
  <c r="X45" i="4"/>
  <c r="V45" i="4"/>
  <c r="L45" i="4"/>
  <c r="W45" i="4" s="1"/>
  <c r="L56" i="4"/>
  <c r="W56" i="4" s="1"/>
  <c r="X56" i="4"/>
  <c r="V56" i="4"/>
  <c r="AZ60" i="5"/>
  <c r="AD25" i="5"/>
  <c r="AD47" i="5"/>
  <c r="R7" i="6"/>
  <c r="R24" i="6"/>
  <c r="AD24" i="6" s="1"/>
  <c r="AS57" i="3"/>
  <c r="AS61" i="4"/>
  <c r="X35" i="4"/>
  <c r="V35" i="4"/>
  <c r="P35" i="4" s="1"/>
  <c r="L35" i="4"/>
  <c r="W35" i="4" s="1"/>
  <c r="L51" i="4"/>
  <c r="W51" i="4" s="1"/>
  <c r="X51" i="4"/>
  <c r="V51" i="4"/>
  <c r="P60" i="5"/>
  <c r="R6" i="5"/>
  <c r="R38" i="5"/>
  <c r="AD38" i="5" s="1"/>
  <c r="AD54" i="5"/>
  <c r="AO58" i="6"/>
  <c r="AF11" i="6"/>
  <c r="AP11" i="6"/>
  <c r="AD27" i="6"/>
  <c r="AF45" i="6"/>
  <c r="AP45" i="6"/>
  <c r="AN45" i="6" s="1"/>
  <c r="AP51" i="7"/>
  <c r="J14" i="4"/>
  <c r="J19" i="4"/>
  <c r="R57" i="4"/>
  <c r="AD57" i="4" s="1"/>
  <c r="AD13" i="5"/>
  <c r="AV60" i="5"/>
  <c r="P16" i="6"/>
  <c r="R33" i="6"/>
  <c r="AD33" i="6" s="1"/>
  <c r="AE50" i="7"/>
  <c r="R9" i="8"/>
  <c r="AV61" i="4"/>
  <c r="V8" i="4"/>
  <c r="V13" i="4"/>
  <c r="V18" i="4"/>
  <c r="V23" i="4"/>
  <c r="P23" i="4" s="1"/>
  <c r="AF31" i="4"/>
  <c r="AP31" i="4"/>
  <c r="AN31" i="4" s="1"/>
  <c r="R10" i="5"/>
  <c r="R26" i="5"/>
  <c r="AD26" i="5" s="1"/>
  <c r="AD29" i="5"/>
  <c r="AD41" i="5"/>
  <c r="AD51" i="5"/>
  <c r="P19" i="6"/>
  <c r="AE7" i="7"/>
  <c r="S43" i="7"/>
  <c r="T43" i="7" s="1"/>
  <c r="AE43" i="7"/>
  <c r="AW61" i="4"/>
  <c r="P40" i="4"/>
  <c r="L46" i="4"/>
  <c r="W46" i="4" s="1"/>
  <c r="X46" i="4"/>
  <c r="V46" i="4"/>
  <c r="R58" i="4"/>
  <c r="AD58" i="4" s="1"/>
  <c r="AD17" i="5"/>
  <c r="AD45" i="5"/>
  <c r="R25" i="6"/>
  <c r="AD25" i="6" s="1"/>
  <c r="R30" i="6"/>
  <c r="AD30" i="6" s="1"/>
  <c r="AZ61" i="4"/>
  <c r="AF11" i="4"/>
  <c r="P59" i="4"/>
  <c r="AH60" i="5"/>
  <c r="AD55" i="5"/>
  <c r="R28" i="6"/>
  <c r="AD28" i="6" s="1"/>
  <c r="AE31" i="7"/>
  <c r="S31" i="7" s="1"/>
  <c r="T31" i="7" s="1"/>
  <c r="AT48" i="7"/>
  <c r="AH48" i="7"/>
  <c r="K27" i="4"/>
  <c r="J32" i="4"/>
  <c r="J37" i="4"/>
  <c r="AQ6" i="5"/>
  <c r="AQ60" i="5" s="1"/>
  <c r="R46" i="5"/>
  <c r="AD46" i="5" s="1"/>
  <c r="R50" i="5"/>
  <c r="AD50" i="5" s="1"/>
  <c r="K58" i="6"/>
  <c r="X16" i="6"/>
  <c r="X18" i="6"/>
  <c r="AY51" i="7"/>
  <c r="S12" i="7"/>
  <c r="AE15" i="7"/>
  <c r="R18" i="7"/>
  <c r="AT22" i="7"/>
  <c r="AH22" i="7"/>
  <c r="AG44" i="7"/>
  <c r="AU44" i="7"/>
  <c r="AQ44" i="7"/>
  <c r="S48" i="7"/>
  <c r="AW9" i="8"/>
  <c r="AI9" i="8"/>
  <c r="X14" i="8"/>
  <c r="V14" i="8"/>
  <c r="L14" i="8"/>
  <c r="W14" i="8" s="1"/>
  <c r="AH17" i="8"/>
  <c r="AT17" i="8"/>
  <c r="AW20" i="8"/>
  <c r="AI20" i="8"/>
  <c r="R47" i="8"/>
  <c r="AD47" i="8" s="1"/>
  <c r="AW30" i="9"/>
  <c r="AI30" i="9"/>
  <c r="V26" i="4"/>
  <c r="P26" i="4" s="1"/>
  <c r="AF27" i="4"/>
  <c r="V31" i="4"/>
  <c r="K32" i="4"/>
  <c r="K37" i="4"/>
  <c r="V41" i="4"/>
  <c r="AF42" i="4"/>
  <c r="J47" i="4"/>
  <c r="J52" i="4"/>
  <c r="L6" i="6"/>
  <c r="AG58" i="6"/>
  <c r="L8" i="6"/>
  <c r="W8" i="6" s="1"/>
  <c r="L10" i="6"/>
  <c r="W10" i="6" s="1"/>
  <c r="AP13" i="6"/>
  <c r="AN13" i="6" s="1"/>
  <c r="X20" i="6"/>
  <c r="X35" i="6"/>
  <c r="V35" i="6"/>
  <c r="P35" i="6" s="1"/>
  <c r="P40" i="6"/>
  <c r="AW7" i="7"/>
  <c r="AG8" i="7"/>
  <c r="AU8" i="7"/>
  <c r="AQ8" i="7"/>
  <c r="AH11" i="7"/>
  <c r="AT11" i="7"/>
  <c r="AT24" i="7"/>
  <c r="AH24" i="7"/>
  <c r="S24" i="7" s="1"/>
  <c r="AE26" i="7"/>
  <c r="R29" i="7"/>
  <c r="AD29" i="7" s="1"/>
  <c r="AQ38" i="7"/>
  <c r="AT41" i="7"/>
  <c r="AN42" i="7"/>
  <c r="AF42" i="7"/>
  <c r="AW43" i="7"/>
  <c r="AT12" i="9"/>
  <c r="AH12" i="9"/>
  <c r="J29" i="4"/>
  <c r="J34" i="4"/>
  <c r="V36" i="4"/>
  <c r="J39" i="4"/>
  <c r="AG42" i="4"/>
  <c r="AG61" i="4" s="1"/>
  <c r="K47" i="4"/>
  <c r="K52" i="4"/>
  <c r="AH58" i="6"/>
  <c r="X37" i="6"/>
  <c r="V37" i="6"/>
  <c r="X45" i="6"/>
  <c r="V45" i="6"/>
  <c r="P45" i="6" s="1"/>
  <c r="X47" i="6"/>
  <c r="V47" i="6"/>
  <c r="L47" i="6"/>
  <c r="W47" i="6" s="1"/>
  <c r="L49" i="6"/>
  <c r="W49" i="6" s="1"/>
  <c r="P49" i="6" s="1"/>
  <c r="X49" i="6"/>
  <c r="R55" i="6"/>
  <c r="AD55" i="6" s="1"/>
  <c r="R57" i="6"/>
  <c r="AD57" i="6" s="1"/>
  <c r="P51" i="7"/>
  <c r="R6" i="7"/>
  <c r="AG20" i="7"/>
  <c r="AU20" i="7"/>
  <c r="AQ20" i="7"/>
  <c r="AW27" i="7"/>
  <c r="AI27" i="7"/>
  <c r="AQ33" i="7"/>
  <c r="AU33" i="7"/>
  <c r="AE37" i="7"/>
  <c r="AE40" i="7"/>
  <c r="S40" i="7" s="1"/>
  <c r="T40" i="7" s="1"/>
  <c r="AH47" i="7"/>
  <c r="AT47" i="7"/>
  <c r="AN45" i="8"/>
  <c r="AF45" i="8"/>
  <c r="K29" i="4"/>
  <c r="X31" i="4"/>
  <c r="K34" i="4"/>
  <c r="K39" i="4"/>
  <c r="X41" i="4"/>
  <c r="AF52" i="4"/>
  <c r="Q58" i="6"/>
  <c r="X39" i="6"/>
  <c r="V39" i="6"/>
  <c r="X43" i="6"/>
  <c r="V43" i="6"/>
  <c r="AI38" i="7"/>
  <c r="AW38" i="7"/>
  <c r="AQ18" i="8"/>
  <c r="AU18" i="8"/>
  <c r="V28" i="4"/>
  <c r="P28" i="4" s="1"/>
  <c r="V33" i="4"/>
  <c r="P33" i="4" s="1"/>
  <c r="AF34" i="4"/>
  <c r="X36" i="4"/>
  <c r="V38" i="4"/>
  <c r="P38" i="4" s="1"/>
  <c r="AN45" i="4"/>
  <c r="AN50" i="4"/>
  <c r="J54" i="4"/>
  <c r="R60" i="4"/>
  <c r="AD60" i="4" s="1"/>
  <c r="AR61" i="4"/>
  <c r="R7" i="5"/>
  <c r="R11" i="5"/>
  <c r="R15" i="5"/>
  <c r="R19" i="5"/>
  <c r="R23" i="5"/>
  <c r="AD23" i="5" s="1"/>
  <c r="R27" i="5"/>
  <c r="AD27" i="5" s="1"/>
  <c r="R31" i="5"/>
  <c r="AD31" i="5" s="1"/>
  <c r="R35" i="5"/>
  <c r="AD35" i="5" s="1"/>
  <c r="R39" i="5"/>
  <c r="AD39" i="5" s="1"/>
  <c r="L16" i="6"/>
  <c r="W16" i="6" s="1"/>
  <c r="L18" i="6"/>
  <c r="W18" i="6" s="1"/>
  <c r="L39" i="6"/>
  <c r="W39" i="6" s="1"/>
  <c r="X41" i="6"/>
  <c r="V41" i="6"/>
  <c r="L43" i="6"/>
  <c r="W43" i="6" s="1"/>
  <c r="AN18" i="7"/>
  <c r="AF18" i="7"/>
  <c r="AH23" i="7"/>
  <c r="AT23" i="7"/>
  <c r="R30" i="7"/>
  <c r="AD30" i="7" s="1"/>
  <c r="T36" i="7"/>
  <c r="AW15" i="8"/>
  <c r="AI15" i="8"/>
  <c r="X20" i="8"/>
  <c r="V20" i="8"/>
  <c r="L20" i="8"/>
  <c r="W20" i="8" s="1"/>
  <c r="AN42" i="4"/>
  <c r="V43" i="4"/>
  <c r="P43" i="4" s="1"/>
  <c r="V48" i="4"/>
  <c r="L32" i="6"/>
  <c r="W32" i="6" s="1"/>
  <c r="L41" i="6"/>
  <c r="W41" i="6" s="1"/>
  <c r="AE13" i="7"/>
  <c r="AI14" i="7"/>
  <c r="AW14" i="7"/>
  <c r="AE16" i="7"/>
  <c r="AE27" i="7"/>
  <c r="AT34" i="7"/>
  <c r="AH34" i="7"/>
  <c r="AT42" i="7"/>
  <c r="R38" i="8"/>
  <c r="AD38" i="8" s="1"/>
  <c r="S28" i="10"/>
  <c r="T28" i="10" s="1"/>
  <c r="AE28" i="10"/>
  <c r="V30" i="4"/>
  <c r="P30" i="4" s="1"/>
  <c r="V40" i="4"/>
  <c r="J46" i="4"/>
  <c r="J51" i="4"/>
  <c r="V53" i="4"/>
  <c r="P53" i="4" s="1"/>
  <c r="J56" i="4"/>
  <c r="R44" i="5"/>
  <c r="AD44" i="5" s="1"/>
  <c r="R48" i="5"/>
  <c r="AD48" i="5" s="1"/>
  <c r="R52" i="5"/>
  <c r="AD52" i="5" s="1"/>
  <c r="R56" i="5"/>
  <c r="AD56" i="5" s="1"/>
  <c r="AQ58" i="6"/>
  <c r="X17" i="6"/>
  <c r="AO51" i="7"/>
  <c r="AN6" i="7"/>
  <c r="AF6" i="7"/>
  <c r="AQ9" i="7"/>
  <c r="AU9" i="7"/>
  <c r="AT36" i="7"/>
  <c r="AH36" i="7"/>
  <c r="S36" i="7" s="1"/>
  <c r="AE38" i="7"/>
  <c r="R41" i="7"/>
  <c r="AD41" i="7" s="1"/>
  <c r="AT35" i="9"/>
  <c r="AH35" i="9"/>
  <c r="X48" i="4"/>
  <c r="R8" i="5"/>
  <c r="R12" i="5"/>
  <c r="R16" i="5"/>
  <c r="R20" i="5"/>
  <c r="R24" i="5"/>
  <c r="AD24" i="5" s="1"/>
  <c r="R28" i="5"/>
  <c r="AD28" i="5" s="1"/>
  <c r="R32" i="5"/>
  <c r="AD32" i="5" s="1"/>
  <c r="R36" i="5"/>
  <c r="AD36" i="5" s="1"/>
  <c r="R40" i="5"/>
  <c r="AD40" i="5" s="1"/>
  <c r="V6" i="6"/>
  <c r="AS58" i="6"/>
  <c r="V8" i="6"/>
  <c r="V10" i="6"/>
  <c r="J15" i="6"/>
  <c r="AN18" i="6"/>
  <c r="X22" i="6"/>
  <c r="P22" i="6" s="1"/>
  <c r="V32" i="6"/>
  <c r="P32" i="6" s="1"/>
  <c r="L34" i="6"/>
  <c r="W34" i="6" s="1"/>
  <c r="P34" i="6" s="1"/>
  <c r="R54" i="6"/>
  <c r="AD54" i="6" s="1"/>
  <c r="R56" i="6"/>
  <c r="AD56" i="6" s="1"/>
  <c r="AG32" i="7"/>
  <c r="AU32" i="7"/>
  <c r="AQ32" i="7"/>
  <c r="AW39" i="7"/>
  <c r="AI39" i="7"/>
  <c r="AQ45" i="7"/>
  <c r="AU45" i="7"/>
  <c r="AE49" i="7"/>
  <c r="AR51" i="8"/>
  <c r="AQ6" i="8"/>
  <c r="AU6" i="8"/>
  <c r="P13" i="8"/>
  <c r="AE17" i="8"/>
  <c r="R29" i="8"/>
  <c r="AD29" i="8" s="1"/>
  <c r="P35" i="8"/>
  <c r="AN34" i="4"/>
  <c r="AQ42" i="4"/>
  <c r="K15" i="6"/>
  <c r="L36" i="6"/>
  <c r="W36" i="6" s="1"/>
  <c r="P36" i="6" s="1"/>
  <c r="X36" i="6"/>
  <c r="AU58" i="6"/>
  <c r="AH48" i="6"/>
  <c r="AV48" i="6"/>
  <c r="AT48" i="6" s="1"/>
  <c r="AT58" i="6" s="1"/>
  <c r="L51" i="6"/>
  <c r="W51" i="6" s="1"/>
  <c r="X51" i="6"/>
  <c r="AE14" i="7"/>
  <c r="AN30" i="7"/>
  <c r="AF30" i="7"/>
  <c r="AI50" i="7"/>
  <c r="AW50" i="7"/>
  <c r="X8" i="8"/>
  <c r="V8" i="8"/>
  <c r="L8" i="8"/>
  <c r="W8" i="8" s="1"/>
  <c r="AH11" i="8"/>
  <c r="AT11" i="8"/>
  <c r="AT30" i="8"/>
  <c r="AH30" i="8"/>
  <c r="AT36" i="8"/>
  <c r="AH36" i="8"/>
  <c r="X6" i="6"/>
  <c r="AV58" i="6"/>
  <c r="L38" i="6"/>
  <c r="W38" i="6" s="1"/>
  <c r="P38" i="6" s="1"/>
  <c r="X38" i="6"/>
  <c r="L44" i="6"/>
  <c r="W44" i="6" s="1"/>
  <c r="X44" i="6"/>
  <c r="P44" i="6" s="1"/>
  <c r="AT10" i="7"/>
  <c r="AH10" i="7"/>
  <c r="R17" i="7"/>
  <c r="AQ21" i="7"/>
  <c r="AU21" i="7"/>
  <c r="AE25" i="7"/>
  <c r="AE28" i="7"/>
  <c r="S28" i="7"/>
  <c r="T28" i="7" s="1"/>
  <c r="AG33" i="7"/>
  <c r="AH35" i="7"/>
  <c r="AT35" i="7"/>
  <c r="R42" i="7"/>
  <c r="AD42" i="7" s="1"/>
  <c r="T48" i="7"/>
  <c r="S11" i="8"/>
  <c r="AW58" i="6"/>
  <c r="L40" i="6"/>
  <c r="W40" i="6" s="1"/>
  <c r="X40" i="6"/>
  <c r="L42" i="6"/>
  <c r="W42" i="6" s="1"/>
  <c r="P42" i="6" s="1"/>
  <c r="X42" i="6"/>
  <c r="V51" i="6"/>
  <c r="P51" i="6" s="1"/>
  <c r="AT6" i="7"/>
  <c r="AT12" i="7"/>
  <c r="AH12" i="7"/>
  <c r="AW15" i="7"/>
  <c r="AI15" i="7"/>
  <c r="AI26" i="7"/>
  <c r="AW26" i="7"/>
  <c r="AW32" i="7"/>
  <c r="AE39" i="7"/>
  <c r="S39" i="7" s="1"/>
  <c r="T39" i="7" s="1"/>
  <c r="AT46" i="7"/>
  <c r="AH46" i="7"/>
  <c r="AN47" i="7"/>
  <c r="AG18" i="8"/>
  <c r="AE24" i="8"/>
  <c r="V46" i="6"/>
  <c r="P46" i="6" s="1"/>
  <c r="V48" i="6"/>
  <c r="P48" i="6" s="1"/>
  <c r="AQ48" i="6"/>
  <c r="V53" i="6"/>
  <c r="P53" i="6" s="1"/>
  <c r="AU7" i="7"/>
  <c r="R11" i="7"/>
  <c r="AQ11" i="7"/>
  <c r="AG17" i="7"/>
  <c r="AW17" i="7"/>
  <c r="AN20" i="7"/>
  <c r="R23" i="7"/>
  <c r="AD23" i="7" s="1"/>
  <c r="AQ23" i="7"/>
  <c r="AG29" i="7"/>
  <c r="AW29" i="7"/>
  <c r="AN32" i="7"/>
  <c r="R35" i="7"/>
  <c r="AD35" i="7" s="1"/>
  <c r="AQ35" i="7"/>
  <c r="AG41" i="7"/>
  <c r="AW41" i="7"/>
  <c r="AN44" i="7"/>
  <c r="R47" i="7"/>
  <c r="AD47" i="7" s="1"/>
  <c r="AQ47" i="7"/>
  <c r="X6" i="8"/>
  <c r="AS51" i="8"/>
  <c r="AG8" i="8"/>
  <c r="AW8" i="8"/>
  <c r="AW51" i="8" s="1"/>
  <c r="AQ11" i="8"/>
  <c r="X12" i="8"/>
  <c r="AG14" i="8"/>
  <c r="AW14" i="8"/>
  <c r="AQ17" i="8"/>
  <c r="X18" i="8"/>
  <c r="AG20" i="8"/>
  <c r="L22" i="8"/>
  <c r="W22" i="8" s="1"/>
  <c r="X22" i="8"/>
  <c r="P22" i="8" s="1"/>
  <c r="R39" i="8"/>
  <c r="AD39" i="8" s="1"/>
  <c r="AQ41" i="8"/>
  <c r="AV41" i="8"/>
  <c r="AH44" i="8"/>
  <c r="AT44" i="8"/>
  <c r="AV51" i="9"/>
  <c r="AQ15" i="9"/>
  <c r="AG15" i="9"/>
  <c r="AU15" i="9"/>
  <c r="X47" i="9"/>
  <c r="V47" i="9"/>
  <c r="P47" i="9" s="1"/>
  <c r="L47" i="9"/>
  <c r="W47" i="9" s="1"/>
  <c r="AN54" i="10"/>
  <c r="R19" i="12"/>
  <c r="AQ6" i="7"/>
  <c r="AF7" i="7"/>
  <c r="AV7" i="7"/>
  <c r="AU14" i="7"/>
  <c r="AH17" i="7"/>
  <c r="AQ18" i="7"/>
  <c r="AV19" i="7"/>
  <c r="AT19" i="7" s="1"/>
  <c r="AU26" i="7"/>
  <c r="AH29" i="7"/>
  <c r="AQ30" i="7"/>
  <c r="AV31" i="7"/>
  <c r="AT31" i="7" s="1"/>
  <c r="AU38" i="7"/>
  <c r="AH41" i="7"/>
  <c r="AQ42" i="7"/>
  <c r="AV43" i="7"/>
  <c r="AT43" i="7" s="1"/>
  <c r="AU50" i="7"/>
  <c r="AR51" i="7"/>
  <c r="AV7" i="8"/>
  <c r="AH8" i="8"/>
  <c r="AV13" i="8"/>
  <c r="AT13" i="8" s="1"/>
  <c r="AH14" i="8"/>
  <c r="AV19" i="8"/>
  <c r="AT19" i="8" s="1"/>
  <c r="AH20" i="8"/>
  <c r="AI21" i="8"/>
  <c r="AT31" i="8"/>
  <c r="AH31" i="8"/>
  <c r="R33" i="8"/>
  <c r="AD33" i="8" s="1"/>
  <c r="AT37" i="8"/>
  <c r="AH37" i="8"/>
  <c r="P41" i="8"/>
  <c r="P43" i="8"/>
  <c r="AX51" i="9"/>
  <c r="AW6" i="9"/>
  <c r="AI6" i="9"/>
  <c r="AW12" i="9"/>
  <c r="AI12" i="9"/>
  <c r="AQ27" i="9"/>
  <c r="AG27" i="9"/>
  <c r="AU27" i="9"/>
  <c r="AH32" i="9"/>
  <c r="AT32" i="9"/>
  <c r="AW42" i="9"/>
  <c r="AI42" i="9"/>
  <c r="AQ45" i="9"/>
  <c r="AG45" i="9"/>
  <c r="AU45" i="9"/>
  <c r="AE8" i="10"/>
  <c r="X46" i="6"/>
  <c r="X48" i="6"/>
  <c r="X53" i="6"/>
  <c r="AN10" i="7"/>
  <c r="AQ13" i="7"/>
  <c r="AF14" i="7"/>
  <c r="AT16" i="7"/>
  <c r="AN22" i="7"/>
  <c r="AQ25" i="7"/>
  <c r="AF26" i="7"/>
  <c r="AT28" i="7"/>
  <c r="AN34" i="7"/>
  <c r="AQ37" i="7"/>
  <c r="AF38" i="7"/>
  <c r="AT40" i="7"/>
  <c r="AN46" i="7"/>
  <c r="AQ49" i="7"/>
  <c r="AF50" i="7"/>
  <c r="AS51" i="7"/>
  <c r="L7" i="8"/>
  <c r="W7" i="8" s="1"/>
  <c r="V10" i="8"/>
  <c r="AQ10" i="8"/>
  <c r="L13" i="8"/>
  <c r="W13" i="8" s="1"/>
  <c r="V16" i="8"/>
  <c r="AQ16" i="8"/>
  <c r="L19" i="8"/>
  <c r="W19" i="8" s="1"/>
  <c r="P19" i="8" s="1"/>
  <c r="AN21" i="8"/>
  <c r="AF21" i="8"/>
  <c r="AT25" i="8"/>
  <c r="P30" i="8"/>
  <c r="X11" i="9"/>
  <c r="V11" i="9"/>
  <c r="L11" i="9"/>
  <c r="W11" i="9" s="1"/>
  <c r="P21" i="9"/>
  <c r="AE9" i="10"/>
  <c r="S9" i="10"/>
  <c r="AQ23" i="8"/>
  <c r="AV23" i="8"/>
  <c r="P25" i="8"/>
  <c r="AG26" i="8"/>
  <c r="AU26" i="8"/>
  <c r="AQ26" i="8"/>
  <c r="R27" i="8"/>
  <c r="AD27" i="8" s="1"/>
  <c r="L28" i="8"/>
  <c r="W28" i="8" s="1"/>
  <c r="X28" i="8"/>
  <c r="AG32" i="8"/>
  <c r="AU32" i="8"/>
  <c r="AQ32" i="8"/>
  <c r="AN39" i="8"/>
  <c r="AF39" i="8"/>
  <c r="AT48" i="8"/>
  <c r="AH48" i="8"/>
  <c r="AT49" i="8"/>
  <c r="AH49" i="8"/>
  <c r="AT23" i="9"/>
  <c r="AH23" i="9"/>
  <c r="P26" i="9"/>
  <c r="X41" i="9"/>
  <c r="V41" i="9"/>
  <c r="L41" i="9"/>
  <c r="W41" i="9" s="1"/>
  <c r="R10" i="10"/>
  <c r="S14" i="11"/>
  <c r="AE14" i="11"/>
  <c r="AN30" i="11"/>
  <c r="AF30" i="11"/>
  <c r="AE43" i="11"/>
  <c r="R22" i="12"/>
  <c r="AG22" i="12" s="1"/>
  <c r="AG21" i="8"/>
  <c r="AU21" i="8"/>
  <c r="AQ21" i="8"/>
  <c r="AT23" i="8"/>
  <c r="AE31" i="8"/>
  <c r="S31" i="8" s="1"/>
  <c r="T31" i="8" s="1"/>
  <c r="L34" i="8"/>
  <c r="W34" i="8" s="1"/>
  <c r="X34" i="8"/>
  <c r="AT17" i="9"/>
  <c r="AH17" i="9"/>
  <c r="X35" i="9"/>
  <c r="V35" i="9"/>
  <c r="L35" i="9"/>
  <c r="W35" i="9" s="1"/>
  <c r="AW36" i="9"/>
  <c r="AI36" i="9"/>
  <c r="AQ39" i="9"/>
  <c r="AG39" i="9"/>
  <c r="AU39" i="9"/>
  <c r="AF48" i="6"/>
  <c r="V50" i="6"/>
  <c r="P50" i="6" s="1"/>
  <c r="AF53" i="6"/>
  <c r="R10" i="7"/>
  <c r="AQ10" i="7"/>
  <c r="AF11" i="7"/>
  <c r="R22" i="7"/>
  <c r="AD22" i="7" s="1"/>
  <c r="AQ22" i="7"/>
  <c r="AF23" i="7"/>
  <c r="R34" i="7"/>
  <c r="AD34" i="7" s="1"/>
  <c r="AQ34" i="7"/>
  <c r="AF35" i="7"/>
  <c r="R46" i="7"/>
  <c r="AD46" i="7" s="1"/>
  <c r="AQ46" i="7"/>
  <c r="AF47" i="7"/>
  <c r="AX51" i="8"/>
  <c r="AF11" i="8"/>
  <c r="AF51" i="8" s="1"/>
  <c r="AF17" i="8"/>
  <c r="AI23" i="8"/>
  <c r="AW23" i="8"/>
  <c r="V28" i="8"/>
  <c r="AW32" i="8"/>
  <c r="AQ35" i="8"/>
  <c r="AV35" i="8"/>
  <c r="AT42" i="8"/>
  <c r="AH42" i="8"/>
  <c r="P44" i="8"/>
  <c r="AH8" i="9"/>
  <c r="AT8" i="9"/>
  <c r="AQ33" i="9"/>
  <c r="AG33" i="9"/>
  <c r="AU33" i="9"/>
  <c r="AE40" i="11"/>
  <c r="AW11" i="7"/>
  <c r="AU13" i="7"/>
  <c r="AW23" i="7"/>
  <c r="AU25" i="7"/>
  <c r="AW35" i="7"/>
  <c r="AU37" i="7"/>
  <c r="AW47" i="7"/>
  <c r="AU49" i="7"/>
  <c r="Q51" i="8"/>
  <c r="AY51" i="8"/>
  <c r="AU10" i="8"/>
  <c r="AW11" i="8"/>
  <c r="AU16" i="8"/>
  <c r="AW17" i="8"/>
  <c r="AQ20" i="8"/>
  <c r="AN27" i="8"/>
  <c r="AF27" i="8"/>
  <c r="AN33" i="8"/>
  <c r="AF33" i="8"/>
  <c r="V34" i="8"/>
  <c r="AT35" i="8"/>
  <c r="AW38" i="8"/>
  <c r="P42" i="8"/>
  <c r="AQ9" i="9"/>
  <c r="AG9" i="9"/>
  <c r="AG51" i="9" s="1"/>
  <c r="AU9" i="9"/>
  <c r="AW18" i="9"/>
  <c r="AI18" i="9"/>
  <c r="AT29" i="9"/>
  <c r="AH29" i="9"/>
  <c r="AE11" i="10"/>
  <c r="S11" i="10"/>
  <c r="T11" i="10" s="1"/>
  <c r="AW6" i="7"/>
  <c r="AX51" i="7"/>
  <c r="AI29" i="8"/>
  <c r="AW29" i="8"/>
  <c r="AI35" i="8"/>
  <c r="AW35" i="8"/>
  <c r="AE7" i="9"/>
  <c r="AH20" i="9"/>
  <c r="AT20" i="9"/>
  <c r="X23" i="9"/>
  <c r="V23" i="9"/>
  <c r="L23" i="9"/>
  <c r="W23" i="9" s="1"/>
  <c r="AW24" i="9"/>
  <c r="AI24" i="9"/>
  <c r="P32" i="9"/>
  <c r="AT47" i="9"/>
  <c r="AH47" i="9"/>
  <c r="AT24" i="11"/>
  <c r="AH24" i="11"/>
  <c r="AO51" i="8"/>
  <c r="R45" i="8"/>
  <c r="AD45" i="8" s="1"/>
  <c r="AP51" i="9"/>
  <c r="AE8" i="9"/>
  <c r="S8" i="9" s="1"/>
  <c r="AP51" i="8"/>
  <c r="AT43" i="8"/>
  <c r="P46" i="8"/>
  <c r="AT11" i="9"/>
  <c r="AH11" i="9"/>
  <c r="AQ21" i="9"/>
  <c r="AG21" i="9"/>
  <c r="AU21" i="9"/>
  <c r="AH26" i="9"/>
  <c r="AT26" i="9"/>
  <c r="P33" i="9"/>
  <c r="R54" i="11"/>
  <c r="AD54" i="11" s="1"/>
  <c r="AT24" i="8"/>
  <c r="AH24" i="8"/>
  <c r="AT6" i="9"/>
  <c r="X17" i="9"/>
  <c r="V17" i="9"/>
  <c r="L17" i="9"/>
  <c r="W17" i="9" s="1"/>
  <c r="X29" i="9"/>
  <c r="V29" i="9"/>
  <c r="P29" i="9" s="1"/>
  <c r="L29" i="9"/>
  <c r="W29" i="9" s="1"/>
  <c r="AT41" i="9"/>
  <c r="AH41" i="9"/>
  <c r="AW48" i="9"/>
  <c r="AI48" i="9"/>
  <c r="AE35" i="11"/>
  <c r="AH25" i="8"/>
  <c r="AN32" i="8"/>
  <c r="AN51" i="8" s="1"/>
  <c r="AN38" i="8"/>
  <c r="AT41" i="8"/>
  <c r="AF42" i="8"/>
  <c r="AH43" i="8"/>
  <c r="AN44" i="8"/>
  <c r="AT47" i="8"/>
  <c r="AN50" i="8"/>
  <c r="AQ8" i="9"/>
  <c r="AQ51" i="9" s="1"/>
  <c r="X9" i="9"/>
  <c r="AU10" i="9"/>
  <c r="AG11" i="9"/>
  <c r="V14" i="9"/>
  <c r="AQ14" i="9"/>
  <c r="X15" i="9"/>
  <c r="AU16" i="9"/>
  <c r="AG17" i="9"/>
  <c r="AW17" i="9"/>
  <c r="V20" i="9"/>
  <c r="X21" i="9"/>
  <c r="X27" i="9"/>
  <c r="P27" i="9" s="1"/>
  <c r="X33" i="9"/>
  <c r="V38" i="9"/>
  <c r="P38" i="9" s="1"/>
  <c r="AQ38" i="9"/>
  <c r="X39" i="9"/>
  <c r="AW41" i="9"/>
  <c r="V44" i="9"/>
  <c r="P44" i="9" s="1"/>
  <c r="AQ44" i="9"/>
  <c r="X45" i="9"/>
  <c r="AW47" i="9"/>
  <c r="V50" i="9"/>
  <c r="AQ50" i="9"/>
  <c r="AE14" i="10"/>
  <c r="S14" i="10" s="1"/>
  <c r="AE23" i="11"/>
  <c r="AE28" i="11"/>
  <c r="S28" i="11"/>
  <c r="T28" i="11" s="1"/>
  <c r="AT29" i="11"/>
  <c r="AH29" i="11"/>
  <c r="AT36" i="11"/>
  <c r="AH36" i="11"/>
  <c r="V21" i="8"/>
  <c r="AG24" i="8"/>
  <c r="S24" i="8" s="1"/>
  <c r="T24" i="8" s="1"/>
  <c r="AQ27" i="8"/>
  <c r="X40" i="8"/>
  <c r="P40" i="8" s="1"/>
  <c r="AQ45" i="8"/>
  <c r="AN6" i="9"/>
  <c r="AN51" i="9" s="1"/>
  <c r="AF10" i="9"/>
  <c r="AN18" i="9"/>
  <c r="AF22" i="9"/>
  <c r="AF28" i="9"/>
  <c r="AE19" i="10"/>
  <c r="S19" i="10" s="1"/>
  <c r="AE29" i="10"/>
  <c r="S29" i="10" s="1"/>
  <c r="T29" i="10" s="1"/>
  <c r="AE8" i="11"/>
  <c r="AQ33" i="11"/>
  <c r="AG33" i="11"/>
  <c r="AU33" i="11"/>
  <c r="AE47" i="11"/>
  <c r="AT48" i="11"/>
  <c r="AH48" i="11"/>
  <c r="AP55" i="12"/>
  <c r="R9" i="12"/>
  <c r="P10" i="12"/>
  <c r="AE8" i="13"/>
  <c r="S8" i="13"/>
  <c r="AE22" i="13"/>
  <c r="S22" i="13" s="1"/>
  <c r="T22" i="13" s="1"/>
  <c r="AN25" i="8"/>
  <c r="AT28" i="8"/>
  <c r="AF29" i="8"/>
  <c r="AN31" i="8"/>
  <c r="AN37" i="8"/>
  <c r="AT40" i="8"/>
  <c r="AN43" i="8"/>
  <c r="AT46" i="8"/>
  <c r="AN49" i="8"/>
  <c r="AQ7" i="9"/>
  <c r="AW10" i="9"/>
  <c r="V13" i="9"/>
  <c r="AQ13" i="9"/>
  <c r="X14" i="9"/>
  <c r="L16" i="9"/>
  <c r="W16" i="9" s="1"/>
  <c r="AW16" i="9"/>
  <c r="V19" i="9"/>
  <c r="AQ19" i="9"/>
  <c r="L22" i="9"/>
  <c r="W22" i="9" s="1"/>
  <c r="AW22" i="9"/>
  <c r="V25" i="9"/>
  <c r="AQ25" i="9"/>
  <c r="L28" i="9"/>
  <c r="W28" i="9" s="1"/>
  <c r="AG28" i="9"/>
  <c r="AW28" i="9"/>
  <c r="V31" i="9"/>
  <c r="P31" i="9" s="1"/>
  <c r="AQ31" i="9"/>
  <c r="L34" i="9"/>
  <c r="W34" i="9" s="1"/>
  <c r="AG34" i="9"/>
  <c r="AW34" i="9"/>
  <c r="V37" i="9"/>
  <c r="P37" i="9" s="1"/>
  <c r="AQ37" i="9"/>
  <c r="X38" i="9"/>
  <c r="L40" i="9"/>
  <c r="W40" i="9" s="1"/>
  <c r="AG40" i="9"/>
  <c r="AW40" i="9"/>
  <c r="V43" i="9"/>
  <c r="P43" i="9" s="1"/>
  <c r="AQ43" i="9"/>
  <c r="X44" i="9"/>
  <c r="L46" i="9"/>
  <c r="W46" i="9" s="1"/>
  <c r="AG46" i="9"/>
  <c r="AW46" i="9"/>
  <c r="V49" i="9"/>
  <c r="P49" i="9" s="1"/>
  <c r="AQ49" i="9"/>
  <c r="X50" i="9"/>
  <c r="AF54" i="10"/>
  <c r="AE20" i="10"/>
  <c r="S20" i="10" s="1"/>
  <c r="AT17" i="11"/>
  <c r="AH17" i="11"/>
  <c r="AN18" i="11"/>
  <c r="AF18" i="11"/>
  <c r="AN23" i="11"/>
  <c r="AW32" i="11"/>
  <c r="AN35" i="11"/>
  <c r="AW44" i="11"/>
  <c r="R11" i="12"/>
  <c r="P20" i="12"/>
  <c r="R24" i="12"/>
  <c r="AG24" i="12" s="1"/>
  <c r="AO60" i="14"/>
  <c r="AF6" i="14"/>
  <c r="AN6" i="14"/>
  <c r="L23" i="8"/>
  <c r="W23" i="8" s="1"/>
  <c r="P23" i="8" s="1"/>
  <c r="V26" i="8"/>
  <c r="P26" i="8" s="1"/>
  <c r="AU34" i="8"/>
  <c r="L35" i="8"/>
  <c r="W35" i="8" s="1"/>
  <c r="AQ38" i="8"/>
  <c r="R21" i="10"/>
  <c r="AE52" i="10"/>
  <c r="S52" i="10" s="1"/>
  <c r="T52" i="10" s="1"/>
  <c r="AE11" i="11"/>
  <c r="AT12" i="11"/>
  <c r="AH12" i="11"/>
  <c r="AQ21" i="11"/>
  <c r="AG21" i="11"/>
  <c r="AU21" i="11"/>
  <c r="AT34" i="11"/>
  <c r="AH34" i="11"/>
  <c r="AE53" i="11"/>
  <c r="S53" i="11"/>
  <c r="T53" i="11" s="1"/>
  <c r="AN54" i="11"/>
  <c r="AF54" i="11"/>
  <c r="R15" i="12"/>
  <c r="Y26" i="12"/>
  <c r="P26" i="12" s="1"/>
  <c r="L26" i="12"/>
  <c r="Z26" i="12" s="1"/>
  <c r="AA26" i="12"/>
  <c r="AF40" i="8"/>
  <c r="V6" i="9"/>
  <c r="L9" i="9"/>
  <c r="W9" i="9" s="1"/>
  <c r="V12" i="9"/>
  <c r="AQ12" i="9"/>
  <c r="X13" i="9"/>
  <c r="AU14" i="9"/>
  <c r="L15" i="9"/>
  <c r="W15" i="9" s="1"/>
  <c r="V18" i="9"/>
  <c r="AQ18" i="9"/>
  <c r="X19" i="9"/>
  <c r="L21" i="9"/>
  <c r="W21" i="9" s="1"/>
  <c r="V24" i="9"/>
  <c r="P24" i="9" s="1"/>
  <c r="AQ24" i="9"/>
  <c r="X25" i="9"/>
  <c r="L27" i="9"/>
  <c r="W27" i="9" s="1"/>
  <c r="V30" i="9"/>
  <c r="P30" i="9" s="1"/>
  <c r="AQ30" i="9"/>
  <c r="X31" i="9"/>
  <c r="L33" i="9"/>
  <c r="W33" i="9" s="1"/>
  <c r="V36" i="9"/>
  <c r="AQ36" i="9"/>
  <c r="X37" i="9"/>
  <c r="AU38" i="9"/>
  <c r="L39" i="9"/>
  <c r="W39" i="9" s="1"/>
  <c r="AW39" i="9"/>
  <c r="V42" i="9"/>
  <c r="P42" i="9" s="1"/>
  <c r="AQ42" i="9"/>
  <c r="X43" i="9"/>
  <c r="AU44" i="9"/>
  <c r="L45" i="9"/>
  <c r="W45" i="9" s="1"/>
  <c r="P45" i="9" s="1"/>
  <c r="AW45" i="9"/>
  <c r="V48" i="9"/>
  <c r="P48" i="9" s="1"/>
  <c r="AQ48" i="9"/>
  <c r="X49" i="9"/>
  <c r="AU50" i="9"/>
  <c r="AR51" i="9"/>
  <c r="AH54" i="10"/>
  <c r="AE15" i="10"/>
  <c r="AE53" i="10"/>
  <c r="S53" i="10" s="1"/>
  <c r="T53" i="10" s="1"/>
  <c r="P55" i="11"/>
  <c r="R6" i="11"/>
  <c r="AE16" i="11"/>
  <c r="AT22" i="11"/>
  <c r="AH22" i="11"/>
  <c r="AQ26" i="11"/>
  <c r="AE44" i="11"/>
  <c r="S44" i="11"/>
  <c r="T44" i="11" s="1"/>
  <c r="AQ45" i="11"/>
  <c r="AG45" i="11"/>
  <c r="AU45" i="11"/>
  <c r="R16" i="12"/>
  <c r="R27" i="12"/>
  <c r="AG27" i="12" s="1"/>
  <c r="S19" i="13"/>
  <c r="AE19" i="13"/>
  <c r="X26" i="8"/>
  <c r="AU27" i="8"/>
  <c r="AQ31" i="8"/>
  <c r="X32" i="8"/>
  <c r="P32" i="8" s="1"/>
  <c r="AU33" i="8"/>
  <c r="V37" i="8"/>
  <c r="P37" i="8" s="1"/>
  <c r="AQ37" i="8"/>
  <c r="AU39" i="8"/>
  <c r="AW40" i="8"/>
  <c r="AU45" i="8"/>
  <c r="V49" i="8"/>
  <c r="P49" i="8" s="1"/>
  <c r="AQ49" i="8"/>
  <c r="X50" i="8"/>
  <c r="P50" i="8" s="1"/>
  <c r="AF20" i="9"/>
  <c r="AI54" i="10"/>
  <c r="S27" i="10"/>
  <c r="T27" i="10" s="1"/>
  <c r="Q55" i="11"/>
  <c r="AW39" i="11"/>
  <c r="AI39" i="11"/>
  <c r="R42" i="11"/>
  <c r="AD42" i="11" s="1"/>
  <c r="AT46" i="11"/>
  <c r="AH46" i="11"/>
  <c r="AE52" i="11"/>
  <c r="S52" i="11"/>
  <c r="T52" i="11" s="1"/>
  <c r="X6" i="9"/>
  <c r="AU7" i="9"/>
  <c r="AU51" i="9" s="1"/>
  <c r="AQ11" i="9"/>
  <c r="X12" i="9"/>
  <c r="AU13" i="9"/>
  <c r="AQ17" i="9"/>
  <c r="X18" i="9"/>
  <c r="AU19" i="9"/>
  <c r="AU25" i="9"/>
  <c r="AU31" i="9"/>
  <c r="AQ35" i="9"/>
  <c r="X36" i="9"/>
  <c r="AU37" i="9"/>
  <c r="AW38" i="9"/>
  <c r="AQ41" i="9"/>
  <c r="X42" i="9"/>
  <c r="AU43" i="9"/>
  <c r="AW44" i="9"/>
  <c r="AQ47" i="9"/>
  <c r="X48" i="9"/>
  <c r="AU49" i="9"/>
  <c r="AW50" i="9"/>
  <c r="AE43" i="10"/>
  <c r="S43" i="10" s="1"/>
  <c r="T43" i="10" s="1"/>
  <c r="AQ9" i="11"/>
  <c r="AG9" i="11"/>
  <c r="AU9" i="11"/>
  <c r="AN11" i="11"/>
  <c r="AW27" i="11"/>
  <c r="AI27" i="11"/>
  <c r="AE32" i="11"/>
  <c r="R37" i="13"/>
  <c r="AD37" i="13" s="1"/>
  <c r="S29" i="14"/>
  <c r="T29" i="14" s="1"/>
  <c r="AE29" i="14"/>
  <c r="AW27" i="8"/>
  <c r="V36" i="8"/>
  <c r="P36" i="8" s="1"/>
  <c r="AU38" i="8"/>
  <c r="V48" i="8"/>
  <c r="P48" i="8" s="1"/>
  <c r="AU50" i="8"/>
  <c r="P54" i="10"/>
  <c r="AP54" i="10"/>
  <c r="S40" i="10"/>
  <c r="T40" i="10" s="1"/>
  <c r="AE40" i="10"/>
  <c r="AE44" i="10"/>
  <c r="S44" i="10" s="1"/>
  <c r="T44" i="10" s="1"/>
  <c r="AN6" i="11"/>
  <c r="AF6" i="11"/>
  <c r="AO55" i="11"/>
  <c r="AT10" i="11"/>
  <c r="AH10" i="11"/>
  <c r="AH14" i="11"/>
  <c r="R8" i="12"/>
  <c r="P17" i="12"/>
  <c r="AH31" i="12"/>
  <c r="S31" i="12"/>
  <c r="T31" i="12" s="1"/>
  <c r="W31" i="12" s="1"/>
  <c r="AW7" i="9"/>
  <c r="V10" i="9"/>
  <c r="V16" i="9"/>
  <c r="AU18" i="9"/>
  <c r="V22" i="9"/>
  <c r="AU24" i="9"/>
  <c r="V28" i="9"/>
  <c r="P28" i="9" s="1"/>
  <c r="AU30" i="9"/>
  <c r="AW31" i="9"/>
  <c r="V34" i="9"/>
  <c r="P34" i="9" s="1"/>
  <c r="AU36" i="9"/>
  <c r="AW37" i="9"/>
  <c r="V40" i="9"/>
  <c r="P40" i="9" s="1"/>
  <c r="AU42" i="9"/>
  <c r="AW43" i="9"/>
  <c r="V46" i="9"/>
  <c r="P46" i="9" s="1"/>
  <c r="AU48" i="9"/>
  <c r="AW49" i="9"/>
  <c r="Q54" i="10"/>
  <c r="AQ54" i="10"/>
  <c r="AE12" i="10"/>
  <c r="S12" i="10"/>
  <c r="T12" i="10" s="1"/>
  <c r="AE17" i="10"/>
  <c r="AE31" i="10"/>
  <c r="S31" i="10" s="1"/>
  <c r="T31" i="10" s="1"/>
  <c r="R45" i="10"/>
  <c r="AD45" i="10" s="1"/>
  <c r="AP55" i="11"/>
  <c r="AW8" i="11"/>
  <c r="AQ14" i="11"/>
  <c r="AV14" i="11"/>
  <c r="AT14" i="11" s="1"/>
  <c r="AE20" i="11"/>
  <c r="S20" i="11"/>
  <c r="AE26" i="11"/>
  <c r="R30" i="11"/>
  <c r="AD30" i="11" s="1"/>
  <c r="AE38" i="11"/>
  <c r="AT41" i="11"/>
  <c r="AH41" i="11"/>
  <c r="AA7" i="12"/>
  <c r="Y7" i="12"/>
  <c r="L7" i="12"/>
  <c r="Z7" i="12" s="1"/>
  <c r="R12" i="12"/>
  <c r="P13" i="12"/>
  <c r="AE54" i="13"/>
  <c r="S54" i="13" s="1"/>
  <c r="T54" i="13" s="1"/>
  <c r="R57" i="14"/>
  <c r="AD57" i="14" s="1"/>
  <c r="R6" i="10"/>
  <c r="AS54" i="10"/>
  <c r="AE32" i="10"/>
  <c r="S32" i="10" s="1"/>
  <c r="T32" i="10" s="1"/>
  <c r="AN42" i="11"/>
  <c r="AF42" i="11"/>
  <c r="P14" i="12"/>
  <c r="AZ58" i="13"/>
  <c r="R25" i="13"/>
  <c r="AD25" i="13" s="1"/>
  <c r="AT54" i="10"/>
  <c r="R33" i="10"/>
  <c r="AD33" i="10" s="1"/>
  <c r="AS55" i="11"/>
  <c r="AW15" i="11"/>
  <c r="AI15" i="11"/>
  <c r="R18" i="11"/>
  <c r="S50" i="11"/>
  <c r="T50" i="11" s="1"/>
  <c r="AE50" i="11"/>
  <c r="AI55" i="12"/>
  <c r="Y32" i="12"/>
  <c r="P32" i="12" s="1"/>
  <c r="L32" i="12"/>
  <c r="Z32" i="12" s="1"/>
  <c r="AA32" i="12"/>
  <c r="P45" i="12"/>
  <c r="Y47" i="12"/>
  <c r="L47" i="12"/>
  <c r="Z47" i="12" s="1"/>
  <c r="AA47" i="12"/>
  <c r="S43" i="13"/>
  <c r="T43" i="13" s="1"/>
  <c r="AP60" i="14"/>
  <c r="AE41" i="10"/>
  <c r="S41" i="10" s="1"/>
  <c r="T41" i="10" s="1"/>
  <c r="AQ6" i="11"/>
  <c r="AN15" i="11"/>
  <c r="AU26" i="11"/>
  <c r="AN27" i="11"/>
  <c r="AQ30" i="11"/>
  <c r="AU38" i="11"/>
  <c r="AN39" i="11"/>
  <c r="AQ42" i="11"/>
  <c r="AQ54" i="11"/>
  <c r="AS55" i="12"/>
  <c r="Y18" i="12"/>
  <c r="Y55" i="12" s="1"/>
  <c r="Y21" i="12"/>
  <c r="Y29" i="12"/>
  <c r="L29" i="12"/>
  <c r="Z29" i="12" s="1"/>
  <c r="AA29" i="12"/>
  <c r="AD6" i="13"/>
  <c r="R58" i="13"/>
  <c r="S16" i="13"/>
  <c r="S28" i="13"/>
  <c r="T28" i="13" s="1"/>
  <c r="S40" i="13"/>
  <c r="T40" i="13" s="1"/>
  <c r="AE46" i="13"/>
  <c r="S46" i="13" s="1"/>
  <c r="T46" i="13" s="1"/>
  <c r="AI44" i="14"/>
  <c r="AW44" i="14"/>
  <c r="R22" i="10"/>
  <c r="AD22" i="10" s="1"/>
  <c r="R34" i="10"/>
  <c r="AD34" i="10" s="1"/>
  <c r="R46" i="10"/>
  <c r="AD46" i="10" s="1"/>
  <c r="AW7" i="11"/>
  <c r="AW55" i="11" s="1"/>
  <c r="AN10" i="11"/>
  <c r="R13" i="11"/>
  <c r="AQ13" i="11"/>
  <c r="AG19" i="11"/>
  <c r="AG55" i="11" s="1"/>
  <c r="AW19" i="11"/>
  <c r="AN22" i="11"/>
  <c r="R25" i="11"/>
  <c r="AD25" i="11" s="1"/>
  <c r="AQ25" i="11"/>
  <c r="AT28" i="11"/>
  <c r="AW31" i="11"/>
  <c r="AN34" i="11"/>
  <c r="R37" i="11"/>
  <c r="AD37" i="11" s="1"/>
  <c r="AQ37" i="11"/>
  <c r="AF38" i="11"/>
  <c r="AG43" i="11"/>
  <c r="AW43" i="11"/>
  <c r="AN46" i="11"/>
  <c r="R49" i="11"/>
  <c r="AD49" i="11" s="1"/>
  <c r="AQ49" i="11"/>
  <c r="L17" i="12"/>
  <c r="Z17" i="12" s="1"/>
  <c r="L20" i="12"/>
  <c r="Z20" i="12" s="1"/>
  <c r="L23" i="12"/>
  <c r="Z23" i="12" s="1"/>
  <c r="P23" i="12" s="1"/>
  <c r="P25" i="12"/>
  <c r="Q58" i="13"/>
  <c r="AE14" i="13"/>
  <c r="S14" i="13"/>
  <c r="S35" i="13"/>
  <c r="T35" i="13" s="1"/>
  <c r="R49" i="13"/>
  <c r="AD49" i="13" s="1"/>
  <c r="AE57" i="13"/>
  <c r="S57" i="13"/>
  <c r="T57" i="13" s="1"/>
  <c r="S17" i="14"/>
  <c r="AE17" i="14"/>
  <c r="R33" i="14"/>
  <c r="AD33" i="14" s="1"/>
  <c r="AE53" i="14"/>
  <c r="S53" i="14" s="1"/>
  <c r="T53" i="14" s="1"/>
  <c r="R59" i="14"/>
  <c r="AD59" i="14" s="1"/>
  <c r="R23" i="10"/>
  <c r="AD23" i="10" s="1"/>
  <c r="R35" i="10"/>
  <c r="AD35" i="10" s="1"/>
  <c r="R47" i="10"/>
  <c r="AD47" i="10" s="1"/>
  <c r="AQ8" i="11"/>
  <c r="AU16" i="11"/>
  <c r="AU40" i="11"/>
  <c r="AA18" i="12"/>
  <c r="AA21" i="12"/>
  <c r="R43" i="12"/>
  <c r="AG43" i="12" s="1"/>
  <c r="Y44" i="12"/>
  <c r="L44" i="12"/>
  <c r="Z44" i="12" s="1"/>
  <c r="AA44" i="12"/>
  <c r="Y53" i="12"/>
  <c r="L53" i="12"/>
  <c r="Z53" i="12" s="1"/>
  <c r="AA53" i="12"/>
  <c r="R9" i="13"/>
  <c r="AE11" i="13"/>
  <c r="S11" i="13" s="1"/>
  <c r="R17" i="13"/>
  <c r="S23" i="13"/>
  <c r="T23" i="13" s="1"/>
  <c r="AE26" i="13"/>
  <c r="S26" i="13"/>
  <c r="T26" i="13" s="1"/>
  <c r="R29" i="13"/>
  <c r="AD29" i="13" s="1"/>
  <c r="AE38" i="13"/>
  <c r="S38" i="13"/>
  <c r="T38" i="13" s="1"/>
  <c r="S55" i="13"/>
  <c r="T55" i="13" s="1"/>
  <c r="AE41" i="14"/>
  <c r="S41" i="14" s="1"/>
  <c r="T41" i="14" s="1"/>
  <c r="R24" i="10"/>
  <c r="AD24" i="10" s="1"/>
  <c r="R36" i="10"/>
  <c r="AD36" i="10" s="1"/>
  <c r="R48" i="10"/>
  <c r="AD48" i="10" s="1"/>
  <c r="AT6" i="11"/>
  <c r="AW9" i="11"/>
  <c r="AU11" i="11"/>
  <c r="R15" i="11"/>
  <c r="AQ15" i="11"/>
  <c r="AF16" i="11"/>
  <c r="AT18" i="11"/>
  <c r="AW21" i="11"/>
  <c r="AU23" i="11"/>
  <c r="R27" i="11"/>
  <c r="AD27" i="11" s="1"/>
  <c r="AQ27" i="11"/>
  <c r="AT30" i="11"/>
  <c r="AW33" i="11"/>
  <c r="AU35" i="11"/>
  <c r="R39" i="11"/>
  <c r="AD39" i="11" s="1"/>
  <c r="AQ39" i="11"/>
  <c r="AF40" i="11"/>
  <c r="AT42" i="11"/>
  <c r="AW45" i="11"/>
  <c r="AU47" i="11"/>
  <c r="R51" i="11"/>
  <c r="AD51" i="11" s="1"/>
  <c r="AT54" i="11"/>
  <c r="AX55" i="12"/>
  <c r="S32" i="13"/>
  <c r="T32" i="13" s="1"/>
  <c r="R41" i="13"/>
  <c r="AD41" i="13" s="1"/>
  <c r="S52" i="13"/>
  <c r="T52" i="13" s="1"/>
  <c r="AE9" i="14"/>
  <c r="AG19" i="14"/>
  <c r="AU19" i="14"/>
  <c r="AQ19" i="14"/>
  <c r="R13" i="10"/>
  <c r="R25" i="10"/>
  <c r="AD25" i="10" s="1"/>
  <c r="R37" i="10"/>
  <c r="AD37" i="10" s="1"/>
  <c r="R49" i="10"/>
  <c r="AD49" i="10" s="1"/>
  <c r="R10" i="11"/>
  <c r="R22" i="11"/>
  <c r="AD22" i="11" s="1"/>
  <c r="R34" i="11"/>
  <c r="AD34" i="11" s="1"/>
  <c r="R46" i="11"/>
  <c r="AD46" i="11" s="1"/>
  <c r="AR55" i="11"/>
  <c r="R39" i="12"/>
  <c r="AG39" i="12" s="1"/>
  <c r="AH58" i="13"/>
  <c r="S47" i="13"/>
  <c r="T47" i="13" s="1"/>
  <c r="P58" i="13"/>
  <c r="AG11" i="14"/>
  <c r="AU11" i="14"/>
  <c r="AQ11" i="14"/>
  <c r="AF16" i="14"/>
  <c r="AN16" i="14"/>
  <c r="AE21" i="14"/>
  <c r="AE26" i="14"/>
  <c r="AE38" i="14"/>
  <c r="AE50" i="14"/>
  <c r="AG52" i="14"/>
  <c r="AU52" i="14"/>
  <c r="AQ52" i="14"/>
  <c r="R26" i="10"/>
  <c r="AD26" i="10" s="1"/>
  <c r="R38" i="10"/>
  <c r="AD38" i="10" s="1"/>
  <c r="R50" i="10"/>
  <c r="AD50" i="10" s="1"/>
  <c r="AV6" i="11"/>
  <c r="AV55" i="11" s="1"/>
  <c r="AU13" i="11"/>
  <c r="R17" i="11"/>
  <c r="AQ17" i="11"/>
  <c r="AT20" i="11"/>
  <c r="AW23" i="11"/>
  <c r="AU25" i="11"/>
  <c r="R29" i="11"/>
  <c r="AD29" i="11" s="1"/>
  <c r="AQ29" i="11"/>
  <c r="AU37" i="11"/>
  <c r="R41" i="11"/>
  <c r="AD41" i="11" s="1"/>
  <c r="AQ41" i="11"/>
  <c r="AT44" i="11"/>
  <c r="AW47" i="11"/>
  <c r="AU49" i="11"/>
  <c r="R40" i="12"/>
  <c r="AG40" i="12" s="1"/>
  <c r="Y41" i="12"/>
  <c r="L41" i="12"/>
  <c r="Z41" i="12" s="1"/>
  <c r="AA41" i="12"/>
  <c r="AA55" i="12" s="1"/>
  <c r="AI58" i="13"/>
  <c r="AE23" i="13"/>
  <c r="R33" i="13"/>
  <c r="AD33" i="13" s="1"/>
  <c r="S44" i="13"/>
  <c r="T44" i="13" s="1"/>
  <c r="AE50" i="13"/>
  <c r="S50" i="13" s="1"/>
  <c r="T50" i="13" s="1"/>
  <c r="AE55" i="13"/>
  <c r="K60" i="14"/>
  <c r="L6" i="14"/>
  <c r="L60" i="14" s="1"/>
  <c r="AU8" i="11"/>
  <c r="R12" i="11"/>
  <c r="R24" i="11"/>
  <c r="AD24" i="11" s="1"/>
  <c r="AU32" i="11"/>
  <c r="R36" i="11"/>
  <c r="AD36" i="11" s="1"/>
  <c r="R48" i="11"/>
  <c r="AD48" i="11" s="1"/>
  <c r="P36" i="12"/>
  <c r="Y50" i="12"/>
  <c r="L50" i="12"/>
  <c r="Z50" i="12" s="1"/>
  <c r="AA50" i="12"/>
  <c r="AE10" i="13"/>
  <c r="S10" i="13"/>
  <c r="S15" i="13"/>
  <c r="AE18" i="13"/>
  <c r="S18" i="13"/>
  <c r="R21" i="13"/>
  <c r="AE30" i="13"/>
  <c r="S30" i="13" s="1"/>
  <c r="T30" i="13" s="1"/>
  <c r="R53" i="13"/>
  <c r="AD53" i="13" s="1"/>
  <c r="P60" i="14"/>
  <c r="R6" i="14"/>
  <c r="AE18" i="14"/>
  <c r="AN21" i="14"/>
  <c r="AF21" i="14"/>
  <c r="AQ24" i="14"/>
  <c r="AG24" i="14"/>
  <c r="AU24" i="14"/>
  <c r="AT37" i="14"/>
  <c r="AH37" i="14"/>
  <c r="AQ48" i="14"/>
  <c r="AG48" i="14"/>
  <c r="AU48" i="14"/>
  <c r="R16" i="10"/>
  <c r="AH6" i="11"/>
  <c r="R7" i="11"/>
  <c r="AU15" i="11"/>
  <c r="R19" i="11"/>
  <c r="AU27" i="11"/>
  <c r="R31" i="11"/>
  <c r="AD31" i="11" s="1"/>
  <c r="AU39" i="11"/>
  <c r="R37" i="12"/>
  <c r="AG37" i="12" s="1"/>
  <c r="Y38" i="12"/>
  <c r="L38" i="12"/>
  <c r="Z38" i="12" s="1"/>
  <c r="AA38" i="12"/>
  <c r="AE7" i="13"/>
  <c r="S7" i="13" s="1"/>
  <c r="S36" i="13"/>
  <c r="T36" i="13" s="1"/>
  <c r="AE42" i="13"/>
  <c r="S42" i="13" s="1"/>
  <c r="T42" i="13" s="1"/>
  <c r="AE47" i="13"/>
  <c r="T56" i="13"/>
  <c r="AE14" i="14"/>
  <c r="AN45" i="14"/>
  <c r="AF45" i="14"/>
  <c r="P6" i="12"/>
  <c r="AJ55" i="12"/>
  <c r="P33" i="12"/>
  <c r="P46" i="12"/>
  <c r="AV58" i="13"/>
  <c r="S24" i="13"/>
  <c r="T24" i="13" s="1"/>
  <c r="R45" i="13"/>
  <c r="AD45" i="13" s="1"/>
  <c r="AE7" i="14"/>
  <c r="AE42" i="14"/>
  <c r="Q55" i="12"/>
  <c r="AK55" i="12"/>
  <c r="P28" i="12"/>
  <c r="R30" i="12"/>
  <c r="AG30" i="12" s="1"/>
  <c r="R34" i="12"/>
  <c r="AG34" i="12" s="1"/>
  <c r="Y35" i="12"/>
  <c r="L35" i="12"/>
  <c r="Z35" i="12" s="1"/>
  <c r="Z55" i="12" s="1"/>
  <c r="AA35" i="12"/>
  <c r="R13" i="13"/>
  <c r="AE15" i="13"/>
  <c r="AE27" i="13"/>
  <c r="S27" i="13" s="1"/>
  <c r="T27" i="13" s="1"/>
  <c r="S31" i="13"/>
  <c r="T31" i="13" s="1"/>
  <c r="AE34" i="13"/>
  <c r="S34" i="13" s="1"/>
  <c r="T34" i="13" s="1"/>
  <c r="AE39" i="13"/>
  <c r="S39" i="13" s="1"/>
  <c r="T39" i="13" s="1"/>
  <c r="S51" i="13"/>
  <c r="T51" i="13" s="1"/>
  <c r="S56" i="13"/>
  <c r="AI60" i="14"/>
  <c r="R8" i="14"/>
  <c r="AH53" i="14"/>
  <c r="AT53" i="14"/>
  <c r="AT8" i="14"/>
  <c r="AH10" i="14"/>
  <c r="AF13" i="14"/>
  <c r="AN13" i="14"/>
  <c r="AU14" i="14"/>
  <c r="AQ17" i="14"/>
  <c r="AH25" i="14"/>
  <c r="AW35" i="14"/>
  <c r="AN38" i="14"/>
  <c r="AH49" i="14"/>
  <c r="AH58" i="14"/>
  <c r="Q60" i="14"/>
  <c r="AI22" i="14"/>
  <c r="AW22" i="14"/>
  <c r="AF25" i="14"/>
  <c r="AN25" i="14"/>
  <c r="AT39" i="14"/>
  <c r="AH39" i="14"/>
  <c r="AI46" i="14"/>
  <c r="AW46" i="14"/>
  <c r="AF49" i="14"/>
  <c r="AN49" i="14"/>
  <c r="AN6" i="13"/>
  <c r="AN58" i="13" s="1"/>
  <c r="AF8" i="14"/>
  <c r="AG16" i="14"/>
  <c r="AU16" i="14"/>
  <c r="AQ16" i="14"/>
  <c r="AH20" i="14"/>
  <c r="R28" i="14"/>
  <c r="AD28" i="14" s="1"/>
  <c r="AG38" i="14"/>
  <c r="AU38" i="14"/>
  <c r="S39" i="14"/>
  <c r="T39" i="14" s="1"/>
  <c r="AA42" i="12"/>
  <c r="P42" i="12" s="1"/>
  <c r="AA45" i="12"/>
  <c r="AA48" i="12"/>
  <c r="P48" i="12" s="1"/>
  <c r="AA51" i="12"/>
  <c r="P51" i="12" s="1"/>
  <c r="AA54" i="12"/>
  <c r="P54" i="12" s="1"/>
  <c r="AU7" i="14"/>
  <c r="AN9" i="14"/>
  <c r="AF9" i="14"/>
  <c r="R11" i="14"/>
  <c r="R35" i="14"/>
  <c r="AD35" i="14" s="1"/>
  <c r="R37" i="14"/>
  <c r="AD37" i="14" s="1"/>
  <c r="AU43" i="14"/>
  <c r="R52" i="14"/>
  <c r="AD52" i="14" s="1"/>
  <c r="AQ6" i="13"/>
  <c r="AQ58" i="13" s="1"/>
  <c r="AV6" i="14"/>
  <c r="AV60" i="14" s="1"/>
  <c r="AS60" i="14"/>
  <c r="AG40" i="14"/>
  <c r="AU40" i="14"/>
  <c r="AQ40" i="14"/>
  <c r="AN57" i="14"/>
  <c r="AF57" i="14"/>
  <c r="AN59" i="14"/>
  <c r="Y49" i="12"/>
  <c r="P49" i="12" s="1"/>
  <c r="Y52" i="12"/>
  <c r="P52" i="12" s="1"/>
  <c r="AQ9" i="14"/>
  <c r="AN14" i="14"/>
  <c r="AE30" i="14"/>
  <c r="AW32" i="14"/>
  <c r="AN33" i="14"/>
  <c r="AF33" i="14"/>
  <c r="AN35" i="14"/>
  <c r="AQ36" i="14"/>
  <c r="AG36" i="14"/>
  <c r="AU36" i="14"/>
  <c r="AN50" i="14"/>
  <c r="AR60" i="14"/>
  <c r="AT6" i="13"/>
  <c r="AT58" i="13" s="1"/>
  <c r="AX60" i="14"/>
  <c r="R13" i="14"/>
  <c r="T27" i="14"/>
  <c r="AT27" i="14"/>
  <c r="AH27" i="14"/>
  <c r="AQ31" i="14"/>
  <c r="AE54" i="14"/>
  <c r="AQ55" i="14"/>
  <c r="AY60" i="14"/>
  <c r="S10" i="14"/>
  <c r="AQ14" i="14"/>
  <c r="AG26" i="14"/>
  <c r="AG60" i="14" s="1"/>
  <c r="AU26" i="14"/>
  <c r="S27" i="14"/>
  <c r="AH30" i="14"/>
  <c r="S30" i="14" s="1"/>
  <c r="T30" i="14" s="1"/>
  <c r="AT51" i="14"/>
  <c r="AH51" i="14"/>
  <c r="S51" i="14" s="1"/>
  <c r="T51" i="14" s="1"/>
  <c r="AI58" i="14"/>
  <c r="AW58" i="14"/>
  <c r="AQ12" i="14"/>
  <c r="AU12" i="14"/>
  <c r="AE23" i="14"/>
  <c r="R25" i="14"/>
  <c r="AD25" i="14" s="1"/>
  <c r="AI34" i="14"/>
  <c r="AW34" i="14"/>
  <c r="AF37" i="14"/>
  <c r="AN37" i="14"/>
  <c r="AT44" i="14"/>
  <c r="R45" i="14"/>
  <c r="AD45" i="14" s="1"/>
  <c r="R47" i="14"/>
  <c r="AD47" i="14" s="1"/>
  <c r="R49" i="14"/>
  <c r="AD49" i="14" s="1"/>
  <c r="AG50" i="14"/>
  <c r="AU50" i="14"/>
  <c r="AI54" i="14"/>
  <c r="AH6" i="14"/>
  <c r="AH13" i="14"/>
  <c r="AT15" i="14"/>
  <c r="AH15" i="14"/>
  <c r="AG28" i="14"/>
  <c r="AU28" i="14"/>
  <c r="AQ28" i="14"/>
  <c r="AU31" i="14"/>
  <c r="AH32" i="14"/>
  <c r="R40" i="14"/>
  <c r="AD40" i="14" s="1"/>
  <c r="AW42" i="14"/>
  <c r="AE51" i="14"/>
  <c r="AU55" i="14"/>
  <c r="AH56" i="14"/>
  <c r="AW7" i="14"/>
  <c r="AU9" i="14"/>
  <c r="AQ13" i="14"/>
  <c r="AF14" i="14"/>
  <c r="AW19" i="14"/>
  <c r="AU21" i="14"/>
  <c r="AQ25" i="14"/>
  <c r="AF26" i="14"/>
  <c r="AW31" i="14"/>
  <c r="AU33" i="14"/>
  <c r="AQ37" i="14"/>
  <c r="AF38" i="14"/>
  <c r="AW43" i="14"/>
  <c r="AU45" i="14"/>
  <c r="AQ49" i="14"/>
  <c r="AW55" i="14"/>
  <c r="AU57" i="14"/>
  <c r="R20" i="14"/>
  <c r="R32" i="14"/>
  <c r="AD32" i="14" s="1"/>
  <c r="R44" i="14"/>
  <c r="AD44" i="14" s="1"/>
  <c r="R56" i="14"/>
  <c r="AD56" i="14" s="1"/>
  <c r="R15" i="14"/>
  <c r="AU23" i="14"/>
  <c r="AU35" i="14"/>
  <c r="AU47" i="14"/>
  <c r="AU59" i="14"/>
  <c r="R22" i="14"/>
  <c r="AD22" i="14" s="1"/>
  <c r="R34" i="14"/>
  <c r="AD34" i="14" s="1"/>
  <c r="AU42" i="14"/>
  <c r="R46" i="14"/>
  <c r="AD46" i="14" s="1"/>
  <c r="AU54" i="14"/>
  <c r="R58" i="14"/>
  <c r="AD58" i="14" s="1"/>
  <c r="AB21" i="19"/>
  <c r="S27" i="19" s="1"/>
  <c r="W29" i="15"/>
  <c r="N14" i="15"/>
  <c r="O26" i="15"/>
  <c r="P31" i="15"/>
  <c r="O20" i="15"/>
  <c r="H77" i="15"/>
  <c r="AA113" i="15"/>
  <c r="P113" i="15"/>
  <c r="J58" i="15"/>
  <c r="O101" i="15"/>
  <c r="Y113" i="15"/>
  <c r="K136" i="15"/>
  <c r="K138" i="15"/>
  <c r="P131" i="15"/>
  <c r="X150" i="15"/>
  <c r="J40" i="15"/>
  <c r="H25" i="15"/>
  <c r="K29" i="15"/>
  <c r="H34" i="15"/>
  <c r="H21" i="15"/>
  <c r="O35" i="15"/>
  <c r="W85" i="15"/>
  <c r="O33" i="15"/>
  <c r="J70" i="15"/>
  <c r="AA102" i="15"/>
  <c r="O69" i="15"/>
  <c r="O75" i="15"/>
  <c r="W90" i="15"/>
  <c r="Z86" i="15"/>
  <c r="O28" i="15"/>
  <c r="P35" i="15"/>
  <c r="H80" i="15"/>
  <c r="P107" i="15"/>
  <c r="O77" i="15"/>
  <c r="X82" i="15"/>
  <c r="J180" i="15"/>
  <c r="AA114" i="15"/>
  <c r="X87" i="15"/>
  <c r="X110" i="15"/>
  <c r="W152" i="15"/>
  <c r="P129" i="15"/>
  <c r="W160" i="15"/>
  <c r="J177" i="15"/>
  <c r="R178" i="15"/>
  <c r="Y206" i="15"/>
  <c r="W188" i="15"/>
  <c r="W209" i="15"/>
  <c r="W202" i="15"/>
  <c r="N18" i="15"/>
  <c r="H27" i="15"/>
  <c r="P14" i="15"/>
  <c r="N41" i="15"/>
  <c r="H45" i="15"/>
  <c r="N24" i="15"/>
  <c r="H17" i="15"/>
  <c r="N46" i="15"/>
  <c r="J71" i="15"/>
  <c r="J66" i="15"/>
  <c r="J102" i="15"/>
  <c r="H78" i="15"/>
  <c r="P77" i="15"/>
  <c r="AA108" i="15"/>
  <c r="W89" i="15"/>
  <c r="J54" i="15"/>
  <c r="W110" i="15"/>
  <c r="N101" i="15"/>
  <c r="Z88" i="15"/>
  <c r="Y93" i="15"/>
  <c r="P111" i="15"/>
  <c r="Y125" i="15"/>
  <c r="Z93" i="15"/>
  <c r="N109" i="15"/>
  <c r="W136" i="15"/>
  <c r="W138" i="15"/>
  <c r="Z130" i="15"/>
  <c r="Z121" i="15"/>
  <c r="N130" i="15"/>
  <c r="W186" i="15"/>
  <c r="X162" i="15"/>
  <c r="N122" i="15"/>
  <c r="W164" i="15"/>
  <c r="Q168" i="15"/>
  <c r="J162" i="15"/>
  <c r="K194" i="15"/>
  <c r="W192" i="15"/>
  <c r="S182" i="15"/>
  <c r="J187" i="15"/>
  <c r="W216" i="15"/>
  <c r="Z150" i="15"/>
  <c r="Z205" i="15"/>
  <c r="Z208" i="15"/>
  <c r="K186" i="15"/>
  <c r="X201" i="15"/>
  <c r="X19" i="18"/>
  <c r="W144" i="15"/>
  <c r="R168" i="15"/>
  <c r="P12" i="15"/>
  <c r="H39" i="15"/>
  <c r="H19" i="15"/>
  <c r="W95" i="15"/>
  <c r="Y105" i="15"/>
  <c r="Z87" i="15"/>
  <c r="O113" i="15"/>
  <c r="N67" i="15"/>
  <c r="Y107" i="15"/>
  <c r="X83" i="15"/>
  <c r="AA122" i="15"/>
  <c r="O106" i="15"/>
  <c r="X104" i="15"/>
  <c r="Z118" i="15"/>
  <c r="AA128" i="15"/>
  <c r="H171" i="15"/>
  <c r="J176" i="15"/>
  <c r="O125" i="15"/>
  <c r="J150" i="15"/>
  <c r="Y153" i="15"/>
  <c r="J159" i="15"/>
  <c r="W204" i="15"/>
  <c r="X211" i="15"/>
  <c r="J199" i="15"/>
  <c r="X216" i="15"/>
  <c r="X203" i="15"/>
  <c r="Y114" i="15"/>
  <c r="Z156" i="15"/>
  <c r="P128" i="15"/>
  <c r="Z201" i="15"/>
  <c r="O18" i="15"/>
  <c r="N12" i="15"/>
  <c r="P24" i="15"/>
  <c r="P20" i="15"/>
  <c r="O67" i="15"/>
  <c r="J82" i="15"/>
  <c r="J50" i="15"/>
  <c r="N69" i="15"/>
  <c r="J87" i="15"/>
  <c r="W117" i="15"/>
  <c r="N128" i="15"/>
  <c r="N120" i="15"/>
  <c r="H174" i="15"/>
  <c r="Q179" i="15"/>
  <c r="J163" i="15"/>
  <c r="Y211" i="15"/>
  <c r="J215" i="15"/>
  <c r="Y214" i="15"/>
  <c r="L11" i="15"/>
  <c r="P26" i="15"/>
  <c r="N20" i="15"/>
  <c r="J108" i="15"/>
  <c r="V51" i="15"/>
  <c r="N33" i="15"/>
  <c r="X36" i="15"/>
  <c r="K88" i="15"/>
  <c r="Z122" i="15"/>
  <c r="Y96" i="15"/>
  <c r="X94" i="15"/>
  <c r="N126" i="15"/>
  <c r="Q182" i="15"/>
  <c r="X160" i="15"/>
  <c r="J156" i="15"/>
  <c r="H13" i="15"/>
  <c r="K11" i="15"/>
  <c r="P41" i="15"/>
  <c r="N26" i="15"/>
  <c r="J56" i="15"/>
  <c r="N31" i="15"/>
  <c r="O22" i="15"/>
  <c r="O38" i="15"/>
  <c r="J60" i="15"/>
  <c r="V55" i="15"/>
  <c r="N38" i="15"/>
  <c r="W91" i="15"/>
  <c r="R13" i="18"/>
  <c r="O112" i="15"/>
  <c r="W141" i="15"/>
  <c r="W146" i="15"/>
  <c r="W147" i="15"/>
  <c r="K197" i="15"/>
  <c r="Z154" i="15"/>
  <c r="K212" i="15"/>
  <c r="J203" i="15"/>
  <c r="R22" i="18"/>
  <c r="W193" i="15"/>
  <c r="Z210" i="15"/>
  <c r="J133" i="15"/>
  <c r="E17" i="18"/>
  <c r="W185" i="15"/>
  <c r="P16" i="15"/>
  <c r="X38" i="15"/>
  <c r="V63" i="15"/>
  <c r="N43" i="15"/>
  <c r="J94" i="15"/>
  <c r="N107" i="15"/>
  <c r="P79" i="15"/>
  <c r="J62" i="15"/>
  <c r="P119" i="15"/>
  <c r="N123" i="15"/>
  <c r="Y165" i="15"/>
  <c r="O131" i="15"/>
  <c r="W197" i="15"/>
  <c r="Z158" i="15"/>
  <c r="H175" i="15"/>
  <c r="R181" i="15"/>
  <c r="W212" i="15"/>
  <c r="Z215" i="15"/>
  <c r="J140" i="15"/>
  <c r="J191" i="15"/>
  <c r="J210" i="15"/>
  <c r="P99" i="15"/>
  <c r="J137" i="15"/>
  <c r="Y121" i="15"/>
  <c r="P125" i="15"/>
  <c r="K139" i="15"/>
  <c r="K192" i="15"/>
  <c r="J143" i="15"/>
  <c r="N16" i="15"/>
  <c r="J72" i="15"/>
  <c r="P22" i="15"/>
  <c r="O43" i="15"/>
  <c r="X70" i="15"/>
  <c r="O107" i="15"/>
  <c r="P65" i="15"/>
  <c r="J93" i="15"/>
  <c r="Y111" i="15"/>
  <c r="Z101" i="15"/>
  <c r="X114" i="15"/>
  <c r="L138" i="15"/>
  <c r="Y131" i="15"/>
  <c r="P127" i="15"/>
  <c r="N114" i="15"/>
  <c r="S179" i="15"/>
  <c r="J161" i="15"/>
  <c r="J172" i="15"/>
  <c r="N116" i="15"/>
  <c r="X130" i="15"/>
  <c r="AA159" i="15"/>
  <c r="V184" i="15"/>
  <c r="W189" i="15"/>
  <c r="H178" i="15"/>
  <c r="J154" i="15"/>
  <c r="P18" i="15"/>
  <c r="H23" i="15"/>
  <c r="E11" i="18"/>
  <c r="N22" i="15"/>
  <c r="X43" i="15"/>
  <c r="H75" i="15"/>
  <c r="Z110" i="15"/>
  <c r="N127" i="15"/>
  <c r="P124" i="15"/>
  <c r="W118" i="15"/>
  <c r="J148" i="15"/>
  <c r="P28" i="15"/>
  <c r="H79" i="15"/>
  <c r="J68" i="15"/>
  <c r="V59" i="15"/>
  <c r="K104" i="15"/>
  <c r="AA91" i="15"/>
  <c r="Z107" i="15"/>
  <c r="X90" i="15"/>
  <c r="K158" i="15"/>
  <c r="O127" i="15"/>
  <c r="N124" i="15"/>
  <c r="O126" i="15"/>
  <c r="H181" i="15"/>
  <c r="O119" i="15"/>
  <c r="W142" i="15"/>
  <c r="J201" i="15"/>
  <c r="O16" i="15"/>
  <c r="N28" i="15"/>
  <c r="W11" i="15"/>
  <c r="O31" i="15"/>
  <c r="W83" i="15"/>
  <c r="J49" i="15"/>
  <c r="P76" i="15"/>
  <c r="P101" i="15"/>
  <c r="Y101" i="15"/>
  <c r="P121" i="15"/>
  <c r="W158" i="15"/>
  <c r="P116" i="15"/>
  <c r="J169" i="15"/>
  <c r="W139" i="15"/>
  <c r="S168" i="15"/>
  <c r="J195" i="15"/>
  <c r="K188" i="15"/>
  <c r="X204" i="15"/>
  <c r="J208" i="15"/>
  <c r="N121" i="15"/>
  <c r="N129" i="15"/>
  <c r="J157" i="15"/>
  <c r="X208" i="15"/>
  <c r="O14" i="15"/>
  <c r="N35" i="15"/>
  <c r="H73" i="15"/>
  <c r="Y84" i="15"/>
  <c r="J53" i="15"/>
  <c r="AA90" i="15"/>
  <c r="Z113" i="15"/>
  <c r="O100" i="15"/>
  <c r="Y119" i="15"/>
  <c r="X18" i="18"/>
  <c r="K193" i="15"/>
  <c r="J206" i="15"/>
  <c r="O10" i="15"/>
  <c r="P46" i="15"/>
  <c r="J48" i="15"/>
  <c r="J52" i="15"/>
  <c r="P75" i="15"/>
  <c r="J57" i="15"/>
  <c r="N65" i="15"/>
  <c r="H106" i="15"/>
  <c r="AA116" i="15"/>
  <c r="N103" i="15"/>
  <c r="O121" i="15"/>
  <c r="E16" i="18"/>
  <c r="J170" i="15"/>
  <c r="Z161" i="15"/>
  <c r="P123" i="15"/>
  <c r="K164" i="15"/>
  <c r="W196" i="15"/>
  <c r="W213" i="15"/>
  <c r="Y163" i="15"/>
  <c r="K196" i="15"/>
  <c r="J151" i="15"/>
  <c r="X209" i="15"/>
  <c r="H167" i="15"/>
  <c r="K205" i="15"/>
  <c r="O12" i="15"/>
  <c r="K15" i="15"/>
  <c r="J44" i="15"/>
  <c r="K95" i="15"/>
  <c r="J61" i="15"/>
  <c r="N113" i="15"/>
  <c r="W92" i="15"/>
  <c r="Z104" i="15"/>
  <c r="P105" i="15"/>
  <c r="AJ16" i="18"/>
  <c r="W135" i="15"/>
  <c r="H131" i="15"/>
  <c r="Z127" i="15"/>
  <c r="J86" i="15"/>
  <c r="Y127" i="15"/>
  <c r="X120" i="15"/>
  <c r="W155" i="15"/>
  <c r="P122" i="15"/>
  <c r="J173" i="15"/>
  <c r="E14" i="18"/>
  <c r="H112" i="15"/>
  <c r="K118" i="15"/>
  <c r="K141" i="15"/>
  <c r="K189" i="15"/>
  <c r="K146" i="15"/>
  <c r="L139" i="15"/>
  <c r="K185" i="15"/>
  <c r="K147" i="15"/>
  <c r="Y10" i="16" l="1"/>
  <c r="X132" i="15"/>
  <c r="Q13" i="16"/>
  <c r="AA132" i="15"/>
  <c r="AB6" i="16"/>
  <c r="J64" i="15"/>
  <c r="Q21" i="16"/>
  <c r="O30" i="15"/>
  <c r="Y132" i="15"/>
  <c r="O115" i="15"/>
  <c r="AB14" i="16"/>
  <c r="AA98" i="15"/>
  <c r="Y98" i="15"/>
  <c r="O19" i="16"/>
  <c r="Y9" i="16"/>
  <c r="T7" i="16"/>
  <c r="S183" i="15"/>
  <c r="P132" i="15"/>
  <c r="Y115" i="15"/>
  <c r="O24" i="16"/>
  <c r="J217" i="15"/>
  <c r="O132" i="15"/>
  <c r="Y14" i="16"/>
  <c r="AB15" i="16"/>
  <c r="Q24" i="16"/>
  <c r="Y18" i="16"/>
  <c r="O18" i="16"/>
  <c r="Q14" i="16"/>
  <c r="AA166" i="15"/>
  <c r="Y20" i="16"/>
  <c r="N132" i="15"/>
  <c r="T18" i="16"/>
  <c r="Y21" i="16"/>
  <c r="X81" i="15"/>
  <c r="Q18" i="16"/>
  <c r="P115" i="15"/>
  <c r="S20" i="16"/>
  <c r="Q9" i="16"/>
  <c r="Y13" i="16"/>
  <c r="J149" i="15"/>
  <c r="O13" i="16"/>
  <c r="O6" i="16"/>
  <c r="O22" i="16"/>
  <c r="Y16" i="16"/>
  <c r="R21" i="16"/>
  <c r="X47" i="15"/>
  <c r="Y11" i="16"/>
  <c r="O16" i="16"/>
  <c r="Q22" i="16"/>
  <c r="R18" i="16"/>
  <c r="J98" i="15"/>
  <c r="Q16" i="16"/>
  <c r="Q20" i="16"/>
  <c r="O8" i="16"/>
  <c r="N30" i="15"/>
  <c r="Y8" i="16"/>
  <c r="Y166" i="15"/>
  <c r="J166" i="15"/>
  <c r="AB18" i="16"/>
  <c r="X115" i="15"/>
  <c r="AB12" i="16"/>
  <c r="Y7" i="16"/>
  <c r="Q8" i="16"/>
  <c r="P30" i="15"/>
  <c r="R183" i="15"/>
  <c r="S7" i="16"/>
  <c r="X217" i="15"/>
  <c r="J200" i="15"/>
  <c r="T21" i="16"/>
  <c r="R7" i="16"/>
  <c r="Q183" i="15"/>
  <c r="N115" i="15"/>
  <c r="O21" i="16"/>
  <c r="O20" i="16"/>
  <c r="Q10" i="16"/>
  <c r="I23" i="16"/>
  <c r="O14" i="16"/>
  <c r="Y217" i="15"/>
  <c r="S17" i="16"/>
  <c r="Q19" i="16"/>
  <c r="Y17" i="16"/>
  <c r="AB21" i="16"/>
  <c r="X98" i="15"/>
  <c r="Y6" i="16"/>
  <c r="P24" i="16"/>
  <c r="AB9" i="16"/>
  <c r="AA115" i="15"/>
  <c r="L25" i="16"/>
  <c r="X166" i="15"/>
  <c r="Y51" i="16" s="1"/>
  <c r="AB20" i="16"/>
  <c r="P16" i="16"/>
  <c r="Q6" i="16"/>
  <c r="P22" i="16"/>
  <c r="O10" i="16"/>
  <c r="X25" i="16"/>
  <c r="R36" i="6"/>
  <c r="AD36" i="6" s="1"/>
  <c r="R23" i="12"/>
  <c r="AG23" i="12" s="1"/>
  <c r="T20" i="10"/>
  <c r="R22" i="8"/>
  <c r="AD22" i="8" s="1"/>
  <c r="R35" i="4"/>
  <c r="AD35" i="4" s="1"/>
  <c r="T7" i="13"/>
  <c r="R42" i="12"/>
  <c r="AG42" i="12" s="1"/>
  <c r="T19" i="10"/>
  <c r="R30" i="4"/>
  <c r="AD30" i="4" s="1"/>
  <c r="R54" i="12"/>
  <c r="AG54" i="12" s="1"/>
  <c r="R45" i="9"/>
  <c r="AD45" i="9" s="1"/>
  <c r="T11" i="13"/>
  <c r="T14" i="10"/>
  <c r="R27" i="9"/>
  <c r="AD27" i="9" s="1"/>
  <c r="T8" i="9"/>
  <c r="R34" i="6"/>
  <c r="AD34" i="6" s="1"/>
  <c r="R19" i="8"/>
  <c r="R44" i="6"/>
  <c r="AD44" i="6" s="1"/>
  <c r="S20" i="7"/>
  <c r="S45" i="11"/>
  <c r="T45" i="11" s="1"/>
  <c r="S6" i="15"/>
  <c r="S4" i="15" s="1"/>
  <c r="AH40" i="14"/>
  <c r="AT40" i="14"/>
  <c r="AH50" i="14"/>
  <c r="AT50" i="14"/>
  <c r="AH14" i="14"/>
  <c r="AT14" i="14"/>
  <c r="AH11" i="11"/>
  <c r="S11" i="11" s="1"/>
  <c r="AT11" i="11"/>
  <c r="AE35" i="10"/>
  <c r="S35" i="10"/>
  <c r="T35" i="10" s="1"/>
  <c r="AG12" i="12"/>
  <c r="AH14" i="9"/>
  <c r="AT14" i="9"/>
  <c r="R49" i="9"/>
  <c r="AD49" i="9" s="1"/>
  <c r="R37" i="9"/>
  <c r="AD37" i="9" s="1"/>
  <c r="AF51" i="9"/>
  <c r="AD10" i="7"/>
  <c r="S43" i="11"/>
  <c r="T43" i="11" s="1"/>
  <c r="R21" i="9"/>
  <c r="AQ51" i="7"/>
  <c r="P12" i="8"/>
  <c r="S35" i="7"/>
  <c r="T35" i="7" s="1"/>
  <c r="AE35" i="7"/>
  <c r="R53" i="6"/>
  <c r="AD53" i="6" s="1"/>
  <c r="P20" i="8"/>
  <c r="AD19" i="5"/>
  <c r="R33" i="4"/>
  <c r="AD33" i="4" s="1"/>
  <c r="W6" i="6"/>
  <c r="AE47" i="8"/>
  <c r="S47" i="8" s="1"/>
  <c r="T47" i="8" s="1"/>
  <c r="S24" i="6"/>
  <c r="T24" i="6" s="1"/>
  <c r="AE24" i="6"/>
  <c r="AH12" i="8"/>
  <c r="AT12" i="8"/>
  <c r="R54" i="4"/>
  <c r="AD54" i="4" s="1"/>
  <c r="T19" i="7"/>
  <c r="AD19" i="4"/>
  <c r="W61" i="2"/>
  <c r="X61" i="2" s="1"/>
  <c r="T11" i="3"/>
  <c r="AG6" i="2"/>
  <c r="AH6" i="2" s="1"/>
  <c r="AI6" i="2" s="1"/>
  <c r="V6" i="2" s="1"/>
  <c r="AF6" i="2"/>
  <c r="AG11" i="2"/>
  <c r="AH11" i="2" s="1"/>
  <c r="AI11" i="2" s="1"/>
  <c r="V11" i="2" s="1"/>
  <c r="AF11" i="2"/>
  <c r="AF33" i="2"/>
  <c r="AG33" i="2" s="1"/>
  <c r="AH33" i="2" s="1"/>
  <c r="AI33" i="2" s="1"/>
  <c r="V33" i="2" s="1"/>
  <c r="T51" i="16"/>
  <c r="AC6" i="15"/>
  <c r="AC4" i="15" s="1"/>
  <c r="AH16" i="8"/>
  <c r="AT16" i="8"/>
  <c r="T10" i="14"/>
  <c r="R6" i="12"/>
  <c r="AE36" i="10"/>
  <c r="S36" i="10" s="1"/>
  <c r="T36" i="10" s="1"/>
  <c r="AE34" i="14"/>
  <c r="S34" i="14" s="1"/>
  <c r="T34" i="14" s="1"/>
  <c r="AD7" i="11"/>
  <c r="T18" i="13"/>
  <c r="AH32" i="11"/>
  <c r="S32" i="11" s="1"/>
  <c r="T32" i="11" s="1"/>
  <c r="AT32" i="11"/>
  <c r="AE34" i="11"/>
  <c r="S34" i="11"/>
  <c r="T34" i="11" s="1"/>
  <c r="AE39" i="11"/>
  <c r="S39" i="11" s="1"/>
  <c r="T39" i="11" s="1"/>
  <c r="S22" i="14"/>
  <c r="T22" i="14" s="1"/>
  <c r="AE22" i="14"/>
  <c r="AH26" i="14"/>
  <c r="S26" i="14" s="1"/>
  <c r="T26" i="14" s="1"/>
  <c r="AT26" i="14"/>
  <c r="AE35" i="14"/>
  <c r="S35" i="14" s="1"/>
  <c r="T35" i="14" s="1"/>
  <c r="AH30" i="12"/>
  <c r="S30" i="12"/>
  <c r="T30" i="12" s="1"/>
  <c r="W30" i="12" s="1"/>
  <c r="R46" i="12"/>
  <c r="AG46" i="12" s="1"/>
  <c r="S18" i="14"/>
  <c r="S24" i="11"/>
  <c r="T24" i="11" s="1"/>
  <c r="AE24" i="11"/>
  <c r="AE29" i="11"/>
  <c r="S29" i="11"/>
  <c r="T29" i="11" s="1"/>
  <c r="AH52" i="14"/>
  <c r="AT52" i="14"/>
  <c r="AH11" i="14"/>
  <c r="AT11" i="14"/>
  <c r="P44" i="12"/>
  <c r="AE23" i="10"/>
  <c r="S23" i="10"/>
  <c r="T23" i="10" s="1"/>
  <c r="T20" i="11"/>
  <c r="R37" i="8"/>
  <c r="AD37" i="8" s="1"/>
  <c r="AH45" i="11"/>
  <c r="AT45" i="11"/>
  <c r="AH44" i="9"/>
  <c r="AT44" i="9"/>
  <c r="AG9" i="12"/>
  <c r="AH16" i="9"/>
  <c r="AT16" i="9"/>
  <c r="AH9" i="9"/>
  <c r="AT9" i="9"/>
  <c r="AH13" i="7"/>
  <c r="AT13" i="7"/>
  <c r="R44" i="8"/>
  <c r="AD44" i="8" s="1"/>
  <c r="AH26" i="8"/>
  <c r="AT26" i="8"/>
  <c r="P10" i="8"/>
  <c r="V51" i="8"/>
  <c r="AH45" i="9"/>
  <c r="AT45" i="9"/>
  <c r="AI51" i="9"/>
  <c r="R13" i="8"/>
  <c r="AH32" i="7"/>
  <c r="AT32" i="7"/>
  <c r="P6" i="6"/>
  <c r="P41" i="6"/>
  <c r="AD15" i="5"/>
  <c r="R28" i="4"/>
  <c r="AD28" i="4" s="1"/>
  <c r="AE57" i="6"/>
  <c r="S57" i="6"/>
  <c r="T57" i="6" s="1"/>
  <c r="AH8" i="7"/>
  <c r="AT8" i="7"/>
  <c r="AD10" i="5"/>
  <c r="R60" i="5"/>
  <c r="AD6" i="5"/>
  <c r="W57" i="3"/>
  <c r="P6" i="3"/>
  <c r="R41" i="3"/>
  <c r="AD41" i="3" s="1"/>
  <c r="AF59" i="2"/>
  <c r="AG59" i="2" s="1"/>
  <c r="AH59" i="2" s="1"/>
  <c r="AI59" i="2" s="1"/>
  <c r="V59" i="2" s="1"/>
  <c r="P54" i="3"/>
  <c r="AG22" i="2"/>
  <c r="AH22" i="2" s="1"/>
  <c r="AI22" i="2" s="1"/>
  <c r="V22" i="2" s="1"/>
  <c r="AF22" i="2"/>
  <c r="AF21" i="2"/>
  <c r="AG21" i="2" s="1"/>
  <c r="AH21" i="2" s="1"/>
  <c r="AI21" i="2" s="1"/>
  <c r="V21" i="2" s="1"/>
  <c r="AD11" i="14"/>
  <c r="T15" i="13"/>
  <c r="P7" i="8"/>
  <c r="AU51" i="8"/>
  <c r="AH6" i="8"/>
  <c r="AT6" i="8"/>
  <c r="S32" i="7"/>
  <c r="T32" i="7" s="1"/>
  <c r="AE41" i="7"/>
  <c r="S41" i="7" s="1"/>
  <c r="T41" i="7" s="1"/>
  <c r="AD11" i="5"/>
  <c r="AH18" i="8"/>
  <c r="AT18" i="8"/>
  <c r="V52" i="4"/>
  <c r="L52" i="4"/>
  <c r="W52" i="4" s="1"/>
  <c r="X52" i="4"/>
  <c r="AE28" i="6"/>
  <c r="S28" i="6" s="1"/>
  <c r="T28" i="6" s="1"/>
  <c r="AI51" i="7"/>
  <c r="S53" i="5"/>
  <c r="T53" i="5" s="1"/>
  <c r="AE53" i="5"/>
  <c r="R14" i="6"/>
  <c r="P10" i="4"/>
  <c r="R51" i="3"/>
  <c r="AD51" i="3" s="1"/>
  <c r="W62" i="2"/>
  <c r="X62" i="2" s="1"/>
  <c r="R42" i="3"/>
  <c r="AD42" i="3" s="1"/>
  <c r="AF36" i="2"/>
  <c r="AG36" i="2" s="1"/>
  <c r="AH36" i="2" s="1"/>
  <c r="AI36" i="2" s="1"/>
  <c r="V36" i="2" s="1"/>
  <c r="AF5" i="2"/>
  <c r="AG5" i="2" s="1"/>
  <c r="AH5" i="2" s="1"/>
  <c r="AI5" i="2" s="1"/>
  <c r="V5" i="2" s="1"/>
  <c r="AF8" i="2"/>
  <c r="AG8" i="2" s="1"/>
  <c r="AH8" i="2" s="1"/>
  <c r="AI8" i="2" s="1"/>
  <c r="V8" i="2" s="1"/>
  <c r="Q6" i="15"/>
  <c r="Q4" i="15" s="1"/>
  <c r="AD13" i="11"/>
  <c r="P19" i="9"/>
  <c r="R50" i="6"/>
  <c r="AD50" i="6" s="1"/>
  <c r="P11" i="9"/>
  <c r="R48" i="6"/>
  <c r="AD48" i="6" s="1"/>
  <c r="AE45" i="5"/>
  <c r="S45" i="5" s="1"/>
  <c r="T45" i="5" s="1"/>
  <c r="AH47" i="14"/>
  <c r="AT47" i="14"/>
  <c r="AW60" i="14"/>
  <c r="AH12" i="14"/>
  <c r="AT12" i="14"/>
  <c r="AD13" i="14"/>
  <c r="AH38" i="14"/>
  <c r="S38" i="14" s="1"/>
  <c r="T38" i="14" s="1"/>
  <c r="AT38" i="14"/>
  <c r="AH48" i="14"/>
  <c r="S48" i="14" s="1"/>
  <c r="T48" i="14" s="1"/>
  <c r="AT48" i="14"/>
  <c r="T10" i="13"/>
  <c r="AH8" i="11"/>
  <c r="AT8" i="11"/>
  <c r="S50" i="14"/>
  <c r="T50" i="14" s="1"/>
  <c r="AE49" i="10"/>
  <c r="S49" i="10"/>
  <c r="T49" i="10" s="1"/>
  <c r="AE48" i="10"/>
  <c r="S48" i="10"/>
  <c r="T48" i="10" s="1"/>
  <c r="AD17" i="13"/>
  <c r="AG8" i="12"/>
  <c r="AE37" i="13"/>
  <c r="S37" i="13" s="1"/>
  <c r="T37" i="13" s="1"/>
  <c r="AH37" i="9"/>
  <c r="AT37" i="9"/>
  <c r="X51" i="9"/>
  <c r="R32" i="8"/>
  <c r="AD32" i="8" s="1"/>
  <c r="AH24" i="12"/>
  <c r="S24" i="12"/>
  <c r="T24" i="12" s="1"/>
  <c r="W24" i="12" s="1"/>
  <c r="R40" i="8"/>
  <c r="AD40" i="8" s="1"/>
  <c r="AE46" i="7"/>
  <c r="S46" i="7" s="1"/>
  <c r="T46" i="7" s="1"/>
  <c r="R25" i="8"/>
  <c r="AD25" i="8" s="1"/>
  <c r="AG51" i="8"/>
  <c r="R46" i="6"/>
  <c r="AD46" i="6" s="1"/>
  <c r="R38" i="6"/>
  <c r="AD38" i="6" s="1"/>
  <c r="AQ51" i="8"/>
  <c r="P17" i="6"/>
  <c r="AD7" i="5"/>
  <c r="AH33" i="7"/>
  <c r="S33" i="7" s="1"/>
  <c r="T33" i="7" s="1"/>
  <c r="AT33" i="7"/>
  <c r="AE55" i="6"/>
  <c r="S55" i="6"/>
  <c r="T55" i="6" s="1"/>
  <c r="V47" i="4"/>
  <c r="L47" i="4"/>
  <c r="W47" i="4" s="1"/>
  <c r="X47" i="4"/>
  <c r="AE50" i="5"/>
  <c r="S50" i="5" s="1"/>
  <c r="T50" i="5" s="1"/>
  <c r="AE47" i="5"/>
  <c r="S47" i="5"/>
  <c r="T47" i="5" s="1"/>
  <c r="L44" i="4"/>
  <c r="W44" i="4" s="1"/>
  <c r="X44" i="4"/>
  <c r="V44" i="4"/>
  <c r="AE29" i="6"/>
  <c r="S29" i="6"/>
  <c r="T29" i="6" s="1"/>
  <c r="L11" i="4"/>
  <c r="W11" i="4" s="1"/>
  <c r="X11" i="4"/>
  <c r="V11" i="4"/>
  <c r="P24" i="3"/>
  <c r="R45" i="3"/>
  <c r="AD45" i="3" s="1"/>
  <c r="AG58" i="2"/>
  <c r="AH58" i="2" s="1"/>
  <c r="AI58" i="2" s="1"/>
  <c r="V58" i="2" s="1"/>
  <c r="AF58" i="2"/>
  <c r="R60" i="14"/>
  <c r="AD6" i="14"/>
  <c r="AE37" i="11"/>
  <c r="AT30" i="9"/>
  <c r="AH30" i="9"/>
  <c r="R42" i="9"/>
  <c r="AD42" i="9" s="1"/>
  <c r="P9" i="9"/>
  <c r="S15" i="10"/>
  <c r="R20" i="12"/>
  <c r="P14" i="9"/>
  <c r="R42" i="8"/>
  <c r="AD42" i="8" s="1"/>
  <c r="AH10" i="8"/>
  <c r="AT10" i="8"/>
  <c r="AH39" i="9"/>
  <c r="AT39" i="9"/>
  <c r="T14" i="11"/>
  <c r="R30" i="8"/>
  <c r="AD30" i="8" s="1"/>
  <c r="W51" i="9"/>
  <c r="AE39" i="8"/>
  <c r="S39" i="8" s="1"/>
  <c r="T39" i="8" s="1"/>
  <c r="T11" i="8"/>
  <c r="AH21" i="7"/>
  <c r="AT21" i="7"/>
  <c r="AE54" i="6"/>
  <c r="S54" i="6" s="1"/>
  <c r="T54" i="6" s="1"/>
  <c r="S32" i="5"/>
  <c r="T32" i="5" s="1"/>
  <c r="AE32" i="5"/>
  <c r="R40" i="6"/>
  <c r="AD40" i="6" s="1"/>
  <c r="P41" i="4"/>
  <c r="AE46" i="5"/>
  <c r="S46" i="5" s="1"/>
  <c r="T46" i="5" s="1"/>
  <c r="AE17" i="5"/>
  <c r="S17" i="5"/>
  <c r="AE27" i="6"/>
  <c r="S27" i="6"/>
  <c r="T27" i="6" s="1"/>
  <c r="AE43" i="5"/>
  <c r="S43" i="5" s="1"/>
  <c r="T43" i="5" s="1"/>
  <c r="P50" i="4"/>
  <c r="AD9" i="6"/>
  <c r="R20" i="6"/>
  <c r="R53" i="3"/>
  <c r="AD53" i="3" s="1"/>
  <c r="AF53" i="2"/>
  <c r="AG53" i="2" s="1"/>
  <c r="AH53" i="2" s="1"/>
  <c r="AI53" i="2" s="1"/>
  <c r="V53" i="2" s="1"/>
  <c r="P52" i="6"/>
  <c r="R49" i="3"/>
  <c r="AD49" i="3" s="1"/>
  <c r="P24" i="4"/>
  <c r="AE42" i="5"/>
  <c r="S42" i="5"/>
  <c r="T42" i="5" s="1"/>
  <c r="AA6" i="15"/>
  <c r="AA4" i="15" s="1"/>
  <c r="AD6" i="15"/>
  <c r="AD4" i="15" s="1"/>
  <c r="R33" i="12"/>
  <c r="AG33" i="12" s="1"/>
  <c r="AH43" i="12"/>
  <c r="S43" i="12"/>
  <c r="T43" i="12" s="1"/>
  <c r="W43" i="12" s="1"/>
  <c r="AD21" i="10"/>
  <c r="AE45" i="14"/>
  <c r="S45" i="14"/>
  <c r="T45" i="14" s="1"/>
  <c r="AE28" i="14"/>
  <c r="S28" i="14" s="1"/>
  <c r="T28" i="14" s="1"/>
  <c r="AE27" i="11"/>
  <c r="S27" i="11"/>
  <c r="T27" i="11" s="1"/>
  <c r="AH27" i="8"/>
  <c r="AT27" i="8"/>
  <c r="P17" i="9"/>
  <c r="AW51" i="7"/>
  <c r="R43" i="8"/>
  <c r="AD43" i="8" s="1"/>
  <c r="R47" i="9"/>
  <c r="AD47" i="9" s="1"/>
  <c r="S23" i="7"/>
  <c r="T23" i="7" s="1"/>
  <c r="AE23" i="7"/>
  <c r="AE28" i="5"/>
  <c r="S28" i="5" s="1"/>
  <c r="T28" i="5" s="1"/>
  <c r="AE56" i="5"/>
  <c r="S56" i="5" s="1"/>
  <c r="T56" i="5" s="1"/>
  <c r="AE38" i="8"/>
  <c r="AG51" i="7"/>
  <c r="R49" i="6"/>
  <c r="AD49" i="6" s="1"/>
  <c r="R35" i="6"/>
  <c r="AD35" i="6" s="1"/>
  <c r="R16" i="6"/>
  <c r="AN11" i="6"/>
  <c r="AN58" i="6" s="1"/>
  <c r="AP58" i="6"/>
  <c r="AE34" i="5"/>
  <c r="S34" i="5" s="1"/>
  <c r="T34" i="5" s="1"/>
  <c r="P18" i="3"/>
  <c r="AF51" i="2"/>
  <c r="AG51" i="2" s="1"/>
  <c r="AH51" i="2" s="1"/>
  <c r="AI51" i="2" s="1"/>
  <c r="V51" i="2" s="1"/>
  <c r="R44" i="3"/>
  <c r="AD44" i="3" s="1"/>
  <c r="R19" i="3"/>
  <c r="W60" i="2"/>
  <c r="X60" i="2" s="1"/>
  <c r="AG32" i="2"/>
  <c r="AH32" i="2" s="1"/>
  <c r="AI32" i="2" s="1"/>
  <c r="V32" i="2" s="1"/>
  <c r="AF32" i="2"/>
  <c r="AF10" i="2"/>
  <c r="AG10" i="2" s="1"/>
  <c r="AH10" i="2" s="1"/>
  <c r="AI10" i="2" s="1"/>
  <c r="V10" i="2" s="1"/>
  <c r="AF28" i="2"/>
  <c r="AG28" i="2" s="1"/>
  <c r="AH28" i="2" s="1"/>
  <c r="AI28" i="2" s="1"/>
  <c r="V28" i="2" s="1"/>
  <c r="AD10" i="11"/>
  <c r="R17" i="12"/>
  <c r="R33" i="9"/>
  <c r="AD33" i="9" s="1"/>
  <c r="AH40" i="12"/>
  <c r="S40" i="12" s="1"/>
  <c r="T40" i="12" s="1"/>
  <c r="W40" i="12" s="1"/>
  <c r="R25" i="12"/>
  <c r="AG25" i="12" s="1"/>
  <c r="AE6" i="13"/>
  <c r="S6" i="13"/>
  <c r="AI55" i="11"/>
  <c r="R28" i="9"/>
  <c r="AD28" i="9" s="1"/>
  <c r="V51" i="9"/>
  <c r="P6" i="9"/>
  <c r="AG11" i="12"/>
  <c r="V37" i="4"/>
  <c r="P37" i="4" s="1"/>
  <c r="L37" i="4"/>
  <c r="W37" i="4" s="1"/>
  <c r="X37" i="4"/>
  <c r="AH37" i="12"/>
  <c r="S37" i="12"/>
  <c r="T37" i="12" s="1"/>
  <c r="W37" i="12" s="1"/>
  <c r="AD17" i="11"/>
  <c r="AE51" i="11"/>
  <c r="S51" i="11" s="1"/>
  <c r="T51" i="11" s="1"/>
  <c r="AH26" i="11"/>
  <c r="S26" i="11" s="1"/>
  <c r="T26" i="11" s="1"/>
  <c r="AT26" i="11"/>
  <c r="AH31" i="9"/>
  <c r="AT31" i="9"/>
  <c r="R50" i="8"/>
  <c r="AD50" i="8" s="1"/>
  <c r="P39" i="9"/>
  <c r="R24" i="9"/>
  <c r="AD24" i="9" s="1"/>
  <c r="AH21" i="11"/>
  <c r="S21" i="11" s="1"/>
  <c r="AT21" i="11"/>
  <c r="AT55" i="11" s="1"/>
  <c r="R43" i="9"/>
  <c r="AD43" i="9" s="1"/>
  <c r="P21" i="8"/>
  <c r="R38" i="9"/>
  <c r="AD38" i="9" s="1"/>
  <c r="AH10" i="9"/>
  <c r="AT10" i="9"/>
  <c r="AE34" i="7"/>
  <c r="S34" i="7"/>
  <c r="T34" i="7" s="1"/>
  <c r="R41" i="8"/>
  <c r="AD41" i="8" s="1"/>
  <c r="AD17" i="7"/>
  <c r="L15" i="6"/>
  <c r="W15" i="6" s="1"/>
  <c r="X15" i="6"/>
  <c r="V15" i="6"/>
  <c r="V58" i="6" s="1"/>
  <c r="R32" i="6"/>
  <c r="AD32" i="6" s="1"/>
  <c r="S24" i="5"/>
  <c r="T24" i="5" s="1"/>
  <c r="AE24" i="5"/>
  <c r="AE30" i="7"/>
  <c r="S30" i="7"/>
  <c r="T30" i="7" s="1"/>
  <c r="L29" i="4"/>
  <c r="W29" i="4" s="1"/>
  <c r="X29" i="4"/>
  <c r="V29" i="4"/>
  <c r="V32" i="4"/>
  <c r="L32" i="4"/>
  <c r="W32" i="4" s="1"/>
  <c r="X32" i="4"/>
  <c r="AF58" i="6"/>
  <c r="AE25" i="5"/>
  <c r="S25" i="5" s="1"/>
  <c r="T25" i="5" s="1"/>
  <c r="AE49" i="5"/>
  <c r="S49" i="5" s="1"/>
  <c r="T49" i="5" s="1"/>
  <c r="AE30" i="5"/>
  <c r="S30" i="5"/>
  <c r="T30" i="5" s="1"/>
  <c r="AG49" i="2"/>
  <c r="AH49" i="2" s="1"/>
  <c r="AI49" i="2" s="1"/>
  <c r="V49" i="2" s="1"/>
  <c r="AF49" i="2"/>
  <c r="AD13" i="6"/>
  <c r="P12" i="3"/>
  <c r="AF52" i="2"/>
  <c r="AG52" i="2" s="1"/>
  <c r="AH52" i="2" s="1"/>
  <c r="AI52" i="2" s="1"/>
  <c r="V52" i="2" s="1"/>
  <c r="R30" i="3"/>
  <c r="AD30" i="3" s="1"/>
  <c r="AF35" i="2"/>
  <c r="AG35" i="2"/>
  <c r="AH35" i="2" s="1"/>
  <c r="AI35" i="2" s="1"/>
  <c r="V35" i="2" s="1"/>
  <c r="AF25" i="2"/>
  <c r="AG25" i="2" s="1"/>
  <c r="AH25" i="2" s="1"/>
  <c r="AI25" i="2" s="1"/>
  <c r="V25" i="2" s="1"/>
  <c r="AG19" i="2"/>
  <c r="AH19" i="2" s="1"/>
  <c r="AI19" i="2" s="1"/>
  <c r="V19" i="2" s="1"/>
  <c r="AF19" i="2"/>
  <c r="I6" i="15"/>
  <c r="I4" i="15" s="1"/>
  <c r="AD16" i="10"/>
  <c r="AH25" i="11"/>
  <c r="AT25" i="11"/>
  <c r="T14" i="13"/>
  <c r="AE47" i="14"/>
  <c r="S47" i="14" s="1"/>
  <c r="T47" i="14" s="1"/>
  <c r="AE37" i="10"/>
  <c r="S37" i="10"/>
  <c r="T37" i="10" s="1"/>
  <c r="P47" i="12"/>
  <c r="AH7" i="14"/>
  <c r="AT7" i="14"/>
  <c r="P38" i="12"/>
  <c r="AE24" i="10"/>
  <c r="S24" i="10"/>
  <c r="T24" i="10" s="1"/>
  <c r="AE33" i="14"/>
  <c r="S33" i="14" s="1"/>
  <c r="T33" i="14" s="1"/>
  <c r="AE46" i="10"/>
  <c r="S46" i="10" s="1"/>
  <c r="T46" i="10" s="1"/>
  <c r="R45" i="12"/>
  <c r="AG45" i="12" s="1"/>
  <c r="R31" i="9"/>
  <c r="AD31" i="9" s="1"/>
  <c r="AH21" i="9"/>
  <c r="AT21" i="9"/>
  <c r="P23" i="9"/>
  <c r="AD10" i="10"/>
  <c r="AT26" i="7"/>
  <c r="AH26" i="7"/>
  <c r="S26" i="7" s="1"/>
  <c r="T26" i="7" s="1"/>
  <c r="X51" i="8"/>
  <c r="P6" i="8"/>
  <c r="AE58" i="4"/>
  <c r="S58" i="4" s="1"/>
  <c r="T58" i="4" s="1"/>
  <c r="AD15" i="14"/>
  <c r="AH33" i="14"/>
  <c r="AT33" i="14"/>
  <c r="AU60" i="14"/>
  <c r="AD13" i="13"/>
  <c r="AH49" i="11"/>
  <c r="S49" i="11" s="1"/>
  <c r="T49" i="11" s="1"/>
  <c r="AT49" i="11"/>
  <c r="AD13" i="10"/>
  <c r="AH23" i="11"/>
  <c r="S23" i="11" s="1"/>
  <c r="T23" i="11" s="1"/>
  <c r="AT23" i="11"/>
  <c r="AE34" i="10"/>
  <c r="S34" i="10"/>
  <c r="T34" i="10" s="1"/>
  <c r="AE56" i="14"/>
  <c r="S56" i="14"/>
  <c r="T56" i="14" s="1"/>
  <c r="AT6" i="14"/>
  <c r="S14" i="14"/>
  <c r="AT39" i="11"/>
  <c r="AH39" i="11"/>
  <c r="P50" i="12"/>
  <c r="AH13" i="11"/>
  <c r="AT13" i="11"/>
  <c r="AH47" i="11"/>
  <c r="S47" i="11" s="1"/>
  <c r="T47" i="11" s="1"/>
  <c r="AT47" i="11"/>
  <c r="AE22" i="10"/>
  <c r="S22" i="10"/>
  <c r="T22" i="10" s="1"/>
  <c r="R14" i="12"/>
  <c r="AT48" i="9"/>
  <c r="AH48" i="9"/>
  <c r="P22" i="9"/>
  <c r="AH50" i="9"/>
  <c r="AT50" i="9"/>
  <c r="AH38" i="9"/>
  <c r="AT38" i="9"/>
  <c r="AH34" i="8"/>
  <c r="AT34" i="8"/>
  <c r="P13" i="9"/>
  <c r="AH49" i="7"/>
  <c r="S49" i="7" s="1"/>
  <c r="T49" i="7" s="1"/>
  <c r="AT49" i="7"/>
  <c r="P28" i="8"/>
  <c r="P41" i="9"/>
  <c r="AH32" i="8"/>
  <c r="AT32" i="8"/>
  <c r="AE42" i="7"/>
  <c r="S42" i="7"/>
  <c r="T42" i="7" s="1"/>
  <c r="AH45" i="7"/>
  <c r="S45" i="7" s="1"/>
  <c r="T45" i="7" s="1"/>
  <c r="AT45" i="7"/>
  <c r="R22" i="6"/>
  <c r="AD22" i="6" s="1"/>
  <c r="AD20" i="5"/>
  <c r="AE39" i="5"/>
  <c r="S39" i="5"/>
  <c r="T39" i="5" s="1"/>
  <c r="P43" i="6"/>
  <c r="P47" i="6"/>
  <c r="P31" i="4"/>
  <c r="P14" i="8"/>
  <c r="AD18" i="7"/>
  <c r="AE51" i="5"/>
  <c r="S51" i="5"/>
  <c r="T51" i="5" s="1"/>
  <c r="P18" i="4"/>
  <c r="AE22" i="5"/>
  <c r="S22" i="5"/>
  <c r="T22" i="5" s="1"/>
  <c r="L49" i="4"/>
  <c r="W49" i="4" s="1"/>
  <c r="X49" i="4"/>
  <c r="V49" i="4"/>
  <c r="AE21" i="5"/>
  <c r="S21" i="5" s="1"/>
  <c r="P34" i="3"/>
  <c r="R31" i="3"/>
  <c r="AD31" i="3" s="1"/>
  <c r="AG47" i="2"/>
  <c r="AH47" i="2" s="1"/>
  <c r="AI47" i="2" s="1"/>
  <c r="V47" i="2" s="1"/>
  <c r="AF47" i="2"/>
  <c r="R33" i="3"/>
  <c r="AD33" i="3" s="1"/>
  <c r="AF42" i="2"/>
  <c r="AG42" i="2" s="1"/>
  <c r="AH42" i="2" s="1"/>
  <c r="AI42" i="2" s="1"/>
  <c r="V42" i="2" s="1"/>
  <c r="AG50" i="2"/>
  <c r="AH50" i="2" s="1"/>
  <c r="AI50" i="2" s="1"/>
  <c r="V50" i="2" s="1"/>
  <c r="AF50" i="2"/>
  <c r="AF30" i="2"/>
  <c r="AG30" i="2" s="1"/>
  <c r="AH30" i="2" s="1"/>
  <c r="AI30" i="2" s="1"/>
  <c r="V30" i="2" s="1"/>
  <c r="AF20" i="2"/>
  <c r="AG20" i="2" s="1"/>
  <c r="AH20" i="2" s="1"/>
  <c r="AI20" i="2" s="1"/>
  <c r="V20" i="2" s="1"/>
  <c r="AG15" i="2"/>
  <c r="AH15" i="2" s="1"/>
  <c r="AI15" i="2" s="1"/>
  <c r="V15" i="2" s="1"/>
  <c r="AF15" i="2"/>
  <c r="AB6" i="15"/>
  <c r="AB4" i="15" s="1"/>
  <c r="AE49" i="14"/>
  <c r="S49" i="14"/>
  <c r="T49" i="14" s="1"/>
  <c r="R44" i="9"/>
  <c r="AD44" i="9" s="1"/>
  <c r="AH35" i="14"/>
  <c r="AT35" i="14"/>
  <c r="R54" i="10"/>
  <c r="AD6" i="10"/>
  <c r="AH23" i="14"/>
  <c r="S23" i="14" s="1"/>
  <c r="T23" i="14" s="1"/>
  <c r="AT23" i="14"/>
  <c r="AH55" i="14"/>
  <c r="S55" i="14" s="1"/>
  <c r="T55" i="14" s="1"/>
  <c r="AT55" i="14"/>
  <c r="AE25" i="10"/>
  <c r="S25" i="10"/>
  <c r="T25" i="10" s="1"/>
  <c r="AE57" i="14"/>
  <c r="S57" i="14" s="1"/>
  <c r="T57" i="14" s="1"/>
  <c r="S58" i="14"/>
  <c r="T58" i="14" s="1"/>
  <c r="AE58" i="14"/>
  <c r="AE44" i="14"/>
  <c r="S44" i="14"/>
  <c r="T44" i="14" s="1"/>
  <c r="AE40" i="14"/>
  <c r="S40" i="14"/>
  <c r="T40" i="14" s="1"/>
  <c r="AD8" i="14"/>
  <c r="S31" i="11"/>
  <c r="T31" i="11" s="1"/>
  <c r="AE31" i="11"/>
  <c r="AH24" i="14"/>
  <c r="AT24" i="14"/>
  <c r="R36" i="12"/>
  <c r="AG36" i="12" s="1"/>
  <c r="AH39" i="12"/>
  <c r="S39" i="12"/>
  <c r="T39" i="12" s="1"/>
  <c r="W39" i="12" s="1"/>
  <c r="AH40" i="11"/>
  <c r="S40" i="11" s="1"/>
  <c r="T40" i="11" s="1"/>
  <c r="AT40" i="11"/>
  <c r="T17" i="14"/>
  <c r="R46" i="9"/>
  <c r="AD46" i="9" s="1"/>
  <c r="AT18" i="9"/>
  <c r="AH18" i="9"/>
  <c r="AH50" i="8"/>
  <c r="AT50" i="8"/>
  <c r="R49" i="8"/>
  <c r="AD49" i="8" s="1"/>
  <c r="T19" i="13"/>
  <c r="R26" i="8"/>
  <c r="AD26" i="8" s="1"/>
  <c r="AU55" i="11"/>
  <c r="AT21" i="8"/>
  <c r="AH21" i="8"/>
  <c r="AE44" i="5"/>
  <c r="S44" i="5"/>
  <c r="T44" i="5" s="1"/>
  <c r="AE35" i="5"/>
  <c r="S35" i="5" s="1"/>
  <c r="T35" i="5" s="1"/>
  <c r="AH20" i="7"/>
  <c r="AT20" i="7"/>
  <c r="S15" i="7"/>
  <c r="P13" i="4"/>
  <c r="AE13" i="5"/>
  <c r="AE54" i="5"/>
  <c r="S54" i="5" s="1"/>
  <c r="T54" i="5" s="1"/>
  <c r="P56" i="4"/>
  <c r="L17" i="4"/>
  <c r="W17" i="4" s="1"/>
  <c r="X17" i="4"/>
  <c r="V17" i="4"/>
  <c r="AD18" i="5"/>
  <c r="P6" i="4"/>
  <c r="W65" i="2"/>
  <c r="X65" i="2" s="1"/>
  <c r="AD14" i="5"/>
  <c r="P22" i="3"/>
  <c r="AN61" i="4"/>
  <c r="AF40" i="2"/>
  <c r="AG40" i="2" s="1"/>
  <c r="AH40" i="2" s="1"/>
  <c r="AI40" i="2" s="1"/>
  <c r="V40" i="2" s="1"/>
  <c r="R9" i="3"/>
  <c r="AF48" i="2"/>
  <c r="AG48" i="2" s="1"/>
  <c r="AH48" i="2" s="1"/>
  <c r="AI48" i="2" s="1"/>
  <c r="V48" i="2" s="1"/>
  <c r="X57" i="3"/>
  <c r="AF24" i="2"/>
  <c r="AG24" i="2" s="1"/>
  <c r="AH24" i="2" s="1"/>
  <c r="AI24" i="2" s="1"/>
  <c r="V24" i="2" s="1"/>
  <c r="AF29" i="2"/>
  <c r="AG29" i="2" s="1"/>
  <c r="AH29" i="2" s="1"/>
  <c r="AI29" i="2" s="1"/>
  <c r="V29" i="2" s="1"/>
  <c r="AF27" i="2"/>
  <c r="AG27" i="2" s="1"/>
  <c r="AH27" i="2" s="1"/>
  <c r="AI27" i="2" s="1"/>
  <c r="V27" i="2" s="1"/>
  <c r="AD12" i="11"/>
  <c r="AH33" i="8"/>
  <c r="AT33" i="8"/>
  <c r="R29" i="9"/>
  <c r="AD29" i="9" s="1"/>
  <c r="P21" i="12"/>
  <c r="P16" i="9"/>
  <c r="S16" i="11"/>
  <c r="AE22" i="7"/>
  <c r="S22" i="7"/>
  <c r="T22" i="7" s="1"/>
  <c r="AT50" i="7"/>
  <c r="AH50" i="7"/>
  <c r="S50" i="7" s="1"/>
  <c r="T50" i="7" s="1"/>
  <c r="AE31" i="5"/>
  <c r="S31" i="5" s="1"/>
  <c r="T31" i="5" s="1"/>
  <c r="R38" i="4"/>
  <c r="AD38" i="4" s="1"/>
  <c r="R45" i="6"/>
  <c r="AD45" i="6" s="1"/>
  <c r="T12" i="7"/>
  <c r="AF61" i="4"/>
  <c r="AE41" i="5"/>
  <c r="S41" i="5"/>
  <c r="T41" i="5" s="1"/>
  <c r="P8" i="4"/>
  <c r="AE9" i="5"/>
  <c r="S9" i="5"/>
  <c r="AD15" i="8"/>
  <c r="P16" i="3"/>
  <c r="R37" i="3"/>
  <c r="AD37" i="3" s="1"/>
  <c r="AF44" i="2"/>
  <c r="AG44" i="2" s="1"/>
  <c r="AH44" i="2" s="1"/>
  <c r="AI44" i="2" s="1"/>
  <c r="V44" i="2" s="1"/>
  <c r="M6" i="15"/>
  <c r="M4" i="15" s="1"/>
  <c r="R28" i="12"/>
  <c r="AG28" i="12" s="1"/>
  <c r="R34" i="9"/>
  <c r="AD34" i="9" s="1"/>
  <c r="AQ60" i="14"/>
  <c r="AE52" i="14"/>
  <c r="S52" i="14" s="1"/>
  <c r="T52" i="14" s="1"/>
  <c r="R51" i="12"/>
  <c r="AG51" i="12" s="1"/>
  <c r="AE45" i="13"/>
  <c r="S45" i="13"/>
  <c r="T45" i="13" s="1"/>
  <c r="AT27" i="11"/>
  <c r="AH27" i="11"/>
  <c r="AE50" i="10"/>
  <c r="S50" i="10" s="1"/>
  <c r="T50" i="10" s="1"/>
  <c r="AH16" i="11"/>
  <c r="AT16" i="11"/>
  <c r="AE25" i="11"/>
  <c r="S25" i="11" s="1"/>
  <c r="T25" i="11" s="1"/>
  <c r="R48" i="8"/>
  <c r="AD48" i="8" s="1"/>
  <c r="AE42" i="11"/>
  <c r="S42" i="11"/>
  <c r="T42" i="11" s="1"/>
  <c r="R23" i="8"/>
  <c r="AD23" i="8" s="1"/>
  <c r="AH37" i="7"/>
  <c r="S37" i="7" s="1"/>
  <c r="T37" i="7" s="1"/>
  <c r="AT37" i="7"/>
  <c r="AE33" i="8"/>
  <c r="S33" i="8" s="1"/>
  <c r="T33" i="8" s="1"/>
  <c r="S46" i="14"/>
  <c r="T46" i="14" s="1"/>
  <c r="AE46" i="14"/>
  <c r="AD20" i="14"/>
  <c r="AH21" i="14"/>
  <c r="AT21" i="14"/>
  <c r="AH43" i="14"/>
  <c r="S43" i="14" s="1"/>
  <c r="T43" i="14" s="1"/>
  <c r="AT43" i="14"/>
  <c r="R48" i="12"/>
  <c r="AG48" i="12" s="1"/>
  <c r="P35" i="12"/>
  <c r="AD19" i="11"/>
  <c r="S48" i="11"/>
  <c r="T48" i="11" s="1"/>
  <c r="AE48" i="11"/>
  <c r="P53" i="12"/>
  <c r="AE49" i="11"/>
  <c r="P18" i="12"/>
  <c r="R13" i="12"/>
  <c r="AT42" i="9"/>
  <c r="AH42" i="9"/>
  <c r="P10" i="9"/>
  <c r="AH9" i="11"/>
  <c r="S9" i="11" s="1"/>
  <c r="AT9" i="11"/>
  <c r="AH27" i="12"/>
  <c r="S27" i="12" s="1"/>
  <c r="T27" i="12" s="1"/>
  <c r="W27" i="12" s="1"/>
  <c r="R48" i="9"/>
  <c r="AD48" i="9" s="1"/>
  <c r="P36" i="9"/>
  <c r="P18" i="9"/>
  <c r="P35" i="9"/>
  <c r="AH22" i="12"/>
  <c r="S22" i="12" s="1"/>
  <c r="T22" i="12" s="1"/>
  <c r="W22" i="12" s="1"/>
  <c r="AD11" i="7"/>
  <c r="R35" i="8"/>
  <c r="AD35" i="8" s="1"/>
  <c r="P10" i="6"/>
  <c r="AD8" i="5"/>
  <c r="AH9" i="7"/>
  <c r="S9" i="7" s="1"/>
  <c r="AT9" i="7"/>
  <c r="AT51" i="7" s="1"/>
  <c r="R53" i="4"/>
  <c r="AD53" i="4" s="1"/>
  <c r="S27" i="7"/>
  <c r="T27" i="7" s="1"/>
  <c r="AD6" i="7"/>
  <c r="R51" i="7"/>
  <c r="AE29" i="5"/>
  <c r="S29" i="5"/>
  <c r="T29" i="5" s="1"/>
  <c r="L12" i="4"/>
  <c r="W12" i="4" s="1"/>
  <c r="X12" i="4"/>
  <c r="V12" i="4"/>
  <c r="P55" i="4"/>
  <c r="W63" i="2"/>
  <c r="X63" i="2" s="1"/>
  <c r="AG41" i="2"/>
  <c r="AH41" i="2" s="1"/>
  <c r="AI41" i="2" s="1"/>
  <c r="V41" i="2" s="1"/>
  <c r="AF41" i="2"/>
  <c r="P8" i="3"/>
  <c r="V57" i="3"/>
  <c r="R43" i="3"/>
  <c r="AD43" i="3" s="1"/>
  <c r="P52" i="3"/>
  <c r="P28" i="3"/>
  <c r="AE59" i="14"/>
  <c r="AH7" i="9"/>
  <c r="AT7" i="9"/>
  <c r="AT51" i="9" s="1"/>
  <c r="P41" i="12"/>
  <c r="S24" i="14"/>
  <c r="T24" i="14" s="1"/>
  <c r="R32" i="12"/>
  <c r="AG32" i="12" s="1"/>
  <c r="AE30" i="11"/>
  <c r="S30" i="11" s="1"/>
  <c r="T30" i="11" s="1"/>
  <c r="AH45" i="8"/>
  <c r="AT45" i="8"/>
  <c r="R26" i="12"/>
  <c r="AG26" i="12" s="1"/>
  <c r="P15" i="9"/>
  <c r="R26" i="9"/>
  <c r="AD26" i="9" s="1"/>
  <c r="AT14" i="7"/>
  <c r="AH14" i="7"/>
  <c r="S14" i="7" s="1"/>
  <c r="R51" i="6"/>
  <c r="AD51" i="6" s="1"/>
  <c r="R43" i="4"/>
  <c r="AD43" i="4" s="1"/>
  <c r="R40" i="4"/>
  <c r="AD40" i="4" s="1"/>
  <c r="AT42" i="14"/>
  <c r="AH42" i="14"/>
  <c r="S42" i="14" s="1"/>
  <c r="T42" i="14" s="1"/>
  <c r="AH57" i="14"/>
  <c r="AT57" i="14"/>
  <c r="AH31" i="14"/>
  <c r="S31" i="14" s="1"/>
  <c r="T31" i="14" s="1"/>
  <c r="AT31" i="14"/>
  <c r="AE25" i="14"/>
  <c r="S25" i="14" s="1"/>
  <c r="T25" i="14" s="1"/>
  <c r="R49" i="12"/>
  <c r="AG49" i="12" s="1"/>
  <c r="AE37" i="14"/>
  <c r="S37" i="14"/>
  <c r="T37" i="14" s="1"/>
  <c r="AH34" i="12"/>
  <c r="S34" i="12"/>
  <c r="T34" i="12" s="1"/>
  <c r="W34" i="12" s="1"/>
  <c r="AT15" i="11"/>
  <c r="AH15" i="11"/>
  <c r="AD21" i="13"/>
  <c r="AH37" i="11"/>
  <c r="S37" i="11" s="1"/>
  <c r="T37" i="11" s="1"/>
  <c r="AT37" i="11"/>
  <c r="AE26" i="10"/>
  <c r="S26" i="10"/>
  <c r="T26" i="10" s="1"/>
  <c r="AE46" i="11"/>
  <c r="S46" i="11"/>
  <c r="T46" i="11" s="1"/>
  <c r="AD15" i="11"/>
  <c r="AE29" i="13"/>
  <c r="S29" i="13"/>
  <c r="T29" i="13" s="1"/>
  <c r="AE47" i="10"/>
  <c r="S47" i="10"/>
  <c r="T47" i="10" s="1"/>
  <c r="AE49" i="13"/>
  <c r="S49" i="13" s="1"/>
  <c r="T49" i="13" s="1"/>
  <c r="AE33" i="10"/>
  <c r="S33" i="10" s="1"/>
  <c r="T33" i="10" s="1"/>
  <c r="R40" i="9"/>
  <c r="AD40" i="9" s="1"/>
  <c r="AH43" i="9"/>
  <c r="AT43" i="9"/>
  <c r="AH13" i="9"/>
  <c r="AT13" i="9"/>
  <c r="AH39" i="8"/>
  <c r="AT39" i="8"/>
  <c r="AD6" i="11"/>
  <c r="R55" i="11"/>
  <c r="AG15" i="12"/>
  <c r="AN60" i="14"/>
  <c r="R10" i="12"/>
  <c r="AE54" i="11"/>
  <c r="S54" i="11"/>
  <c r="T54" i="11" s="1"/>
  <c r="R46" i="8"/>
  <c r="AD46" i="8" s="1"/>
  <c r="S8" i="10"/>
  <c r="AH7" i="7"/>
  <c r="AT7" i="7"/>
  <c r="AU51" i="7"/>
  <c r="R42" i="6"/>
  <c r="AD42" i="6" s="1"/>
  <c r="AV51" i="7"/>
  <c r="S29" i="8"/>
  <c r="T29" i="8" s="1"/>
  <c r="AE29" i="8"/>
  <c r="P8" i="6"/>
  <c r="S16" i="7"/>
  <c r="W51" i="8"/>
  <c r="S30" i="6"/>
  <c r="T30" i="6" s="1"/>
  <c r="AE30" i="6"/>
  <c r="AE26" i="5"/>
  <c r="S26" i="5" s="1"/>
  <c r="T26" i="5" s="1"/>
  <c r="AE38" i="5"/>
  <c r="S38" i="5"/>
  <c r="T38" i="5" s="1"/>
  <c r="L7" i="4"/>
  <c r="W7" i="4" s="1"/>
  <c r="X7" i="4"/>
  <c r="V7" i="4"/>
  <c r="V61" i="4" s="1"/>
  <c r="P42" i="4"/>
  <c r="AE26" i="6"/>
  <c r="S26" i="6" s="1"/>
  <c r="T26" i="6" s="1"/>
  <c r="P50" i="3"/>
  <c r="AG39" i="2"/>
  <c r="AH39" i="2" s="1"/>
  <c r="AI39" i="2" s="1"/>
  <c r="V39" i="2" s="1"/>
  <c r="AF39" i="2"/>
  <c r="R15" i="3"/>
  <c r="R14" i="4"/>
  <c r="R35" i="3"/>
  <c r="AD35" i="3" s="1"/>
  <c r="AH38" i="8"/>
  <c r="S38" i="8" s="1"/>
  <c r="T38" i="8" s="1"/>
  <c r="AT38" i="8"/>
  <c r="AH49" i="9"/>
  <c r="AT49" i="9"/>
  <c r="AH25" i="9"/>
  <c r="AT25" i="9"/>
  <c r="AF60" i="14"/>
  <c r="T8" i="13"/>
  <c r="AT54" i="14"/>
  <c r="AH54" i="14"/>
  <c r="S54" i="14" s="1"/>
  <c r="T54" i="14" s="1"/>
  <c r="AE32" i="14"/>
  <c r="S32" i="14" s="1"/>
  <c r="T32" i="14" s="1"/>
  <c r="AE36" i="11"/>
  <c r="S36" i="11" s="1"/>
  <c r="T36" i="11" s="1"/>
  <c r="AE33" i="13"/>
  <c r="S33" i="13" s="1"/>
  <c r="T33" i="13" s="1"/>
  <c r="AE41" i="11"/>
  <c r="S41" i="11" s="1"/>
  <c r="T41" i="11" s="1"/>
  <c r="AE38" i="10"/>
  <c r="S38" i="10"/>
  <c r="T38" i="10" s="1"/>
  <c r="AH19" i="14"/>
  <c r="AT19" i="14"/>
  <c r="AD9" i="13"/>
  <c r="T16" i="13"/>
  <c r="AH38" i="11"/>
  <c r="S38" i="11" s="1"/>
  <c r="T38" i="11" s="1"/>
  <c r="AT38" i="11"/>
  <c r="AD18" i="11"/>
  <c r="AE25" i="13"/>
  <c r="S25" i="13" s="1"/>
  <c r="T25" i="13" s="1"/>
  <c r="P7" i="12"/>
  <c r="S17" i="10"/>
  <c r="AT36" i="9"/>
  <c r="AH36" i="9"/>
  <c r="AN55" i="11"/>
  <c r="R36" i="8"/>
  <c r="AD36" i="8" s="1"/>
  <c r="AH19" i="9"/>
  <c r="AT19" i="9"/>
  <c r="P12" i="9"/>
  <c r="P25" i="9"/>
  <c r="P50" i="9"/>
  <c r="P20" i="9"/>
  <c r="P34" i="8"/>
  <c r="AH33" i="9"/>
  <c r="AT33" i="9"/>
  <c r="AE27" i="8"/>
  <c r="S27" i="8" s="1"/>
  <c r="T27" i="8" s="1"/>
  <c r="P16" i="8"/>
  <c r="P8" i="8"/>
  <c r="AD12" i="5"/>
  <c r="AE48" i="5"/>
  <c r="S48" i="5" s="1"/>
  <c r="T48" i="5" s="1"/>
  <c r="P18" i="8"/>
  <c r="AE23" i="5"/>
  <c r="S23" i="5"/>
  <c r="T23" i="5" s="1"/>
  <c r="P36" i="4"/>
  <c r="AE29" i="7"/>
  <c r="S29" i="7"/>
  <c r="T29" i="7" s="1"/>
  <c r="P46" i="4"/>
  <c r="R19" i="6"/>
  <c r="AD9" i="8"/>
  <c r="AE57" i="4"/>
  <c r="S57" i="4" s="1"/>
  <c r="T57" i="4" s="1"/>
  <c r="AD7" i="6"/>
  <c r="AD12" i="6"/>
  <c r="P21" i="4"/>
  <c r="R13" i="3"/>
  <c r="AF43" i="2"/>
  <c r="AG43" i="2" s="1"/>
  <c r="AH43" i="2" s="1"/>
  <c r="AI43" i="2" s="1"/>
  <c r="V43" i="2" s="1"/>
  <c r="P20" i="3"/>
  <c r="AE33" i="5"/>
  <c r="S33" i="5"/>
  <c r="T33" i="5" s="1"/>
  <c r="R20" i="4"/>
  <c r="P16" i="4"/>
  <c r="AF46" i="2"/>
  <c r="AG46" i="2" s="1"/>
  <c r="AH46" i="2" s="1"/>
  <c r="AI46" i="2" s="1"/>
  <c r="V46" i="2" s="1"/>
  <c r="R23" i="3"/>
  <c r="AF54" i="2"/>
  <c r="AG54" i="2" s="1"/>
  <c r="AH54" i="2" s="1"/>
  <c r="AI54" i="2" s="1"/>
  <c r="V54" i="2" s="1"/>
  <c r="P40" i="3"/>
  <c r="P14" i="3"/>
  <c r="AG12" i="2"/>
  <c r="AH12" i="2" s="1"/>
  <c r="AI12" i="2" s="1"/>
  <c r="V12" i="2" s="1"/>
  <c r="AF12" i="2"/>
  <c r="AG13" i="2"/>
  <c r="AH13" i="2" s="1"/>
  <c r="AI13" i="2" s="1"/>
  <c r="V13" i="2" s="1"/>
  <c r="AF13" i="2"/>
  <c r="J51" i="16"/>
  <c r="R51" i="16"/>
  <c r="U51" i="16"/>
  <c r="S51" i="16"/>
  <c r="T6" i="15"/>
  <c r="T4" i="15" s="1"/>
  <c r="R6" i="15"/>
  <c r="R4" i="15" s="1"/>
  <c r="AH59" i="14"/>
  <c r="S59" i="14" s="1"/>
  <c r="T59" i="14" s="1"/>
  <c r="AT59" i="14"/>
  <c r="AH45" i="14"/>
  <c r="AT45" i="14"/>
  <c r="AH9" i="14"/>
  <c r="AT9" i="14"/>
  <c r="AH28" i="14"/>
  <c r="AT28" i="14"/>
  <c r="AH36" i="14"/>
  <c r="S36" i="14" s="1"/>
  <c r="T36" i="14" s="1"/>
  <c r="AT36" i="14"/>
  <c r="R52" i="12"/>
  <c r="AG52" i="12" s="1"/>
  <c r="AH16" i="14"/>
  <c r="AT16" i="14"/>
  <c r="AE53" i="13"/>
  <c r="S53" i="13" s="1"/>
  <c r="T53" i="13" s="1"/>
  <c r="AE22" i="11"/>
  <c r="S22" i="11"/>
  <c r="T22" i="11" s="1"/>
  <c r="AE41" i="13"/>
  <c r="S41" i="13"/>
  <c r="T41" i="13" s="1"/>
  <c r="AH35" i="11"/>
  <c r="S35" i="11" s="1"/>
  <c r="T35" i="11" s="1"/>
  <c r="AT35" i="11"/>
  <c r="P29" i="12"/>
  <c r="AQ55" i="11"/>
  <c r="AE45" i="10"/>
  <c r="S45" i="10" s="1"/>
  <c r="T45" i="10" s="1"/>
  <c r="AT24" i="9"/>
  <c r="AH24" i="9"/>
  <c r="AG16" i="12"/>
  <c r="R32" i="9"/>
  <c r="AD32" i="9" s="1"/>
  <c r="AH25" i="7"/>
  <c r="S25" i="7" s="1"/>
  <c r="T25" i="7" s="1"/>
  <c r="AT25" i="7"/>
  <c r="AW51" i="9"/>
  <c r="AT38" i="7"/>
  <c r="AH38" i="7"/>
  <c r="S38" i="7" s="1"/>
  <c r="T38" i="7" s="1"/>
  <c r="AG19" i="12"/>
  <c r="S40" i="5"/>
  <c r="T40" i="5" s="1"/>
  <c r="AE40" i="5"/>
  <c r="AF51" i="7"/>
  <c r="L39" i="4"/>
  <c r="W39" i="4" s="1"/>
  <c r="X39" i="4"/>
  <c r="V39" i="4"/>
  <c r="P39" i="4" s="1"/>
  <c r="P37" i="6"/>
  <c r="S17" i="8"/>
  <c r="AE25" i="6"/>
  <c r="S25" i="6"/>
  <c r="T25" i="6" s="1"/>
  <c r="L22" i="4"/>
  <c r="W22" i="4" s="1"/>
  <c r="X22" i="4"/>
  <c r="V22" i="4"/>
  <c r="R21" i="6"/>
  <c r="R47" i="3"/>
  <c r="AD47" i="3" s="1"/>
  <c r="P56" i="3"/>
  <c r="P48" i="3"/>
  <c r="P36" i="3"/>
  <c r="AF57" i="2"/>
  <c r="AG57" i="2" s="1"/>
  <c r="AH57" i="2" s="1"/>
  <c r="AI57" i="2" s="1"/>
  <c r="V57" i="2" s="1"/>
  <c r="P26" i="3"/>
  <c r="P32" i="3"/>
  <c r="AG38" i="2"/>
  <c r="AH38" i="2" s="1"/>
  <c r="AI38" i="2" s="1"/>
  <c r="V38" i="2" s="1"/>
  <c r="AF38" i="2"/>
  <c r="AF66" i="2"/>
  <c r="AG66" i="2" s="1"/>
  <c r="AH66" i="2" s="1"/>
  <c r="AI66" i="2" s="1"/>
  <c r="V66" i="2" s="1"/>
  <c r="AF23" i="2"/>
  <c r="AG23" i="2" s="1"/>
  <c r="AH23" i="2" s="1"/>
  <c r="AI23" i="2" s="1"/>
  <c r="V23" i="2" s="1"/>
  <c r="AG9" i="2"/>
  <c r="AH9" i="2" s="1"/>
  <c r="AI9" i="2" s="1"/>
  <c r="V9" i="2" s="1"/>
  <c r="AF9" i="2"/>
  <c r="AF37" i="2"/>
  <c r="AG37" i="2" s="1"/>
  <c r="AH37" i="2" s="1"/>
  <c r="AI37" i="2" s="1"/>
  <c r="V37" i="2" s="1"/>
  <c r="AF7" i="2"/>
  <c r="AG7" i="2" s="1"/>
  <c r="AH7" i="2" s="1"/>
  <c r="AI7" i="2" s="1"/>
  <c r="V7" i="2" s="1"/>
  <c r="AC51" i="16"/>
  <c r="S56" i="6"/>
  <c r="T56" i="6" s="1"/>
  <c r="AE56" i="6"/>
  <c r="AE36" i="5"/>
  <c r="S36" i="5" s="1"/>
  <c r="T36" i="5" s="1"/>
  <c r="AN51" i="7"/>
  <c r="P48" i="4"/>
  <c r="AE60" i="4"/>
  <c r="S60" i="4"/>
  <c r="T60" i="4" s="1"/>
  <c r="L34" i="4"/>
  <c r="W34" i="4" s="1"/>
  <c r="X34" i="4"/>
  <c r="V34" i="4"/>
  <c r="P34" i="4" s="1"/>
  <c r="R26" i="4"/>
  <c r="AD26" i="4" s="1"/>
  <c r="AE55" i="5"/>
  <c r="S55" i="5"/>
  <c r="T55" i="5" s="1"/>
  <c r="R23" i="4"/>
  <c r="AD23" i="4" s="1"/>
  <c r="AE33" i="6"/>
  <c r="S33" i="6" s="1"/>
  <c r="T33" i="6" s="1"/>
  <c r="AE37" i="5"/>
  <c r="S37" i="5"/>
  <c r="T37" i="5" s="1"/>
  <c r="AD11" i="6"/>
  <c r="AE31" i="6"/>
  <c r="S31" i="6" s="1"/>
  <c r="T31" i="6" s="1"/>
  <c r="AG55" i="2"/>
  <c r="AH55" i="2" s="1"/>
  <c r="AI55" i="2" s="1"/>
  <c r="V55" i="2" s="1"/>
  <c r="AF55" i="2"/>
  <c r="R55" i="3"/>
  <c r="AD55" i="3" s="1"/>
  <c r="AF67" i="2"/>
  <c r="AG67" i="2" s="1"/>
  <c r="AH67" i="2" s="1"/>
  <c r="AI67" i="2" s="1"/>
  <c r="V67" i="2" s="1"/>
  <c r="R17" i="3"/>
  <c r="P46" i="3"/>
  <c r="R9" i="4"/>
  <c r="T25" i="3"/>
  <c r="AG17" i="2"/>
  <c r="AH17" i="2" s="1"/>
  <c r="AI17" i="2" s="1"/>
  <c r="V17" i="2" s="1"/>
  <c r="AF17" i="2"/>
  <c r="R21" i="3"/>
  <c r="W64" i="2"/>
  <c r="X64" i="2" s="1"/>
  <c r="AD15" i="4"/>
  <c r="AF18" i="2"/>
  <c r="AG18" i="2" s="1"/>
  <c r="AH18" i="2" s="1"/>
  <c r="AI18" i="2" s="1"/>
  <c r="V18" i="2" s="1"/>
  <c r="AF34" i="2"/>
  <c r="AG34" i="2" s="1"/>
  <c r="AH34" i="2" s="1"/>
  <c r="AI34" i="2" s="1"/>
  <c r="V34" i="2" s="1"/>
  <c r="AG26" i="2"/>
  <c r="AH26" i="2" s="1"/>
  <c r="AI26" i="2" s="1"/>
  <c r="V26" i="2" s="1"/>
  <c r="AF26" i="2"/>
  <c r="AF31" i="2"/>
  <c r="AG31" i="2" s="1"/>
  <c r="AH31" i="2" s="1"/>
  <c r="AI31" i="2" s="1"/>
  <c r="V31" i="2" s="1"/>
  <c r="J25" i="19"/>
  <c r="T25" i="19" s="1"/>
  <c r="T24" i="19"/>
  <c r="AE24" i="19" s="1"/>
  <c r="AE25" i="19" s="1"/>
  <c r="AB51" i="16"/>
  <c r="N51" i="16"/>
  <c r="AD51" i="16"/>
  <c r="V51" i="16"/>
  <c r="AF55" i="11"/>
  <c r="R30" i="9"/>
  <c r="AD30" i="9" s="1"/>
  <c r="AH33" i="11"/>
  <c r="S33" i="11" s="1"/>
  <c r="T33" i="11" s="1"/>
  <c r="AT33" i="11"/>
  <c r="AE45" i="8"/>
  <c r="S45" i="8"/>
  <c r="T45" i="8" s="1"/>
  <c r="AI51" i="8"/>
  <c r="T9" i="10"/>
  <c r="AH27" i="9"/>
  <c r="AT27" i="9"/>
  <c r="AV51" i="8"/>
  <c r="AT7" i="8"/>
  <c r="AH15" i="9"/>
  <c r="AT15" i="9"/>
  <c r="AE47" i="7"/>
  <c r="S47" i="7" s="1"/>
  <c r="T47" i="7" s="1"/>
  <c r="AD16" i="5"/>
  <c r="AE52" i="5"/>
  <c r="S52" i="5"/>
  <c r="T52" i="5" s="1"/>
  <c r="AE27" i="5"/>
  <c r="S27" i="5"/>
  <c r="T27" i="5" s="1"/>
  <c r="P39" i="6"/>
  <c r="AH44" i="7"/>
  <c r="AT44" i="7"/>
  <c r="X27" i="4"/>
  <c r="V27" i="4"/>
  <c r="L27" i="4"/>
  <c r="W27" i="4" s="1"/>
  <c r="R59" i="4"/>
  <c r="AD59" i="4" s="1"/>
  <c r="P51" i="4"/>
  <c r="P45" i="4"/>
  <c r="R18" i="6"/>
  <c r="X25" i="4"/>
  <c r="V25" i="4"/>
  <c r="L25" i="4"/>
  <c r="W25" i="4" s="1"/>
  <c r="AE23" i="6"/>
  <c r="S23" i="6" s="1"/>
  <c r="T23" i="6" s="1"/>
  <c r="AF45" i="2"/>
  <c r="AG45" i="2" s="1"/>
  <c r="AH45" i="2" s="1"/>
  <c r="AI45" i="2" s="1"/>
  <c r="V45" i="2" s="1"/>
  <c r="P38" i="3"/>
  <c r="P10" i="3"/>
  <c r="AF56" i="2"/>
  <c r="AG56" i="2" s="1"/>
  <c r="AH56" i="2" s="1"/>
  <c r="AI56" i="2" s="1"/>
  <c r="V56" i="2" s="1"/>
  <c r="AF16" i="2"/>
  <c r="AG16" i="2" s="1"/>
  <c r="AH16" i="2" s="1"/>
  <c r="AI16" i="2" s="1"/>
  <c r="V16" i="2" s="1"/>
  <c r="AG14" i="2"/>
  <c r="AH14" i="2" s="1"/>
  <c r="AI14" i="2" s="1"/>
  <c r="V14" i="2" s="1"/>
  <c r="AF14" i="2"/>
  <c r="AE51" i="16"/>
  <c r="U6" i="15"/>
  <c r="U4" i="15" s="1"/>
  <c r="V151" i="15"/>
  <c r="AJ17" i="18"/>
  <c r="L193" i="15"/>
  <c r="P36" i="15"/>
  <c r="J39" i="15"/>
  <c r="J17" i="15"/>
  <c r="Z117" i="15"/>
  <c r="V159" i="15"/>
  <c r="L185" i="15"/>
  <c r="J112" i="15"/>
  <c r="Z155" i="15"/>
  <c r="V86" i="15"/>
  <c r="L95" i="15"/>
  <c r="L196" i="15"/>
  <c r="H103" i="15"/>
  <c r="V57" i="15"/>
  <c r="L189" i="15"/>
  <c r="R14" i="18"/>
  <c r="V44" i="15"/>
  <c r="Z109" i="15"/>
  <c r="Z206" i="15"/>
  <c r="Y170" i="15"/>
  <c r="H100" i="15"/>
  <c r="R11" i="18"/>
  <c r="Z131" i="15"/>
  <c r="H123" i="15"/>
  <c r="H43" i="15"/>
  <c r="V203" i="15"/>
  <c r="V56" i="15"/>
  <c r="J174" i="15"/>
  <c r="H125" i="15"/>
  <c r="N32" i="15"/>
  <c r="V187" i="15"/>
  <c r="K110" i="15"/>
  <c r="J21" i="15"/>
  <c r="V40" i="15"/>
  <c r="L136" i="15"/>
  <c r="H109" i="15"/>
  <c r="J77" i="15"/>
  <c r="X13" i="18"/>
  <c r="Z159" i="15"/>
  <c r="H18" i="15"/>
  <c r="V49" i="15"/>
  <c r="V156" i="15"/>
  <c r="K135" i="15"/>
  <c r="V162" i="15"/>
  <c r="V102" i="15"/>
  <c r="J34" i="15"/>
  <c r="Z126" i="15"/>
  <c r="V157" i="15"/>
  <c r="Z207" i="15"/>
  <c r="H28" i="15"/>
  <c r="L158" i="15"/>
  <c r="J23" i="15"/>
  <c r="J178" i="15"/>
  <c r="O74" i="15"/>
  <c r="V72" i="15"/>
  <c r="J175" i="15"/>
  <c r="Z114" i="15"/>
  <c r="H26" i="15"/>
  <c r="V82" i="15"/>
  <c r="H12" i="15"/>
  <c r="Z123" i="15"/>
  <c r="H67" i="15"/>
  <c r="L194" i="15"/>
  <c r="V137" i="15"/>
  <c r="V87" i="15"/>
  <c r="V54" i="15"/>
  <c r="V70" i="15"/>
  <c r="AJ15" i="18"/>
  <c r="V195" i="15"/>
  <c r="J79" i="15"/>
  <c r="Y172" i="15"/>
  <c r="R17" i="18"/>
  <c r="Z160" i="15"/>
  <c r="V163" i="15"/>
  <c r="Z153" i="15"/>
  <c r="Z90" i="15"/>
  <c r="V199" i="15"/>
  <c r="K96" i="15"/>
  <c r="J131" i="15"/>
  <c r="O65" i="15"/>
  <c r="L205" i="15"/>
  <c r="E20" i="18"/>
  <c r="Z99" i="15"/>
  <c r="H129" i="15"/>
  <c r="H119" i="15"/>
  <c r="V68" i="15"/>
  <c r="H114" i="15"/>
  <c r="P74" i="15"/>
  <c r="H16" i="15"/>
  <c r="V143" i="15"/>
  <c r="V191" i="15"/>
  <c r="K209" i="15"/>
  <c r="V62" i="15"/>
  <c r="H33" i="15"/>
  <c r="K92" i="15"/>
  <c r="Z129" i="15"/>
  <c r="H101" i="15"/>
  <c r="H24" i="15"/>
  <c r="H120" i="15"/>
  <c r="H122" i="15"/>
  <c r="L146" i="15"/>
  <c r="L141" i="15"/>
  <c r="Y173" i="15"/>
  <c r="L15" i="15"/>
  <c r="Z119" i="15"/>
  <c r="V208" i="15"/>
  <c r="H76" i="15"/>
  <c r="K142" i="15"/>
  <c r="J75" i="15"/>
  <c r="H116" i="15"/>
  <c r="N74" i="15"/>
  <c r="Z128" i="15"/>
  <c r="W51" i="15"/>
  <c r="J78" i="15"/>
  <c r="O42" i="15"/>
  <c r="K51" i="15"/>
  <c r="Z211" i="15"/>
  <c r="J171" i="15"/>
  <c r="Z124" i="15"/>
  <c r="H105" i="15"/>
  <c r="Z84" i="15"/>
  <c r="Y180" i="15"/>
  <c r="L147" i="15"/>
  <c r="J167" i="15"/>
  <c r="K213" i="15"/>
  <c r="L164" i="15"/>
  <c r="Z89" i="15"/>
  <c r="J106" i="15"/>
  <c r="H121" i="15"/>
  <c r="Y169" i="15"/>
  <c r="J181" i="15"/>
  <c r="Z120" i="15"/>
  <c r="L192" i="15"/>
  <c r="V140" i="15"/>
  <c r="P42" i="15"/>
  <c r="J13" i="15"/>
  <c r="V108" i="15"/>
  <c r="O37" i="15"/>
  <c r="V150" i="15"/>
  <c r="Z83" i="15"/>
  <c r="L29" i="15"/>
  <c r="Z125" i="15"/>
  <c r="L118" i="15"/>
  <c r="V52" i="15"/>
  <c r="H124" i="15"/>
  <c r="H127" i="15"/>
  <c r="Z157" i="15"/>
  <c r="W63" i="15"/>
  <c r="N42" i="15"/>
  <c r="H20" i="15"/>
  <c r="H69" i="15"/>
  <c r="P37" i="15"/>
  <c r="H111" i="15"/>
  <c r="J45" i="15"/>
  <c r="J25" i="15"/>
  <c r="H46" i="15"/>
  <c r="V61" i="15"/>
  <c r="H35" i="15"/>
  <c r="Z165" i="15"/>
  <c r="V210" i="15"/>
  <c r="H126" i="15"/>
  <c r="O32" i="15"/>
  <c r="Z214" i="15"/>
  <c r="K160" i="15"/>
  <c r="H128" i="15"/>
  <c r="H14" i="15"/>
  <c r="Z105" i="15"/>
  <c r="V53" i="15"/>
  <c r="V201" i="15"/>
  <c r="L104" i="15"/>
  <c r="W59" i="15"/>
  <c r="H99" i="15"/>
  <c r="Z96" i="15"/>
  <c r="V60" i="15"/>
  <c r="V50" i="15"/>
  <c r="N37" i="15"/>
  <c r="Y176" i="15"/>
  <c r="J19" i="15"/>
  <c r="H168" i="15"/>
  <c r="H130" i="15"/>
  <c r="V66" i="15"/>
  <c r="H41" i="15"/>
  <c r="J80" i="15"/>
  <c r="H107" i="15"/>
  <c r="X22" i="18"/>
  <c r="L197" i="15"/>
  <c r="V215" i="15"/>
  <c r="L186" i="15"/>
  <c r="K144" i="15"/>
  <c r="V71" i="15"/>
  <c r="V58" i="15"/>
  <c r="N36" i="15"/>
  <c r="L212" i="15"/>
  <c r="W55" i="15"/>
  <c r="P32" i="15"/>
  <c r="R16" i="18"/>
  <c r="V48" i="15"/>
  <c r="Z111" i="15"/>
  <c r="J73" i="15"/>
  <c r="L188" i="15"/>
  <c r="Z97" i="15"/>
  <c r="K59" i="15"/>
  <c r="H22" i="15"/>
  <c r="W184" i="15"/>
  <c r="Z85" i="15"/>
  <c r="Z204" i="15"/>
  <c r="Y177" i="15"/>
  <c r="Z209" i="15"/>
  <c r="H113" i="15"/>
  <c r="H65" i="15"/>
  <c r="V206" i="15"/>
  <c r="Z152" i="15"/>
  <c r="O36" i="15"/>
  <c r="Z103" i="15"/>
  <c r="V148" i="15"/>
  <c r="K184" i="15"/>
  <c r="V94" i="15"/>
  <c r="V133" i="15"/>
  <c r="K91" i="15"/>
  <c r="H31" i="15"/>
  <c r="H182" i="15"/>
  <c r="Z216" i="15"/>
  <c r="V161" i="15"/>
  <c r="H38" i="15"/>
  <c r="L88" i="15"/>
  <c r="H179" i="15"/>
  <c r="J27" i="15"/>
  <c r="H10" i="15"/>
  <c r="V154" i="15"/>
  <c r="V93" i="15"/>
  <c r="Z202" i="15"/>
  <c r="K155" i="15"/>
  <c r="K63" i="15"/>
  <c r="K90" i="15"/>
  <c r="K165" i="15"/>
  <c r="K153" i="15"/>
  <c r="K85" i="15"/>
  <c r="Z217" i="15" l="1"/>
  <c r="I6" i="16"/>
  <c r="H30" i="15"/>
  <c r="K23" i="16"/>
  <c r="I13" i="16"/>
  <c r="V149" i="15"/>
  <c r="Z166" i="15"/>
  <c r="Z16" i="16"/>
  <c r="I18" i="16"/>
  <c r="V64" i="15"/>
  <c r="Q7" i="16"/>
  <c r="P47" i="15"/>
  <c r="O11" i="16"/>
  <c r="H183" i="15"/>
  <c r="Z15" i="16"/>
  <c r="O12" i="16"/>
  <c r="H115" i="15"/>
  <c r="V217" i="15"/>
  <c r="I10" i="16"/>
  <c r="P7" i="16"/>
  <c r="O47" i="15"/>
  <c r="I21" i="16"/>
  <c r="Q12" i="16"/>
  <c r="I16" i="16"/>
  <c r="O17" i="16"/>
  <c r="M25" i="16"/>
  <c r="Z98" i="15"/>
  <c r="V166" i="15"/>
  <c r="Q17" i="16"/>
  <c r="Z8" i="16"/>
  <c r="Z19" i="16"/>
  <c r="O15" i="16"/>
  <c r="N81" i="15"/>
  <c r="H132" i="15"/>
  <c r="Z12" i="16"/>
  <c r="I20" i="16"/>
  <c r="Q15" i="16"/>
  <c r="P81" i="15"/>
  <c r="I9" i="16"/>
  <c r="I19" i="16"/>
  <c r="Z115" i="15"/>
  <c r="O81" i="15"/>
  <c r="Z11" i="16"/>
  <c r="I8" i="16"/>
  <c r="V98" i="15"/>
  <c r="I22" i="16"/>
  <c r="I24" i="16"/>
  <c r="I14" i="16"/>
  <c r="V200" i="15"/>
  <c r="O7" i="16"/>
  <c r="N6" i="15"/>
  <c r="N4" i="15" s="1"/>
  <c r="N47" i="15"/>
  <c r="Z9" i="16"/>
  <c r="Z132" i="15"/>
  <c r="Q11" i="16"/>
  <c r="W16" i="2"/>
  <c r="X16" i="2" s="1"/>
  <c r="X34" i="2"/>
  <c r="W34" i="2"/>
  <c r="W37" i="2"/>
  <c r="X37" i="2" s="1"/>
  <c r="X27" i="2"/>
  <c r="W27" i="2"/>
  <c r="X30" i="2"/>
  <c r="W30" i="2"/>
  <c r="X10" i="2"/>
  <c r="W10" i="2"/>
  <c r="W29" i="2"/>
  <c r="X29" i="2" s="1"/>
  <c r="X8" i="2"/>
  <c r="W8" i="2"/>
  <c r="W54" i="2"/>
  <c r="X54" i="2" s="1"/>
  <c r="X24" i="2"/>
  <c r="W24" i="2"/>
  <c r="X5" i="2"/>
  <c r="W5" i="2"/>
  <c r="X23" i="2"/>
  <c r="W23" i="2"/>
  <c r="W46" i="2"/>
  <c r="X46" i="2" s="1"/>
  <c r="W42" i="2"/>
  <c r="X42" i="2" s="1"/>
  <c r="W36" i="2"/>
  <c r="X36" i="2" s="1"/>
  <c r="X21" i="2"/>
  <c r="W21" i="2"/>
  <c r="X18" i="2"/>
  <c r="W18" i="2"/>
  <c r="X45" i="2"/>
  <c r="W45" i="2"/>
  <c r="W66" i="2"/>
  <c r="X66" i="2"/>
  <c r="X48" i="2"/>
  <c r="W48" i="2"/>
  <c r="W56" i="2"/>
  <c r="X56" i="2"/>
  <c r="T9" i="7"/>
  <c r="T9" i="11"/>
  <c r="X40" i="2"/>
  <c r="W40" i="2"/>
  <c r="X25" i="2"/>
  <c r="W25" i="2"/>
  <c r="W51" i="2"/>
  <c r="X51" i="2" s="1"/>
  <c r="X53" i="2"/>
  <c r="W53" i="2"/>
  <c r="W59" i="2"/>
  <c r="X59" i="2" s="1"/>
  <c r="T21" i="11"/>
  <c r="P6" i="15"/>
  <c r="P4" i="15" s="1"/>
  <c r="X57" i="2"/>
  <c r="W57" i="2"/>
  <c r="X43" i="2"/>
  <c r="W43" i="2"/>
  <c r="T14" i="7"/>
  <c r="T21" i="5"/>
  <c r="X33" i="2"/>
  <c r="W33" i="2"/>
  <c r="T11" i="11"/>
  <c r="X52" i="2"/>
  <c r="W52" i="2"/>
  <c r="W31" i="2"/>
  <c r="X31" i="2" s="1"/>
  <c r="X67" i="2"/>
  <c r="W67" i="2"/>
  <c r="X7" i="2"/>
  <c r="W7" i="2"/>
  <c r="W44" i="2"/>
  <c r="X44" i="2" s="1"/>
  <c r="X20" i="2"/>
  <c r="W20" i="2"/>
  <c r="X28" i="2"/>
  <c r="W28" i="2"/>
  <c r="W47" i="2"/>
  <c r="X47" i="2" s="1"/>
  <c r="AE31" i="9"/>
  <c r="S31" i="9" s="1"/>
  <c r="T31" i="9" s="1"/>
  <c r="S7" i="14"/>
  <c r="AE17" i="7"/>
  <c r="S17" i="7"/>
  <c r="AE10" i="11"/>
  <c r="S10" i="11" s="1"/>
  <c r="R6" i="3"/>
  <c r="P57" i="3"/>
  <c r="R51" i="4"/>
  <c r="AD51" i="4" s="1"/>
  <c r="S23" i="4"/>
  <c r="T23" i="4" s="1"/>
  <c r="AE23" i="4"/>
  <c r="R56" i="3"/>
  <c r="AD56" i="3" s="1"/>
  <c r="AD23" i="3"/>
  <c r="R18" i="12"/>
  <c r="R13" i="4"/>
  <c r="R47" i="12"/>
  <c r="AG47" i="12" s="1"/>
  <c r="AE17" i="11"/>
  <c r="S17" i="11" s="1"/>
  <c r="AE49" i="3"/>
  <c r="S49" i="3" s="1"/>
  <c r="T49" i="3" s="1"/>
  <c r="R36" i="4"/>
  <c r="AD36" i="4" s="1"/>
  <c r="S40" i="9"/>
  <c r="T40" i="9" s="1"/>
  <c r="AE40" i="9"/>
  <c r="AH49" i="12"/>
  <c r="S49" i="12"/>
  <c r="T49" i="12" s="1"/>
  <c r="W49" i="12" s="1"/>
  <c r="AE43" i="4"/>
  <c r="S43" i="4" s="1"/>
  <c r="T43" i="4" s="1"/>
  <c r="AE48" i="9"/>
  <c r="S48" i="9" s="1"/>
  <c r="T48" i="9" s="1"/>
  <c r="S21" i="14"/>
  <c r="S48" i="8"/>
  <c r="T48" i="8" s="1"/>
  <c r="AE48" i="8"/>
  <c r="R21" i="12"/>
  <c r="R6" i="4"/>
  <c r="T15" i="7"/>
  <c r="AD54" i="10"/>
  <c r="S6" i="10"/>
  <c r="AE6" i="10"/>
  <c r="AE31" i="3"/>
  <c r="S31" i="3" s="1"/>
  <c r="T31" i="3" s="1"/>
  <c r="AE18" i="7"/>
  <c r="S18" i="7"/>
  <c r="AE24" i="9"/>
  <c r="S24" i="9" s="1"/>
  <c r="T24" i="9" s="1"/>
  <c r="T6" i="13"/>
  <c r="AE43" i="8"/>
  <c r="S43" i="8" s="1"/>
  <c r="T43" i="8" s="1"/>
  <c r="AE21" i="10"/>
  <c r="R52" i="6"/>
  <c r="AD52" i="6" s="1"/>
  <c r="P47" i="4"/>
  <c r="S8" i="11"/>
  <c r="AE11" i="14"/>
  <c r="S11" i="14" s="1"/>
  <c r="R6" i="6"/>
  <c r="AE54" i="4"/>
  <c r="S54" i="4" s="1"/>
  <c r="T54" i="4" s="1"/>
  <c r="R20" i="8"/>
  <c r="AE37" i="9"/>
  <c r="S37" i="9" s="1"/>
  <c r="T37" i="9" s="1"/>
  <c r="AE34" i="6"/>
  <c r="S34" i="6" s="1"/>
  <c r="T34" i="6" s="1"/>
  <c r="S55" i="3"/>
  <c r="T55" i="3" s="1"/>
  <c r="AE55" i="3"/>
  <c r="S47" i="3"/>
  <c r="T47" i="3" s="1"/>
  <c r="AE47" i="3"/>
  <c r="AH16" i="12"/>
  <c r="S16" i="12"/>
  <c r="X6" i="15"/>
  <c r="X4" i="15" s="1"/>
  <c r="AE45" i="6"/>
  <c r="S45" i="6"/>
  <c r="T45" i="6" s="1"/>
  <c r="R34" i="3"/>
  <c r="AD34" i="3" s="1"/>
  <c r="AH45" i="12"/>
  <c r="S45" i="12" s="1"/>
  <c r="T45" i="12" s="1"/>
  <c r="W45" i="12" s="1"/>
  <c r="W35" i="2"/>
  <c r="X35" i="2" s="1"/>
  <c r="R18" i="3"/>
  <c r="T17" i="5"/>
  <c r="S21" i="7"/>
  <c r="S42" i="8"/>
  <c r="T42" i="8" s="1"/>
  <c r="AE42" i="8"/>
  <c r="AD14" i="6"/>
  <c r="AD60" i="5"/>
  <c r="AE6" i="5"/>
  <c r="AE44" i="8"/>
  <c r="S44" i="8" s="1"/>
  <c r="T44" i="8" s="1"/>
  <c r="W9" i="2"/>
  <c r="X9" i="2" s="1"/>
  <c r="X49" i="2"/>
  <c r="W49" i="2"/>
  <c r="AE47" i="9"/>
  <c r="S47" i="9" s="1"/>
  <c r="T47" i="9" s="1"/>
  <c r="P11" i="4"/>
  <c r="R38" i="3"/>
  <c r="AD38" i="3" s="1"/>
  <c r="AE16" i="5"/>
  <c r="S12" i="6"/>
  <c r="AE12" i="6"/>
  <c r="R34" i="8"/>
  <c r="AD34" i="8" s="1"/>
  <c r="T17" i="10"/>
  <c r="S42" i="6"/>
  <c r="T42" i="6" s="1"/>
  <c r="AE42" i="6"/>
  <c r="R55" i="4"/>
  <c r="AD55" i="4" s="1"/>
  <c r="AE20" i="14"/>
  <c r="AE29" i="9"/>
  <c r="S29" i="9" s="1"/>
  <c r="T29" i="9" s="1"/>
  <c r="R14" i="8"/>
  <c r="X61" i="4"/>
  <c r="AD21" i="6"/>
  <c r="R16" i="4"/>
  <c r="AE7" i="6"/>
  <c r="S7" i="6"/>
  <c r="R20" i="9"/>
  <c r="R7" i="12"/>
  <c r="R55" i="12" s="1"/>
  <c r="AD15" i="3"/>
  <c r="AH15" i="12"/>
  <c r="P12" i="4"/>
  <c r="S8" i="5"/>
  <c r="AE8" i="5"/>
  <c r="R53" i="12"/>
  <c r="AG53" i="12" s="1"/>
  <c r="AH51" i="12"/>
  <c r="S51" i="12" s="1"/>
  <c r="T51" i="12" s="1"/>
  <c r="W51" i="12" s="1"/>
  <c r="S37" i="3"/>
  <c r="T37" i="3" s="1"/>
  <c r="AE37" i="3"/>
  <c r="AE38" i="4"/>
  <c r="S38" i="4"/>
  <c r="T38" i="4" s="1"/>
  <c r="AE18" i="5"/>
  <c r="S18" i="5" s="1"/>
  <c r="AE49" i="8"/>
  <c r="S49" i="8" s="1"/>
  <c r="T49" i="8" s="1"/>
  <c r="R31" i="4"/>
  <c r="AD31" i="4" s="1"/>
  <c r="P51" i="8"/>
  <c r="R6" i="8"/>
  <c r="R39" i="9"/>
  <c r="AD39" i="9" s="1"/>
  <c r="AH25" i="12"/>
  <c r="S25" i="12" s="1"/>
  <c r="T25" i="12" s="1"/>
  <c r="W25" i="12" s="1"/>
  <c r="AD60" i="14"/>
  <c r="AE6" i="14"/>
  <c r="S6" i="14" s="1"/>
  <c r="AE25" i="8"/>
  <c r="S25" i="8"/>
  <c r="T25" i="8" s="1"/>
  <c r="AE11" i="5"/>
  <c r="S53" i="6"/>
  <c r="T53" i="6" s="1"/>
  <c r="AE53" i="6"/>
  <c r="AE49" i="9"/>
  <c r="S49" i="9"/>
  <c r="T49" i="9" s="1"/>
  <c r="AE22" i="8"/>
  <c r="S22" i="8" s="1"/>
  <c r="T22" i="8" s="1"/>
  <c r="R10" i="3"/>
  <c r="AE35" i="3"/>
  <c r="S35" i="3" s="1"/>
  <c r="T35" i="3" s="1"/>
  <c r="X41" i="2"/>
  <c r="W41" i="2"/>
  <c r="R18" i="9"/>
  <c r="T16" i="11"/>
  <c r="X15" i="2"/>
  <c r="W15" i="2"/>
  <c r="W19" i="2"/>
  <c r="X19" i="2" s="1"/>
  <c r="AE49" i="6"/>
  <c r="S49" i="6" s="1"/>
  <c r="T49" i="6" s="1"/>
  <c r="S26" i="12"/>
  <c r="T26" i="12" s="1"/>
  <c r="W26" i="12" s="1"/>
  <c r="AH26" i="12"/>
  <c r="R36" i="9"/>
  <c r="AD36" i="9" s="1"/>
  <c r="R16" i="9"/>
  <c r="AE26" i="8"/>
  <c r="S26" i="8" s="1"/>
  <c r="T26" i="8" s="1"/>
  <c r="AE15" i="14"/>
  <c r="AE41" i="8"/>
  <c r="S41" i="8" s="1"/>
  <c r="T41" i="8" s="1"/>
  <c r="AE46" i="6"/>
  <c r="S46" i="6" s="1"/>
  <c r="T46" i="6" s="1"/>
  <c r="R10" i="4"/>
  <c r="AE19" i="5"/>
  <c r="S19" i="5" s="1"/>
  <c r="S35" i="4"/>
  <c r="T35" i="4" s="1"/>
  <c r="AE35" i="4"/>
  <c r="AE59" i="4"/>
  <c r="S59" i="4" s="1"/>
  <c r="T59" i="4" s="1"/>
  <c r="AE32" i="9"/>
  <c r="S32" i="9" s="1"/>
  <c r="T32" i="9" s="1"/>
  <c r="R21" i="4"/>
  <c r="AD21" i="3"/>
  <c r="P27" i="4"/>
  <c r="AE30" i="9"/>
  <c r="S30" i="9" s="1"/>
  <c r="T30" i="9" s="1"/>
  <c r="X17" i="2"/>
  <c r="W17" i="2"/>
  <c r="W55" i="2"/>
  <c r="X55" i="2" s="1"/>
  <c r="W13" i="2"/>
  <c r="X13" i="2" s="1"/>
  <c r="AD20" i="4"/>
  <c r="R18" i="8"/>
  <c r="R50" i="9"/>
  <c r="AD50" i="9" s="1"/>
  <c r="AE51" i="6"/>
  <c r="S51" i="6" s="1"/>
  <c r="T51" i="6" s="1"/>
  <c r="R28" i="3"/>
  <c r="AD28" i="3" s="1"/>
  <c r="R10" i="6"/>
  <c r="R16" i="3"/>
  <c r="P17" i="4"/>
  <c r="R47" i="6"/>
  <c r="AD47" i="6" s="1"/>
  <c r="AE30" i="3"/>
  <c r="S30" i="3" s="1"/>
  <c r="T30" i="3" s="1"/>
  <c r="AE50" i="8"/>
  <c r="S50" i="8" s="1"/>
  <c r="T50" i="8" s="1"/>
  <c r="R17" i="9"/>
  <c r="R14" i="9"/>
  <c r="P44" i="4"/>
  <c r="S48" i="6"/>
  <c r="T48" i="6" s="1"/>
  <c r="AE48" i="6"/>
  <c r="AE10" i="5"/>
  <c r="AE37" i="8"/>
  <c r="S37" i="8"/>
  <c r="T37" i="8" s="1"/>
  <c r="X11" i="2"/>
  <c r="W11" i="2"/>
  <c r="AH54" i="12"/>
  <c r="S54" i="12" s="1"/>
  <c r="T54" i="12" s="1"/>
  <c r="W54" i="12" s="1"/>
  <c r="AE40" i="4"/>
  <c r="S40" i="4"/>
  <c r="T40" i="4" s="1"/>
  <c r="X26" i="2"/>
  <c r="W26" i="2"/>
  <c r="S26" i="4"/>
  <c r="T26" i="4" s="1"/>
  <c r="AE26" i="4"/>
  <c r="W38" i="2"/>
  <c r="X38" i="2" s="1"/>
  <c r="P22" i="4"/>
  <c r="R25" i="9"/>
  <c r="AD25" i="9" s="1"/>
  <c r="W39" i="2"/>
  <c r="X39" i="2" s="1"/>
  <c r="AH51" i="7"/>
  <c r="S7" i="7"/>
  <c r="AE6" i="11"/>
  <c r="AD55" i="11"/>
  <c r="S6" i="11"/>
  <c r="AH32" i="12"/>
  <c r="S32" i="12" s="1"/>
  <c r="T32" i="12" s="1"/>
  <c r="W32" i="12" s="1"/>
  <c r="R52" i="3"/>
  <c r="AD52" i="3" s="1"/>
  <c r="S35" i="8"/>
  <c r="T35" i="8" s="1"/>
  <c r="AE35" i="8"/>
  <c r="AE15" i="8"/>
  <c r="S15" i="8"/>
  <c r="AD9" i="3"/>
  <c r="AH36" i="12"/>
  <c r="S36" i="12"/>
  <c r="T36" i="12" s="1"/>
  <c r="W36" i="12" s="1"/>
  <c r="X50" i="2"/>
  <c r="W50" i="2"/>
  <c r="P49" i="4"/>
  <c r="R43" i="6"/>
  <c r="AD43" i="6" s="1"/>
  <c r="R41" i="9"/>
  <c r="AD41" i="9" s="1"/>
  <c r="R50" i="12"/>
  <c r="AG50" i="12" s="1"/>
  <c r="AE13" i="10"/>
  <c r="S32" i="6"/>
  <c r="T32" i="6" s="1"/>
  <c r="AE32" i="6"/>
  <c r="R37" i="4"/>
  <c r="AD37" i="4" s="1"/>
  <c r="X32" i="2"/>
  <c r="W32" i="2"/>
  <c r="AH33" i="12"/>
  <c r="S33" i="12" s="1"/>
  <c r="T33" i="12" s="1"/>
  <c r="W33" i="12" s="1"/>
  <c r="AE53" i="3"/>
  <c r="S53" i="3" s="1"/>
  <c r="T53" i="3" s="1"/>
  <c r="AG20" i="12"/>
  <c r="AH8" i="12"/>
  <c r="R11" i="9"/>
  <c r="X22" i="2"/>
  <c r="W22" i="2"/>
  <c r="AD13" i="8"/>
  <c r="S13" i="7"/>
  <c r="T18" i="14"/>
  <c r="AG6" i="12"/>
  <c r="S27" i="9"/>
  <c r="T27" i="9" s="1"/>
  <c r="AE27" i="9"/>
  <c r="AE30" i="4"/>
  <c r="S30" i="4" s="1"/>
  <c r="T30" i="4" s="1"/>
  <c r="Q51" i="16"/>
  <c r="AH19" i="12"/>
  <c r="S19" i="12" s="1"/>
  <c r="R41" i="4"/>
  <c r="AD41" i="4" s="1"/>
  <c r="AE40" i="8"/>
  <c r="S40" i="8" s="1"/>
  <c r="T40" i="8" s="1"/>
  <c r="AE42" i="3"/>
  <c r="S42" i="3" s="1"/>
  <c r="T42" i="3" s="1"/>
  <c r="R54" i="3"/>
  <c r="AD54" i="3" s="1"/>
  <c r="AH46" i="12"/>
  <c r="S46" i="12"/>
  <c r="T46" i="12" s="1"/>
  <c r="W46" i="12" s="1"/>
  <c r="X6" i="2"/>
  <c r="W6" i="2"/>
  <c r="R12" i="8"/>
  <c r="AH23" i="12"/>
  <c r="S23" i="12" s="1"/>
  <c r="T23" i="12" s="1"/>
  <c r="W23" i="12" s="1"/>
  <c r="R37" i="6"/>
  <c r="AD37" i="6" s="1"/>
  <c r="AG10" i="12"/>
  <c r="R32" i="3"/>
  <c r="AD32" i="3" s="1"/>
  <c r="S16" i="14"/>
  <c r="R50" i="3"/>
  <c r="AD50" i="3" s="1"/>
  <c r="T9" i="5"/>
  <c r="R28" i="8"/>
  <c r="AD28" i="8" s="1"/>
  <c r="W58" i="2"/>
  <c r="X58" i="2" s="1"/>
  <c r="AD19" i="6"/>
  <c r="P15" i="6"/>
  <c r="R6" i="9"/>
  <c r="P51" i="9"/>
  <c r="S33" i="9"/>
  <c r="T33" i="9" s="1"/>
  <c r="AE33" i="9"/>
  <c r="AD16" i="6"/>
  <c r="S30" i="8"/>
  <c r="T30" i="8" s="1"/>
  <c r="AE30" i="8"/>
  <c r="T15" i="10"/>
  <c r="R17" i="6"/>
  <c r="AE13" i="14"/>
  <c r="S13" i="14"/>
  <c r="AE50" i="6"/>
  <c r="S50" i="6"/>
  <c r="T50" i="6" s="1"/>
  <c r="AT51" i="8"/>
  <c r="P55" i="12"/>
  <c r="AH12" i="12"/>
  <c r="S12" i="12"/>
  <c r="R12" i="9"/>
  <c r="R26" i="3"/>
  <c r="AD26" i="3" s="1"/>
  <c r="AH52" i="12"/>
  <c r="S52" i="12"/>
  <c r="T52" i="12" s="1"/>
  <c r="W52" i="12" s="1"/>
  <c r="AE43" i="3"/>
  <c r="S43" i="3" s="1"/>
  <c r="T43" i="3" s="1"/>
  <c r="R10" i="9"/>
  <c r="R39" i="6"/>
  <c r="AD39" i="6" s="1"/>
  <c r="R40" i="3"/>
  <c r="AD40" i="3" s="1"/>
  <c r="R20" i="3"/>
  <c r="R8" i="8"/>
  <c r="T16" i="7"/>
  <c r="AH60" i="14"/>
  <c r="R8" i="4"/>
  <c r="AE20" i="5"/>
  <c r="T14" i="14"/>
  <c r="AE13" i="13"/>
  <c r="S13" i="13"/>
  <c r="R23" i="9"/>
  <c r="AD23" i="9" s="1"/>
  <c r="S16" i="10"/>
  <c r="AE16" i="10"/>
  <c r="R12" i="3"/>
  <c r="R21" i="8"/>
  <c r="AE9" i="6"/>
  <c r="S9" i="6" s="1"/>
  <c r="AE40" i="6"/>
  <c r="S40" i="6" s="1"/>
  <c r="T40" i="6" s="1"/>
  <c r="R9" i="9"/>
  <c r="S45" i="3"/>
  <c r="T45" i="3" s="1"/>
  <c r="AE45" i="3"/>
  <c r="R19" i="9"/>
  <c r="AH51" i="8"/>
  <c r="R44" i="12"/>
  <c r="AG44" i="12" s="1"/>
  <c r="W58" i="6"/>
  <c r="AD21" i="9"/>
  <c r="T20" i="7"/>
  <c r="R34" i="4"/>
  <c r="AD34" i="4" s="1"/>
  <c r="AE21" i="13"/>
  <c r="AE19" i="11"/>
  <c r="S44" i="9"/>
  <c r="T44" i="9" s="1"/>
  <c r="AE44" i="9"/>
  <c r="R22" i="9"/>
  <c r="AD22" i="9" s="1"/>
  <c r="AH11" i="12"/>
  <c r="AD20" i="6"/>
  <c r="AE17" i="13"/>
  <c r="S17" i="13"/>
  <c r="P25" i="4"/>
  <c r="AE11" i="6"/>
  <c r="S11" i="6"/>
  <c r="S12" i="5"/>
  <c r="AE12" i="5"/>
  <c r="S11" i="7"/>
  <c r="AE11" i="7"/>
  <c r="AE34" i="9"/>
  <c r="S34" i="9" s="1"/>
  <c r="T34" i="9" s="1"/>
  <c r="R56" i="4"/>
  <c r="AD56" i="4" s="1"/>
  <c r="AE10" i="10"/>
  <c r="R46" i="4"/>
  <c r="AD46" i="4" s="1"/>
  <c r="S36" i="8"/>
  <c r="T36" i="8" s="1"/>
  <c r="AE36" i="8"/>
  <c r="AH55" i="11"/>
  <c r="R42" i="4"/>
  <c r="AD42" i="4" s="1"/>
  <c r="R8" i="6"/>
  <c r="AE26" i="9"/>
  <c r="S26" i="9" s="1"/>
  <c r="T26" i="9" s="1"/>
  <c r="R41" i="12"/>
  <c r="AG41" i="12" s="1"/>
  <c r="R8" i="3"/>
  <c r="AE6" i="7"/>
  <c r="S6" i="7"/>
  <c r="AD51" i="7"/>
  <c r="AH48" i="12"/>
  <c r="S48" i="12"/>
  <c r="T48" i="12" s="1"/>
  <c r="W48" i="12" s="1"/>
  <c r="S23" i="8"/>
  <c r="T23" i="8" s="1"/>
  <c r="AE23" i="8"/>
  <c r="AH28" i="12"/>
  <c r="S28" i="12" s="1"/>
  <c r="T28" i="12" s="1"/>
  <c r="W28" i="12" s="1"/>
  <c r="R22" i="3"/>
  <c r="S46" i="9"/>
  <c r="T46" i="9" s="1"/>
  <c r="AE46" i="9"/>
  <c r="S33" i="3"/>
  <c r="T33" i="3" s="1"/>
  <c r="AE33" i="3"/>
  <c r="AE22" i="6"/>
  <c r="S22" i="6" s="1"/>
  <c r="T22" i="6" s="1"/>
  <c r="AG14" i="12"/>
  <c r="AT60" i="14"/>
  <c r="R38" i="12"/>
  <c r="AG38" i="12" s="1"/>
  <c r="AE13" i="6"/>
  <c r="S13" i="6"/>
  <c r="P32" i="4"/>
  <c r="AE43" i="9"/>
  <c r="S43" i="9"/>
  <c r="T43" i="9" s="1"/>
  <c r="AE28" i="9"/>
  <c r="S28" i="9" s="1"/>
  <c r="T28" i="9" s="1"/>
  <c r="AG17" i="12"/>
  <c r="AD19" i="3"/>
  <c r="R50" i="4"/>
  <c r="AD50" i="4" s="1"/>
  <c r="AE42" i="9"/>
  <c r="S42" i="9"/>
  <c r="T42" i="9" s="1"/>
  <c r="R24" i="3"/>
  <c r="S12" i="14"/>
  <c r="AE13" i="11"/>
  <c r="S13" i="11" s="1"/>
  <c r="S8" i="7"/>
  <c r="AE28" i="4"/>
  <c r="S28" i="4"/>
  <c r="T28" i="4" s="1"/>
  <c r="L58" i="6"/>
  <c r="S9" i="14"/>
  <c r="AH42" i="12"/>
  <c r="S42" i="12"/>
  <c r="T42" i="12" s="1"/>
  <c r="W42" i="12" s="1"/>
  <c r="S36" i="6"/>
  <c r="T36" i="6" s="1"/>
  <c r="AE36" i="6"/>
  <c r="R48" i="4"/>
  <c r="AD48" i="4" s="1"/>
  <c r="W14" i="2"/>
  <c r="X14" i="2" s="1"/>
  <c r="AD9" i="4"/>
  <c r="X12" i="2"/>
  <c r="W12" i="2"/>
  <c r="AE9" i="8"/>
  <c r="AE18" i="11"/>
  <c r="S18" i="11"/>
  <c r="T8" i="10"/>
  <c r="AE12" i="11"/>
  <c r="AE7" i="5"/>
  <c r="S7" i="5"/>
  <c r="R14" i="3"/>
  <c r="AE46" i="8"/>
  <c r="S46" i="8" s="1"/>
  <c r="T46" i="8" s="1"/>
  <c r="R35" i="12"/>
  <c r="AG35" i="12" s="1"/>
  <c r="S19" i="14"/>
  <c r="S38" i="9"/>
  <c r="T38" i="9" s="1"/>
  <c r="AE38" i="9"/>
  <c r="R46" i="3"/>
  <c r="AD46" i="3" s="1"/>
  <c r="R29" i="12"/>
  <c r="AG29" i="12" s="1"/>
  <c r="AD18" i="6"/>
  <c r="R16" i="8"/>
  <c r="AE15" i="4"/>
  <c r="AD17" i="3"/>
  <c r="R36" i="3"/>
  <c r="AD36" i="3" s="1"/>
  <c r="T17" i="8"/>
  <c r="S44" i="7"/>
  <c r="T44" i="7" s="1"/>
  <c r="AE9" i="13"/>
  <c r="S9" i="13"/>
  <c r="P7" i="4"/>
  <c r="P61" i="4" s="1"/>
  <c r="R15" i="9"/>
  <c r="R35" i="9"/>
  <c r="AD35" i="9" s="1"/>
  <c r="AG13" i="12"/>
  <c r="AE14" i="5"/>
  <c r="S14" i="5" s="1"/>
  <c r="S13" i="5"/>
  <c r="AE8" i="14"/>
  <c r="S8" i="14"/>
  <c r="R18" i="4"/>
  <c r="R13" i="9"/>
  <c r="P29" i="4"/>
  <c r="X58" i="6"/>
  <c r="AE44" i="3"/>
  <c r="AE35" i="6"/>
  <c r="S35" i="6"/>
  <c r="T35" i="6" s="1"/>
  <c r="R24" i="4"/>
  <c r="AD24" i="4" s="1"/>
  <c r="W61" i="4"/>
  <c r="S38" i="6"/>
  <c r="T38" i="6" s="1"/>
  <c r="AE38" i="6"/>
  <c r="AE32" i="8"/>
  <c r="S32" i="8" s="1"/>
  <c r="T32" i="8" s="1"/>
  <c r="R7" i="8"/>
  <c r="S41" i="3"/>
  <c r="T41" i="3" s="1"/>
  <c r="AE41" i="3"/>
  <c r="AH9" i="12"/>
  <c r="S9" i="12" s="1"/>
  <c r="AE19" i="4"/>
  <c r="S19" i="4"/>
  <c r="AE33" i="4"/>
  <c r="S33" i="4" s="1"/>
  <c r="T33" i="4" s="1"/>
  <c r="S44" i="6"/>
  <c r="T44" i="6" s="1"/>
  <c r="AE44" i="6"/>
  <c r="O51" i="16"/>
  <c r="AE53" i="4"/>
  <c r="S53" i="4" s="1"/>
  <c r="T53" i="4" s="1"/>
  <c r="AE15" i="5"/>
  <c r="S15" i="5" s="1"/>
  <c r="R10" i="8"/>
  <c r="AE10" i="7"/>
  <c r="AD19" i="8"/>
  <c r="AE45" i="9"/>
  <c r="S45" i="9" s="1"/>
  <c r="T45" i="9" s="1"/>
  <c r="R45" i="4"/>
  <c r="AD45" i="4" s="1"/>
  <c r="R48" i="3"/>
  <c r="AD48" i="3" s="1"/>
  <c r="AE15" i="11"/>
  <c r="S15" i="11"/>
  <c r="S7" i="9"/>
  <c r="AH51" i="9"/>
  <c r="S51" i="3"/>
  <c r="T51" i="3" s="1"/>
  <c r="AE51" i="3"/>
  <c r="S29" i="19"/>
  <c r="S28" i="19"/>
  <c r="R39" i="4"/>
  <c r="AD39" i="4" s="1"/>
  <c r="AD13" i="3"/>
  <c r="AD14" i="4"/>
  <c r="AD58" i="13"/>
  <c r="P52" i="4"/>
  <c r="R41" i="6"/>
  <c r="AD41" i="6" s="1"/>
  <c r="S7" i="11"/>
  <c r="AE7" i="11"/>
  <c r="L155" i="15"/>
  <c r="J31" i="15"/>
  <c r="L184" i="15"/>
  <c r="V25" i="15"/>
  <c r="J111" i="15"/>
  <c r="W150" i="15"/>
  <c r="Y171" i="15"/>
  <c r="H74" i="15"/>
  <c r="W208" i="15"/>
  <c r="J119" i="15"/>
  <c r="W195" i="15"/>
  <c r="J38" i="15"/>
  <c r="X16" i="18"/>
  <c r="W58" i="15"/>
  <c r="J35" i="15"/>
  <c r="J101" i="15"/>
  <c r="K162" i="15"/>
  <c r="Y174" i="15"/>
  <c r="L85" i="15"/>
  <c r="L165" i="15"/>
  <c r="L91" i="15"/>
  <c r="J65" i="15"/>
  <c r="K71" i="15"/>
  <c r="J168" i="15"/>
  <c r="J128" i="15"/>
  <c r="W61" i="15"/>
  <c r="K150" i="15"/>
  <c r="J116" i="15"/>
  <c r="L92" i="15"/>
  <c r="W143" i="15"/>
  <c r="X14" i="18"/>
  <c r="W151" i="15"/>
  <c r="W162" i="15"/>
  <c r="L153" i="15"/>
  <c r="Z177" i="15"/>
  <c r="W71" i="15"/>
  <c r="V19" i="15"/>
  <c r="L160" i="15"/>
  <c r="J126" i="15"/>
  <c r="J121" i="15"/>
  <c r="K211" i="15"/>
  <c r="W70" i="15"/>
  <c r="W72" i="15"/>
  <c r="W40" i="15"/>
  <c r="W161" i="15"/>
  <c r="J107" i="15"/>
  <c r="Z180" i="15"/>
  <c r="J100" i="15"/>
  <c r="J22" i="15"/>
  <c r="W163" i="15"/>
  <c r="W133" i="15"/>
  <c r="L59" i="15"/>
  <c r="W60" i="15"/>
  <c r="J120" i="15"/>
  <c r="J33" i="15"/>
  <c r="J114" i="15"/>
  <c r="K54" i="15"/>
  <c r="J12" i="15"/>
  <c r="J28" i="15"/>
  <c r="L135" i="15"/>
  <c r="W56" i="15"/>
  <c r="K216" i="15"/>
  <c r="J113" i="15"/>
  <c r="K97" i="15"/>
  <c r="L144" i="15"/>
  <c r="V80" i="15"/>
  <c r="H37" i="15"/>
  <c r="V106" i="15"/>
  <c r="L51" i="15"/>
  <c r="V75" i="15"/>
  <c r="Z173" i="15"/>
  <c r="X17" i="18"/>
  <c r="W54" i="15"/>
  <c r="W82" i="15"/>
  <c r="K207" i="15"/>
  <c r="W157" i="15"/>
  <c r="W156" i="15"/>
  <c r="L110" i="15"/>
  <c r="K55" i="15"/>
  <c r="Z170" i="15"/>
  <c r="W57" i="15"/>
  <c r="V17" i="15"/>
  <c r="J26" i="15"/>
  <c r="K202" i="15"/>
  <c r="J41" i="15"/>
  <c r="K50" i="15"/>
  <c r="W201" i="15"/>
  <c r="W210" i="15"/>
  <c r="J127" i="15"/>
  <c r="K89" i="15"/>
  <c r="J105" i="15"/>
  <c r="K173" i="15"/>
  <c r="W62" i="15"/>
  <c r="W68" i="15"/>
  <c r="K87" i="15"/>
  <c r="K82" i="15"/>
  <c r="X11" i="18"/>
  <c r="L90" i="15"/>
  <c r="W93" i="15"/>
  <c r="W94" i="15"/>
  <c r="W50" i="15"/>
  <c r="J14" i="15"/>
  <c r="J69" i="15"/>
  <c r="J124" i="15"/>
  <c r="L213" i="15"/>
  <c r="L209" i="15"/>
  <c r="W87" i="15"/>
  <c r="W49" i="15"/>
  <c r="W203" i="15"/>
  <c r="V39" i="15"/>
  <c r="L142" i="15"/>
  <c r="W191" i="15"/>
  <c r="V131" i="15"/>
  <c r="K84" i="15"/>
  <c r="K49" i="15"/>
  <c r="K203" i="15"/>
  <c r="J20" i="15"/>
  <c r="E12" i="18"/>
  <c r="K108" i="15"/>
  <c r="Y167" i="15"/>
  <c r="Y17" i="17"/>
  <c r="K191" i="15"/>
  <c r="L96" i="15"/>
  <c r="K187" i="15"/>
  <c r="K44" i="15"/>
  <c r="J103" i="15"/>
  <c r="H32" i="15"/>
  <c r="W86" i="15"/>
  <c r="J99" i="15"/>
  <c r="K143" i="15"/>
  <c r="K195" i="15"/>
  <c r="W102" i="15"/>
  <c r="J125" i="15"/>
  <c r="W148" i="15"/>
  <c r="J129" i="15"/>
  <c r="K72" i="15"/>
  <c r="V21" i="15"/>
  <c r="L63" i="15"/>
  <c r="K93" i="15"/>
  <c r="V27" i="15"/>
  <c r="J182" i="15"/>
  <c r="K94" i="15"/>
  <c r="K152" i="15"/>
  <c r="V73" i="15"/>
  <c r="H36" i="15"/>
  <c r="W66" i="15"/>
  <c r="W108" i="15"/>
  <c r="J122" i="15"/>
  <c r="W187" i="15"/>
  <c r="W44" i="15"/>
  <c r="W159" i="15"/>
  <c r="K66" i="15"/>
  <c r="J46" i="15"/>
  <c r="V45" i="15"/>
  <c r="Z172" i="15"/>
  <c r="V34" i="15"/>
  <c r="K159" i="15"/>
  <c r="J43" i="15"/>
  <c r="K117" i="15"/>
  <c r="W52" i="15"/>
  <c r="K208" i="15"/>
  <c r="K204" i="15"/>
  <c r="J123" i="15"/>
  <c r="J16" i="15"/>
  <c r="K214" i="15"/>
  <c r="W154" i="15"/>
  <c r="J179" i="15"/>
  <c r="W206" i="15"/>
  <c r="Y178" i="15"/>
  <c r="J10" i="15"/>
  <c r="W199" i="15"/>
  <c r="K151" i="15"/>
  <c r="K133" i="15"/>
  <c r="W48" i="15"/>
  <c r="W215" i="15"/>
  <c r="J130" i="15"/>
  <c r="W53" i="15"/>
  <c r="H42" i="15"/>
  <c r="K83" i="15"/>
  <c r="V13" i="15"/>
  <c r="W140" i="15"/>
  <c r="Y181" i="15"/>
  <c r="V78" i="15"/>
  <c r="J76" i="15"/>
  <c r="J24" i="15"/>
  <c r="V79" i="15"/>
  <c r="J67" i="15"/>
  <c r="Y175" i="15"/>
  <c r="V23" i="15"/>
  <c r="J18" i="15"/>
  <c r="V77" i="15"/>
  <c r="Z169" i="15"/>
  <c r="W137" i="15"/>
  <c r="J109" i="15"/>
  <c r="V112" i="15"/>
  <c r="K177" i="15"/>
  <c r="Z176" i="15"/>
  <c r="K70" i="15"/>
  <c r="K61" i="15"/>
  <c r="K157" i="15"/>
  <c r="K60" i="15"/>
  <c r="K180" i="15"/>
  <c r="K68" i="15"/>
  <c r="K170" i="15"/>
  <c r="K56" i="15"/>
  <c r="K161" i="15"/>
  <c r="K154" i="15"/>
  <c r="K201" i="15"/>
  <c r="K206" i="15"/>
  <c r="K57" i="15"/>
  <c r="AA15" i="16" l="1"/>
  <c r="AA8" i="16"/>
  <c r="K14" i="16"/>
  <c r="Z14" i="16"/>
  <c r="K20" i="16"/>
  <c r="Z20" i="16"/>
  <c r="I17" i="16"/>
  <c r="W64" i="15"/>
  <c r="K6" i="16"/>
  <c r="J30" i="15"/>
  <c r="Z17" i="16"/>
  <c r="AA11" i="16"/>
  <c r="K21" i="16"/>
  <c r="W200" i="15"/>
  <c r="I11" i="16"/>
  <c r="W23" i="16"/>
  <c r="K19" i="16"/>
  <c r="J115" i="15"/>
  <c r="I7" i="16"/>
  <c r="H47" i="15"/>
  <c r="H6" i="15" s="1"/>
  <c r="H4" i="15" s="1"/>
  <c r="Z6" i="16"/>
  <c r="E23" i="18"/>
  <c r="R24" i="18" s="1"/>
  <c r="K16" i="16"/>
  <c r="K10" i="16"/>
  <c r="W217" i="15"/>
  <c r="K22" i="16"/>
  <c r="AA9" i="16"/>
  <c r="W98" i="15"/>
  <c r="AA12" i="16"/>
  <c r="I12" i="16"/>
  <c r="K24" i="16"/>
  <c r="K8" i="16"/>
  <c r="W149" i="15"/>
  <c r="K18" i="16"/>
  <c r="AA19" i="16"/>
  <c r="AA16" i="16"/>
  <c r="J132" i="15"/>
  <c r="J183" i="15"/>
  <c r="Z13" i="16"/>
  <c r="K13" i="16"/>
  <c r="K9" i="16"/>
  <c r="I15" i="16"/>
  <c r="H81" i="15"/>
  <c r="Z10" i="16"/>
  <c r="W166" i="15"/>
  <c r="T15" i="5"/>
  <c r="T11" i="14"/>
  <c r="T6" i="14"/>
  <c r="T10" i="11"/>
  <c r="T17" i="11"/>
  <c r="T14" i="5"/>
  <c r="T9" i="12"/>
  <c r="T9" i="6"/>
  <c r="T19" i="12"/>
  <c r="T18" i="5"/>
  <c r="T13" i="11"/>
  <c r="T19" i="5"/>
  <c r="T11" i="6"/>
  <c r="T16" i="12"/>
  <c r="S19" i="8"/>
  <c r="AE19" i="8"/>
  <c r="AD16" i="8"/>
  <c r="AE41" i="6"/>
  <c r="S41" i="6" s="1"/>
  <c r="T41" i="6" s="1"/>
  <c r="S18" i="6"/>
  <c r="AE18" i="6"/>
  <c r="AD14" i="3"/>
  <c r="AE19" i="3"/>
  <c r="AH14" i="12"/>
  <c r="S14" i="12" s="1"/>
  <c r="AD8" i="6"/>
  <c r="S20" i="6"/>
  <c r="AE20" i="6"/>
  <c r="AD20" i="3"/>
  <c r="AE26" i="3"/>
  <c r="S26" i="3"/>
  <c r="T26" i="3" s="1"/>
  <c r="AD17" i="6"/>
  <c r="AE19" i="6"/>
  <c r="S19" i="6" s="1"/>
  <c r="AH20" i="12"/>
  <c r="S9" i="3"/>
  <c r="AE9" i="3"/>
  <c r="T7" i="7"/>
  <c r="R17" i="4"/>
  <c r="AD20" i="9"/>
  <c r="AE38" i="3"/>
  <c r="S38" i="3" s="1"/>
  <c r="T38" i="3" s="1"/>
  <c r="AE60" i="5"/>
  <c r="AE46" i="4"/>
  <c r="S46" i="4"/>
  <c r="T46" i="4" s="1"/>
  <c r="T6" i="10"/>
  <c r="T7" i="11"/>
  <c r="AE54" i="3"/>
  <c r="S54" i="3" s="1"/>
  <c r="T54" i="3" s="1"/>
  <c r="S50" i="9"/>
  <c r="T50" i="9" s="1"/>
  <c r="AE50" i="9"/>
  <c r="AD6" i="3"/>
  <c r="R57" i="3"/>
  <c r="S17" i="12"/>
  <c r="AH17" i="12"/>
  <c r="AE55" i="4"/>
  <c r="S55" i="4" s="1"/>
  <c r="T55" i="4" s="1"/>
  <c r="AG18" i="12"/>
  <c r="T19" i="14"/>
  <c r="AD12" i="3"/>
  <c r="AE51" i="4"/>
  <c r="S51" i="4"/>
  <c r="T51" i="4" s="1"/>
  <c r="AD13" i="9"/>
  <c r="T9" i="14"/>
  <c r="T13" i="14"/>
  <c r="T7" i="9"/>
  <c r="AD18" i="4"/>
  <c r="T15" i="11"/>
  <c r="AE9" i="4"/>
  <c r="S9" i="4"/>
  <c r="AE37" i="6"/>
  <c r="S37" i="6" s="1"/>
  <c r="T37" i="6" s="1"/>
  <c r="AH50" i="12"/>
  <c r="S50" i="12" s="1"/>
  <c r="T50" i="12" s="1"/>
  <c r="W50" i="12" s="1"/>
  <c r="AE20" i="4"/>
  <c r="AD21" i="4"/>
  <c r="S53" i="12"/>
  <c r="T53" i="12" s="1"/>
  <c r="W53" i="12" s="1"/>
  <c r="AH53" i="12"/>
  <c r="T7" i="6"/>
  <c r="S11" i="12"/>
  <c r="AE40" i="3"/>
  <c r="S40" i="3" s="1"/>
  <c r="T40" i="3" s="1"/>
  <c r="AD12" i="9"/>
  <c r="AE31" i="4"/>
  <c r="S31" i="4" s="1"/>
  <c r="T31" i="4" s="1"/>
  <c r="R11" i="4"/>
  <c r="AE14" i="6"/>
  <c r="AE34" i="3"/>
  <c r="S34" i="3"/>
  <c r="T34" i="3" s="1"/>
  <c r="T8" i="11"/>
  <c r="T18" i="7"/>
  <c r="AG21" i="12"/>
  <c r="S23" i="3"/>
  <c r="AE23" i="3"/>
  <c r="T17" i="7"/>
  <c r="AE17" i="3"/>
  <c r="T13" i="6"/>
  <c r="AD19" i="9"/>
  <c r="R49" i="4"/>
  <c r="AD49" i="4" s="1"/>
  <c r="AD15" i="9"/>
  <c r="T17" i="13"/>
  <c r="T16" i="10"/>
  <c r="R27" i="4"/>
  <c r="AD27" i="4" s="1"/>
  <c r="AE36" i="9"/>
  <c r="S36" i="9" s="1"/>
  <c r="T36" i="9" s="1"/>
  <c r="R51" i="8"/>
  <c r="AD6" i="8"/>
  <c r="R7" i="4"/>
  <c r="R52" i="4"/>
  <c r="AD52" i="4" s="1"/>
  <c r="AD10" i="8"/>
  <c r="T19" i="4"/>
  <c r="T9" i="13"/>
  <c r="AH29" i="12"/>
  <c r="S29" i="12" s="1"/>
  <c r="T29" i="12" s="1"/>
  <c r="W29" i="12" s="1"/>
  <c r="T13" i="13"/>
  <c r="AH6" i="12"/>
  <c r="S6" i="12"/>
  <c r="T15" i="8"/>
  <c r="R44" i="4"/>
  <c r="AD44" i="4" s="1"/>
  <c r="AD16" i="3"/>
  <c r="AE24" i="4"/>
  <c r="S24" i="4" s="1"/>
  <c r="T24" i="4" s="1"/>
  <c r="T8" i="14"/>
  <c r="T7" i="5"/>
  <c r="T8" i="7"/>
  <c r="AE42" i="4"/>
  <c r="S42" i="4" s="1"/>
  <c r="T42" i="4" s="1"/>
  <c r="S21" i="9"/>
  <c r="AE21" i="9"/>
  <c r="AE14" i="4"/>
  <c r="S14" i="4"/>
  <c r="AE48" i="3"/>
  <c r="S48" i="3"/>
  <c r="T48" i="3" s="1"/>
  <c r="AE46" i="3"/>
  <c r="S46" i="3" s="1"/>
  <c r="T46" i="3" s="1"/>
  <c r="S22" i="9"/>
  <c r="T22" i="9" s="1"/>
  <c r="AE22" i="9"/>
  <c r="AE28" i="8"/>
  <c r="S28" i="8" s="1"/>
  <c r="T28" i="8" s="1"/>
  <c r="AE41" i="9"/>
  <c r="S41" i="9" s="1"/>
  <c r="T41" i="9" s="1"/>
  <c r="AD14" i="9"/>
  <c r="AD10" i="6"/>
  <c r="AD10" i="3"/>
  <c r="R47" i="4"/>
  <c r="AD47" i="4" s="1"/>
  <c r="AE36" i="4"/>
  <c r="S36" i="4"/>
  <c r="T36" i="4" s="1"/>
  <c r="AE56" i="3"/>
  <c r="S56" i="3"/>
  <c r="T56" i="3" s="1"/>
  <c r="AE48" i="4"/>
  <c r="S48" i="4"/>
  <c r="T48" i="4" s="1"/>
  <c r="T6" i="7"/>
  <c r="T11" i="7"/>
  <c r="AH44" i="12"/>
  <c r="T12" i="12"/>
  <c r="AD12" i="8"/>
  <c r="T13" i="7"/>
  <c r="AE25" i="9"/>
  <c r="S25" i="9"/>
  <c r="T25" i="9" s="1"/>
  <c r="AD17" i="9"/>
  <c r="AE60" i="14"/>
  <c r="T8" i="5"/>
  <c r="AD16" i="4"/>
  <c r="AE52" i="6"/>
  <c r="S52" i="6"/>
  <c r="T52" i="6" s="1"/>
  <c r="T7" i="14"/>
  <c r="AD22" i="3"/>
  <c r="AE13" i="3"/>
  <c r="T13" i="5"/>
  <c r="AE39" i="4"/>
  <c r="S39" i="4" s="1"/>
  <c r="T39" i="4" s="1"/>
  <c r="S45" i="4"/>
  <c r="T45" i="4" s="1"/>
  <c r="AE45" i="4"/>
  <c r="AE36" i="3"/>
  <c r="S36" i="3"/>
  <c r="T36" i="3" s="1"/>
  <c r="S12" i="11"/>
  <c r="S55" i="11" s="1"/>
  <c r="T12" i="14"/>
  <c r="AE51" i="7"/>
  <c r="S20" i="5"/>
  <c r="AE39" i="6"/>
  <c r="S39" i="6" s="1"/>
  <c r="T39" i="6" s="1"/>
  <c r="AE16" i="6"/>
  <c r="S41" i="4"/>
  <c r="T41" i="4" s="1"/>
  <c r="AE41" i="4"/>
  <c r="AE13" i="8"/>
  <c r="AE52" i="3"/>
  <c r="S52" i="3"/>
  <c r="T52" i="3" s="1"/>
  <c r="AE28" i="3"/>
  <c r="S28" i="3" s="1"/>
  <c r="T28" i="3" s="1"/>
  <c r="S15" i="14"/>
  <c r="S60" i="14" s="1"/>
  <c r="R12" i="4"/>
  <c r="AE21" i="6"/>
  <c r="S21" i="6"/>
  <c r="T21" i="7"/>
  <c r="AD20" i="8"/>
  <c r="T21" i="14"/>
  <c r="S44" i="3"/>
  <c r="T44" i="3" s="1"/>
  <c r="AD24" i="3"/>
  <c r="R32" i="4"/>
  <c r="AD32" i="4" s="1"/>
  <c r="AD8" i="3"/>
  <c r="T12" i="5"/>
  <c r="AD21" i="8"/>
  <c r="AD8" i="4"/>
  <c r="AD10" i="9"/>
  <c r="AE50" i="3"/>
  <c r="S50" i="3"/>
  <c r="T50" i="3" s="1"/>
  <c r="AE43" i="6"/>
  <c r="S43" i="6"/>
  <c r="T43" i="6" s="1"/>
  <c r="R22" i="4"/>
  <c r="AD22" i="4" s="1"/>
  <c r="S15" i="12"/>
  <c r="S34" i="8"/>
  <c r="T34" i="8" s="1"/>
  <c r="AE34" i="8"/>
  <c r="S21" i="10"/>
  <c r="AE54" i="10"/>
  <c r="AD18" i="3"/>
  <c r="AD7" i="8"/>
  <c r="AD14" i="8"/>
  <c r="S30" i="19"/>
  <c r="S31" i="19" s="1"/>
  <c r="S33" i="19" s="1"/>
  <c r="S34" i="19" s="1"/>
  <c r="S36" i="19" s="1"/>
  <c r="J43" i="19" s="1"/>
  <c r="T16" i="14"/>
  <c r="AD11" i="9"/>
  <c r="AD16" i="9"/>
  <c r="AE39" i="9"/>
  <c r="S39" i="9" s="1"/>
  <c r="T39" i="9" s="1"/>
  <c r="AE15" i="3"/>
  <c r="AH47" i="12"/>
  <c r="S47" i="12" s="1"/>
  <c r="T47" i="12" s="1"/>
  <c r="W47" i="12" s="1"/>
  <c r="I51" i="16"/>
  <c r="AE35" i="9"/>
  <c r="S35" i="9"/>
  <c r="T35" i="9" s="1"/>
  <c r="S35" i="12"/>
  <c r="T35" i="12" s="1"/>
  <c r="W35" i="12" s="1"/>
  <c r="AH35" i="12"/>
  <c r="S41" i="12"/>
  <c r="T41" i="12" s="1"/>
  <c r="W41" i="12" s="1"/>
  <c r="AH41" i="12"/>
  <c r="S19" i="11"/>
  <c r="R29" i="4"/>
  <c r="AD29" i="4" s="1"/>
  <c r="S15" i="4"/>
  <c r="S9" i="8"/>
  <c r="AH38" i="12"/>
  <c r="S38" i="12" s="1"/>
  <c r="T38" i="12" s="1"/>
  <c r="W38" i="12" s="1"/>
  <c r="S10" i="10"/>
  <c r="S54" i="10" s="1"/>
  <c r="R25" i="4"/>
  <c r="AD25" i="4" s="1"/>
  <c r="S21" i="13"/>
  <c r="S58" i="13" s="1"/>
  <c r="AD6" i="9"/>
  <c r="R51" i="9"/>
  <c r="AE32" i="3"/>
  <c r="S32" i="3"/>
  <c r="T32" i="3" s="1"/>
  <c r="T6" i="11"/>
  <c r="S10" i="5"/>
  <c r="AD18" i="9"/>
  <c r="AG7" i="12"/>
  <c r="T12" i="6"/>
  <c r="AE58" i="13"/>
  <c r="AD6" i="6"/>
  <c r="AH13" i="12"/>
  <c r="S13" i="12"/>
  <c r="T18" i="11"/>
  <c r="AE37" i="4"/>
  <c r="S37" i="4" s="1"/>
  <c r="T37" i="4" s="1"/>
  <c r="AE50" i="4"/>
  <c r="S50" i="4" s="1"/>
  <c r="T50" i="4" s="1"/>
  <c r="AD8" i="8"/>
  <c r="AE47" i="6"/>
  <c r="S47" i="6" s="1"/>
  <c r="T47" i="6" s="1"/>
  <c r="AD10" i="4"/>
  <c r="AD13" i="4"/>
  <c r="S10" i="7"/>
  <c r="S51" i="7" s="1"/>
  <c r="AE56" i="4"/>
  <c r="S56" i="4" s="1"/>
  <c r="T56" i="4" s="1"/>
  <c r="AE34" i="4"/>
  <c r="S34" i="4" s="1"/>
  <c r="T34" i="4" s="1"/>
  <c r="AD9" i="9"/>
  <c r="AE23" i="9"/>
  <c r="S23" i="9" s="1"/>
  <c r="T23" i="9" s="1"/>
  <c r="R15" i="6"/>
  <c r="AH10" i="12"/>
  <c r="S10" i="12"/>
  <c r="S8" i="12"/>
  <c r="S13" i="10"/>
  <c r="AE55" i="11"/>
  <c r="AD18" i="8"/>
  <c r="AE21" i="3"/>
  <c r="S21" i="3" s="1"/>
  <c r="S11" i="5"/>
  <c r="S20" i="14"/>
  <c r="S16" i="5"/>
  <c r="S6" i="5"/>
  <c r="P58" i="6"/>
  <c r="AD6" i="4"/>
  <c r="L56" i="15"/>
  <c r="V109" i="15"/>
  <c r="W79" i="15"/>
  <c r="J42" i="15"/>
  <c r="W27" i="15"/>
  <c r="L203" i="15"/>
  <c r="V105" i="15"/>
  <c r="K62" i="15"/>
  <c r="K176" i="15"/>
  <c r="V121" i="15"/>
  <c r="K58" i="15"/>
  <c r="L49" i="15"/>
  <c r="W17" i="15"/>
  <c r="K210" i="15"/>
  <c r="V35" i="15"/>
  <c r="L170" i="15"/>
  <c r="V24" i="15"/>
  <c r="L93" i="15"/>
  <c r="L89" i="15"/>
  <c r="V12" i="15"/>
  <c r="V126" i="15"/>
  <c r="K199" i="15"/>
  <c r="J74" i="15"/>
  <c r="K48" i="15"/>
  <c r="W25" i="15"/>
  <c r="K137" i="15"/>
  <c r="L68" i="15"/>
  <c r="V130" i="15"/>
  <c r="V123" i="15"/>
  <c r="L191" i="15"/>
  <c r="L84" i="15"/>
  <c r="L55" i="15"/>
  <c r="J37" i="15"/>
  <c r="L54" i="15"/>
  <c r="V116" i="15"/>
  <c r="V65" i="15"/>
  <c r="Z171" i="15"/>
  <c r="J36" i="15"/>
  <c r="V114" i="15"/>
  <c r="K163" i="15"/>
  <c r="Z174" i="15"/>
  <c r="V38" i="15"/>
  <c r="K174" i="15"/>
  <c r="K169" i="15"/>
  <c r="L133" i="15"/>
  <c r="L180" i="15"/>
  <c r="K77" i="15"/>
  <c r="V10" i="15"/>
  <c r="L204" i="15"/>
  <c r="W45" i="15"/>
  <c r="W21" i="15"/>
  <c r="K148" i="15"/>
  <c r="K171" i="15"/>
  <c r="K86" i="15"/>
  <c r="V120" i="15"/>
  <c r="W19" i="15"/>
  <c r="L162" i="15"/>
  <c r="V31" i="15"/>
  <c r="Z175" i="15"/>
  <c r="V20" i="15"/>
  <c r="W77" i="15"/>
  <c r="V76" i="15"/>
  <c r="L208" i="15"/>
  <c r="V46" i="15"/>
  <c r="L72" i="15"/>
  <c r="V99" i="15"/>
  <c r="Z167" i="15"/>
  <c r="Y18" i="17"/>
  <c r="V127" i="15"/>
  <c r="W75" i="15"/>
  <c r="W80" i="15"/>
  <c r="V33" i="15"/>
  <c r="K140" i="15"/>
  <c r="K52" i="15"/>
  <c r="L177" i="15"/>
  <c r="L94" i="15"/>
  <c r="K156" i="15"/>
  <c r="V119" i="15"/>
  <c r="Y168" i="15"/>
  <c r="L60" i="15"/>
  <c r="V18" i="15"/>
  <c r="W78" i="15"/>
  <c r="K178" i="15"/>
  <c r="L117" i="15"/>
  <c r="W73" i="15"/>
  <c r="V129" i="15"/>
  <c r="J32" i="15"/>
  <c r="K167" i="15"/>
  <c r="K131" i="15"/>
  <c r="K80" i="15"/>
  <c r="K13" i="15"/>
  <c r="V103" i="15"/>
  <c r="V128" i="15"/>
  <c r="V101" i="15"/>
  <c r="L57" i="15"/>
  <c r="L157" i="15"/>
  <c r="Z178" i="15"/>
  <c r="V43" i="15"/>
  <c r="L108" i="15"/>
  <c r="W131" i="15"/>
  <c r="L50" i="15"/>
  <c r="L97" i="15"/>
  <c r="V22" i="15"/>
  <c r="K40" i="15"/>
  <c r="L206" i="15"/>
  <c r="L61" i="15"/>
  <c r="W23" i="15"/>
  <c r="L159" i="15"/>
  <c r="L66" i="15"/>
  <c r="W39" i="15"/>
  <c r="V124" i="15"/>
  <c r="L82" i="15"/>
  <c r="V41" i="15"/>
  <c r="V113" i="15"/>
  <c r="V100" i="15"/>
  <c r="K102" i="15"/>
  <c r="L150" i="15"/>
  <c r="V111" i="15"/>
  <c r="L70" i="15"/>
  <c r="Z181" i="15"/>
  <c r="W34" i="15"/>
  <c r="K172" i="15"/>
  <c r="L152" i="15"/>
  <c r="V125" i="15"/>
  <c r="R12" i="18"/>
  <c r="K39" i="15"/>
  <c r="V69" i="15"/>
  <c r="L87" i="15"/>
  <c r="W106" i="15"/>
  <c r="L216" i="15"/>
  <c r="V107" i="15"/>
  <c r="L207" i="15"/>
  <c r="L201" i="15"/>
  <c r="Y179" i="15"/>
  <c r="K34" i="15"/>
  <c r="L195" i="15"/>
  <c r="V14" i="15"/>
  <c r="V28" i="15"/>
  <c r="K53" i="15"/>
  <c r="L154" i="15"/>
  <c r="K112" i="15"/>
  <c r="V67" i="15"/>
  <c r="W13" i="15"/>
  <c r="L151" i="15"/>
  <c r="L214" i="15"/>
  <c r="Y182" i="15"/>
  <c r="L143" i="15"/>
  <c r="L44" i="15"/>
  <c r="AJ20" i="18"/>
  <c r="L202" i="15"/>
  <c r="L161" i="15"/>
  <c r="W112" i="15"/>
  <c r="K79" i="15"/>
  <c r="L83" i="15"/>
  <c r="V16" i="15"/>
  <c r="V122" i="15"/>
  <c r="K27" i="15"/>
  <c r="L187" i="15"/>
  <c r="L173" i="15"/>
  <c r="V26" i="15"/>
  <c r="L211" i="15"/>
  <c r="L71" i="15"/>
  <c r="K215" i="15"/>
  <c r="K78" i="15"/>
  <c r="K175" i="15"/>
  <c r="K25" i="15"/>
  <c r="W22" i="16" l="1"/>
  <c r="L23" i="16"/>
  <c r="AJ23" i="18"/>
  <c r="Z21" i="16"/>
  <c r="W24" i="16"/>
  <c r="W10" i="16"/>
  <c r="Z18" i="16"/>
  <c r="R23" i="18"/>
  <c r="AA20" i="16"/>
  <c r="W18" i="16"/>
  <c r="AA17" i="16"/>
  <c r="K7" i="16"/>
  <c r="J47" i="15"/>
  <c r="W19" i="16"/>
  <c r="W14" i="16"/>
  <c r="Z7" i="16"/>
  <c r="Y183" i="15"/>
  <c r="Z51" i="16" s="1"/>
  <c r="Y6" i="15"/>
  <c r="Y4" i="15" s="1"/>
  <c r="W9" i="16"/>
  <c r="K166" i="15"/>
  <c r="Y25" i="17"/>
  <c r="AA6" i="16"/>
  <c r="V115" i="15"/>
  <c r="W21" i="16"/>
  <c r="W16" i="16"/>
  <c r="AA14" i="16"/>
  <c r="K98" i="15"/>
  <c r="W6" i="16"/>
  <c r="V30" i="15"/>
  <c r="W13" i="16"/>
  <c r="AA13" i="16"/>
  <c r="K11" i="16"/>
  <c r="AA10" i="16"/>
  <c r="V132" i="15"/>
  <c r="K12" i="16"/>
  <c r="K149" i="15"/>
  <c r="K64" i="15"/>
  <c r="K15" i="16"/>
  <c r="J81" i="15"/>
  <c r="J6" i="15" s="1"/>
  <c r="J4" i="15" s="1"/>
  <c r="K200" i="15"/>
  <c r="W8" i="16"/>
  <c r="W20" i="16"/>
  <c r="K217" i="15"/>
  <c r="X23" i="16"/>
  <c r="K17" i="16"/>
  <c r="T21" i="3"/>
  <c r="T14" i="12"/>
  <c r="T19" i="6"/>
  <c r="J45" i="19"/>
  <c r="R43" i="19"/>
  <c r="AB43" i="19" s="1"/>
  <c r="T20" i="14"/>
  <c r="AE25" i="4"/>
  <c r="S25" i="4" s="1"/>
  <c r="T25" i="4" s="1"/>
  <c r="AE22" i="3"/>
  <c r="S22" i="3"/>
  <c r="W12" i="12"/>
  <c r="AE47" i="4"/>
  <c r="S47" i="4" s="1"/>
  <c r="T47" i="4" s="1"/>
  <c r="T23" i="3"/>
  <c r="AE12" i="9"/>
  <c r="S12" i="9"/>
  <c r="AE12" i="3"/>
  <c r="S12" i="3"/>
  <c r="T20" i="6"/>
  <c r="S21" i="12"/>
  <c r="AH21" i="12"/>
  <c r="AE8" i="6"/>
  <c r="T19" i="8"/>
  <c r="T11" i="5"/>
  <c r="AE24" i="3"/>
  <c r="S24" i="3"/>
  <c r="AE10" i="3"/>
  <c r="S10" i="3"/>
  <c r="T9" i="4"/>
  <c r="AH18" i="12"/>
  <c r="AE14" i="8"/>
  <c r="S14" i="8"/>
  <c r="AE10" i="6"/>
  <c r="S10" i="6" s="1"/>
  <c r="T14" i="4"/>
  <c r="AE44" i="4"/>
  <c r="AE52" i="4"/>
  <c r="S52" i="4" s="1"/>
  <c r="T52" i="4" s="1"/>
  <c r="AE15" i="9"/>
  <c r="S15" i="9" s="1"/>
  <c r="T11" i="12"/>
  <c r="AE18" i="8"/>
  <c r="T9" i="8"/>
  <c r="AE7" i="8"/>
  <c r="AE20" i="8"/>
  <c r="S20" i="8"/>
  <c r="S13" i="8"/>
  <c r="AE16" i="4"/>
  <c r="S16" i="4"/>
  <c r="AE14" i="9"/>
  <c r="AE49" i="4"/>
  <c r="S49" i="4" s="1"/>
  <c r="T49" i="4" s="1"/>
  <c r="S20" i="12"/>
  <c r="T15" i="4"/>
  <c r="AE18" i="3"/>
  <c r="S18" i="3"/>
  <c r="AE18" i="4"/>
  <c r="S18" i="4" s="1"/>
  <c r="S19" i="3"/>
  <c r="AE8" i="8"/>
  <c r="S8" i="8"/>
  <c r="AE18" i="9"/>
  <c r="S18" i="9"/>
  <c r="AE10" i="8"/>
  <c r="S10" i="8" s="1"/>
  <c r="T9" i="3"/>
  <c r="AE29" i="4"/>
  <c r="S29" i="4" s="1"/>
  <c r="T29" i="4" s="1"/>
  <c r="T21" i="6"/>
  <c r="T21" i="9"/>
  <c r="T6" i="12"/>
  <c r="AD7" i="4"/>
  <c r="AE19" i="9"/>
  <c r="S19" i="9"/>
  <c r="T17" i="12"/>
  <c r="AE14" i="3"/>
  <c r="S14" i="3"/>
  <c r="AH7" i="12"/>
  <c r="S7" i="12"/>
  <c r="AE9" i="9"/>
  <c r="S9" i="9" s="1"/>
  <c r="T12" i="11"/>
  <c r="T10" i="5"/>
  <c r="T13" i="10"/>
  <c r="R61" i="4"/>
  <c r="AE8" i="4"/>
  <c r="S8" i="4" s="1"/>
  <c r="AE17" i="9"/>
  <c r="S17" i="9"/>
  <c r="AD51" i="8"/>
  <c r="AE6" i="8"/>
  <c r="S6" i="8" s="1"/>
  <c r="S14" i="6"/>
  <c r="AE21" i="4"/>
  <c r="S21" i="4"/>
  <c r="AE17" i="6"/>
  <c r="S17" i="6"/>
  <c r="AE16" i="3"/>
  <c r="S16" i="3" s="1"/>
  <c r="AE6" i="4"/>
  <c r="S6" i="4"/>
  <c r="AE10" i="9"/>
  <c r="S10" i="9" s="1"/>
  <c r="T10" i="7"/>
  <c r="S15" i="3"/>
  <c r="T10" i="12"/>
  <c r="T21" i="10"/>
  <c r="S6" i="3"/>
  <c r="AE6" i="3"/>
  <c r="AD57" i="3"/>
  <c r="T18" i="6"/>
  <c r="W19" i="12"/>
  <c r="S44" i="12"/>
  <c r="T44" i="12" s="1"/>
  <c r="W44" i="12" s="1"/>
  <c r="T8" i="12"/>
  <c r="T13" i="12"/>
  <c r="AE13" i="4"/>
  <c r="S13" i="4" s="1"/>
  <c r="T19" i="11"/>
  <c r="AE21" i="8"/>
  <c r="S21" i="8" s="1"/>
  <c r="S16" i="6"/>
  <c r="AG55" i="12"/>
  <c r="AD11" i="4"/>
  <c r="AD58" i="6"/>
  <c r="AE6" i="6"/>
  <c r="S6" i="6" s="1"/>
  <c r="AE6" i="9"/>
  <c r="AD51" i="9"/>
  <c r="S6" i="9"/>
  <c r="AD12" i="4"/>
  <c r="S17" i="3"/>
  <c r="S20" i="4"/>
  <c r="AE13" i="9"/>
  <c r="S13" i="9"/>
  <c r="AE20" i="9"/>
  <c r="K51" i="16"/>
  <c r="T10" i="10"/>
  <c r="S60" i="5"/>
  <c r="T6" i="5"/>
  <c r="AD15" i="6"/>
  <c r="R58" i="6"/>
  <c r="T21" i="13"/>
  <c r="AE16" i="9"/>
  <c r="AE8" i="3"/>
  <c r="S8" i="3"/>
  <c r="AE20" i="3"/>
  <c r="S20" i="3"/>
  <c r="W9" i="12"/>
  <c r="AE22" i="4"/>
  <c r="S22" i="4" s="1"/>
  <c r="T22" i="4" s="1"/>
  <c r="AE10" i="4"/>
  <c r="T15" i="14"/>
  <c r="T16" i="5"/>
  <c r="AE11" i="9"/>
  <c r="S11" i="9"/>
  <c r="T15" i="12"/>
  <c r="AE32" i="4"/>
  <c r="S32" i="4" s="1"/>
  <c r="T32" i="4" s="1"/>
  <c r="T20" i="5"/>
  <c r="S13" i="3"/>
  <c r="AE12" i="8"/>
  <c r="S12" i="8" s="1"/>
  <c r="AE27" i="4"/>
  <c r="S27" i="4" s="1"/>
  <c r="T27" i="4" s="1"/>
  <c r="AD17" i="4"/>
  <c r="AE16" i="8"/>
  <c r="S16" i="8"/>
  <c r="W26" i="15"/>
  <c r="Z182" i="15"/>
  <c r="L172" i="15"/>
  <c r="W101" i="15"/>
  <c r="L167" i="15"/>
  <c r="L52" i="15"/>
  <c r="W46" i="15"/>
  <c r="K19" i="15"/>
  <c r="L174" i="15"/>
  <c r="W116" i="15"/>
  <c r="K17" i="15"/>
  <c r="W76" i="15"/>
  <c r="W38" i="15"/>
  <c r="K116" i="15"/>
  <c r="W105" i="15"/>
  <c r="K129" i="15"/>
  <c r="K76" i="15"/>
  <c r="L163" i="15"/>
  <c r="V37" i="15"/>
  <c r="W69" i="15"/>
  <c r="L178" i="15"/>
  <c r="W33" i="15"/>
  <c r="K10" i="15"/>
  <c r="K21" i="15"/>
  <c r="L210" i="15"/>
  <c r="W119" i="15"/>
  <c r="K26" i="15"/>
  <c r="W107" i="15"/>
  <c r="K101" i="15"/>
  <c r="V32" i="15"/>
  <c r="L140" i="15"/>
  <c r="K46" i="15"/>
  <c r="L48" i="15"/>
  <c r="O173" i="15"/>
  <c r="W67" i="15"/>
  <c r="K107" i="15"/>
  <c r="W111" i="15"/>
  <c r="W124" i="15"/>
  <c r="W128" i="15"/>
  <c r="W129" i="15"/>
  <c r="L171" i="15"/>
  <c r="V74" i="15"/>
  <c r="W35" i="15"/>
  <c r="K24" i="15"/>
  <c r="K41" i="15"/>
  <c r="L86" i="15"/>
  <c r="O170" i="15"/>
  <c r="L25" i="15"/>
  <c r="L112" i="15"/>
  <c r="K128" i="15"/>
  <c r="L148" i="15"/>
  <c r="L175" i="15"/>
  <c r="L53" i="15"/>
  <c r="L102" i="15"/>
  <c r="W103" i="15"/>
  <c r="W20" i="15"/>
  <c r="L199" i="15"/>
  <c r="W99" i="15"/>
  <c r="W125" i="15"/>
  <c r="L156" i="15"/>
  <c r="W65" i="15"/>
  <c r="W114" i="15"/>
  <c r="L62" i="15"/>
  <c r="L78" i="15"/>
  <c r="L27" i="15"/>
  <c r="W28" i="15"/>
  <c r="L39" i="15"/>
  <c r="K181" i="15"/>
  <c r="W18" i="15"/>
  <c r="W127" i="15"/>
  <c r="W10" i="15"/>
  <c r="K45" i="15"/>
  <c r="L58" i="15"/>
  <c r="V42" i="15"/>
  <c r="W122" i="15"/>
  <c r="K28" i="15"/>
  <c r="W100" i="15"/>
  <c r="L40" i="15"/>
  <c r="L13" i="15"/>
  <c r="K18" i="15"/>
  <c r="K127" i="15"/>
  <c r="K75" i="15"/>
  <c r="W123" i="15"/>
  <c r="W126" i="15"/>
  <c r="W121" i="15"/>
  <c r="W109" i="15"/>
  <c r="K122" i="15"/>
  <c r="W14" i="15"/>
  <c r="W113" i="15"/>
  <c r="W22" i="15"/>
  <c r="W31" i="15"/>
  <c r="K109" i="15"/>
  <c r="K22" i="15"/>
  <c r="K12" i="15"/>
  <c r="L215" i="15"/>
  <c r="L34" i="15"/>
  <c r="K106" i="15"/>
  <c r="L79" i="15"/>
  <c r="W43" i="15"/>
  <c r="W120" i="15"/>
  <c r="X12" i="18"/>
  <c r="Z168" i="15"/>
  <c r="L77" i="15"/>
  <c r="K123" i="15"/>
  <c r="W12" i="15"/>
  <c r="K121" i="15"/>
  <c r="K168" i="15"/>
  <c r="K31" i="15"/>
  <c r="V36" i="15"/>
  <c r="W130" i="15"/>
  <c r="W24" i="15"/>
  <c r="W16" i="15"/>
  <c r="K14" i="15"/>
  <c r="K113" i="15"/>
  <c r="O180" i="15"/>
  <c r="L176" i="15"/>
  <c r="K16" i="15"/>
  <c r="L80" i="15"/>
  <c r="W41" i="15"/>
  <c r="L131" i="15"/>
  <c r="K182" i="15"/>
  <c r="Z179" i="15"/>
  <c r="K23" i="15"/>
  <c r="K73" i="15"/>
  <c r="L169" i="15"/>
  <c r="L137" i="15"/>
  <c r="K33" i="15"/>
  <c r="K120" i="15"/>
  <c r="K38" i="15"/>
  <c r="K114" i="15"/>
  <c r="K105" i="15"/>
  <c r="K99" i="15"/>
  <c r="K69" i="15"/>
  <c r="K125" i="15"/>
  <c r="K65" i="15"/>
  <c r="K103" i="15"/>
  <c r="K20" i="15"/>
  <c r="K119" i="15"/>
  <c r="K43" i="15"/>
  <c r="L9" i="16" l="1"/>
  <c r="L149" i="15"/>
  <c r="L19" i="16"/>
  <c r="AA18" i="16"/>
  <c r="P19" i="16"/>
  <c r="X20" i="16"/>
  <c r="W11" i="16"/>
  <c r="X8" i="16"/>
  <c r="AA7" i="16"/>
  <c r="Z183" i="15"/>
  <c r="X23" i="18"/>
  <c r="X18" i="16"/>
  <c r="X10" i="16"/>
  <c r="L24" i="16"/>
  <c r="W17" i="16"/>
  <c r="X6" i="16"/>
  <c r="W30" i="15"/>
  <c r="X14" i="16"/>
  <c r="X24" i="16"/>
  <c r="M23" i="16"/>
  <c r="L166" i="15"/>
  <c r="W115" i="15"/>
  <c r="L200" i="15"/>
  <c r="X16" i="16"/>
  <c r="P9" i="16"/>
  <c r="L98" i="15"/>
  <c r="W15" i="16"/>
  <c r="V81" i="15"/>
  <c r="V6" i="15" s="1"/>
  <c r="V4" i="15" s="1"/>
  <c r="X19" i="16"/>
  <c r="P12" i="16"/>
  <c r="L64" i="15"/>
  <c r="L21" i="16"/>
  <c r="W7" i="16"/>
  <c r="V47" i="15"/>
  <c r="L22" i="16"/>
  <c r="X9" i="16"/>
  <c r="L217" i="15"/>
  <c r="L6" i="16"/>
  <c r="K30" i="15"/>
  <c r="W12" i="16"/>
  <c r="X13" i="16"/>
  <c r="L13" i="16"/>
  <c r="W132" i="15"/>
  <c r="X21" i="16"/>
  <c r="AA21" i="16"/>
  <c r="X22" i="16"/>
  <c r="T18" i="4"/>
  <c r="T9" i="9"/>
  <c r="T16" i="3"/>
  <c r="T10" i="8"/>
  <c r="T6" i="6"/>
  <c r="T15" i="9"/>
  <c r="T10" i="6"/>
  <c r="S51" i="8"/>
  <c r="T6" i="8"/>
  <c r="T12" i="8"/>
  <c r="T21" i="8"/>
  <c r="T13" i="4"/>
  <c r="T10" i="9"/>
  <c r="T8" i="4"/>
  <c r="W8" i="12"/>
  <c r="T14" i="6"/>
  <c r="T19" i="3"/>
  <c r="T21" i="12"/>
  <c r="T54" i="10"/>
  <c r="S18" i="12"/>
  <c r="T12" i="3"/>
  <c r="W15" i="12"/>
  <c r="T20" i="8"/>
  <c r="T10" i="3"/>
  <c r="AE11" i="4"/>
  <c r="S11" i="4"/>
  <c r="T6" i="4"/>
  <c r="T7" i="12"/>
  <c r="T11" i="9"/>
  <c r="T13" i="9"/>
  <c r="W51" i="16"/>
  <c r="T13" i="8"/>
  <c r="T8" i="3"/>
  <c r="S20" i="9"/>
  <c r="T18" i="3"/>
  <c r="T16" i="8"/>
  <c r="AH55" i="12"/>
  <c r="T12" i="9"/>
  <c r="T16" i="6"/>
  <c r="AD61" i="4"/>
  <c r="T17" i="9"/>
  <c r="T14" i="3"/>
  <c r="S44" i="4"/>
  <c r="T44" i="4" s="1"/>
  <c r="T24" i="3"/>
  <c r="AB45" i="19"/>
  <c r="R45" i="19"/>
  <c r="AE17" i="4"/>
  <c r="S16" i="9"/>
  <c r="T20" i="4"/>
  <c r="AE57" i="3"/>
  <c r="T20" i="12"/>
  <c r="S7" i="8"/>
  <c r="AE58" i="6"/>
  <c r="AE51" i="8"/>
  <c r="W14" i="12"/>
  <c r="T18" i="9"/>
  <c r="T55" i="11"/>
  <c r="T16" i="4"/>
  <c r="T20" i="3"/>
  <c r="AE15" i="6"/>
  <c r="S15" i="6"/>
  <c r="W10" i="12"/>
  <c r="T14" i="8"/>
  <c r="T60" i="5"/>
  <c r="T58" i="13"/>
  <c r="T21" i="4"/>
  <c r="AE7" i="4"/>
  <c r="S7" i="4" s="1"/>
  <c r="T8" i="8"/>
  <c r="S14" i="9"/>
  <c r="S18" i="8"/>
  <c r="S8" i="6"/>
  <c r="T22" i="3"/>
  <c r="T17" i="3"/>
  <c r="S57" i="3"/>
  <c r="T6" i="3"/>
  <c r="W17" i="12"/>
  <c r="AE12" i="4"/>
  <c r="T17" i="6"/>
  <c r="T19" i="9"/>
  <c r="S10" i="4"/>
  <c r="T6" i="9"/>
  <c r="T13" i="3"/>
  <c r="AE51" i="9"/>
  <c r="W13" i="12"/>
  <c r="T15" i="3"/>
  <c r="W6" i="12"/>
  <c r="T51" i="7"/>
  <c r="W11" i="12"/>
  <c r="T60" i="14"/>
  <c r="L73" i="15"/>
  <c r="L31" i="15"/>
  <c r="K74" i="15"/>
  <c r="L168" i="15"/>
  <c r="L21" i="15"/>
  <c r="L127" i="15"/>
  <c r="L10" i="15"/>
  <c r="K179" i="15"/>
  <c r="O167" i="15"/>
  <c r="H16" i="17"/>
  <c r="K130" i="15"/>
  <c r="L76" i="15"/>
  <c r="L114" i="15"/>
  <c r="W32" i="15"/>
  <c r="L125" i="15"/>
  <c r="L182" i="15"/>
  <c r="L121" i="15"/>
  <c r="L181" i="15"/>
  <c r="L107" i="15"/>
  <c r="O174" i="15"/>
  <c r="L69" i="15"/>
  <c r="K100" i="15"/>
  <c r="L99" i="15"/>
  <c r="L16" i="15"/>
  <c r="L106" i="15"/>
  <c r="L46" i="15"/>
  <c r="L105" i="15"/>
  <c r="O176" i="15"/>
  <c r="L12" i="15"/>
  <c r="L28" i="15"/>
  <c r="O175" i="15"/>
  <c r="W37" i="15"/>
  <c r="L43" i="15"/>
  <c r="L38" i="15"/>
  <c r="L14" i="15"/>
  <c r="L22" i="15"/>
  <c r="L101" i="15"/>
  <c r="L129" i="15"/>
  <c r="L109" i="15"/>
  <c r="K124" i="15"/>
  <c r="K35" i="15"/>
  <c r="L20" i="15"/>
  <c r="L33" i="15"/>
  <c r="L24" i="15"/>
  <c r="L103" i="15"/>
  <c r="K67" i="15"/>
  <c r="L122" i="15"/>
  <c r="L26" i="15"/>
  <c r="L65" i="15"/>
  <c r="L75" i="15"/>
  <c r="L19" i="15"/>
  <c r="O178" i="15"/>
  <c r="L113" i="15"/>
  <c r="L128" i="15"/>
  <c r="O172" i="15"/>
  <c r="L119" i="15"/>
  <c r="L120" i="15"/>
  <c r="W36" i="15"/>
  <c r="L41" i="15"/>
  <c r="K36" i="15"/>
  <c r="W42" i="15"/>
  <c r="K111" i="15"/>
  <c r="O169" i="15"/>
  <c r="K126" i="15"/>
  <c r="W74" i="15"/>
  <c r="L116" i="15"/>
  <c r="L45" i="15"/>
  <c r="L17" i="15"/>
  <c r="L23" i="15"/>
  <c r="O171" i="15"/>
  <c r="L123" i="15"/>
  <c r="L18" i="15"/>
  <c r="K32" i="15"/>
  <c r="L7" i="16" l="1"/>
  <c r="P10" i="16"/>
  <c r="M19" i="16"/>
  <c r="M13" i="16"/>
  <c r="X15" i="16"/>
  <c r="W81" i="15"/>
  <c r="L16" i="16"/>
  <c r="P8" i="16"/>
  <c r="L18" i="16"/>
  <c r="X17" i="16"/>
  <c r="L11" i="16"/>
  <c r="X11" i="16"/>
  <c r="M9" i="16"/>
  <c r="P11" i="16"/>
  <c r="P17" i="16"/>
  <c r="M22" i="16"/>
  <c r="K81" i="15"/>
  <c r="L8" i="16"/>
  <c r="L10" i="16"/>
  <c r="L14" i="16"/>
  <c r="K132" i="15"/>
  <c r="X12" i="16"/>
  <c r="P14" i="16"/>
  <c r="M24" i="16"/>
  <c r="P15" i="16"/>
  <c r="M21" i="16"/>
  <c r="K115" i="15"/>
  <c r="P13" i="16"/>
  <c r="X7" i="16"/>
  <c r="W6" i="15"/>
  <c r="W4" i="15" s="1"/>
  <c r="W47" i="15"/>
  <c r="L20" i="16"/>
  <c r="H25" i="17"/>
  <c r="Y26" i="17" s="1"/>
  <c r="P6" i="16"/>
  <c r="K183" i="15"/>
  <c r="M6" i="16"/>
  <c r="L30" i="15"/>
  <c r="L15" i="16"/>
  <c r="T7" i="4"/>
  <c r="T55" i="12"/>
  <c r="T16" i="9"/>
  <c r="T18" i="8"/>
  <c r="T11" i="4"/>
  <c r="T8" i="6"/>
  <c r="S51" i="9"/>
  <c r="AE61" i="4"/>
  <c r="T10" i="4"/>
  <c r="T14" i="9"/>
  <c r="S17" i="4"/>
  <c r="S12" i="4"/>
  <c r="X51" i="16"/>
  <c r="AA51" i="16"/>
  <c r="Z6" i="15"/>
  <c r="Z4" i="15" s="1"/>
  <c r="T7" i="8"/>
  <c r="W20" i="12"/>
  <c r="W21" i="12"/>
  <c r="T20" i="9"/>
  <c r="T51" i="9" s="1"/>
  <c r="T18" i="12"/>
  <c r="S55" i="12"/>
  <c r="T57" i="3"/>
  <c r="T15" i="6"/>
  <c r="S58" i="6"/>
  <c r="L126" i="15"/>
  <c r="L74" i="15"/>
  <c r="L36" i="15"/>
  <c r="L111" i="15"/>
  <c r="O181" i="15"/>
  <c r="L67" i="15"/>
  <c r="O182" i="15"/>
  <c r="L130" i="15"/>
  <c r="L100" i="15"/>
  <c r="L32" i="15"/>
  <c r="L35" i="15"/>
  <c r="K42" i="15"/>
  <c r="L124" i="15"/>
  <c r="L179" i="15"/>
  <c r="K37" i="15"/>
  <c r="L12" i="16" l="1"/>
  <c r="K47" i="15"/>
  <c r="L51" i="16" s="1"/>
  <c r="K6" i="15"/>
  <c r="K4" i="15" s="1"/>
  <c r="L183" i="15"/>
  <c r="M14" i="16"/>
  <c r="L132" i="15"/>
  <c r="L17" i="16"/>
  <c r="M10" i="16"/>
  <c r="M7" i="16"/>
  <c r="L115" i="15"/>
  <c r="M20" i="16"/>
  <c r="P21" i="16"/>
  <c r="L81" i="15"/>
  <c r="M8" i="16"/>
  <c r="P20" i="16"/>
  <c r="M18" i="16"/>
  <c r="M11" i="16"/>
  <c r="M15" i="16"/>
  <c r="M16" i="16"/>
  <c r="T12" i="4"/>
  <c r="W18" i="12"/>
  <c r="S61" i="4"/>
  <c r="T17" i="4"/>
  <c r="T58" i="6"/>
  <c r="T51" i="8"/>
  <c r="L42" i="15"/>
  <c r="L37" i="15"/>
  <c r="O179" i="15"/>
  <c r="P18" i="16" l="1"/>
  <c r="O183" i="15"/>
  <c r="P51" i="16" s="1"/>
  <c r="O6" i="15"/>
  <c r="O4" i="15" s="1"/>
  <c r="M12" i="16"/>
  <c r="L47" i="15"/>
  <c r="M51" i="16" s="1"/>
  <c r="M17" i="16"/>
  <c r="W55" i="12"/>
  <c r="T61" i="4"/>
  <c r="L6" i="15" l="1"/>
  <c r="L4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4" authorId="0" shapeId="0" xr:uid="{00000000-0006-0000-0100-000001000000}">
      <text>
        <r>
          <rPr>
            <b/>
            <sz val="9"/>
            <color rgb="FF000000"/>
            <rFont val="굴림"/>
            <family val="3"/>
            <charset val="129"/>
          </rPr>
          <t>가족수당이 있는 경우, 참고할만한 정보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3" authorId="0" shapeId="0" xr:uid="{00000000-0006-0000-0A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월급제의 경우에는 근로일수와 시간은 반영하지 않아도 무방합니다.(필요시 편집)
</t>
        </r>
      </text>
    </comment>
    <comment ref="J5" authorId="0" shapeId="0" xr:uid="{00000000-0006-0000-0A00-000002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3" authorId="0" shapeId="0" xr:uid="{00000000-0006-0000-0B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월급제의 경우에는 근로일수와 시간은 반영하지 않아도 무방합니다.(필요시 편집)
</t>
        </r>
      </text>
    </comment>
    <comment ref="J5" authorId="0" shapeId="0" xr:uid="{00000000-0006-0000-0B00-000002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3" authorId="0" shapeId="0" xr:uid="{00000000-0006-0000-0C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월급제의 경우에는 근로일수와 시간은 반영하지 않아도 무방합니다.(필요시 편집)
</t>
        </r>
      </text>
    </comment>
    <comment ref="J5" authorId="0" shapeId="0" xr:uid="{00000000-0006-0000-0C00-000002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3" authorId="0" shapeId="0" xr:uid="{00000000-0006-0000-0D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월급제의 경우에는 근로일수와 시간은 반영하지 않아도 무방합니다.(필요시 편집)
</t>
        </r>
      </text>
    </comment>
    <comment ref="J5" authorId="0" shapeId="0" xr:uid="{00000000-0006-0000-0D00-000002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H5" authorId="0" shapeId="0" xr:uid="{00000000-0006-0000-1000-000002000000}">
      <text>
        <r>
          <rPr>
            <b/>
            <sz val="9"/>
            <color rgb="FF000000"/>
            <rFont val="굴림"/>
            <family val="3"/>
            <charset val="129"/>
          </rPr>
          <t>수기입력, 지급일자 연도와 서식 연계</t>
        </r>
      </text>
    </comment>
    <comment ref="M5" authorId="1" shapeId="0" xr:uid="{00000000-0006-0000-1000-000001000000}">
      <text>
        <r>
          <rPr>
            <b/>
            <sz val="9"/>
            <color rgb="FF000000"/>
            <rFont val="굴림"/>
            <family val="3"/>
            <charset val="129"/>
          </rPr>
          <t>클릭하여 드롭다운 목록 선택</t>
        </r>
      </text>
    </comment>
    <comment ref="Y7" authorId="0" shapeId="0" xr:uid="{00000000-0006-0000-1000-000005000000}">
      <text>
        <r>
          <rPr>
            <b/>
            <sz val="9"/>
            <color rgb="FF000000"/>
            <rFont val="굴림"/>
            <family val="3"/>
            <charset val="129"/>
          </rPr>
          <t xml:space="preserve">조회하고자 하는 인원의 사원번호 입력
</t>
        </r>
      </text>
    </comment>
    <comment ref="AK7" authorId="0" shapeId="0" xr:uid="{00000000-0006-0000-1000-000004000000}">
      <text>
        <r>
          <rPr>
            <b/>
            <sz val="11"/>
            <color rgb="FF000000"/>
            <rFont val="굴림"/>
            <family val="3"/>
            <charset val="129"/>
          </rPr>
          <t>지급일자를 변경하면 명세서에도 자동반영
* 날짜 입력양식 : &lt;02일&gt;(</t>
        </r>
        <r>
          <rPr>
            <b/>
            <sz val="11"/>
            <color rgb="FF0000FF"/>
            <rFont val="굴림"/>
            <family val="3"/>
            <charset val="129"/>
          </rPr>
          <t>O</t>
        </r>
        <r>
          <rPr>
            <b/>
            <sz val="11"/>
            <color rgb="FF000000"/>
            <rFont val="굴림"/>
            <family val="3"/>
            <charset val="129"/>
          </rPr>
          <t>), &lt;2일&gt;(</t>
        </r>
        <r>
          <rPr>
            <b/>
            <sz val="11"/>
            <color rgb="FFFF0000"/>
            <rFont val="굴림"/>
            <family val="3"/>
            <charset val="129"/>
          </rPr>
          <t>X</t>
        </r>
        <r>
          <rPr>
            <b/>
            <sz val="11"/>
            <color rgb="FF000000"/>
            <rFont val="굴림"/>
            <family val="3"/>
            <charset val="129"/>
          </rPr>
          <t>)</t>
        </r>
      </text>
    </comment>
    <comment ref="Y35" authorId="0" shapeId="0" xr:uid="{00000000-0006-0000-1000-000003000000}">
      <text>
        <r>
          <rPr>
            <b/>
            <sz val="9"/>
            <color rgb="FF000000"/>
            <rFont val="굴림"/>
            <family val="3"/>
            <charset val="129"/>
          </rPr>
          <t xml:space="preserve">수기입력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2" authorId="0" shapeId="0" xr:uid="{00000000-0006-0000-12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1.해당근무처에서 근로를 제공하기 시작한 날을 적습니다.(필수입력)
</t>
        </r>
        <r>
          <rPr>
            <b/>
            <sz val="9"/>
            <color rgb="FFFF0000"/>
            <rFont val="굴림"/>
            <family val="3"/>
            <charset val="129"/>
          </rPr>
          <t xml:space="preserve">2.중간지급을 받은 경우 중간지급 받은 날의 다음날을 적습니다.
</t>
        </r>
      </text>
    </comment>
    <comment ref="M22" authorId="0" shapeId="0" xr:uid="{00000000-0006-0000-1200-000002000000}">
      <text>
        <r>
          <rPr>
            <b/>
            <sz val="9"/>
            <color rgb="FF000000"/>
            <rFont val="굴림"/>
            <family val="3"/>
            <charset val="129"/>
          </rPr>
          <t xml:space="preserve">퇴직한 날(「소득세법 시행령」 제43조제2항에 따라 퇴직한 날로 보는 경우(중간정산 지급일)를 포함)을 적습니다.
(※ </t>
        </r>
        <r>
          <rPr>
            <b/>
            <sz val="9"/>
            <color rgb="FFFF0000"/>
            <rFont val="굴림"/>
            <family val="3"/>
            <charset val="129"/>
          </rPr>
          <t>최종분 퇴사일은 2020.1.1.이후만 입력해야 함</t>
        </r>
        <r>
          <rPr>
            <b/>
            <sz val="9"/>
            <color rgb="FF000000"/>
            <rFont val="굴림"/>
            <family val="3"/>
            <charset val="129"/>
          </rPr>
          <t xml:space="preserve">)
</t>
        </r>
        <r>
          <rPr>
            <b/>
            <sz val="9"/>
            <color rgb="FFFF0000"/>
            <rFont val="굴림"/>
            <family val="3"/>
            <charset val="129"/>
          </rPr>
          <t xml:space="preserve">(적용례) 중간정산시점 19.12.31, 지급일 20.1.25.인 경우
          (=귀속시기 2020년) 
</t>
        </r>
        <r>
          <rPr>
            <b/>
            <sz val="9"/>
            <color rgb="FF000000"/>
            <rFont val="굴림"/>
            <family val="3"/>
            <charset val="129"/>
          </rPr>
          <t xml:space="preserve">      </t>
        </r>
        <r>
          <rPr>
            <b/>
            <sz val="9"/>
            <color rgb="FF0000FF"/>
            <rFont val="굴림"/>
            <family val="3"/>
            <charset val="129"/>
          </rPr>
          <t>→ 퇴사일 2020.1.25.입력</t>
        </r>
        <r>
          <rPr>
            <b/>
            <sz val="9"/>
            <color rgb="FF000000"/>
            <rFont val="굴림"/>
            <family val="3"/>
            <charset val="129"/>
          </rPr>
          <t xml:space="preserve">, </t>
        </r>
        <r>
          <rPr>
            <b/>
            <sz val="9"/>
            <color rgb="FFFF0000"/>
            <rFont val="굴림"/>
            <family val="3"/>
            <charset val="129"/>
          </rPr>
          <t xml:space="preserve">근속연수 계산시 제외월수에 
         1월 기재,  추후 최종 퇴직분 퇴직급여 근속년수 산정 시 
         근속년수에 가산월수 1월 기재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5" authorId="0" shapeId="0" xr:uid="{00000000-0006-0000-02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5" authorId="0" shapeId="0" xr:uid="{00000000-0006-0000-03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5" authorId="0" shapeId="0" xr:uid="{00000000-0006-0000-04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5" authorId="0" shapeId="0" xr:uid="{00000000-0006-0000-05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5" authorId="0" shapeId="0" xr:uid="{00000000-0006-0000-06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3" authorId="0" shapeId="0" xr:uid="{00000000-0006-0000-07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월급제의 경우에는 근로일수와 시간은 반영하지 않아도 무방합니다.(필요시 편집)
</t>
        </r>
      </text>
    </comment>
    <comment ref="J5" authorId="0" shapeId="0" xr:uid="{00000000-0006-0000-0700-000002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3" authorId="0" shapeId="0" xr:uid="{00000000-0006-0000-08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월급제의 경우에는 근로일수와 시간은 반영하지 않아도 무방합니다.(필요시 편집)
</t>
        </r>
      </text>
    </comment>
    <comment ref="J5" authorId="0" shapeId="0" xr:uid="{00000000-0006-0000-0800-000002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M3" authorId="0" shapeId="0" xr:uid="{00000000-0006-0000-0900-000001000000}">
      <text>
        <r>
          <rPr>
            <b/>
            <sz val="9"/>
            <color rgb="FF000000"/>
            <rFont val="굴림"/>
            <family val="3"/>
            <charset val="129"/>
          </rPr>
          <t xml:space="preserve">월급제의 경우에는 근로일수와 시간은 반영하지 않아도 무방합니다.(필요시 편집)
</t>
        </r>
      </text>
    </comment>
    <comment ref="J5" authorId="0" shapeId="0" xr:uid="{00000000-0006-0000-0900-000002000000}">
      <text>
        <r>
          <rPr>
            <b/>
            <sz val="9"/>
            <color rgb="FF000000"/>
            <rFont val="굴림"/>
            <family val="3"/>
            <charset val="129"/>
          </rPr>
          <t xml:space="preserve">해당 연장 근로수당 등의 산출을 위한 통상임금은 주 40시간 근무 통상시급 기준 기준 및 기본급+급식비로 적용하였으며, 추가 통상임금 포함 항목이 있을 경우  산출서식을 변경해야 합니다.
</t>
        </r>
      </text>
    </comment>
  </commentList>
</comments>
</file>

<file path=xl/sharedStrings.xml><?xml version="1.0" encoding="utf-8"?>
<sst xmlns="http://schemas.openxmlformats.org/spreadsheetml/2006/main" count="2165" uniqueCount="573">
  <si>
    <t>생년월일</t>
  </si>
  <si>
    <t>성명</t>
  </si>
  <si>
    <t>김태희</t>
  </si>
  <si>
    <t xml:space="preserve"> </t>
  </si>
  <si>
    <r>
      <t xml:space="preserve">통상시급
</t>
    </r>
    <r>
      <rPr>
        <sz val="9"/>
        <color rgb="FF000000"/>
        <rFont val="맑은 고딕"/>
        <family val="3"/>
        <charset val="129"/>
      </rPr>
      <t>(통상임금/209)</t>
    </r>
  </si>
  <si>
    <t>해당 퇴직소득원천징수영수증/지급명세서는 중간지급, 이연퇴직소득이 없는 기본 조건사항으로만 산출되도록 하였습니다. 이외 사항은 귀속 퇴직소득세액계산 프로그램을 활용 바랍니다.</t>
  </si>
  <si>
    <t xml:space="preserve"> 건강보험</t>
  </si>
  <si>
    <t>연장근로수당</t>
  </si>
  <si>
    <t>사원번호</t>
  </si>
  <si>
    <t>납
부
명
세</t>
  </si>
  <si>
    <t>근속
연수</t>
  </si>
  <si>
    <t>퇴사사유</t>
  </si>
  <si>
    <t>입사일자</t>
  </si>
  <si>
    <t>4월 급여</t>
  </si>
  <si>
    <t>확  인  자</t>
  </si>
  <si>
    <t>구   분</t>
  </si>
  <si>
    <t>최종 근속연수</t>
  </si>
  <si>
    <t>공제합계</t>
  </si>
  <si>
    <t>필터별 합계</t>
  </si>
  <si>
    <t>거주구분</t>
  </si>
  <si>
    <t>가산월수</t>
  </si>
  <si>
    <t>⑨ 제출처</t>
  </si>
  <si>
    <t>기 본 급</t>
  </si>
  <si>
    <t>요율(%)</t>
  </si>
  <si>
    <t>정산 근속연수</t>
  </si>
  <si>
    <t>근속연수</t>
  </si>
  <si>
    <t>산재보험</t>
  </si>
  <si>
    <t>근속월수</t>
  </si>
  <si>
    <t>국민은행</t>
  </si>
  <si>
    <t>전화번호</t>
  </si>
  <si>
    <t>야간근로시간</t>
  </si>
  <si>
    <t>근로시간</t>
  </si>
  <si>
    <t>제외월수</t>
  </si>
  <si>
    <t>휴일근로시간수</t>
  </si>
  <si>
    <t>월별시트 합계</t>
  </si>
  <si>
    <t>공제항목</t>
  </si>
  <si>
    <t>기업은행</t>
  </si>
  <si>
    <t>고용보험</t>
  </si>
  <si>
    <t>(20)퇴사일</t>
  </si>
  <si>
    <t>급식비공제</t>
  </si>
  <si>
    <t>연장근로시간수</t>
  </si>
  <si>
    <t>세무서장</t>
  </si>
  <si>
    <t>6월 급여</t>
  </si>
  <si>
    <t>휴일근로수당</t>
  </si>
  <si>
    <t>급여총액</t>
  </si>
  <si>
    <t>지급합계</t>
  </si>
  <si>
    <t>2022년</t>
  </si>
  <si>
    <t>실지급액</t>
  </si>
  <si>
    <t>성  명</t>
  </si>
  <si>
    <t>퇴직급여</t>
  </si>
  <si>
    <t>내외국인</t>
  </si>
  <si>
    <t>퇴사연도</t>
  </si>
  <si>
    <t>사업자등록번호</t>
  </si>
  <si>
    <t>귀 속 연 도</t>
  </si>
  <si>
    <t>검증결과</t>
  </si>
  <si>
    <t xml:space="preserve">120여단 </t>
  </si>
  <si>
    <t>환산급여</t>
  </si>
  <si>
    <t>연장근로시간</t>
  </si>
  <si>
    <t>통상시급(원)</t>
  </si>
  <si>
    <t>■ 근무내역</t>
  </si>
  <si>
    <t>거주지국</t>
  </si>
  <si>
    <t>정리해고</t>
  </si>
  <si>
    <t>(19)기산일</t>
  </si>
  <si>
    <t>박 공 무</t>
  </si>
  <si>
    <t>야간근로시간수</t>
  </si>
  <si>
    <t>수당총액</t>
  </si>
  <si>
    <t>항목구분</t>
  </si>
  <si>
    <t>지급일자</t>
  </si>
  <si>
    <t>농어촌특별세</t>
  </si>
  <si>
    <t>신교대대</t>
  </si>
  <si>
    <t>중간정산</t>
  </si>
  <si>
    <t>0000부대장</t>
  </si>
  <si>
    <t>관리번호</t>
  </si>
  <si>
    <t>기동대대</t>
  </si>
  <si>
    <t>통신대대</t>
  </si>
  <si>
    <t>휴일근로시간</t>
  </si>
  <si>
    <t>7월 급여</t>
  </si>
  <si>
    <t>주소/전화번호</t>
  </si>
  <si>
    <t>E-Mail</t>
  </si>
  <si>
    <t>소득세*10%</t>
  </si>
  <si>
    <t>8월 급여</t>
  </si>
  <si>
    <t>11월 급여</t>
  </si>
  <si>
    <t>야간근로수당</t>
  </si>
  <si>
    <t>민간조리원</t>
  </si>
  <si>
    <t>육군본부</t>
  </si>
  <si>
    <t>구  분</t>
  </si>
  <si>
    <t>중간지급 등</t>
  </si>
  <si>
    <t>환산산출
세액</t>
  </si>
  <si>
    <t>공제총액</t>
  </si>
  <si>
    <t>인사참모부</t>
  </si>
  <si>
    <t>농협은행</t>
  </si>
  <si>
    <t>10월 급여</t>
  </si>
  <si>
    <t>총급여액</t>
  </si>
  <si>
    <t>공병대대</t>
  </si>
  <si>
    <t>국민연금</t>
  </si>
  <si>
    <t>5월 급여</t>
  </si>
  <si>
    <t>과세총액</t>
  </si>
  <si>
    <t>2월 급여</t>
  </si>
  <si>
    <t>건강보험</t>
  </si>
  <si>
    <t>9월 급여</t>
  </si>
  <si>
    <t>급여일자</t>
  </si>
  <si>
    <t>위와 같이</t>
  </si>
  <si>
    <t>기타공제</t>
  </si>
  <si>
    <t>비과세소득</t>
  </si>
  <si>
    <t>징수
의무자</t>
  </si>
  <si>
    <t>금    액</t>
  </si>
  <si>
    <t>소  속</t>
  </si>
  <si>
    <t>장기요양보험</t>
  </si>
  <si>
    <t>신한은행</t>
  </si>
  <si>
    <t>발 급 번 호</t>
  </si>
  <si>
    <t>거주지국코드</t>
  </si>
  <si>
    <t>3월 급여</t>
  </si>
  <si>
    <t>(18)입사일</t>
  </si>
  <si>
    <t>지방소득세</t>
  </si>
  <si>
    <t>지역농축협</t>
  </si>
  <si>
    <t>12월 급여</t>
  </si>
  <si>
    <t>1월 급여</t>
  </si>
  <si>
    <t>주택자금대출</t>
  </si>
  <si>
    <t>자발적 퇴직</t>
  </si>
  <si>
    <t>연금계좌취급자</t>
  </si>
  <si>
    <t>민간근로담당</t>
  </si>
  <si>
    <t>근속수당</t>
  </si>
  <si>
    <t>퇴사일자</t>
  </si>
  <si>
    <t>근속연수
공제</t>
  </si>
  <si>
    <t>수당항목</t>
  </si>
  <si>
    <t>명절휴가비</t>
  </si>
  <si>
    <t>포병대대</t>
  </si>
  <si>
    <t xml:space="preserve">공제항목 </t>
  </si>
  <si>
    <t>⑩ 소요수량</t>
  </si>
  <si>
    <t>지급항목</t>
  </si>
  <si>
    <t>(21)지급일</t>
  </si>
  <si>
    <t>시작구간</t>
  </si>
  <si>
    <t xml:space="preserve"> 국민연금</t>
  </si>
  <si>
    <t>하나은행</t>
  </si>
  <si>
    <t xml:space="preserve"> 고용보험</t>
  </si>
  <si>
    <t>대구은행</t>
  </si>
  <si>
    <t>종료구간</t>
  </si>
  <si>
    <t>발행일자</t>
  </si>
  <si>
    <t>계좌번호</t>
  </si>
  <si>
    <t>우리은행</t>
  </si>
  <si>
    <t>인사기본정보</t>
  </si>
  <si>
    <t>근로소득세</t>
  </si>
  <si>
    <t>징수의무자구분</t>
  </si>
  <si>
    <r>
      <t xml:space="preserve">■ 소득세법 시행규칙[별지 제24호서식(2)] </t>
    </r>
    <r>
      <rPr>
        <b/>
        <sz val="10"/>
        <color rgb="FF0000FF"/>
        <rFont val="맑은 고딕"/>
        <family val="3"/>
        <charset val="129"/>
      </rPr>
      <t>&lt;개정 2019.12.31.&gt;</t>
    </r>
  </si>
  <si>
    <t xml:space="preserve">          위의 원천징수세액(퇴직소득)을 정히 영수(지급)합니다.</t>
  </si>
  <si>
    <t>01089430319 / 경북영주시 대학로142번길 7 은성하이빌 206호</t>
  </si>
  <si>
    <t>740111-2******</t>
  </si>
  <si>
    <t>610318-2******</t>
  </si>
  <si>
    <t>610910-2******</t>
  </si>
  <si>
    <t>640419-2******</t>
  </si>
  <si>
    <t>741204-2******</t>
  </si>
  <si>
    <t>740913-2******</t>
  </si>
  <si>
    <t>710912-2******</t>
  </si>
  <si>
    <t>691005-2******</t>
  </si>
  <si>
    <t>710201-2******</t>
  </si>
  <si>
    <t>700828-2******</t>
  </si>
  <si>
    <t>650201-2******</t>
  </si>
  <si>
    <t>701226-2******</t>
  </si>
  <si>
    <t>671024-2******</t>
  </si>
  <si>
    <t>720107-2******</t>
  </si>
  <si>
    <t>600330-2******</t>
  </si>
  <si>
    <t>580528-2******</t>
  </si>
  <si>
    <t>780310-2******</t>
  </si>
  <si>
    <t>680604-2******</t>
  </si>
  <si>
    <t>042-550-2452</t>
  </si>
  <si>
    <t>800217-2******</t>
  </si>
  <si>
    <t>610119-2******</t>
  </si>
  <si>
    <t>560405-2******</t>
  </si>
  <si>
    <t>640519-2******</t>
  </si>
  <si>
    <t>661218-2******</t>
  </si>
  <si>
    <t>680415-2******</t>
  </si>
  <si>
    <t>700910-2******</t>
  </si>
  <si>
    <t>691023-2******</t>
  </si>
  <si>
    <t>611210-2******</t>
  </si>
  <si>
    <t>760727-2******</t>
  </si>
  <si>
    <t>651215-2******</t>
  </si>
  <si>
    <t>640821-2******</t>
  </si>
  <si>
    <t>780828-2******</t>
  </si>
  <si>
    <t>670617-2******</t>
  </si>
  <si>
    <t>650910-2******</t>
  </si>
  <si>
    <t>670504-2******</t>
  </si>
  <si>
    <t>710309-2******</t>
  </si>
  <si>
    <t>800502-2******</t>
  </si>
  <si>
    <t> ④법인(주민)등록번호</t>
  </si>
  <si>
    <t>2022년 월별 급여지급대장</t>
  </si>
  <si>
    <t>701004-2******</t>
  </si>
  <si>
    <t>650110-2******</t>
  </si>
  <si>
    <t>(30) 환산급여별공제</t>
  </si>
  <si>
    <t>010-9707-2123</t>
  </si>
  <si>
    <t>2022-03-10 급여</t>
  </si>
  <si>
    <t>월별 원천징수 현황 입니다.</t>
  </si>
  <si>
    <t> ⑥성         명</t>
  </si>
  <si>
    <t>601210-2******</t>
  </si>
  <si>
    <t>(27)퇴직소득(17)</t>
  </si>
  <si>
    <t>770214-2******</t>
  </si>
  <si>
    <t>640501-2******</t>
  </si>
  <si>
    <t>2022-01-10 급여</t>
  </si>
  <si>
    <t>690430-2******</t>
  </si>
  <si>
    <t>이연
퇴직
소득
세액
계산</t>
  </si>
  <si>
    <t>③   성        명</t>
  </si>
  <si>
    <t>710923-2******</t>
  </si>
  <si>
    <t>641012-2******</t>
  </si>
  <si>
    <t>720804-2******</t>
  </si>
  <si>
    <t>710415-2******</t>
  </si>
  <si>
    <t>근로소득간이
세액표 참조</t>
  </si>
  <si>
    <t>660313-2******</t>
  </si>
  <si>
    <t>2022-04-08 급여</t>
  </si>
  <si>
    <t>010-5019-1874</t>
  </si>
  <si>
    <t>670305-2******</t>
  </si>
  <si>
    <t>(36) 신고대상세액(35)</t>
  </si>
  <si>
    <t>700503-2******</t>
  </si>
  <si>
    <t>2022-06-10 급여</t>
  </si>
  <si>
    <t>670115-2******</t>
  </si>
  <si>
    <t>670519-2******</t>
  </si>
  <si>
    <t>거주자1 / 비거주자2</t>
  </si>
  <si>
    <t>650117-2******</t>
  </si>
  <si>
    <t>건강보험료×12.27%</t>
  </si>
  <si>
    <t>근로소득 간이세액표 참조</t>
  </si>
  <si>
    <t xml:space="preserve">공무직 근로자 급여 관리 </t>
  </si>
  <si>
    <t>산재보험
(사업자만 넣기)</t>
  </si>
  <si>
    <t>010-8559-4115</t>
  </si>
  <si>
    <t>(38) 퇴직급여(17)</t>
  </si>
  <si>
    <t>010-9422-6262</t>
  </si>
  <si>
    <t>2022-02-10 급여</t>
  </si>
  <si>
    <t>구           분</t>
  </si>
  <si>
    <t>620412-2******</t>
  </si>
  <si>
    <t>010-8705-7459</t>
  </si>
  <si>
    <t>600629-2******</t>
  </si>
  <si>
    <t>2022-09-08 급여</t>
  </si>
  <si>
    <t>123-83-23455</t>
  </si>
  <si>
    <t>010-2168-8545</t>
  </si>
  <si>
    <t>010-4158-0644</t>
  </si>
  <si>
    <t>보수월액
×3.495%</t>
  </si>
  <si>
    <t>711116-2******</t>
  </si>
  <si>
    <t>2022-11-10 급여</t>
  </si>
  <si>
    <t>2022년 연간 급여지급대장</t>
  </si>
  <si>
    <t>(41) 신고대상세액(35)</t>
  </si>
  <si>
    <t xml:space="preserve"> (14) 사업자등록번호</t>
  </si>
  <si>
    <t>671015-2******</t>
  </si>
  <si>
    <t>기준소득
월액×4.5%</t>
  </si>
  <si>
    <t>⑦  소   재   지</t>
  </si>
  <si>
    <t>640920-2******</t>
  </si>
  <si>
    <t>750626-2******</t>
  </si>
  <si>
    <t> ⑧주         소</t>
  </si>
  <si>
    <t>690914-2******</t>
  </si>
  <si>
    <t>010-8902-1978</t>
  </si>
  <si>
    <t>2022-10-07 급여</t>
  </si>
  <si>
    <t xml:space="preserve">   목차
   바로가기</t>
  </si>
  <si>
    <t>①   소        속</t>
  </si>
  <si>
    <t>010-2533-4420</t>
  </si>
  <si>
    <t> (16) 비과세 퇴직급여</t>
  </si>
  <si>
    <t>2022-07-08 급여</t>
  </si>
  <si>
    <t>010-2559-3971</t>
  </si>
  <si>
    <t>010-6577-9277</t>
  </si>
  <si>
    <t>김순녀 → 김규선 개명</t>
  </si>
  <si>
    <t>2022-12-09 급여</t>
  </si>
  <si>
    <t>②  직         책</t>
  </si>
  <si>
    <t>귀하의 노고에 감사드립니다.</t>
  </si>
  <si>
    <t>건강보험료
×12.27%</t>
  </si>
  <si>
    <t>2022-05-10 급여</t>
  </si>
  <si>
    <t>2022-08-10 급여</t>
  </si>
  <si>
    <t>&lt;유의사항&gt;
해당 퇴직소득원천징수영수증/지급명세서는 중간지급, 이연퇴직소득이 없는
기본 조건사항으로만 산출되도록 하였습니다.
이외 사항은 귀속 퇴직소득세액계산 프로그램을 활용 바랍니다.</t>
  </si>
  <si>
    <t>대한민국 문서 서식 포탈 비즈폼 www.bizforms.co.kr</t>
  </si>
  <si>
    <t>01074759003 / 대구 북구 학남로 100 국우동 그린빌 5단지 506동 602호</t>
  </si>
  <si>
    <t>인사기본정보관리에서 "재직"상태인 근로자에 대하여 월별 급여 명세서를 PDF로 저장 합니다.</t>
  </si>
  <si>
    <t>( [   ] 소득자 보관용   [   ] 발행자 보관용   [   ] 발행자 보고용 )</t>
  </si>
  <si>
    <t>인사기본정보관리에서 "재직"상태인 근로자에 대하여 월별 급여 명세서를 일괄 인쇄합니다.</t>
  </si>
  <si>
    <t>010-6886-0523 / 대구 북구 칠곡중앙대로51길 6 태전협화맨션 105동 1303호</t>
  </si>
  <si>
    <t>01045492081 / 안동시 강남 5길 103 석미 한아름 아파트 103동 506호</t>
  </si>
  <si>
    <t>대구시 북구 구암로32길 22, 칠곡2차 동서타운 103동 1203호/010-3449-0002</t>
  </si>
  <si>
    <t>PDF저장 매크로 기능 구현이 없습니다. (매크로 기능 활용 가능자는 업무지원 협조드립니다.)</t>
  </si>
  <si>
    <r>
      <t xml:space="preserve">건강보험
</t>
    </r>
    <r>
      <rPr>
        <sz val="8"/>
        <color rgb="FF000000"/>
        <rFont val="맑은 고딕"/>
        <family val="3"/>
        <charset val="129"/>
      </rPr>
      <t>(장기요양포함)</t>
    </r>
  </si>
  <si>
    <t>2023-06-10 급여 대장</t>
  </si>
  <si>
    <t>(42) 이연퇴직소득세(39)</t>
  </si>
  <si>
    <t>휴일근로시간수×통상시급×1.5</t>
  </si>
  <si>
    <t>2023-05-10 급여 대장</t>
  </si>
  <si>
    <t>2023-08-10 급여 대장</t>
  </si>
  <si>
    <t>2023-09-08 급여 대장</t>
  </si>
  <si>
    <t>님의 원천징수 내용임을 확인합니다.</t>
  </si>
  <si>
    <t>2023-02-10 급여 대장</t>
  </si>
  <si>
    <t>(11) 2011.12.31.퇴직금</t>
  </si>
  <si>
    <t>퇴직소득원천징수영수증/지급명세서</t>
  </si>
  <si>
    <t>2023-04-10 급여 대장</t>
  </si>
  <si>
    <t>2022-12-16 급여 대장</t>
  </si>
  <si>
    <t>2023-07-08 급여 대장</t>
  </si>
  <si>
    <t>2023-11-10 급여 대장</t>
  </si>
  <si>
    <t>2023-10-07 급여 대장</t>
  </si>
  <si>
    <t>2023-01-10 급여 대장</t>
  </si>
  <si>
    <t>2023-03-10 급여 대장</t>
  </si>
  <si>
    <t>국민연금
(나누기 2 값을 넣어)</t>
  </si>
  <si>
    <t>개인 마이너스 반영해야함 더하기로</t>
  </si>
  <si>
    <t>연장근로시간수×통상시급×1.5</t>
  </si>
  <si>
    <t>야간근로시간수×통상시급×0.5</t>
  </si>
  <si>
    <t>2022년 근로소득 원천징수 확인서</t>
  </si>
  <si>
    <r>
      <t xml:space="preserve">급식비
</t>
    </r>
    <r>
      <rPr>
        <sz val="9"/>
        <color rgb="FF000000"/>
        <rFont val="맑은 고딕"/>
        <family val="3"/>
        <charset val="129"/>
      </rPr>
      <t>(비과세
한도 10만원)</t>
    </r>
  </si>
  <si>
    <r>
      <t xml:space="preserve">건강보험
</t>
    </r>
    <r>
      <rPr>
        <sz val="7"/>
        <color rgb="FF000000"/>
        <rFont val="돋움"/>
        <family val="3"/>
        <charset val="129"/>
      </rPr>
      <t>(장기요양보험 포함)</t>
    </r>
  </si>
  <si>
    <t>(33) 퇴직소득 산출세액(32 × 정산근속연수 / 12배)</t>
  </si>
  <si>
    <r>
      <t>9월 수정 후
추가 지급액
(</t>
    </r>
    <r>
      <rPr>
        <b/>
        <sz val="10"/>
        <color rgb="FF0000FF"/>
        <rFont val="맑은 고딕"/>
        <family val="3"/>
        <charset val="129"/>
      </rPr>
      <t xml:space="preserve">+금액은 지급
</t>
    </r>
    <r>
      <rPr>
        <b/>
        <sz val="10"/>
        <color rgb="FFFF0000"/>
        <rFont val="맑은 고딕"/>
        <family val="3"/>
        <charset val="129"/>
      </rPr>
      <t>-금액은 환수)</t>
    </r>
  </si>
  <si>
    <r>
      <t xml:space="preserve">연장수당 및 휴일
수당(8H까지) 산정액
</t>
    </r>
    <r>
      <rPr>
        <sz val="9"/>
        <color rgb="FF000000"/>
        <rFont val="맑은 고딕"/>
        <family val="3"/>
        <charset val="129"/>
      </rPr>
      <t>(통상시급*1.5)</t>
    </r>
  </si>
  <si>
    <t>경북 칠곡군 석적읍 석적로 955-19 우방신천지 206-602</t>
  </si>
  <si>
    <t>01093571816 / 경북 운진군 울진읍 강변로59 2층</t>
  </si>
  <si>
    <t>(29) 환산급여 [(27-28) × 12배 /정산근속연수]</t>
  </si>
  <si>
    <r>
      <rPr>
        <b/>
        <sz val="16"/>
        <color rgb="FF0000FF"/>
        <rFont val="굴림체"/>
        <family val="3"/>
        <charset val="129"/>
      </rPr>
      <t xml:space="preserve"> 󰊱 월평균 보수 (과세대상 금액만 해당)
</t>
    </r>
    <r>
      <rPr>
        <b/>
        <sz val="16"/>
        <color rgb="FF000000"/>
        <rFont val="굴림체"/>
        <family val="3"/>
        <charset val="129"/>
      </rPr>
      <t xml:space="preserve">  - 적용: 간이세액표, 4대 보험료 취득/상실신고, 연말정산 연간보수 총액
    ※ 산출예시 : 기본급(3,156,240원)+상여금(83,330원)+급식비(40,000원)=3,279,570원
</t>
    </r>
    <r>
      <rPr>
        <b/>
        <sz val="16"/>
        <color rgb="FF008000"/>
        <rFont val="굴림체"/>
        <family val="3"/>
        <charset val="129"/>
      </rPr>
      <t xml:space="preserve">     * 급식비 14만원 중 10만원은 비과세로 산정에서 제외
     * 연간 명절휴가비는 총 100만원일 경우(설, 추석 각 50만원)으로 월평균 금액 산출시 원단위 이하 소수점 절사
</t>
    </r>
    <r>
      <rPr>
        <b/>
        <sz val="16"/>
        <color rgb="FF000000"/>
        <rFont val="굴림체"/>
        <family val="3"/>
        <charset val="129"/>
      </rPr>
      <t xml:space="preserve">
</t>
    </r>
    <r>
      <rPr>
        <b/>
        <sz val="16"/>
        <color rgb="FF0000FF"/>
        <rFont val="굴림체"/>
        <family val="3"/>
        <charset val="129"/>
      </rPr>
      <t xml:space="preserve"> 󰊲 통상임금
</t>
    </r>
    <r>
      <rPr>
        <b/>
        <sz val="16"/>
        <color rgb="FF000000"/>
        <rFont val="굴림체"/>
        <family val="3"/>
        <charset val="129"/>
      </rPr>
      <t xml:space="preserve">  - 적용: 퇴직금 산정, 육아휴직 확인서, 휴직 등 산정시
   ※ 산출예시 : 기본급(3,156,240원)+급식비(140,000원) = 3,296,240원
     </t>
    </r>
    <r>
      <rPr>
        <b/>
        <sz val="16"/>
        <color rgb="FF008000"/>
        <rFont val="굴림체"/>
        <family val="3"/>
        <charset val="129"/>
      </rPr>
      <t xml:space="preserve">* 통상임금에 변동 임금인 성과금, 특정시점에 재직해야 받을 수 있는 각종 복리후생비는 포함되지 않음
     * 상여금 : 정기적으로 지급이 확정된 정기 상여금 (○), 일시적, 부정기적, 사용자 재량에 따른 상여금 (X)
     * 성과급 : 최소한도가 보장되는 성과급 (○), 근무실적을 평가해 지급액이 결정되는 임금 (X)
     * 기술수당 : 기술이나 자격보유자에게 지급되는 수당 (○)
     * 근속수당 : 근속기간에 따라 지급 여부, 지급액이 달라지는 임금 (○)
     * 가족수당 : 부양가족 수와 상관없이 모든 근로자에게 지급되는 가족수당 (○), 부양가족 수에 따라 차등 지급하는 가족수당 (X)
</t>
    </r>
    <r>
      <rPr>
        <b/>
        <sz val="16"/>
        <color rgb="FF000000"/>
        <rFont val="굴림체"/>
        <family val="3"/>
        <charset val="129"/>
      </rPr>
      <t xml:space="preserve">  </t>
    </r>
    <r>
      <rPr>
        <b/>
        <sz val="16"/>
        <color rgb="FF0000FF"/>
        <rFont val="굴림체"/>
        <family val="3"/>
        <charset val="129"/>
      </rPr>
      <t xml:space="preserve">- 적용 : 휴직 등 급여 일할 계산시 1일 통상임금
</t>
    </r>
    <r>
      <rPr>
        <b/>
        <sz val="16"/>
        <color rgb="FF000000"/>
        <rFont val="굴림체"/>
        <family val="3"/>
        <charset val="129"/>
      </rPr>
      <t xml:space="preserve">     </t>
    </r>
    <r>
      <rPr>
        <b/>
        <sz val="16"/>
        <color rgb="FF008000"/>
        <rFont val="굴림체"/>
        <family val="3"/>
        <charset val="129"/>
      </rPr>
      <t xml:space="preserve">* 토요일은 무급휴무로 근무일수에서 제외
</t>
    </r>
    <r>
      <rPr>
        <b/>
        <sz val="16"/>
        <color rgb="FF000000"/>
        <rFont val="굴림체"/>
        <family val="3"/>
        <charset val="129"/>
      </rPr>
      <t xml:space="preserve">   ※ 산출예시 : 15,771원(시급) × 8H = 126,168원
 󰊳 통상임금 산정 방식(통상임금 산정지침 제4조 / 5조 적용) </t>
    </r>
    <r>
      <rPr>
        <b/>
        <sz val="16"/>
        <color rgb="FF008000"/>
        <rFont val="굴림체"/>
        <family val="3"/>
        <charset val="129"/>
      </rPr>
      <t xml:space="preserve">* 주 근무시간, 유무급휴무/유급휴무에 따라 산정방식 상이
</t>
    </r>
    <r>
      <rPr>
        <b/>
        <sz val="16"/>
        <color rgb="FF000000"/>
        <rFont val="굴림체"/>
        <family val="3"/>
        <charset val="129"/>
      </rPr>
      <t xml:space="preserve">   </t>
    </r>
    <r>
      <rPr>
        <b/>
        <sz val="16"/>
        <color rgb="FF0000FF"/>
        <rFont val="굴림체"/>
        <family val="3"/>
        <charset val="129"/>
      </rPr>
      <t>1. 1년치 퇴직금</t>
    </r>
    <r>
      <rPr>
        <b/>
        <sz val="16"/>
        <color rgb="FF000000"/>
        <rFont val="굴림체"/>
        <family val="3"/>
        <charset val="129"/>
      </rPr>
      <t xml:space="preserve">: 1일 통상임금 × 30 
     ※ 1일 통상임금(126,168원) × 30 = 3,785,040원
   </t>
    </r>
    <r>
      <rPr>
        <b/>
        <sz val="16"/>
        <color rgb="FF0000FF"/>
        <rFont val="굴림체"/>
        <family val="3"/>
        <charset val="129"/>
      </rPr>
      <t>2. 1일 통상임금</t>
    </r>
    <r>
      <rPr>
        <b/>
        <sz val="16"/>
        <color rgb="FF000000"/>
        <rFont val="굴림체"/>
        <family val="3"/>
        <charset val="129"/>
      </rPr>
      <t xml:space="preserve">: 시급 × 8시간 
     ※ 15,771원(시급) × 8H = 126,168원
   3.  시급 = 월급(통상임금) ÷ 209시간 </t>
    </r>
    <r>
      <rPr>
        <b/>
        <sz val="16"/>
        <color rgb="FF008000"/>
        <rFont val="굴림체"/>
        <family val="3"/>
        <charset val="129"/>
      </rPr>
      <t xml:space="preserve">* 주 40시간 근무 통상시급 기준 (5인이상 사업장, 주5일+1일/무급휴무+1일/유급주휴) 
</t>
    </r>
    <r>
      <rPr>
        <b/>
        <sz val="16"/>
        <color rgb="FF000000"/>
        <rFont val="굴림체"/>
        <family val="3"/>
        <charset val="129"/>
      </rPr>
      <t xml:space="preserve">     ※ 월급 : 기본급(3,156,240원 / 95.8%) + 급식비(140,000원 / 4.2%) ⇨ 3,296,240원
      *  209시간: 1개월의 소정근로시간 
       → 40H(주근로시간) + 8H(주휴시간) = 48H × 4.34(한달 평균 주) = 208.32H ≒ 209시간 적용
   4. 연차수당 : 1일 통상임금 × 11일(잔여 연가 일수) = 1,387,848원 
      </t>
    </r>
    <r>
      <rPr>
        <b/>
        <sz val="16"/>
        <color rgb="FF008000"/>
        <rFont val="굴림체"/>
        <family val="3"/>
        <charset val="129"/>
      </rPr>
      <t xml:space="preserve">* 고용노동부 “퇴직금 계산기” 프로그램 이용 산정
</t>
    </r>
    <r>
      <rPr>
        <b/>
        <sz val="16"/>
        <color rgb="FF000000"/>
        <rFont val="굴림체"/>
        <family val="3"/>
        <charset val="129"/>
      </rPr>
      <t xml:space="preserve">       → 사이트 접속 후 입 ․ 퇴사일자 기재 → “1일 통상임금” 란에 금액 기재 </t>
    </r>
  </si>
  <si>
    <t>대구시 북구 도남길 76, 힐스테이트 106동 1903호/010-5870-9940</t>
  </si>
  <si>
    <t>소득세</t>
  </si>
  <si>
    <t>신명숙</t>
  </si>
  <si>
    <t>손송주</t>
  </si>
  <si>
    <t>정영숙</t>
  </si>
  <si>
    <t>현재일</t>
  </si>
  <si>
    <t>사업장</t>
  </si>
  <si>
    <t>07일</t>
  </si>
  <si>
    <t>은행명</t>
  </si>
  <si>
    <t>윤명희</t>
  </si>
  <si>
    <t>06월</t>
  </si>
  <si>
    <t>심정란</t>
  </si>
  <si>
    <t>교통비</t>
  </si>
  <si>
    <t>김서정</t>
  </si>
  <si>
    <t>비과세</t>
  </si>
  <si>
    <t>이명희</t>
  </si>
  <si>
    <t>권은숙</t>
  </si>
  <si>
    <t>임세영</t>
  </si>
  <si>
    <t>까지</t>
  </si>
  <si>
    <t>박순정</t>
  </si>
  <si>
    <t>임종순</t>
  </si>
  <si>
    <t>-</t>
  </si>
  <si>
    <t>조복자</t>
  </si>
  <si>
    <t>이성실</t>
  </si>
  <si>
    <t>권경임</t>
  </si>
  <si>
    <t>지급일</t>
  </si>
  <si>
    <t>조옥</t>
  </si>
  <si>
    <t>김소희</t>
  </si>
  <si>
    <t>구 분</t>
  </si>
  <si>
    <t>김규선</t>
  </si>
  <si>
    <t>김지연</t>
  </si>
  <si>
    <t>이라자</t>
  </si>
  <si>
    <t>황순남</t>
  </si>
  <si>
    <t>박문숙</t>
  </si>
  <si>
    <t>상한액</t>
  </si>
  <si>
    <t>김명순</t>
  </si>
  <si>
    <t>배미향</t>
  </si>
  <si>
    <t>길윤미</t>
  </si>
  <si>
    <t>퇴직자</t>
  </si>
  <si>
    <t>김영경</t>
  </si>
  <si>
    <t>나은미</t>
  </si>
  <si>
    <t>이숙이</t>
  </si>
  <si>
    <t>허덕기</t>
  </si>
  <si>
    <t>류혁환</t>
  </si>
  <si>
    <t>양희자</t>
  </si>
  <si>
    <t>박정희</t>
  </si>
  <si>
    <t>김은자</t>
  </si>
  <si>
    <t>윤정여</t>
  </si>
  <si>
    <t>유경희</t>
  </si>
  <si>
    <t>김민주</t>
  </si>
  <si>
    <t>김귀애</t>
  </si>
  <si>
    <t>서숙경</t>
  </si>
  <si>
    <t>송금연</t>
  </si>
  <si>
    <t>임점희</t>
  </si>
  <si>
    <t>손효원</t>
  </si>
  <si>
    <t>급식비</t>
  </si>
  <si>
    <t>이상자</t>
  </si>
  <si>
    <t>박분영</t>
  </si>
  <si>
    <t>문보경</t>
  </si>
  <si>
    <t>권오금</t>
  </si>
  <si>
    <t>12월</t>
  </si>
  <si>
    <t>정산</t>
  </si>
  <si>
    <t>홍정희</t>
  </si>
  <si>
    <t>최영자</t>
  </si>
  <si>
    <t>07월</t>
  </si>
  <si>
    <t>김덕남</t>
  </si>
  <si>
    <t>이선희</t>
  </si>
  <si>
    <t>손옥순</t>
  </si>
  <si>
    <t>08일</t>
  </si>
  <si>
    <t>부터</t>
  </si>
  <si>
    <t>합계</t>
  </si>
  <si>
    <t>기본급</t>
  </si>
  <si>
    <t>한영선</t>
  </si>
  <si>
    <t>윤점순</t>
  </si>
  <si>
    <t>사 번</t>
  </si>
  <si>
    <t>해당월</t>
  </si>
  <si>
    <t>최정자</t>
  </si>
  <si>
    <t>사업주</t>
  </si>
  <si>
    <t>근로자</t>
  </si>
  <si>
    <t>No.</t>
  </si>
  <si>
    <t>최종</t>
  </si>
  <si>
    <t>03월</t>
  </si>
  <si>
    <t>급여월</t>
  </si>
  <si>
    <t>입금일</t>
  </si>
  <si>
    <t>김향옥</t>
  </si>
  <si>
    <t>지급월</t>
  </si>
  <si>
    <t>신청인</t>
  </si>
  <si>
    <t>10월</t>
  </si>
  <si>
    <t>사업자</t>
  </si>
  <si>
    <t>직책</t>
  </si>
  <si>
    <t>(인)</t>
  </si>
  <si>
    <t>구분</t>
  </si>
  <si>
    <t>이영미</t>
  </si>
  <si>
    <t>01월</t>
  </si>
  <si>
    <t>기타</t>
  </si>
  <si>
    <t>02월</t>
  </si>
  <si>
    <t>본부대</t>
  </si>
  <si>
    <t>신협</t>
  </si>
  <si>
    <t>계</t>
  </si>
  <si>
    <t>부</t>
  </si>
  <si>
    <t>08월</t>
  </si>
  <si>
    <t>05월</t>
  </si>
  <si>
    <t>상여금</t>
  </si>
  <si>
    <t>하한액</t>
  </si>
  <si>
    <t>부서</t>
  </si>
  <si>
    <t>개인</t>
  </si>
  <si>
    <t>통</t>
  </si>
  <si>
    <t>귀하</t>
  </si>
  <si>
    <t>안성애</t>
  </si>
  <si>
    <t>직 책</t>
  </si>
  <si>
    <t>상태</t>
  </si>
  <si>
    <t>11월</t>
  </si>
  <si>
    <t>김나무</t>
  </si>
  <si>
    <t>사번</t>
  </si>
  <si>
    <t>김필자</t>
  </si>
  <si>
    <t>퇴직금</t>
  </si>
  <si>
    <t>원</t>
  </si>
  <si>
    <t>우체국</t>
  </si>
  <si>
    <t>주민세</t>
  </si>
  <si>
    <t>남순란</t>
  </si>
  <si>
    <t>소득자</t>
  </si>
  <si>
    <t>10일</t>
  </si>
  <si>
    <t>비고</t>
  </si>
  <si>
    <t>공 란</t>
  </si>
  <si>
    <t>04월</t>
  </si>
  <si>
    <t>■</t>
  </si>
  <si>
    <t>09월</t>
  </si>
  <si>
    <t>조합비</t>
  </si>
  <si>
    <t>박순득</t>
  </si>
  <si>
    <t>09일</t>
  </si>
  <si>
    <t>본 문서에 대한 저작권은 (주)인비닷컴에 있습니다.</t>
  </si>
  <si>
    <t>경북 안동시 합전길 12 우성아파트 101동 306호</t>
  </si>
  <si>
    <t>(39) 이연 퇴직소득세
(36 × 37 / 38)</t>
  </si>
  <si>
    <t>하한액 : 19,500
상한액 : 7,307,100</t>
  </si>
  <si>
    <t>010-9766-1083 / 대구 북구 영송로 63</t>
  </si>
  <si>
    <t xml:space="preserve">  충청남도 계룡시 신도안면 신도안길 624-1번지</t>
  </si>
  <si>
    <t>개인청구분은 사업비는 그거를 빼서한다.</t>
  </si>
  <si>
    <t>(34) 기납부(또는 기과세이연) 세액</t>
  </si>
  <si>
    <t>(32) 환산산출세액(31 × 세율)</t>
  </si>
  <si>
    <t>2021.7.1 - 2022.6.30</t>
  </si>
  <si>
    <t>정년 이후 계속계약에 따른 중간 정산</t>
  </si>
  <si>
    <t>▼ 공제내역 요율설정(4대보험 요율)</t>
  </si>
  <si>
    <t> (17) 과세대상 퇴직급여(15-16)</t>
  </si>
  <si>
    <t>(35) 신고대상세액(33 - 34)</t>
  </si>
  <si>
    <t>(43) 차감원천징수세액(41-42)</t>
  </si>
  <si>
    <t>근무 부대 이직(신교대대→501여단본부)</t>
  </si>
  <si>
    <t>(31) 퇴직소득과세표준(29-30)</t>
  </si>
  <si>
    <r>
      <t xml:space="preserve">야간수당 산정액
</t>
    </r>
    <r>
      <rPr>
        <sz val="7"/>
        <color rgb="FF000000"/>
        <rFont val="맑은 고딕"/>
        <family val="3"/>
        <charset val="129"/>
      </rPr>
      <t>(연장수당 산정액*0.5)</t>
    </r>
  </si>
  <si>
    <t>수당항목 (하단 산출식 또는 산출방법 참조)</t>
  </si>
  <si>
    <t>해당월에 지급된 급여명세는 아래와 같습니다.</t>
  </si>
  <si>
    <t>공제항목 (하단 산출식 또는 산출방법 참조)</t>
  </si>
  <si>
    <t>(10) 확정급여형 퇴직연금
     제도 가입일</t>
  </si>
  <si>
    <t xml:space="preserve"> * 과세소득총액(총급여액 - 비과세소득) :</t>
  </si>
  <si>
    <t>2016-12-09</t>
  </si>
  <si>
    <t>120여단 2대대</t>
  </si>
  <si>
    <t>(9) 임원여부</t>
  </si>
  <si>
    <t>환산급여별
공제</t>
  </si>
  <si>
    <t>노인장기
요양보험</t>
  </si>
  <si>
    <t>121여단 병곡</t>
  </si>
  <si>
    <t>123여단 5대대</t>
  </si>
  <si>
    <t>퇴직
소득
세액
계산</t>
  </si>
  <si>
    <t>9월 기 지급액</t>
  </si>
  <si>
    <t>501여단 4대대</t>
  </si>
  <si>
    <t>(23)제외월수</t>
  </si>
  <si>
    <t>노인장기요양보험</t>
  </si>
  <si>
    <t>⑥ 사업자등록번호</t>
  </si>
  <si>
    <t>보수월액
×1.05%</t>
  </si>
  <si>
    <t>(서명 또는 인)</t>
  </si>
  <si>
    <t>2017-08-01</t>
  </si>
  <si>
    <t>120여단 1대대</t>
  </si>
  <si>
    <t>2017-08-21</t>
  </si>
  <si>
    <t>(40) 합    계</t>
  </si>
  <si>
    <t>부대 청구분은 반영</t>
  </si>
  <si>
    <t>■ 항목별 계산방법</t>
  </si>
  <si>
    <t>국민연금
기준소득월액</t>
  </si>
  <si>
    <t>건강보험
보수월액</t>
  </si>
  <si>
    <t>(22)근속월수</t>
  </si>
  <si>
    <t>(26)근속연수</t>
  </si>
  <si>
    <t>121여단 죽변</t>
  </si>
  <si>
    <t>직      책</t>
  </si>
  <si>
    <t>시급*휴일근로*1.5</t>
  </si>
  <si>
    <t>122여단 3대대</t>
  </si>
  <si>
    <t>122여단 월포</t>
  </si>
  <si>
    <t>부대마이너스는 빼야함</t>
  </si>
  <si>
    <t>고용보험
월평균보수액</t>
  </si>
  <si>
    <t>501여단 본부</t>
  </si>
  <si>
    <t>(단위 : 원)</t>
  </si>
  <si>
    <t>2013-05-28</t>
  </si>
  <si>
    <t xml:space="preserve"> 노인장기요양보험</t>
  </si>
  <si>
    <t>(24)가산월수</t>
  </si>
  <si>
    <t>징수(보고)의무자</t>
  </si>
  <si>
    <t>2017-09-01</t>
  </si>
  <si>
    <t>보수월액
×0.80%</t>
  </si>
  <si>
    <t>2012-04-04</t>
  </si>
  <si>
    <t>121여단 봉산</t>
  </si>
  <si>
    <t>연금계좌 입금명세</t>
  </si>
  <si>
    <t>120여단 6대대</t>
  </si>
  <si>
    <t>501여단 1대대</t>
  </si>
  <si>
    <t>2017-05-10</t>
  </si>
  <si>
    <t>2016-09-01</t>
  </si>
  <si>
    <t> ③대표자(성명)</t>
  </si>
  <si>
    <t>육군1234부대</t>
  </si>
  <si>
    <t> (15) 퇴직급여</t>
  </si>
  <si>
    <t>2013-08-05</t>
  </si>
  <si>
    <t>122여단 장사</t>
  </si>
  <si>
    <t>121여단 3대대</t>
  </si>
  <si>
    <t>2011-04-21</t>
  </si>
  <si>
    <t>9월 급여 산정액</t>
  </si>
  <si>
    <t>2017-07-01</t>
  </si>
  <si>
    <t>■ 지급 및 공제내역</t>
  </si>
  <si>
    <t xml:space="preserve"> (13) 근무처명</t>
  </si>
  <si>
    <t>120여단 본부</t>
  </si>
  <si>
    <t>121여단 직산</t>
  </si>
  <si>
    <t>7월 차액 수정액</t>
  </si>
  <si>
    <t>내국인1/ 외국인9</t>
  </si>
  <si>
    <t>2013-04-03</t>
  </si>
  <si>
    <t>종교관련종사자 여부</t>
  </si>
  <si>
    <t>(37)계좌입금금액</t>
  </si>
  <si>
    <t>퇴직소득
과세표준</t>
  </si>
  <si>
    <t>123여단 본부</t>
  </si>
  <si>
    <t>2015-03-16</t>
  </si>
  <si>
    <t>보수월액×3.495%</t>
  </si>
  <si>
    <t>121여단 2대대</t>
  </si>
  <si>
    <t>퇴직
급여
현황</t>
  </si>
  <si>
    <t>기준소득월액×4.5%</t>
  </si>
  <si>
    <t>시급*야간근로*0.5</t>
  </si>
  <si>
    <t> ①사업자등록번호</t>
  </si>
  <si>
    <t>부대장 ○○○ (인)</t>
  </si>
  <si>
    <t>122여단 4대대</t>
  </si>
  <si>
    <t>여 1/ 부 2</t>
  </si>
  <si>
    <t>2017-09-04</t>
  </si>
  <si>
    <t>122여단 5대대</t>
  </si>
  <si>
    <t>2012-04-01</t>
  </si>
  <si>
    <t>120여단 4대대</t>
  </si>
  <si>
    <t> ②법인명(상호)</t>
  </si>
  <si>
    <t>122여단 2대대</t>
  </si>
  <si>
    <t>과세
표준
계산</t>
  </si>
  <si>
    <t> ⑤소재지(주소)</t>
  </si>
  <si>
    <t>121여단 고포</t>
  </si>
  <si>
    <t>퇴직소득
산출세액</t>
  </si>
  <si>
    <t>123여단 2대대</t>
  </si>
  <si>
    <t>2017-03-09</t>
  </si>
  <si>
    <t>2015-02-09</t>
  </si>
  <si>
    <t>산출식 및 계산방법</t>
  </si>
  <si>
    <t>7세~20세 
자녀수</t>
  </si>
  <si>
    <t>(25)중복월수</t>
  </si>
  <si>
    <t>120여단 5대대</t>
  </si>
  <si>
    <t>중간지급 근속연수</t>
  </si>
  <si>
    <t>(12) 퇴직사유</t>
  </si>
  <si>
    <t>123여단 3대대</t>
  </si>
  <si>
    <t>(28)근속연수공제</t>
  </si>
  <si>
    <t> 근 무 처 구 분</t>
  </si>
  <si>
    <t>급 여 명 세 서</t>
  </si>
  <si>
    <t>계  산  내  용</t>
  </si>
  <si>
    <t>121여단 1대대</t>
  </si>
  <si>
    <t>121여단 원전</t>
  </si>
  <si>
    <t>본인외
부양가족수</t>
  </si>
  <si>
    <t>121여단 본부</t>
  </si>
  <si>
    <t> ⑦주민등록번호</t>
  </si>
  <si>
    <t>501여단 7대대</t>
  </si>
  <si>
    <t>122여단 본부</t>
  </si>
  <si>
    <t>④  주 민 번 호</t>
  </si>
  <si>
    <t>501여단 6대대</t>
  </si>
  <si>
    <t>4대 보험 검증표</t>
  </si>
  <si>
    <t>120여단 3대대</t>
  </si>
  <si>
    <t>⑤  사 업 장 명</t>
  </si>
  <si>
    <t>2016-03-02</t>
  </si>
  <si>
    <t>122여단 1대대</t>
  </si>
  <si>
    <t>보수월액×0.80%</t>
  </si>
  <si>
    <t>⑧ 증명서의 사용목적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</si>
</sst>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41" formatCode="_-* #,##0_-;\-* #,##0_-;_-* &quot;-&quot;_-;_-@_-"/>
    <numFmt numFmtId="176" formatCode="0_);[Red]\(0\)"/>
    <numFmt numFmtId="177" formatCode="_-* #,##0.000_-;\-* #,##0.000_-;_-* &quot;-&quot;_-;_-@_-"/>
    <numFmt numFmtId="178" formatCode="#,##0_ "/>
    <numFmt numFmtId="179" formatCode="0.0%"/>
    <numFmt numFmtId="180" formatCode="0.000%"/>
    <numFmt numFmtId="181" formatCode="####&quot;년&quot;"/>
    <numFmt numFmtId="182" formatCode="000\-00\-00000"/>
    <numFmt numFmtId="183" formatCode="000000\-0000000"/>
    <numFmt numFmtId="184" formatCode="#,##0_ ;[Red]\-#,##0\ "/>
    <numFmt numFmtId="185" formatCode="_-* #,##0_-;\-* #,##0_-;_-* &quot;-&quot;??_-;_-@_-"/>
    <numFmt numFmtId="186" formatCode=";;;"/>
    <numFmt numFmtId="187" formatCode="yyyy&quot;년&quot;\ m&quot;월&quot;\ d&quot;일&quot;;@"/>
    <numFmt numFmtId="188" formatCode="\(###\)"/>
    <numFmt numFmtId="189" formatCode="0_ "/>
    <numFmt numFmtId="190" formatCode="#,##0_);[Red]\(#,##0\)"/>
  </numFmts>
  <fonts count="64" x14ac:knownFonts="1">
    <font>
      <sz val="11"/>
      <color rgb="FF000000"/>
      <name val="맑은 고딕"/>
    </font>
    <font>
      <u/>
      <sz val="11"/>
      <color rgb="FF0000FF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25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22"/>
      <color rgb="FF000000"/>
      <name val="맑은 고딕"/>
      <family val="3"/>
      <charset val="129"/>
    </font>
    <font>
      <b/>
      <sz val="10"/>
      <color rgb="FFFF843A"/>
      <name val="맑은 고딕"/>
      <family val="3"/>
      <charset val="129"/>
    </font>
    <font>
      <b/>
      <sz val="10"/>
      <color rgb="FF595959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0"/>
      <color rgb="FFBFA100"/>
      <name val="Verdana"/>
    </font>
    <font>
      <sz val="8"/>
      <color rgb="FF000000"/>
      <name val="맑은 고딕"/>
      <family val="3"/>
      <charset val="129"/>
    </font>
    <font>
      <sz val="7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u/>
      <sz val="10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3"/>
      <color rgb="FF000000"/>
      <name val="맑은 고딕"/>
      <family val="3"/>
      <charset val="129"/>
    </font>
    <font>
      <b/>
      <u/>
      <sz val="13"/>
      <color rgb="FF0000FF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18"/>
      <color rgb="FFFF843A"/>
      <name val="맑은 고딕"/>
      <family val="3"/>
      <charset val="129"/>
    </font>
    <font>
      <b/>
      <sz val="19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0"/>
      <color rgb="FF0000FF"/>
      <name val="맑은 고딕"/>
      <family val="3"/>
      <charset val="129"/>
    </font>
    <font>
      <b/>
      <sz val="10"/>
      <color rgb="FF008000"/>
      <name val="맑은 고딕"/>
      <family val="3"/>
      <charset val="129"/>
    </font>
    <font>
      <b/>
      <sz val="10"/>
      <color rgb="FFFF06FF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u/>
      <sz val="13"/>
      <color rgb="FF0000FF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b/>
      <sz val="25"/>
      <color rgb="FFFFFFFF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5"/>
      <color rgb="FF000000"/>
      <name val="돋움"/>
      <family val="3"/>
      <charset val="129"/>
    </font>
    <font>
      <sz val="15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b/>
      <sz val="17"/>
      <color rgb="FF000000"/>
      <name val="돋움"/>
      <family val="3"/>
      <charset val="129"/>
    </font>
    <font>
      <b/>
      <sz val="16"/>
      <color rgb="FF000000"/>
      <name val="돋움"/>
      <family val="3"/>
      <charset val="129"/>
    </font>
    <font>
      <sz val="11"/>
      <color rgb="FFFFFFFF"/>
      <name val="돋움"/>
      <family val="3"/>
      <charset val="129"/>
    </font>
    <font>
      <u/>
      <sz val="11"/>
      <color rgb="FFFFFFFF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000000"/>
      <name val="Verdana"/>
    </font>
    <font>
      <sz val="9"/>
      <color rgb="FF000000"/>
      <name val="Verdana"/>
    </font>
    <font>
      <sz val="11"/>
      <color rgb="FF000000"/>
      <name val="Verdana"/>
    </font>
    <font>
      <b/>
      <sz val="11"/>
      <color rgb="FF595959"/>
      <name val="맑은 고딕"/>
      <family val="3"/>
      <charset val="129"/>
    </font>
    <font>
      <sz val="11"/>
      <color rgb="FF595959"/>
      <name val="맑은 고딕"/>
      <family val="3"/>
      <charset val="129"/>
    </font>
    <font>
      <b/>
      <sz val="16"/>
      <color rgb="FF000000"/>
      <name val="굴림체"/>
      <family val="3"/>
      <charset val="129"/>
    </font>
    <font>
      <sz val="7"/>
      <color rgb="FF000000"/>
      <name val="돋움"/>
      <family val="3"/>
      <charset val="129"/>
    </font>
    <font>
      <b/>
      <sz val="16"/>
      <color rgb="FF0000FF"/>
      <name val="굴림체"/>
      <family val="3"/>
      <charset val="129"/>
    </font>
    <font>
      <b/>
      <sz val="16"/>
      <color rgb="FF008000"/>
      <name val="굴림체"/>
      <family val="3"/>
      <charset val="129"/>
    </font>
    <font>
      <b/>
      <sz val="9"/>
      <color rgb="FF000000"/>
      <name val="굴림"/>
      <family val="3"/>
      <charset val="129"/>
    </font>
    <font>
      <b/>
      <sz val="11"/>
      <color rgb="FF000000"/>
      <name val="굴림"/>
      <family val="3"/>
      <charset val="129"/>
    </font>
    <font>
      <b/>
      <sz val="11"/>
      <color rgb="FF0000FF"/>
      <name val="굴림"/>
      <family val="3"/>
      <charset val="129"/>
    </font>
    <font>
      <b/>
      <sz val="11"/>
      <color rgb="FFFF0000"/>
      <name val="굴림"/>
      <family val="3"/>
      <charset val="129"/>
    </font>
    <font>
      <b/>
      <sz val="9"/>
      <color rgb="FFFF0000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7DDE4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FBE5D7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3DB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E7D8"/>
        <bgColor indexed="64"/>
      </patternFill>
    </fill>
    <fill>
      <patternFill patternType="solid">
        <fgColor rgb="FFFFEF99"/>
        <bgColor indexed="64"/>
      </patternFill>
    </fill>
    <fill>
      <patternFill patternType="lightDown">
        <fgColor rgb="FFFFE5E5"/>
      </patternFill>
    </fill>
    <fill>
      <patternFill patternType="solid">
        <fgColor rgb="FFF0F9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B37"/>
        <bgColor indexed="64"/>
      </patternFill>
    </fill>
    <fill>
      <patternFill patternType="solid">
        <fgColor rgb="FF8080FF"/>
        <bgColor indexed="64"/>
      </patternFill>
    </fill>
    <fill>
      <patternFill patternType="solid">
        <fgColor rgb="FFB3FFB3"/>
        <bgColor indexed="64"/>
      </patternFill>
    </fill>
    <fill>
      <patternFill patternType="solid">
        <fgColor rgb="FF63913D"/>
        <bgColor indexed="64"/>
      </patternFill>
    </fill>
    <fill>
      <patternFill patternType="solid">
        <fgColor rgb="FF1AFF1A"/>
        <bgColor indexed="64"/>
      </patternFill>
    </fill>
    <fill>
      <patternFill patternType="solid">
        <fgColor rgb="FFEB5800"/>
        <bgColor indexed="64"/>
      </patternFill>
    </fill>
    <fill>
      <patternFill patternType="solid">
        <fgColor rgb="FFFDF0E9"/>
        <bgColor indexed="64"/>
      </patternFill>
    </fill>
  </fills>
  <borders count="1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595959"/>
      </top>
      <bottom style="thin">
        <color rgb="FF595959"/>
      </bottom>
      <diagonal/>
    </border>
    <border>
      <left style="thin">
        <color rgb="FFD9D9D9"/>
      </left>
      <right/>
      <top style="thin">
        <color rgb="FF595959"/>
      </top>
      <bottom style="thin">
        <color rgb="FF595959"/>
      </bottom>
      <diagonal/>
    </border>
    <border>
      <left style="thin">
        <color rgb="FFF5E9ED"/>
      </left>
      <right style="thin">
        <color rgb="FFF5E9ED"/>
      </right>
      <top/>
      <bottom style="thin">
        <color rgb="FFF5E9ED"/>
      </bottom>
      <diagonal/>
    </border>
    <border>
      <left style="thin">
        <color rgb="FFF5E9ED"/>
      </left>
      <right style="thin">
        <color rgb="FFF5E9ED"/>
      </right>
      <top style="thin">
        <color rgb="FFF5E9ED"/>
      </top>
      <bottom style="thin">
        <color rgb="FFF5E9ED"/>
      </bottom>
      <diagonal/>
    </border>
    <border>
      <left style="thin">
        <color rgb="FF010000"/>
      </left>
      <right style="thin">
        <color rgb="FF010000"/>
      </right>
      <top style="thin">
        <color indexed="64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/>
      <bottom style="thin">
        <color rgb="FF010000"/>
      </bottom>
      <diagonal/>
    </border>
    <border>
      <left style="thin">
        <color rgb="FF010000"/>
      </left>
      <right style="thin">
        <color rgb="FF010000"/>
      </right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10000"/>
      </left>
      <right/>
      <top style="thin">
        <color rgb="FF010000"/>
      </top>
      <bottom style="thin">
        <color rgb="FF010000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  <diagonal/>
    </border>
    <border>
      <left style="thick">
        <color rgb="FF008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8000"/>
      </right>
      <top style="thin">
        <color rgb="FF000000"/>
      </top>
      <bottom style="thin">
        <color rgb="FF000000"/>
      </bottom>
      <diagonal/>
    </border>
    <border>
      <left style="thick">
        <color rgb="FF008000"/>
      </left>
      <right style="thin">
        <color rgb="FF000000"/>
      </right>
      <top style="thin">
        <color rgb="FF000000"/>
      </top>
      <bottom style="thick">
        <color rgb="FF008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8000"/>
      </bottom>
      <diagonal/>
    </border>
    <border>
      <left style="thin">
        <color rgb="FF000000"/>
      </left>
      <right style="thick">
        <color rgb="FF008000"/>
      </right>
      <top style="thin">
        <color rgb="FF000000"/>
      </top>
      <bottom style="thick">
        <color rgb="FF008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rgb="FFEB58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 style="thin">
        <color rgb="FF010000"/>
      </left>
      <right/>
      <top style="thin">
        <color indexed="64"/>
      </top>
      <bottom style="thin">
        <color rgb="FF010000"/>
      </bottom>
      <diagonal/>
    </border>
    <border>
      <left style="medium">
        <color rgb="FF0000FF"/>
      </left>
      <right style="medium">
        <color rgb="FF0000FF"/>
      </right>
      <top style="thin">
        <color indexed="64"/>
      </top>
      <bottom style="thin">
        <color rgb="FF010000"/>
      </bottom>
      <diagonal/>
    </border>
    <border>
      <left/>
      <right style="thin">
        <color rgb="FF010000"/>
      </right>
      <top style="thin">
        <color indexed="64"/>
      </top>
      <bottom style="thin">
        <color rgb="FF010000"/>
      </bottom>
      <diagonal/>
    </border>
    <border>
      <left style="medium">
        <color rgb="FF0000FF"/>
      </left>
      <right style="medium">
        <color rgb="FF0000FF"/>
      </right>
      <top style="thin">
        <color rgb="FF010000"/>
      </top>
      <bottom style="thin">
        <color rgb="FF010000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medium">
        <color rgb="FF0000FF"/>
      </left>
      <right style="medium">
        <color rgb="FF0000FF"/>
      </right>
      <top style="thin">
        <color rgb="FF010000"/>
      </top>
      <bottom style="medium">
        <color rgb="FF0000FF"/>
      </bottom>
      <diagonal/>
    </border>
    <border>
      <left style="thin">
        <color rgb="FF010000"/>
      </left>
      <right/>
      <top/>
      <bottom style="thin">
        <color rgb="FF01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10000"/>
      </right>
      <top/>
      <bottom style="thin">
        <color rgb="FF010000"/>
      </bottom>
      <diagonal/>
    </border>
    <border>
      <left/>
      <right style="thin">
        <color rgb="FF010000"/>
      </right>
      <top/>
      <bottom style="thin">
        <color rgb="FF01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8000"/>
      </left>
      <right style="thin">
        <color rgb="FF000000"/>
      </right>
      <top style="thick">
        <color rgb="FF008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8000"/>
      </top>
      <bottom style="thin">
        <color rgb="FF000000"/>
      </bottom>
      <diagonal/>
    </border>
    <border>
      <left style="thin">
        <color rgb="FF000000"/>
      </left>
      <right style="thick">
        <color rgb="FF008000"/>
      </right>
      <top style="thick">
        <color rgb="FF008000"/>
      </top>
      <bottom style="thin">
        <color rgb="FF000000"/>
      </bottom>
      <diagonal/>
    </border>
    <border>
      <left/>
      <right style="thick">
        <color rgb="FF008000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/>
      <diagonal/>
    </border>
    <border>
      <left/>
      <right style="hair">
        <color rgb="FF000000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ck">
        <color rgb="FF0000FF"/>
      </left>
      <right style="thick">
        <color rgb="FF0000FF"/>
      </right>
      <top style="thick">
        <color rgb="FF0000FF"/>
      </top>
      <bottom/>
      <diagonal/>
    </border>
    <border>
      <left style="thick">
        <color rgb="FF0000FF"/>
      </left>
      <right style="thick">
        <color rgb="FF0000FF"/>
      </right>
      <top/>
      <bottom style="thick">
        <color rgb="FF0000FF"/>
      </bottom>
      <diagonal/>
    </border>
    <border>
      <left style="thin">
        <color rgb="FFF5E9ED"/>
      </left>
      <right/>
      <top/>
      <bottom style="thin">
        <color rgb="FFF5E9ED"/>
      </bottom>
      <diagonal/>
    </border>
    <border>
      <left style="thin">
        <color rgb="FFF5E9ED"/>
      </left>
      <right/>
      <top style="thin">
        <color rgb="FFF5E9ED"/>
      </top>
      <bottom style="thin">
        <color rgb="FFF5E9ED"/>
      </bottom>
      <diagonal/>
    </border>
    <border>
      <left/>
      <right style="thin">
        <color rgb="FFD9D9D9"/>
      </right>
      <top style="thin">
        <color rgb="FF595959"/>
      </top>
      <bottom style="thin">
        <color rgb="FF595959"/>
      </bottom>
      <diagonal/>
    </border>
    <border>
      <left/>
      <right style="thin">
        <color rgb="FFF5E9ED"/>
      </right>
      <top/>
      <bottom style="thin">
        <color rgb="FFF5E9ED"/>
      </bottom>
      <diagonal/>
    </border>
    <border>
      <left/>
      <right style="thin">
        <color rgb="FFF5E9ED"/>
      </right>
      <top style="thin">
        <color rgb="FFF5E9ED"/>
      </top>
      <bottom style="thin">
        <color rgb="FFF5E9ED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41" fontId="62" fillId="0" borderId="0">
      <alignment vertical="center"/>
    </xf>
    <xf numFmtId="0" fontId="1" fillId="0" borderId="0">
      <alignment vertical="top"/>
      <protection locked="0"/>
    </xf>
    <xf numFmtId="0" fontId="2" fillId="0" borderId="0">
      <alignment vertical="center"/>
    </xf>
  </cellStyleXfs>
  <cellXfs count="775">
    <xf numFmtId="0" fontId="0" fillId="0" borderId="0" xfId="0">
      <alignment vertical="center"/>
    </xf>
    <xf numFmtId="41" fontId="62" fillId="0" borderId="0" xfId="1">
      <alignment vertical="center"/>
    </xf>
    <xf numFmtId="41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2" fillId="3" borderId="2" xfId="0" applyNumberFormat="1" applyFont="1" applyFill="1" applyBorder="1">
      <alignment vertical="center"/>
    </xf>
    <xf numFmtId="41" fontId="2" fillId="0" borderId="0" xfId="1" applyFont="1">
      <alignment vertical="center"/>
    </xf>
    <xf numFmtId="14" fontId="3" fillId="0" borderId="0" xfId="0" applyNumberFormat="1" applyFont="1">
      <alignment vertical="center"/>
    </xf>
    <xf numFmtId="14" fontId="3" fillId="0" borderId="0" xfId="0" applyNumberFormat="1" applyFont="1" applyAlignment="1">
      <alignment horizontal="center" vertical="center"/>
    </xf>
    <xf numFmtId="178" fontId="2" fillId="0" borderId="0" xfId="1" applyNumberFormat="1" applyFont="1">
      <alignment vertical="center"/>
    </xf>
    <xf numFmtId="178" fontId="2" fillId="4" borderId="1" xfId="1" applyNumberFormat="1" applyFont="1" applyFill="1" applyBorder="1" applyAlignment="1">
      <alignment horizontal="center" vertical="center"/>
    </xf>
    <xf numFmtId="178" fontId="2" fillId="5" borderId="1" xfId="1" applyNumberFormat="1" applyFont="1" applyFill="1" applyBorder="1" applyAlignment="1">
      <alignment horizontal="center" vertical="center"/>
    </xf>
    <xf numFmtId="178" fontId="2" fillId="6" borderId="1" xfId="1" applyNumberFormat="1" applyFont="1" applyFill="1" applyBorder="1" applyAlignment="1">
      <alignment horizontal="center" vertical="center"/>
    </xf>
    <xf numFmtId="178" fontId="4" fillId="0" borderId="0" xfId="1" applyNumberFormat="1" applyFont="1">
      <alignment vertical="center"/>
    </xf>
    <xf numFmtId="14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2" xfId="0" applyNumberFormat="1" applyFont="1" applyBorder="1">
      <alignment vertical="center"/>
    </xf>
    <xf numFmtId="178" fontId="2" fillId="0" borderId="2" xfId="1" applyNumberFormat="1" applyFont="1" applyBorder="1">
      <alignment vertical="center"/>
    </xf>
    <xf numFmtId="0" fontId="6" fillId="0" borderId="0" xfId="0" applyFont="1" applyAlignment="1">
      <alignment vertical="center" wrapText="1"/>
    </xf>
    <xf numFmtId="178" fontId="2" fillId="0" borderId="0" xfId="1" applyNumberFormat="1" applyFont="1" applyAlignment="1">
      <alignment horizontal="right" vertical="center"/>
    </xf>
    <xf numFmtId="178" fontId="7" fillId="0" borderId="0" xfId="1" quotePrefix="1" applyNumberFormat="1" applyFont="1" applyAlignment="1">
      <alignment horizontal="right" vertical="center"/>
    </xf>
    <xf numFmtId="178" fontId="8" fillId="0" borderId="0" xfId="1" quotePrefix="1" applyNumberFormat="1" applyFont="1" applyAlignment="1">
      <alignment horizontal="left" vertical="center"/>
    </xf>
    <xf numFmtId="178" fontId="2" fillId="0" borderId="0" xfId="1" applyNumberFormat="1" applyFont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14" fontId="2" fillId="8" borderId="2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8" fontId="2" fillId="2" borderId="1" xfId="1" applyNumberFormat="1" applyFont="1" applyFill="1" applyBorder="1" applyAlignment="1">
      <alignment horizontal="center" vertical="center"/>
    </xf>
    <xf numFmtId="178" fontId="2" fillId="9" borderId="2" xfId="1" applyNumberFormat="1" applyFont="1" applyFill="1" applyBorder="1">
      <alignment vertical="center"/>
    </xf>
    <xf numFmtId="0" fontId="9" fillId="0" borderId="0" xfId="0" applyFont="1" applyAlignment="1">
      <alignment horizontal="right" vertical="center"/>
    </xf>
    <xf numFmtId="0" fontId="10" fillId="10" borderId="4" xfId="0" applyFont="1" applyFill="1" applyBorder="1" applyAlignment="1">
      <alignment horizontal="center" vertical="center"/>
    </xf>
    <xf numFmtId="0" fontId="10" fillId="10" borderId="5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79" fontId="12" fillId="0" borderId="6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80" fontId="12" fillId="0" borderId="7" xfId="0" applyNumberFormat="1" applyFont="1" applyBorder="1" applyAlignment="1">
      <alignment horizontal="center" vertical="center"/>
    </xf>
    <xf numFmtId="10" fontId="12" fillId="0" borderId="7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41" fontId="2" fillId="0" borderId="0" xfId="0" applyNumberFormat="1" applyFont="1">
      <alignment vertical="center"/>
    </xf>
    <xf numFmtId="178" fontId="2" fillId="9" borderId="8" xfId="1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8" fontId="2" fillId="6" borderId="1" xfId="1" applyNumberFormat="1" applyFont="1" applyFill="1" applyBorder="1" applyAlignment="1">
      <alignment horizontal="center" vertical="center" wrapText="1"/>
    </xf>
    <xf numFmtId="178" fontId="13" fillId="6" borderId="1" xfId="1" applyNumberFormat="1" applyFont="1" applyFill="1" applyBorder="1" applyAlignment="1">
      <alignment horizontal="center" vertical="center" wrapText="1"/>
    </xf>
    <xf numFmtId="178" fontId="14" fillId="6" borderId="1" xfId="1" applyNumberFormat="1" applyFont="1" applyFill="1" applyBorder="1" applyAlignment="1">
      <alignment horizontal="center" vertical="center" wrapText="1"/>
    </xf>
    <xf numFmtId="178" fontId="13" fillId="6" borderId="1" xfId="1" applyNumberFormat="1" applyFont="1" applyFill="1" applyBorder="1" applyAlignment="1">
      <alignment horizontal="center" vertical="center"/>
    </xf>
    <xf numFmtId="178" fontId="13" fillId="5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78" fontId="2" fillId="5" borderId="1" xfId="1" applyNumberFormat="1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1" fontId="2" fillId="8" borderId="2" xfId="0" applyNumberFormat="1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178" fontId="15" fillId="0" borderId="0" xfId="1" applyNumberFormat="1" applyFont="1" applyAlignment="1">
      <alignment horizontal="right" vertical="center"/>
    </xf>
    <xf numFmtId="0" fontId="0" fillId="0" borderId="0" xfId="0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1" fillId="12" borderId="13" xfId="0" applyFont="1" applyFill="1" applyBorder="1" applyAlignment="1" applyProtection="1">
      <alignment horizontal="center" vertical="center"/>
      <protection locked="0"/>
    </xf>
    <xf numFmtId="0" fontId="11" fillId="12" borderId="0" xfId="0" applyFont="1" applyFill="1" applyAlignment="1" applyProtection="1">
      <alignment horizontal="center" vertical="center"/>
      <protection locked="0"/>
    </xf>
    <xf numFmtId="0" fontId="2" fillId="0" borderId="14" xfId="0" applyFont="1" applyBorder="1" applyProtection="1">
      <alignment vertical="center"/>
      <protection locked="0"/>
    </xf>
    <xf numFmtId="0" fontId="2" fillId="0" borderId="15" xfId="0" applyFont="1" applyBorder="1" applyProtection="1">
      <alignment vertical="center"/>
      <protection locked="0"/>
    </xf>
    <xf numFmtId="0" fontId="0" fillId="12" borderId="0" xfId="0" applyFill="1" applyAlignment="1" applyProtection="1">
      <alignment horizontal="center" vertical="center"/>
      <protection locked="0"/>
    </xf>
    <xf numFmtId="0" fontId="0" fillId="12" borderId="0" xfId="0" applyFill="1" applyAlignment="1" applyProtection="1">
      <alignment horizontal="center" vertical="center" wrapText="1"/>
      <protection locked="0"/>
    </xf>
    <xf numFmtId="0" fontId="11" fillId="0" borderId="16" xfId="0" applyFont="1" applyBorder="1" applyProtection="1">
      <alignment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1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8" fontId="2" fillId="8" borderId="2" xfId="1" applyNumberFormat="1" applyFont="1" applyFill="1" applyBorder="1" applyAlignment="1">
      <alignment horizontal="right" vertical="center"/>
    </xf>
    <xf numFmtId="178" fontId="2" fillId="8" borderId="9" xfId="1" applyNumberFormat="1" applyFont="1" applyFill="1" applyBorder="1" applyAlignment="1">
      <alignment horizontal="right" vertical="center"/>
    </xf>
    <xf numFmtId="0" fontId="2" fillId="8" borderId="9" xfId="0" applyFont="1" applyFill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14" fontId="16" fillId="1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41" fontId="2" fillId="13" borderId="1" xfId="0" applyNumberFormat="1" applyFont="1" applyFill="1" applyBorder="1">
      <alignment vertical="center"/>
    </xf>
    <xf numFmtId="41" fontId="17" fillId="0" borderId="1" xfId="0" applyNumberFormat="1" applyFon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178" fontId="2" fillId="13" borderId="2" xfId="1" applyNumberFormat="1" applyFont="1" applyFill="1" applyBorder="1" applyAlignment="1">
      <alignment horizontal="right" vertical="center"/>
    </xf>
    <xf numFmtId="178" fontId="2" fillId="13" borderId="9" xfId="1" applyNumberFormat="1" applyFont="1" applyFill="1" applyBorder="1" applyAlignment="1">
      <alignment horizontal="right" vertical="center"/>
    </xf>
    <xf numFmtId="0" fontId="18" fillId="0" borderId="0" xfId="0" applyFont="1" applyProtection="1">
      <alignment vertical="center"/>
      <protection hidden="1"/>
    </xf>
    <xf numFmtId="0" fontId="2" fillId="0" borderId="0" xfId="0" applyFont="1" applyProtection="1">
      <alignment vertical="center"/>
      <protection hidden="1"/>
    </xf>
    <xf numFmtId="0" fontId="0" fillId="0" borderId="0" xfId="0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vertical="top"/>
      <protection hidden="1"/>
    </xf>
    <xf numFmtId="0" fontId="2" fillId="0" borderId="0" xfId="0" applyFont="1" applyAlignment="1" applyProtection="1">
      <alignment vertical="top"/>
      <protection hidden="1"/>
    </xf>
    <xf numFmtId="0" fontId="0" fillId="0" borderId="0" xfId="0" applyAlignment="1" applyProtection="1">
      <alignment vertical="top"/>
      <protection hidden="1"/>
    </xf>
    <xf numFmtId="0" fontId="0" fillId="0" borderId="0" xfId="0" applyAlignment="1" applyProtection="1">
      <protection hidden="1"/>
    </xf>
    <xf numFmtId="0" fontId="15" fillId="0" borderId="0" xfId="0" applyFont="1" applyAlignment="1" applyProtection="1">
      <alignment vertical="top"/>
      <protection hidden="1"/>
    </xf>
    <xf numFmtId="0" fontId="0" fillId="0" borderId="0" xfId="0" applyAlignment="1" applyProtection="1">
      <alignment horizontal="right"/>
      <protection hidden="1"/>
    </xf>
    <xf numFmtId="0" fontId="2" fillId="14" borderId="17" xfId="0" applyFont="1" applyFill="1" applyBorder="1" applyAlignment="1" applyProtection="1">
      <alignment horizontal="left" vertical="center"/>
      <protection hidden="1"/>
    </xf>
    <xf numFmtId="0" fontId="2" fillId="14" borderId="17" xfId="0" applyFont="1" applyFill="1" applyBorder="1" applyAlignment="1" applyProtection="1">
      <alignment horizontal="center" vertical="center"/>
      <protection hidden="1"/>
    </xf>
    <xf numFmtId="0" fontId="2" fillId="14" borderId="17" xfId="0" applyFont="1" applyFill="1" applyBorder="1" applyAlignment="1" applyProtection="1">
      <alignment horizontal="right" vertical="center"/>
      <protection hidden="1"/>
    </xf>
    <xf numFmtId="0" fontId="2" fillId="14" borderId="17" xfId="0" applyFont="1" applyFill="1" applyBorder="1" applyProtection="1">
      <alignment vertical="center"/>
      <protection hidden="1"/>
    </xf>
    <xf numFmtId="0" fontId="15" fillId="14" borderId="17" xfId="0" applyFont="1" applyFill="1" applyBorder="1" applyProtection="1">
      <alignment vertical="center"/>
      <protection hidden="1"/>
    </xf>
    <xf numFmtId="0" fontId="20" fillId="14" borderId="17" xfId="0" applyFont="1" applyFill="1" applyBorder="1" applyProtection="1">
      <alignment vertical="center"/>
      <protection hidden="1"/>
    </xf>
    <xf numFmtId="0" fontId="0" fillId="14" borderId="17" xfId="0" applyFill="1" applyBorder="1" applyProtection="1">
      <alignment vertical="center"/>
      <protection hidden="1"/>
    </xf>
    <xf numFmtId="0" fontId="13" fillId="14" borderId="18" xfId="0" applyFont="1" applyFill="1" applyBorder="1" applyProtection="1">
      <alignment vertical="center"/>
      <protection hidden="1"/>
    </xf>
    <xf numFmtId="0" fontId="0" fillId="14" borderId="19" xfId="0" applyFill="1" applyBorder="1" applyProtection="1">
      <alignment vertical="center"/>
      <protection hidden="1"/>
    </xf>
    <xf numFmtId="0" fontId="2" fillId="14" borderId="0" xfId="0" applyFont="1" applyFill="1" applyProtection="1">
      <alignment vertical="center"/>
      <protection hidden="1"/>
    </xf>
    <xf numFmtId="0" fontId="13" fillId="14" borderId="20" xfId="0" applyFont="1" applyFill="1" applyBorder="1" applyProtection="1">
      <alignment vertical="center"/>
      <protection hidden="1"/>
    </xf>
    <xf numFmtId="0" fontId="0" fillId="14" borderId="21" xfId="0" applyFill="1" applyBorder="1" applyProtection="1">
      <alignment vertical="center"/>
      <protection hidden="1"/>
    </xf>
    <xf numFmtId="0" fontId="0" fillId="14" borderId="22" xfId="0" applyFill="1" applyBorder="1" applyProtection="1">
      <alignment vertical="center"/>
      <protection hidden="1"/>
    </xf>
    <xf numFmtId="0" fontId="0" fillId="14" borderId="20" xfId="0" applyFill="1" applyBorder="1" applyAlignment="1" applyProtection="1">
      <alignment vertical="center" shrinkToFit="1"/>
      <protection hidden="1"/>
    </xf>
    <xf numFmtId="0" fontId="2" fillId="14" borderId="23" xfId="0" applyFont="1" applyFill="1" applyBorder="1" applyProtection="1">
      <alignment vertical="center"/>
      <protection hidden="1"/>
    </xf>
    <xf numFmtId="0" fontId="0" fillId="14" borderId="23" xfId="0" applyFill="1" applyBorder="1" applyProtection="1">
      <alignment vertical="center"/>
      <protection hidden="1"/>
    </xf>
    <xf numFmtId="0" fontId="2" fillId="14" borderId="24" xfId="0" applyFont="1" applyFill="1" applyBorder="1" applyProtection="1">
      <alignment vertical="center"/>
      <protection hidden="1"/>
    </xf>
    <xf numFmtId="0" fontId="2" fillId="14" borderId="25" xfId="0" applyFont="1" applyFill="1" applyBorder="1" applyProtection="1">
      <alignment vertical="center"/>
      <protection hidden="1"/>
    </xf>
    <xf numFmtId="0" fontId="2" fillId="0" borderId="18" xfId="0" applyFont="1" applyBorder="1" applyProtection="1">
      <alignment vertical="center"/>
      <protection hidden="1"/>
    </xf>
    <xf numFmtId="0" fontId="2" fillId="0" borderId="26" xfId="0" applyFont="1" applyBorder="1" applyProtection="1">
      <alignment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186" fontId="0" fillId="0" borderId="0" xfId="0" applyNumberFormat="1" applyProtection="1">
      <alignment vertical="center"/>
      <protection hidden="1"/>
    </xf>
    <xf numFmtId="187" fontId="2" fillId="0" borderId="0" xfId="0" applyNumberFormat="1" applyFont="1" applyAlignment="1" applyProtection="1">
      <alignment horizontal="right" vertical="center" indent="2"/>
      <protection hidden="1"/>
    </xf>
    <xf numFmtId="187" fontId="0" fillId="0" borderId="0" xfId="0" applyNumberFormat="1" applyAlignment="1" applyProtection="1">
      <alignment horizontal="right" vertical="center" indent="2"/>
      <protection hidden="1"/>
    </xf>
    <xf numFmtId="0" fontId="0" fillId="0" borderId="0" xfId="0" applyAlignment="1" applyProtection="1">
      <alignment horizontal="right" vertical="center"/>
      <protection hidden="1"/>
    </xf>
    <xf numFmtId="0" fontId="2" fillId="0" borderId="23" xfId="0" applyFont="1" applyBorder="1" applyProtection="1">
      <alignment vertical="center"/>
      <protection hidden="1"/>
    </xf>
    <xf numFmtId="0" fontId="15" fillId="0" borderId="23" xfId="0" applyFont="1" applyBorder="1" applyProtection="1">
      <alignment vertical="center"/>
      <protection hidden="1"/>
    </xf>
    <xf numFmtId="0" fontId="0" fillId="0" borderId="23" xfId="0" applyBorder="1" applyProtection="1">
      <alignment vertical="center"/>
      <protection hidden="1"/>
    </xf>
    <xf numFmtId="0" fontId="18" fillId="0" borderId="23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0" fontId="2" fillId="0" borderId="0" xfId="0" applyFont="1" applyAlignment="1" applyProtection="1">
      <alignment horizontal="justify" vertical="top" wrapText="1"/>
      <protection hidden="1"/>
    </xf>
    <xf numFmtId="14" fontId="2" fillId="13" borderId="8" xfId="0" applyNumberFormat="1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13" borderId="28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15" fillId="0" borderId="16" xfId="0" applyFont="1" applyBorder="1">
      <alignment vertical="center"/>
    </xf>
    <xf numFmtId="178" fontId="2" fillId="0" borderId="1" xfId="1" applyNumberFormat="1" applyFont="1" applyBorder="1" applyAlignment="1">
      <alignment horizontal="right" vertical="center"/>
    </xf>
    <xf numFmtId="0" fontId="15" fillId="0" borderId="1" xfId="0" applyFont="1" applyBorder="1" applyAlignment="1">
      <alignment horizontal="center" vertical="center"/>
    </xf>
    <xf numFmtId="178" fontId="15" fillId="0" borderId="1" xfId="1" applyNumberFormat="1" applyFont="1" applyBorder="1" applyAlignment="1">
      <alignment horizontal="right" vertical="center"/>
    </xf>
    <xf numFmtId="178" fontId="2" fillId="15" borderId="1" xfId="1" applyNumberFormat="1" applyFont="1" applyFill="1" applyBorder="1" applyAlignment="1">
      <alignment horizontal="center" vertical="center"/>
    </xf>
    <xf numFmtId="0" fontId="15" fillId="0" borderId="0" xfId="0" applyFont="1">
      <alignment vertical="center"/>
    </xf>
    <xf numFmtId="41" fontId="2" fillId="9" borderId="1" xfId="0" applyNumberFormat="1" applyFont="1" applyFill="1" applyBorder="1">
      <alignment vertical="center"/>
    </xf>
    <xf numFmtId="178" fontId="2" fillId="16" borderId="2" xfId="1" applyNumberFormat="1" applyFont="1" applyFill="1" applyBorder="1">
      <alignment vertical="center"/>
    </xf>
    <xf numFmtId="0" fontId="0" fillId="10" borderId="12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178" fontId="2" fillId="2" borderId="30" xfId="1" applyNumberFormat="1" applyFont="1" applyFill="1" applyBorder="1" applyAlignment="1">
      <alignment horizontal="center" vertical="center"/>
    </xf>
    <xf numFmtId="178" fontId="2" fillId="2" borderId="31" xfId="1" applyNumberFormat="1" applyFont="1" applyFill="1" applyBorder="1" applyAlignment="1">
      <alignment horizontal="center" vertical="center"/>
    </xf>
    <xf numFmtId="178" fontId="2" fillId="5" borderId="31" xfId="1" applyNumberFormat="1" applyFont="1" applyFill="1" applyBorder="1" applyAlignment="1">
      <alignment horizontal="center" vertical="center"/>
    </xf>
    <xf numFmtId="178" fontId="2" fillId="6" borderId="31" xfId="1" applyNumberFormat="1" applyFont="1" applyFill="1" applyBorder="1" applyAlignment="1">
      <alignment horizontal="center" vertical="center" wrapText="1"/>
    </xf>
    <xf numFmtId="178" fontId="2" fillId="6" borderId="31" xfId="1" applyNumberFormat="1" applyFont="1" applyFill="1" applyBorder="1" applyAlignment="1">
      <alignment horizontal="center" vertical="center"/>
    </xf>
    <xf numFmtId="178" fontId="2" fillId="6" borderId="32" xfId="1" applyNumberFormat="1" applyFont="1" applyFill="1" applyBorder="1" applyAlignment="1">
      <alignment horizontal="center" vertical="center"/>
    </xf>
    <xf numFmtId="178" fontId="2" fillId="8" borderId="30" xfId="1" applyNumberFormat="1" applyFont="1" applyFill="1" applyBorder="1" applyAlignment="1">
      <alignment horizontal="right" vertical="center"/>
    </xf>
    <xf numFmtId="178" fontId="2" fillId="8" borderId="31" xfId="1" applyNumberFormat="1" applyFont="1" applyFill="1" applyBorder="1" applyAlignment="1">
      <alignment horizontal="right" vertical="center"/>
    </xf>
    <xf numFmtId="178" fontId="2" fillId="8" borderId="32" xfId="1" applyNumberFormat="1" applyFont="1" applyFill="1" applyBorder="1" applyAlignment="1">
      <alignment horizontal="right" vertical="center"/>
    </xf>
    <xf numFmtId="178" fontId="2" fillId="8" borderId="33" xfId="1" applyNumberFormat="1" applyFont="1" applyFill="1" applyBorder="1" applyAlignment="1">
      <alignment horizontal="right" vertical="center"/>
    </xf>
    <xf numFmtId="178" fontId="2" fillId="8" borderId="34" xfId="1" applyNumberFormat="1" applyFont="1" applyFill="1" applyBorder="1" applyAlignment="1">
      <alignment horizontal="right" vertical="center"/>
    </xf>
    <xf numFmtId="178" fontId="2" fillId="8" borderId="35" xfId="1" applyNumberFormat="1" applyFont="1" applyFill="1" applyBorder="1" applyAlignment="1">
      <alignment horizontal="right" vertical="center"/>
    </xf>
    <xf numFmtId="0" fontId="21" fillId="0" borderId="0" xfId="0" applyFont="1">
      <alignment vertical="center"/>
    </xf>
    <xf numFmtId="0" fontId="21" fillId="0" borderId="1" xfId="0" applyFont="1" applyBorder="1">
      <alignment vertical="center"/>
    </xf>
    <xf numFmtId="0" fontId="21" fillId="0" borderId="36" xfId="0" applyFont="1" applyBorder="1">
      <alignment vertical="center"/>
    </xf>
    <xf numFmtId="0" fontId="21" fillId="0" borderId="37" xfId="0" applyFont="1" applyBorder="1">
      <alignment vertical="center"/>
    </xf>
    <xf numFmtId="0" fontId="21" fillId="0" borderId="38" xfId="0" applyFont="1" applyBorder="1">
      <alignment vertical="center"/>
    </xf>
    <xf numFmtId="0" fontId="21" fillId="0" borderId="14" xfId="0" applyFont="1" applyBorder="1">
      <alignment vertical="center"/>
    </xf>
    <xf numFmtId="0" fontId="21" fillId="0" borderId="39" xfId="0" applyFont="1" applyBorder="1">
      <alignment vertical="center"/>
    </xf>
    <xf numFmtId="0" fontId="21" fillId="0" borderId="40" xfId="0" applyFont="1" applyBorder="1">
      <alignment vertical="center"/>
    </xf>
    <xf numFmtId="0" fontId="21" fillId="0" borderId="16" xfId="0" applyFont="1" applyBorder="1">
      <alignment vertical="center"/>
    </xf>
    <xf numFmtId="0" fontId="21" fillId="0" borderId="41" xfId="0" applyFont="1" applyBorder="1">
      <alignment vertical="center"/>
    </xf>
    <xf numFmtId="0" fontId="21" fillId="0" borderId="0" xfId="0" applyFont="1" applyAlignment="1">
      <alignment horizontal="center" vertical="center"/>
    </xf>
    <xf numFmtId="0" fontId="21" fillId="0" borderId="42" xfId="0" applyFont="1" applyBorder="1">
      <alignment vertical="center"/>
    </xf>
    <xf numFmtId="0" fontId="21" fillId="0" borderId="23" xfId="0" applyFont="1" applyBorder="1">
      <alignment vertical="center"/>
    </xf>
    <xf numFmtId="0" fontId="21" fillId="0" borderId="43" xfId="0" applyFont="1" applyBorder="1">
      <alignment vertical="center"/>
    </xf>
    <xf numFmtId="176" fontId="2" fillId="0" borderId="9" xfId="0" applyNumberFormat="1" applyFont="1" applyBorder="1">
      <alignment vertical="center"/>
    </xf>
    <xf numFmtId="178" fontId="11" fillId="6" borderId="1" xfId="1" applyNumberFormat="1" applyFont="1" applyFill="1" applyBorder="1" applyAlignment="1">
      <alignment horizontal="center" vertical="center" wrapText="1"/>
    </xf>
    <xf numFmtId="178" fontId="2" fillId="13" borderId="30" xfId="1" applyNumberFormat="1" applyFont="1" applyFill="1" applyBorder="1">
      <alignment vertical="center"/>
    </xf>
    <xf numFmtId="178" fontId="2" fillId="13" borderId="31" xfId="1" applyNumberFormat="1" applyFont="1" applyFill="1" applyBorder="1">
      <alignment vertical="center"/>
    </xf>
    <xf numFmtId="178" fontId="2" fillId="13" borderId="32" xfId="1" applyNumberFormat="1" applyFont="1" applyFill="1" applyBorder="1">
      <alignment vertical="center"/>
    </xf>
    <xf numFmtId="0" fontId="2" fillId="0" borderId="0" xfId="3">
      <alignment vertical="center"/>
    </xf>
    <xf numFmtId="0" fontId="11" fillId="0" borderId="0" xfId="3" applyFont="1" applyAlignment="1" applyProtection="1">
      <alignment vertical="center" shrinkToFit="1"/>
      <protection locked="0"/>
    </xf>
    <xf numFmtId="0" fontId="22" fillId="0" borderId="44" xfId="3" applyFont="1" applyBorder="1" applyAlignment="1" applyProtection="1">
      <alignment vertical="center" shrinkToFit="1"/>
      <protection locked="0"/>
    </xf>
    <xf numFmtId="0" fontId="23" fillId="0" borderId="0" xfId="0" applyFont="1" applyProtection="1">
      <alignment vertical="center"/>
      <protection hidden="1"/>
    </xf>
    <xf numFmtId="0" fontId="24" fillId="0" borderId="0" xfId="3" applyFont="1" applyAlignment="1">
      <alignment horizontal="left" vertical="center" shrinkToFit="1"/>
    </xf>
    <xf numFmtId="0" fontId="22" fillId="0" borderId="0" xfId="3" applyFont="1" applyAlignment="1" applyProtection="1">
      <alignment vertical="center" shrinkToFit="1"/>
      <protection locked="0"/>
    </xf>
    <xf numFmtId="0" fontId="25" fillId="0" borderId="0" xfId="3" applyFont="1" applyAlignment="1" applyProtection="1">
      <alignment horizontal="center" vertical="top" shrinkToFit="1"/>
      <protection locked="0"/>
    </xf>
    <xf numFmtId="0" fontId="22" fillId="0" borderId="0" xfId="3" applyFont="1" applyAlignment="1">
      <alignment horizontal="left" vertical="center" shrinkToFit="1"/>
    </xf>
    <xf numFmtId="0" fontId="26" fillId="0" borderId="0" xfId="1" quotePrefix="1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1" applyNumberFormat="1" applyFont="1" applyAlignment="1">
      <alignment horizontal="center" vertical="center"/>
    </xf>
    <xf numFmtId="0" fontId="18" fillId="0" borderId="0" xfId="0" applyFont="1" applyAlignment="1" applyProtection="1">
      <alignment vertical="center" wrapText="1"/>
      <protection hidden="1"/>
    </xf>
    <xf numFmtId="0" fontId="18" fillId="0" borderId="0" xfId="0" quotePrefix="1" applyFont="1" applyProtection="1">
      <alignment vertical="center"/>
      <protection hidden="1"/>
    </xf>
    <xf numFmtId="0" fontId="21" fillId="0" borderId="3" xfId="0" applyFont="1" applyBorder="1">
      <alignment vertical="center"/>
    </xf>
    <xf numFmtId="0" fontId="21" fillId="0" borderId="27" xfId="0" applyFont="1" applyBorder="1">
      <alignment vertical="center"/>
    </xf>
    <xf numFmtId="0" fontId="21" fillId="0" borderId="45" xfId="0" applyFont="1" applyBorder="1">
      <alignment vertical="center"/>
    </xf>
    <xf numFmtId="14" fontId="2" fillId="13" borderId="1" xfId="0" applyNumberFormat="1" applyFont="1" applyFill="1" applyBorder="1" applyAlignment="1">
      <alignment horizontal="center" vertical="center"/>
    </xf>
    <xf numFmtId="189" fontId="2" fillId="0" borderId="1" xfId="0" applyNumberFormat="1" applyFont="1" applyBorder="1" applyAlignment="1">
      <alignment horizontal="center" vertical="center"/>
    </xf>
    <xf numFmtId="189" fontId="0" fillId="0" borderId="0" xfId="0" applyNumberFormat="1">
      <alignment vertical="center"/>
    </xf>
    <xf numFmtId="189" fontId="2" fillId="7" borderId="1" xfId="0" applyNumberFormat="1" applyFont="1" applyFill="1" applyBorder="1" applyAlignment="1">
      <alignment horizontal="center" vertical="center" wrapText="1"/>
    </xf>
    <xf numFmtId="14" fontId="21" fillId="0" borderId="1" xfId="3" applyNumberFormat="1" applyFont="1" applyBorder="1" applyAlignment="1">
      <alignment horizontal="center" vertical="center"/>
    </xf>
    <xf numFmtId="14" fontId="2" fillId="0" borderId="1" xfId="3" applyNumberFormat="1" applyBorder="1" applyAlignment="1">
      <alignment horizontal="center" vertical="center"/>
    </xf>
    <xf numFmtId="3" fontId="2" fillId="12" borderId="31" xfId="0" applyNumberFormat="1" applyFont="1" applyFill="1" applyBorder="1" applyAlignment="1">
      <alignment horizontal="right" vertical="center"/>
    </xf>
    <xf numFmtId="178" fontId="21" fillId="17" borderId="46" xfId="3" applyNumberFormat="1" applyFont="1" applyFill="1" applyBorder="1">
      <alignment vertical="center"/>
    </xf>
    <xf numFmtId="41" fontId="21" fillId="17" borderId="47" xfId="3" applyNumberFormat="1" applyFont="1" applyFill="1" applyBorder="1">
      <alignment vertical="center"/>
    </xf>
    <xf numFmtId="178" fontId="21" fillId="17" borderId="48" xfId="3" applyNumberFormat="1" applyFont="1" applyFill="1" applyBorder="1">
      <alignment vertical="center"/>
    </xf>
    <xf numFmtId="41" fontId="21" fillId="17" borderId="1" xfId="3" applyNumberFormat="1" applyFont="1" applyFill="1" applyBorder="1">
      <alignment vertical="center"/>
    </xf>
    <xf numFmtId="178" fontId="21" fillId="17" borderId="45" xfId="3" applyNumberFormat="1" applyFont="1" applyFill="1" applyBorder="1">
      <alignment vertical="center"/>
    </xf>
    <xf numFmtId="41" fontId="21" fillId="0" borderId="17" xfId="3" applyNumberFormat="1" applyFont="1" applyBorder="1">
      <alignment vertical="center"/>
    </xf>
    <xf numFmtId="41" fontId="21" fillId="0" borderId="0" xfId="3" applyNumberFormat="1" applyFont="1">
      <alignment vertical="center"/>
    </xf>
    <xf numFmtId="178" fontId="21" fillId="17" borderId="1" xfId="3" applyNumberFormat="1" applyFont="1" applyFill="1" applyBorder="1">
      <alignment vertical="center"/>
    </xf>
    <xf numFmtId="178" fontId="2" fillId="9" borderId="8" xfId="1" applyNumberFormat="1" applyFont="1" applyFill="1" applyBorder="1">
      <alignment vertical="center"/>
    </xf>
    <xf numFmtId="178" fontId="2" fillId="16" borderId="8" xfId="1" applyNumberFormat="1" applyFont="1" applyFill="1" applyBorder="1">
      <alignment vertical="center"/>
    </xf>
    <xf numFmtId="178" fontId="2" fillId="3" borderId="2" xfId="0" applyNumberFormat="1" applyFont="1" applyFill="1" applyBorder="1">
      <alignment vertical="center"/>
    </xf>
    <xf numFmtId="178" fontId="2" fillId="4" borderId="3" xfId="1" applyNumberFormat="1" applyFont="1" applyFill="1" applyBorder="1" applyAlignment="1">
      <alignment horizontal="center" vertical="center"/>
    </xf>
    <xf numFmtId="178" fontId="2" fillId="4" borderId="49" xfId="1" applyNumberFormat="1" applyFont="1" applyFill="1" applyBorder="1" applyAlignment="1">
      <alignment horizontal="center" vertical="center"/>
    </xf>
    <xf numFmtId="178" fontId="13" fillId="5" borderId="45" xfId="1" applyNumberFormat="1" applyFont="1" applyFill="1" applyBorder="1" applyAlignment="1">
      <alignment horizontal="center" vertical="center"/>
    </xf>
    <xf numFmtId="178" fontId="2" fillId="9" borderId="50" xfId="1" applyNumberFormat="1" applyFont="1" applyFill="1" applyBorder="1">
      <alignment vertical="center"/>
    </xf>
    <xf numFmtId="178" fontId="2" fillId="9" borderId="51" xfId="1" applyNumberFormat="1" applyFont="1" applyFill="1" applyBorder="1">
      <alignment vertical="center"/>
    </xf>
    <xf numFmtId="178" fontId="2" fillId="0" borderId="52" xfId="1" applyNumberFormat="1" applyFont="1" applyBorder="1">
      <alignment vertical="center"/>
    </xf>
    <xf numFmtId="178" fontId="2" fillId="9" borderId="28" xfId="1" applyNumberFormat="1" applyFont="1" applyFill="1" applyBorder="1">
      <alignment vertical="center"/>
    </xf>
    <xf numFmtId="178" fontId="2" fillId="9" borderId="53" xfId="1" applyNumberFormat="1" applyFont="1" applyFill="1" applyBorder="1">
      <alignment vertical="center"/>
    </xf>
    <xf numFmtId="178" fontId="2" fillId="0" borderId="54" xfId="1" applyNumberFormat="1" applyFont="1" applyBorder="1">
      <alignment vertical="center"/>
    </xf>
    <xf numFmtId="178" fontId="2" fillId="3" borderId="28" xfId="0" applyNumberFormat="1" applyFont="1" applyFill="1" applyBorder="1">
      <alignment vertical="center"/>
    </xf>
    <xf numFmtId="178" fontId="2" fillId="3" borderId="55" xfId="0" applyNumberFormat="1" applyFont="1" applyFill="1" applyBorder="1">
      <alignment vertical="center"/>
    </xf>
    <xf numFmtId="178" fontId="2" fillId="3" borderId="54" xfId="0" applyNumberFormat="1" applyFont="1" applyFill="1" applyBorder="1">
      <alignment vertical="center"/>
    </xf>
    <xf numFmtId="190" fontId="2" fillId="3" borderId="2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18" borderId="1" xfId="0" applyFont="1" applyFill="1" applyBorder="1" applyAlignment="1">
      <alignment horizontal="center" vertical="center"/>
    </xf>
    <xf numFmtId="178" fontId="2" fillId="0" borderId="1" xfId="0" applyNumberFormat="1" applyFont="1" applyBorder="1">
      <alignment vertical="center"/>
    </xf>
    <xf numFmtId="178" fontId="2" fillId="9" borderId="1" xfId="0" applyNumberFormat="1" applyFont="1" applyFill="1" applyBorder="1">
      <alignment vertical="center"/>
    </xf>
    <xf numFmtId="178" fontId="2" fillId="0" borderId="9" xfId="0" applyNumberFormat="1" applyFont="1" applyBorder="1">
      <alignment vertical="center"/>
    </xf>
    <xf numFmtId="178" fontId="0" fillId="0" borderId="0" xfId="0" applyNumberFormat="1">
      <alignment vertical="center"/>
    </xf>
    <xf numFmtId="178" fontId="2" fillId="0" borderId="2" xfId="0" applyNumberFormat="1" applyFont="1" applyBorder="1">
      <alignment vertical="center"/>
    </xf>
    <xf numFmtId="178" fontId="2" fillId="3" borderId="1" xfId="0" applyNumberFormat="1" applyFont="1" applyFill="1" applyBorder="1">
      <alignment vertical="center"/>
    </xf>
    <xf numFmtId="178" fontId="21" fillId="0" borderId="0" xfId="0" applyNumberFormat="1" applyFont="1" applyAlignment="1">
      <alignment horizontal="center" vertical="center"/>
    </xf>
    <xf numFmtId="178" fontId="21" fillId="0" borderId="0" xfId="0" applyNumberFormat="1" applyFont="1" applyAlignment="1">
      <alignment horizontal="center" vertical="top" wrapText="1"/>
    </xf>
    <xf numFmtId="178" fontId="2" fillId="3" borderId="9" xfId="0" applyNumberFormat="1" applyFont="1" applyFill="1" applyBorder="1">
      <alignment vertical="center"/>
    </xf>
    <xf numFmtId="178" fontId="2" fillId="5" borderId="45" xfId="1" applyNumberFormat="1" applyFont="1" applyFill="1" applyBorder="1" applyAlignment="1">
      <alignment horizontal="center" vertical="center"/>
    </xf>
    <xf numFmtId="178" fontId="2" fillId="9" borderId="31" xfId="1" applyNumberFormat="1" applyFont="1" applyFill="1" applyBorder="1">
      <alignment vertical="center"/>
    </xf>
    <xf numFmtId="176" fontId="2" fillId="2" borderId="3" xfId="0" applyNumberFormat="1" applyFont="1" applyFill="1" applyBorder="1" applyAlignment="1">
      <alignment horizontal="center" vertical="center"/>
    </xf>
    <xf numFmtId="178" fontId="2" fillId="4" borderId="31" xfId="1" applyNumberFormat="1" applyFont="1" applyFill="1" applyBorder="1" applyAlignment="1">
      <alignment horizontal="center" vertical="center"/>
    </xf>
    <xf numFmtId="178" fontId="2" fillId="0" borderId="56" xfId="0" applyNumberFormat="1" applyFont="1" applyBorder="1">
      <alignment vertical="center"/>
    </xf>
    <xf numFmtId="178" fontId="2" fillId="16" borderId="31" xfId="1" applyNumberFormat="1" applyFont="1" applyFill="1" applyBorder="1">
      <alignment vertical="center"/>
    </xf>
    <xf numFmtId="178" fontId="2" fillId="0" borderId="28" xfId="0" applyNumberFormat="1" applyFont="1" applyBorder="1">
      <alignment vertical="center"/>
    </xf>
    <xf numFmtId="178" fontId="2" fillId="3" borderId="56" xfId="0" applyNumberFormat="1" applyFont="1" applyFill="1" applyBorder="1">
      <alignment vertical="center"/>
    </xf>
    <xf numFmtId="178" fontId="2" fillId="4" borderId="57" xfId="1" applyNumberFormat="1" applyFont="1" applyFill="1" applyBorder="1" applyAlignment="1">
      <alignment horizontal="center" vertical="center"/>
    </xf>
    <xf numFmtId="178" fontId="2" fillId="9" borderId="58" xfId="1" applyNumberFormat="1" applyFont="1" applyFill="1" applyBorder="1">
      <alignment vertical="center"/>
    </xf>
    <xf numFmtId="178" fontId="2" fillId="9" borderId="59" xfId="1" applyNumberFormat="1" applyFont="1" applyFill="1" applyBorder="1">
      <alignment vertical="center"/>
    </xf>
    <xf numFmtId="178" fontId="2" fillId="9" borderId="60" xfId="1" applyNumberFormat="1" applyFont="1" applyFill="1" applyBorder="1">
      <alignment vertical="center"/>
    </xf>
    <xf numFmtId="178" fontId="2" fillId="3" borderId="61" xfId="0" applyNumberFormat="1" applyFont="1" applyFill="1" applyBorder="1">
      <alignment vertical="center"/>
    </xf>
    <xf numFmtId="178" fontId="2" fillId="3" borderId="62" xfId="0" applyNumberFormat="1" applyFont="1" applyFill="1" applyBorder="1">
      <alignment vertical="center"/>
    </xf>
    <xf numFmtId="178" fontId="2" fillId="0" borderId="63" xfId="1" applyNumberFormat="1" applyFont="1" applyBorder="1">
      <alignment vertical="center"/>
    </xf>
    <xf numFmtId="178" fontId="2" fillId="0" borderId="31" xfId="1" applyNumberFormat="1" applyFont="1" applyBorder="1">
      <alignment vertical="center"/>
    </xf>
    <xf numFmtId="178" fontId="2" fillId="3" borderId="64" xfId="0" applyNumberFormat="1" applyFont="1" applyFill="1" applyBorder="1">
      <alignment vertical="center"/>
    </xf>
    <xf numFmtId="178" fontId="2" fillId="0" borderId="65" xfId="1" applyNumberFormat="1" applyFont="1" applyBorder="1">
      <alignment vertical="center"/>
    </xf>
    <xf numFmtId="178" fontId="2" fillId="0" borderId="58" xfId="1" applyNumberFormat="1" applyFont="1" applyBorder="1">
      <alignment vertical="center"/>
    </xf>
    <xf numFmtId="178" fontId="15" fillId="9" borderId="66" xfId="1" applyNumberFormat="1" applyFont="1" applyFill="1" applyBorder="1">
      <alignment vertical="center"/>
    </xf>
    <xf numFmtId="178" fontId="27" fillId="9" borderId="66" xfId="1" applyNumberFormat="1" applyFont="1" applyFill="1" applyBorder="1">
      <alignment vertical="center"/>
    </xf>
    <xf numFmtId="178" fontId="28" fillId="9" borderId="66" xfId="1" applyNumberFormat="1" applyFont="1" applyFill="1" applyBorder="1">
      <alignment vertical="center"/>
    </xf>
    <xf numFmtId="41" fontId="2" fillId="19" borderId="1" xfId="0" applyNumberFormat="1" applyFont="1" applyFill="1" applyBorder="1">
      <alignment vertical="center"/>
    </xf>
    <xf numFmtId="0" fontId="0" fillId="20" borderId="0" xfId="0" applyFill="1">
      <alignment vertical="center"/>
    </xf>
    <xf numFmtId="0" fontId="29" fillId="0" borderId="1" xfId="0" applyFont="1" applyBorder="1" applyAlignment="1">
      <alignment horizontal="center" vertical="center"/>
    </xf>
    <xf numFmtId="14" fontId="29" fillId="0" borderId="1" xfId="3" applyNumberFormat="1" applyFont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8" fontId="2" fillId="20" borderId="9" xfId="0" applyNumberFormat="1" applyFont="1" applyFill="1" applyBorder="1">
      <alignment vertical="center"/>
    </xf>
    <xf numFmtId="178" fontId="2" fillId="19" borderId="9" xfId="0" applyNumberFormat="1" applyFont="1" applyFill="1" applyBorder="1">
      <alignment vertical="center"/>
    </xf>
    <xf numFmtId="178" fontId="2" fillId="23" borderId="9" xfId="0" applyNumberFormat="1" applyFont="1" applyFill="1" applyBorder="1">
      <alignment vertical="center"/>
    </xf>
    <xf numFmtId="178" fontId="2" fillId="21" borderId="9" xfId="0" applyNumberFormat="1" applyFont="1" applyFill="1" applyBorder="1">
      <alignment vertical="center"/>
    </xf>
    <xf numFmtId="0" fontId="30" fillId="0" borderId="1" xfId="0" applyFont="1" applyBorder="1" applyAlignment="1">
      <alignment horizontal="center" vertical="center"/>
    </xf>
    <xf numFmtId="176" fontId="2" fillId="3" borderId="9" xfId="0" applyNumberFormat="1" applyFont="1" applyFill="1" applyBorder="1">
      <alignment vertical="center"/>
    </xf>
    <xf numFmtId="0" fontId="30" fillId="24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90" fontId="2" fillId="3" borderId="8" xfId="0" applyNumberFormat="1" applyFont="1" applyFill="1" applyBorder="1">
      <alignment vertical="center"/>
    </xf>
    <xf numFmtId="0" fontId="31" fillId="9" borderId="1" xfId="0" applyFont="1" applyFill="1" applyBorder="1" applyAlignment="1">
      <alignment horizontal="center" vertical="center"/>
    </xf>
    <xf numFmtId="190" fontId="2" fillId="19" borderId="8" xfId="0" applyNumberFormat="1" applyFont="1" applyFill="1" applyBorder="1">
      <alignment vertical="center"/>
    </xf>
    <xf numFmtId="3" fontId="2" fillId="19" borderId="31" xfId="0" applyNumberFormat="1" applyFont="1" applyFill="1" applyBorder="1" applyAlignment="1">
      <alignment horizontal="right" vertical="center"/>
    </xf>
    <xf numFmtId="0" fontId="2" fillId="0" borderId="0" xfId="3" applyAlignment="1">
      <alignment horizontal="center" vertical="center"/>
    </xf>
    <xf numFmtId="3" fontId="2" fillId="0" borderId="0" xfId="3" applyNumberFormat="1" applyAlignment="1">
      <alignment horizontal="right" vertical="center"/>
    </xf>
    <xf numFmtId="178" fontId="21" fillId="0" borderId="0" xfId="3" applyNumberFormat="1" applyFont="1">
      <alignment vertical="center"/>
    </xf>
    <xf numFmtId="190" fontId="2" fillId="3" borderId="67" xfId="0" applyNumberFormat="1" applyFont="1" applyFill="1" applyBorder="1">
      <alignment vertical="center"/>
    </xf>
    <xf numFmtId="190" fontId="2" fillId="3" borderId="9" xfId="0" applyNumberFormat="1" applyFont="1" applyFill="1" applyBorder="1">
      <alignment vertical="center"/>
    </xf>
    <xf numFmtId="0" fontId="28" fillId="9" borderId="1" xfId="0" applyFont="1" applyFill="1" applyBorder="1" applyAlignment="1">
      <alignment horizontal="center" vertical="center"/>
    </xf>
    <xf numFmtId="176" fontId="2" fillId="0" borderId="68" xfId="0" applyNumberFormat="1" applyFont="1" applyBorder="1">
      <alignment vertical="center"/>
    </xf>
    <xf numFmtId="178" fontId="2" fillId="9" borderId="9" xfId="1" applyNumberFormat="1" applyFont="1" applyFill="1" applyBorder="1">
      <alignment vertical="center"/>
    </xf>
    <xf numFmtId="178" fontId="2" fillId="0" borderId="9" xfId="1" applyNumberFormat="1" applyFont="1" applyBorder="1">
      <alignment vertical="center"/>
    </xf>
    <xf numFmtId="190" fontId="2" fillId="3" borderId="1" xfId="0" applyNumberFormat="1" applyFont="1" applyFill="1" applyBorder="1">
      <alignment vertical="center"/>
    </xf>
    <xf numFmtId="178" fontId="2" fillId="9" borderId="9" xfId="1" applyNumberFormat="1" applyFont="1" applyFill="1" applyBorder="1" applyProtection="1">
      <alignment vertical="center"/>
      <protection locked="0"/>
    </xf>
    <xf numFmtId="178" fontId="2" fillId="3" borderId="9" xfId="1" applyNumberFormat="1" applyFont="1" applyFill="1" applyBorder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14" fontId="28" fillId="0" borderId="1" xfId="3" applyNumberFormat="1" applyFont="1" applyBorder="1" applyAlignment="1">
      <alignment horizontal="center" vertical="center"/>
    </xf>
    <xf numFmtId="41" fontId="2" fillId="3" borderId="1" xfId="0" applyNumberFormat="1" applyFont="1" applyFill="1" applyBorder="1">
      <alignment vertical="center"/>
    </xf>
    <xf numFmtId="14" fontId="2" fillId="0" borderId="0" xfId="3" applyNumberFormat="1" applyAlignment="1">
      <alignment horizontal="center" vertical="center"/>
    </xf>
    <xf numFmtId="14" fontId="2" fillId="13" borderId="0" xfId="0" applyNumberFormat="1" applyFont="1" applyFill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189" fontId="2" fillId="0" borderId="0" xfId="0" applyNumberFormat="1" applyFont="1" applyAlignment="1">
      <alignment horizontal="center" vertical="center"/>
    </xf>
    <xf numFmtId="41" fontId="2" fillId="13" borderId="0" xfId="0" applyNumberFormat="1" applyFont="1" applyFill="1">
      <alignment vertical="center"/>
    </xf>
    <xf numFmtId="0" fontId="2" fillId="13" borderId="0" xfId="0" applyFont="1" applyFill="1" applyAlignment="1">
      <alignment horizontal="center" vertical="center"/>
    </xf>
    <xf numFmtId="0" fontId="22" fillId="0" borderId="0" xfId="3" applyFont="1" applyAlignment="1">
      <alignment horizontal="left" vertical="center" shrinkToFit="1"/>
    </xf>
    <xf numFmtId="0" fontId="2" fillId="0" borderId="0" xfId="3" applyAlignment="1">
      <alignment horizontal="left" vertical="center" shrinkToFit="1"/>
    </xf>
    <xf numFmtId="0" fontId="33" fillId="0" borderId="0" xfId="3" applyFont="1" applyAlignment="1">
      <alignment horizontal="left" vertical="center" shrinkToFit="1"/>
    </xf>
    <xf numFmtId="0" fontId="34" fillId="0" borderId="0" xfId="3" applyFont="1" applyAlignment="1">
      <alignment horizontal="left" vertical="center" shrinkToFit="1"/>
    </xf>
    <xf numFmtId="0" fontId="35" fillId="25" borderId="0" xfId="3" applyFont="1" applyFill="1" applyAlignment="1" applyProtection="1">
      <alignment horizontal="center" vertical="center" shrinkToFit="1"/>
      <protection locked="0"/>
    </xf>
    <xf numFmtId="0" fontId="25" fillId="0" borderId="0" xfId="3" applyFont="1" applyAlignment="1" applyProtection="1">
      <alignment horizontal="left" vertical="top" wrapText="1" shrinkToFit="1"/>
      <protection locked="0"/>
    </xf>
    <xf numFmtId="0" fontId="25" fillId="0" borderId="0" xfId="3" applyFont="1" applyAlignment="1" applyProtection="1">
      <alignment horizontal="left" vertical="top" shrinkToFit="1"/>
      <protection locked="0"/>
    </xf>
    <xf numFmtId="0" fontId="15" fillId="0" borderId="0" xfId="0" applyFont="1" applyAlignment="1">
      <alignment horizontal="left" vertical="center"/>
    </xf>
    <xf numFmtId="178" fontId="2" fillId="6" borderId="1" xfId="1" applyNumberFormat="1" applyFont="1" applyFill="1" applyBorder="1" applyAlignment="1">
      <alignment horizontal="center" vertical="center"/>
    </xf>
    <xf numFmtId="178" fontId="2" fillId="5" borderId="3" xfId="1" applyNumberFormat="1" applyFont="1" applyFill="1" applyBorder="1" applyAlignment="1">
      <alignment horizontal="center" vertical="center" wrapText="1"/>
    </xf>
    <xf numFmtId="178" fontId="2" fillId="5" borderId="27" xfId="1" applyNumberFormat="1" applyFont="1" applyFill="1" applyBorder="1" applyAlignment="1">
      <alignment horizontal="center" vertical="center"/>
    </xf>
    <xf numFmtId="178" fontId="2" fillId="5" borderId="45" xfId="1" applyNumberFormat="1" applyFont="1" applyFill="1" applyBorder="1" applyAlignment="1">
      <alignment horizontal="center" vertical="center"/>
    </xf>
    <xf numFmtId="178" fontId="2" fillId="4" borderId="69" xfId="1" applyNumberFormat="1" applyFont="1" applyFill="1" applyBorder="1" applyAlignment="1">
      <alignment horizontal="center" vertical="center"/>
    </xf>
    <xf numFmtId="178" fontId="2" fillId="4" borderId="14" xfId="1" applyNumberFormat="1" applyFont="1" applyFill="1" applyBorder="1" applyAlignment="1">
      <alignment horizontal="center" vertical="center"/>
    </xf>
    <xf numFmtId="178" fontId="2" fillId="4" borderId="15" xfId="1" applyNumberFormat="1" applyFont="1" applyFill="1" applyBorder="1" applyAlignment="1">
      <alignment horizontal="center" vertical="center"/>
    </xf>
    <xf numFmtId="178" fontId="2" fillId="4" borderId="70" xfId="1" applyNumberFormat="1" applyFont="1" applyFill="1" applyBorder="1" applyAlignment="1">
      <alignment horizontal="center" vertical="center"/>
    </xf>
    <xf numFmtId="178" fontId="2" fillId="4" borderId="16" xfId="1" applyNumberFormat="1" applyFont="1" applyFill="1" applyBorder="1" applyAlignment="1">
      <alignment horizontal="center" vertical="center"/>
    </xf>
    <xf numFmtId="178" fontId="2" fillId="4" borderId="71" xfId="1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32" fillId="0" borderId="16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8" fontId="2" fillId="4" borderId="72" xfId="1" applyNumberFormat="1" applyFont="1" applyFill="1" applyBorder="1" applyAlignment="1">
      <alignment horizontal="center" vertical="center"/>
    </xf>
    <xf numFmtId="178" fontId="2" fillId="5" borderId="27" xfId="1" applyNumberFormat="1" applyFont="1" applyFill="1" applyBorder="1" applyAlignment="1">
      <alignment horizontal="center" vertical="center" wrapText="1"/>
    </xf>
    <xf numFmtId="178" fontId="2" fillId="4" borderId="31" xfId="1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8" fontId="2" fillId="4" borderId="57" xfId="1" applyNumberFormat="1" applyFont="1" applyFill="1" applyBorder="1" applyAlignment="1">
      <alignment horizontal="center" vertical="center"/>
    </xf>
    <xf numFmtId="178" fontId="15" fillId="4" borderId="31" xfId="1" applyNumberFormat="1" applyFont="1" applyFill="1" applyBorder="1" applyAlignment="1">
      <alignment horizontal="center" vertical="center" wrapText="1"/>
    </xf>
    <xf numFmtId="178" fontId="15" fillId="4" borderId="31" xfId="1" applyNumberFormat="1" applyFont="1" applyFill="1" applyBorder="1" applyAlignment="1">
      <alignment horizontal="center" vertical="center"/>
    </xf>
    <xf numFmtId="178" fontId="15" fillId="4" borderId="57" xfId="1" applyNumberFormat="1" applyFont="1" applyFill="1" applyBorder="1" applyAlignment="1">
      <alignment horizontal="center" vertical="center"/>
    </xf>
    <xf numFmtId="178" fontId="2" fillId="4" borderId="73" xfId="1" applyNumberFormat="1" applyFont="1" applyFill="1" applyBorder="1" applyAlignment="1">
      <alignment horizontal="center" vertical="center"/>
    </xf>
    <xf numFmtId="178" fontId="2" fillId="4" borderId="74" xfId="1" applyNumberFormat="1" applyFont="1" applyFill="1" applyBorder="1" applyAlignment="1">
      <alignment horizontal="center" vertical="center"/>
    </xf>
    <xf numFmtId="178" fontId="2" fillId="2" borderId="75" xfId="1" applyNumberFormat="1" applyFont="1" applyFill="1" applyBorder="1" applyAlignment="1">
      <alignment horizontal="center" vertical="center"/>
    </xf>
    <xf numFmtId="178" fontId="2" fillId="2" borderId="76" xfId="1" applyNumberFormat="1" applyFont="1" applyFill="1" applyBorder="1" applyAlignment="1">
      <alignment horizontal="center" vertical="center"/>
    </xf>
    <xf numFmtId="178" fontId="2" fillId="5" borderId="76" xfId="1" applyNumberFormat="1" applyFont="1" applyFill="1" applyBorder="1" applyAlignment="1">
      <alignment horizontal="center" vertical="center"/>
    </xf>
    <xf numFmtId="0" fontId="26" fillId="0" borderId="0" xfId="1" quotePrefix="1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1" applyNumberFormat="1" applyFont="1" applyAlignment="1">
      <alignment horizontal="center" vertical="center"/>
    </xf>
    <xf numFmtId="178" fontId="2" fillId="6" borderId="76" xfId="1" applyNumberFormat="1" applyFont="1" applyFill="1" applyBorder="1" applyAlignment="1">
      <alignment horizontal="center" vertical="center"/>
    </xf>
    <xf numFmtId="178" fontId="2" fillId="6" borderId="76" xfId="0" applyNumberFormat="1" applyFont="1" applyFill="1" applyBorder="1" applyAlignment="1">
      <alignment horizontal="center" vertical="center"/>
    </xf>
    <xf numFmtId="178" fontId="2" fillId="6" borderId="77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5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78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178" fontId="2" fillId="2" borderId="3" xfId="1" applyNumberFormat="1" applyFont="1" applyFill="1" applyBorder="1" applyAlignment="1">
      <alignment horizontal="center" vertical="center"/>
    </xf>
    <xf numFmtId="178" fontId="2" fillId="2" borderId="27" xfId="1" applyNumberFormat="1" applyFont="1" applyFill="1" applyBorder="1" applyAlignment="1">
      <alignment horizontal="center" vertical="center"/>
    </xf>
    <xf numFmtId="178" fontId="2" fillId="2" borderId="45" xfId="1" applyNumberFormat="1" applyFont="1" applyFill="1" applyBorder="1" applyAlignment="1">
      <alignment horizontal="center" vertical="center"/>
    </xf>
    <xf numFmtId="178" fontId="2" fillId="5" borderId="1" xfId="1" applyNumberFormat="1" applyFont="1" applyFill="1" applyBorder="1" applyAlignment="1">
      <alignment horizontal="center" vertical="center"/>
    </xf>
    <xf numFmtId="178" fontId="2" fillId="6" borderId="1" xfId="0" applyNumberFormat="1" applyFont="1" applyFill="1" applyBorder="1" applyAlignment="1">
      <alignment horizontal="center" vertical="center"/>
    </xf>
    <xf numFmtId="0" fontId="36" fillId="12" borderId="0" xfId="0" applyFont="1" applyFill="1" applyAlignment="1" applyProtection="1">
      <alignment horizontal="center" vertical="center" shrinkToFit="1"/>
      <protection locked="0"/>
    </xf>
    <xf numFmtId="0" fontId="0" fillId="26" borderId="22" xfId="0" applyFill="1" applyBorder="1" applyAlignment="1" applyProtection="1">
      <alignment horizontal="center" vertical="center"/>
      <protection locked="0"/>
    </xf>
    <xf numFmtId="41" fontId="0" fillId="12" borderId="22" xfId="0" applyNumberFormat="1" applyFill="1" applyBorder="1" applyAlignment="1" applyProtection="1">
      <alignment horizontal="center" vertical="center" shrinkToFit="1"/>
      <protection locked="0"/>
    </xf>
    <xf numFmtId="41" fontId="0" fillId="12" borderId="79" xfId="0" applyNumberFormat="1" applyFill="1" applyBorder="1" applyAlignment="1" applyProtection="1">
      <alignment horizontal="center" vertical="center" shrinkToFit="1"/>
      <protection locked="0"/>
    </xf>
    <xf numFmtId="0" fontId="0" fillId="26" borderId="80" xfId="0" applyFill="1" applyBorder="1" applyAlignment="1" applyProtection="1">
      <alignment horizontal="center" vertical="center"/>
      <protection locked="0"/>
    </xf>
    <xf numFmtId="41" fontId="0" fillId="12" borderId="20" xfId="0" applyNumberFormat="1" applyFill="1" applyBorder="1" applyAlignment="1" applyProtection="1">
      <alignment horizontal="center" vertical="center" shrinkToFit="1"/>
      <protection locked="0"/>
    </xf>
    <xf numFmtId="41" fontId="0" fillId="12" borderId="21" xfId="0" applyNumberFormat="1" applyFill="1" applyBorder="1" applyAlignment="1" applyProtection="1">
      <alignment horizontal="center" vertical="center" shrinkToFit="1"/>
      <protection locked="0"/>
    </xf>
    <xf numFmtId="41" fontId="0" fillId="12" borderId="81" xfId="0" applyNumberFormat="1" applyFill="1" applyBorder="1" applyAlignment="1" applyProtection="1">
      <alignment horizontal="center" vertical="center" shrinkToFit="1"/>
      <protection locked="0"/>
    </xf>
    <xf numFmtId="0" fontId="0" fillId="26" borderId="82" xfId="0" applyFill="1" applyBorder="1" applyAlignment="1" applyProtection="1">
      <alignment horizontal="center" vertical="center"/>
      <protection locked="0"/>
    </xf>
    <xf numFmtId="0" fontId="0" fillId="26" borderId="83" xfId="0" applyFill="1" applyBorder="1" applyAlignment="1" applyProtection="1">
      <alignment horizontal="center" vertical="center"/>
      <protection locked="0"/>
    </xf>
    <xf numFmtId="0" fontId="0" fillId="12" borderId="84" xfId="0" applyFill="1" applyBorder="1" applyAlignment="1" applyProtection="1">
      <alignment horizontal="center" vertical="center" shrinkToFit="1"/>
      <protection locked="0"/>
    </xf>
    <xf numFmtId="0" fontId="0" fillId="12" borderId="85" xfId="0" applyFill="1" applyBorder="1" applyAlignment="1" applyProtection="1">
      <alignment horizontal="center" vertical="center" shrinkToFit="1"/>
      <protection locked="0"/>
    </xf>
    <xf numFmtId="0" fontId="0" fillId="12" borderId="86" xfId="0" applyFill="1" applyBorder="1" applyAlignment="1" applyProtection="1">
      <alignment horizontal="center" vertical="center" shrinkToFit="1"/>
      <protection locked="0"/>
    </xf>
    <xf numFmtId="0" fontId="0" fillId="26" borderId="87" xfId="0" applyFill="1" applyBorder="1" applyAlignment="1" applyProtection="1">
      <alignment horizontal="center" vertical="center"/>
      <protection locked="0"/>
    </xf>
    <xf numFmtId="0" fontId="0" fillId="26" borderId="88" xfId="0" applyFill="1" applyBorder="1" applyAlignment="1" applyProtection="1">
      <alignment horizontal="center" vertical="center"/>
      <protection locked="0"/>
    </xf>
    <xf numFmtId="0" fontId="0" fillId="26" borderId="89" xfId="0" applyFill="1" applyBorder="1" applyAlignment="1" applyProtection="1">
      <alignment horizontal="center" vertical="center"/>
      <protection locked="0"/>
    </xf>
    <xf numFmtId="0" fontId="0" fillId="26" borderId="90" xfId="0" applyFill="1" applyBorder="1" applyAlignment="1" applyProtection="1">
      <alignment horizontal="center" vertical="center"/>
      <protection locked="0"/>
    </xf>
    <xf numFmtId="41" fontId="0" fillId="12" borderId="91" xfId="0" applyNumberFormat="1" applyFill="1" applyBorder="1" applyAlignment="1">
      <alignment horizontal="center" vertical="center" shrinkToFit="1"/>
    </xf>
    <xf numFmtId="41" fontId="0" fillId="12" borderId="92" xfId="0" applyNumberFormat="1" applyFill="1" applyBorder="1" applyAlignment="1">
      <alignment horizontal="center" vertical="center" shrinkToFit="1"/>
    </xf>
    <xf numFmtId="41" fontId="0" fillId="12" borderId="93" xfId="0" applyNumberFormat="1" applyFill="1" applyBorder="1" applyAlignment="1">
      <alignment horizontal="center" vertical="center" shrinkToFit="1"/>
    </xf>
    <xf numFmtId="41" fontId="0" fillId="12" borderId="22" xfId="0" applyNumberFormat="1" applyFill="1" applyBorder="1" applyAlignment="1">
      <alignment horizontal="center" vertical="center" shrinkToFit="1"/>
    </xf>
    <xf numFmtId="41" fontId="0" fillId="12" borderId="79" xfId="0" applyNumberFormat="1" applyFill="1" applyBorder="1" applyAlignment="1">
      <alignment horizontal="center" vertical="center" shrinkToFit="1"/>
    </xf>
    <xf numFmtId="0" fontId="0" fillId="26" borderId="3" xfId="0" applyFill="1" applyBorder="1" applyAlignment="1" applyProtection="1">
      <alignment horizontal="center" vertical="center"/>
      <protection locked="0"/>
    </xf>
    <xf numFmtId="0" fontId="0" fillId="26" borderId="27" xfId="0" applyFill="1" applyBorder="1" applyAlignment="1" applyProtection="1">
      <alignment horizontal="center" vertical="center"/>
      <protection locked="0"/>
    </xf>
    <xf numFmtId="0" fontId="0" fillId="26" borderId="94" xfId="0" applyFill="1" applyBorder="1" applyAlignment="1" applyProtection="1">
      <alignment horizontal="center" vertical="center"/>
      <protection locked="0"/>
    </xf>
    <xf numFmtId="41" fontId="0" fillId="12" borderId="95" xfId="0" applyNumberFormat="1" applyFill="1" applyBorder="1" applyAlignment="1">
      <alignment horizontal="center" vertical="center" shrinkToFit="1"/>
    </xf>
    <xf numFmtId="41" fontId="0" fillId="12" borderId="27" xfId="0" applyNumberFormat="1" applyFill="1" applyBorder="1" applyAlignment="1">
      <alignment horizontal="center" vertical="center" shrinkToFit="1"/>
    </xf>
    <xf numFmtId="41" fontId="0" fillId="12" borderId="45" xfId="0" applyNumberFormat="1" applyFill="1" applyBorder="1" applyAlignment="1">
      <alignment horizontal="center" vertical="center" shrinkToFit="1"/>
    </xf>
    <xf numFmtId="0" fontId="3" fillId="12" borderId="0" xfId="0" applyFont="1" applyFill="1" applyProtection="1">
      <alignment vertical="center"/>
      <protection locked="0"/>
    </xf>
    <xf numFmtId="0" fontId="0" fillId="26" borderId="96" xfId="0" applyFill="1" applyBorder="1" applyAlignment="1" applyProtection="1">
      <alignment horizontal="center" vertical="center"/>
      <protection locked="0"/>
    </xf>
    <xf numFmtId="0" fontId="0" fillId="12" borderId="87" xfId="0" applyFill="1" applyBorder="1" applyAlignment="1" applyProtection="1">
      <alignment horizontal="center" vertical="center" shrinkToFit="1"/>
      <protection locked="0"/>
    </xf>
    <xf numFmtId="0" fontId="0" fillId="12" borderId="88" xfId="0" applyFill="1" applyBorder="1" applyAlignment="1" applyProtection="1">
      <alignment horizontal="center" vertical="center" shrinkToFit="1"/>
      <protection locked="0"/>
    </xf>
    <xf numFmtId="41" fontId="11" fillId="12" borderId="0" xfId="0" applyNumberFormat="1" applyFont="1" applyFill="1" applyAlignment="1" applyProtection="1">
      <alignment horizontal="right" vertical="center" shrinkToFit="1"/>
      <protection locked="0"/>
    </xf>
    <xf numFmtId="0" fontId="37" fillId="12" borderId="91" xfId="0" applyFont="1" applyFill="1" applyBorder="1" applyAlignment="1" applyProtection="1">
      <alignment horizontal="center" vertical="center" shrinkToFit="1"/>
      <protection locked="0"/>
    </xf>
    <xf numFmtId="0" fontId="37" fillId="12" borderId="92" xfId="0" applyFont="1" applyFill="1" applyBorder="1" applyAlignment="1" applyProtection="1">
      <alignment horizontal="center" vertical="center" shrinkToFit="1"/>
      <protection locked="0"/>
    </xf>
    <xf numFmtId="0" fontId="37" fillId="12" borderId="97" xfId="0" applyFont="1" applyFill="1" applyBorder="1" applyAlignment="1" applyProtection="1">
      <alignment horizontal="center" vertical="center" shrinkToFit="1"/>
      <protection locked="0"/>
    </xf>
    <xf numFmtId="41" fontId="0" fillId="12" borderId="91" xfId="0" applyNumberFormat="1" applyFill="1" applyBorder="1" applyAlignment="1" applyProtection="1">
      <alignment horizontal="center" vertical="center" shrinkToFit="1"/>
      <protection locked="0"/>
    </xf>
    <xf numFmtId="41" fontId="0" fillId="12" borderId="92" xfId="0" applyNumberFormat="1" applyFill="1" applyBorder="1" applyAlignment="1" applyProtection="1">
      <alignment horizontal="center" vertical="center" shrinkToFit="1"/>
      <protection locked="0"/>
    </xf>
    <xf numFmtId="41" fontId="0" fillId="12" borderId="93" xfId="0" applyNumberFormat="1" applyFill="1" applyBorder="1" applyAlignment="1" applyProtection="1">
      <alignment horizontal="center" vertical="center" shrinkToFit="1"/>
      <protection locked="0"/>
    </xf>
    <xf numFmtId="0" fontId="0" fillId="12" borderId="98" xfId="0" applyFill="1" applyBorder="1" applyAlignment="1" applyProtection="1">
      <alignment horizontal="center" vertical="center" shrinkToFit="1"/>
      <protection locked="0"/>
    </xf>
    <xf numFmtId="0" fontId="0" fillId="12" borderId="87" xfId="0" applyFill="1" applyBorder="1" applyAlignment="1" applyProtection="1">
      <alignment horizontal="center" vertical="center"/>
      <protection locked="0"/>
    </xf>
    <xf numFmtId="0" fontId="0" fillId="12" borderId="88" xfId="0" applyFill="1" applyBorder="1" applyAlignment="1" applyProtection="1">
      <alignment horizontal="center" vertical="center"/>
      <protection locked="0"/>
    </xf>
    <xf numFmtId="0" fontId="0" fillId="12" borderId="88" xfId="0" applyFill="1" applyBorder="1" applyAlignment="1" applyProtection="1">
      <alignment horizontal="center" vertical="center" wrapText="1"/>
      <protection locked="0"/>
    </xf>
    <xf numFmtId="0" fontId="0" fillId="12" borderId="98" xfId="0" applyFill="1" applyBorder="1" applyAlignment="1" applyProtection="1">
      <alignment horizontal="center" vertical="center"/>
      <protection locked="0"/>
    </xf>
    <xf numFmtId="0" fontId="0" fillId="12" borderId="80" xfId="0" applyFill="1" applyBorder="1" applyAlignment="1" applyProtection="1">
      <alignment horizontal="center" vertical="center"/>
      <protection locked="0"/>
    </xf>
    <xf numFmtId="0" fontId="0" fillId="12" borderId="22" xfId="0" applyFill="1" applyBorder="1" applyAlignment="1" applyProtection="1">
      <alignment horizontal="center" vertical="center"/>
      <protection locked="0"/>
    </xf>
    <xf numFmtId="0" fontId="0" fillId="12" borderId="79" xfId="0" applyFill="1" applyBorder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38" fillId="0" borderId="16" xfId="0" applyFont="1" applyBorder="1" applyAlignment="1" applyProtection="1">
      <alignment horizontal="center" vertical="center"/>
      <protection locked="0"/>
    </xf>
    <xf numFmtId="0" fontId="0" fillId="26" borderId="99" xfId="0" applyFill="1" applyBorder="1" applyAlignment="1" applyProtection="1">
      <alignment horizontal="center" vertical="center"/>
      <protection locked="0"/>
    </xf>
    <xf numFmtId="0" fontId="0" fillId="26" borderId="21" xfId="0" applyFill="1" applyBorder="1" applyAlignment="1" applyProtection="1">
      <alignment horizontal="center" vertical="center"/>
      <protection locked="0"/>
    </xf>
    <xf numFmtId="0" fontId="0" fillId="26" borderId="81" xfId="0" applyFill="1" applyBorder="1" applyAlignment="1" applyProtection="1">
      <alignment horizontal="center" vertical="center"/>
      <protection locked="0"/>
    </xf>
    <xf numFmtId="0" fontId="0" fillId="26" borderId="20" xfId="0" applyFill="1" applyBorder="1" applyAlignment="1" applyProtection="1">
      <alignment horizontal="center" vertical="center"/>
      <protection locked="0"/>
    </xf>
    <xf numFmtId="41" fontId="0" fillId="12" borderId="100" xfId="0" applyNumberFormat="1" applyFill="1" applyBorder="1" applyAlignment="1" applyProtection="1">
      <alignment horizontal="center" vertical="center" shrinkToFit="1"/>
      <protection locked="0"/>
    </xf>
    <xf numFmtId="0" fontId="2" fillId="12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41" fontId="37" fillId="12" borderId="85" xfId="0" applyNumberFormat="1" applyFont="1" applyFill="1" applyBorder="1" applyAlignment="1" applyProtection="1">
      <alignment horizontal="center" vertical="center" shrinkToFit="1"/>
      <protection locked="0"/>
    </xf>
    <xf numFmtId="41" fontId="37" fillId="12" borderId="101" xfId="0" applyNumberFormat="1" applyFont="1" applyFill="1" applyBorder="1" applyAlignment="1" applyProtection="1">
      <alignment horizontal="center" vertical="center" shrinkToFit="1"/>
      <protection locked="0"/>
    </xf>
    <xf numFmtId="41" fontId="0" fillId="12" borderId="84" xfId="0" applyNumberFormat="1" applyFill="1" applyBorder="1" applyAlignment="1" applyProtection="1">
      <alignment horizontal="center" vertical="center" shrinkToFit="1"/>
      <protection locked="0"/>
    </xf>
    <xf numFmtId="41" fontId="0" fillId="12" borderId="85" xfId="0" applyNumberFormat="1" applyFill="1" applyBorder="1" applyAlignment="1" applyProtection="1">
      <alignment horizontal="center" vertical="center" shrinkToFit="1"/>
      <protection locked="0"/>
    </xf>
    <xf numFmtId="0" fontId="0" fillId="0" borderId="1" xfId="0" applyBorder="1" applyAlignment="1">
      <alignment horizontal="center" vertical="center"/>
    </xf>
    <xf numFmtId="41" fontId="0" fillId="12" borderId="88" xfId="0" applyNumberFormat="1" applyFill="1" applyBorder="1" applyAlignment="1" applyProtection="1">
      <alignment horizontal="center" vertical="center" shrinkToFit="1"/>
      <protection locked="0"/>
    </xf>
    <xf numFmtId="0" fontId="0" fillId="0" borderId="0" xfId="0" applyAlignment="1">
      <alignment horizontal="left" vertical="center"/>
    </xf>
    <xf numFmtId="187" fontId="21" fillId="13" borderId="37" xfId="0" applyNumberFormat="1" applyFont="1" applyFill="1" applyBorder="1" applyAlignment="1" applyProtection="1">
      <alignment horizontal="center" vertical="center"/>
      <protection locked="0"/>
    </xf>
    <xf numFmtId="187" fontId="21" fillId="13" borderId="0" xfId="0" applyNumberFormat="1" applyFont="1" applyFill="1" applyAlignment="1" applyProtection="1">
      <alignment horizontal="center" vertical="center"/>
      <protection locked="0"/>
    </xf>
    <xf numFmtId="187" fontId="21" fillId="13" borderId="38" xfId="0" applyNumberFormat="1" applyFont="1" applyFill="1" applyBorder="1" applyAlignment="1" applyProtection="1">
      <alignment horizontal="center" vertical="center"/>
      <protection locked="0"/>
    </xf>
    <xf numFmtId="0" fontId="21" fillId="0" borderId="23" xfId="0" applyFont="1" applyBorder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0" fontId="40" fillId="0" borderId="23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102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22" fontId="41" fillId="13" borderId="3" xfId="0" applyNumberFormat="1" applyFont="1" applyFill="1" applyBorder="1" applyAlignment="1" applyProtection="1">
      <alignment horizontal="center" vertical="center"/>
      <protection locked="0"/>
    </xf>
    <xf numFmtId="0" fontId="41" fillId="13" borderId="27" xfId="0" applyFont="1" applyFill="1" applyBorder="1" applyAlignment="1" applyProtection="1">
      <alignment horizontal="center" vertical="center"/>
      <protection locked="0"/>
    </xf>
    <xf numFmtId="0" fontId="41" fillId="13" borderId="102" xfId="0" applyFont="1" applyFill="1" applyBorder="1" applyAlignment="1" applyProtection="1">
      <alignment horizontal="center" vertical="center"/>
      <protection locked="0"/>
    </xf>
    <xf numFmtId="0" fontId="21" fillId="0" borderId="47" xfId="0" applyFont="1" applyBorder="1" applyAlignment="1">
      <alignment horizontal="center" vertical="center"/>
    </xf>
    <xf numFmtId="0" fontId="21" fillId="0" borderId="103" xfId="0" applyFont="1" applyBorder="1" applyAlignment="1">
      <alignment horizontal="center" vertical="center"/>
    </xf>
    <xf numFmtId="0" fontId="42" fillId="0" borderId="104" xfId="0" applyFont="1" applyBorder="1" applyAlignment="1">
      <alignment horizontal="center" vertical="center" wrapText="1"/>
    </xf>
    <xf numFmtId="0" fontId="43" fillId="0" borderId="47" xfId="0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21" fillId="0" borderId="105" xfId="0" applyFont="1" applyBorder="1" applyAlignment="1">
      <alignment horizontal="center" vertical="center"/>
    </xf>
    <xf numFmtId="0" fontId="21" fillId="0" borderId="106" xfId="0" applyFont="1" applyBorder="1" applyAlignment="1">
      <alignment horizontal="center" vertical="center"/>
    </xf>
    <xf numFmtId="0" fontId="21" fillId="0" borderId="107" xfId="0" applyFont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188" fontId="21" fillId="0" borderId="48" xfId="0" quotePrefix="1" applyNumberFormat="1" applyFont="1" applyBorder="1" applyAlignment="1">
      <alignment horizontal="center" vertical="center"/>
    </xf>
    <xf numFmtId="188" fontId="21" fillId="0" borderId="1" xfId="0" applyNumberFormat="1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 textRotation="255" wrapText="1"/>
    </xf>
    <xf numFmtId="0" fontId="21" fillId="0" borderId="1" xfId="0" applyFont="1" applyBorder="1" applyAlignment="1">
      <alignment horizontal="center" vertical="center" textRotation="255"/>
    </xf>
    <xf numFmtId="0" fontId="21" fillId="0" borderId="48" xfId="0" applyFont="1" applyBorder="1" applyAlignment="1">
      <alignment horizontal="center" vertical="center" textRotation="255"/>
    </xf>
    <xf numFmtId="0" fontId="21" fillId="0" borderId="46" xfId="0" applyFont="1" applyBorder="1" applyAlignment="1">
      <alignment horizontal="center" vertical="center" textRotation="255"/>
    </xf>
    <xf numFmtId="0" fontId="21" fillId="0" borderId="108" xfId="0" applyFont="1" applyBorder="1" applyAlignment="1">
      <alignment horizontal="center" vertical="center" textRotation="255"/>
    </xf>
    <xf numFmtId="0" fontId="21" fillId="0" borderId="48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44" fillId="0" borderId="0" xfId="2" applyFont="1" applyAlignment="1">
      <alignment horizontal="center" vertical="center"/>
      <protection locked="0"/>
    </xf>
    <xf numFmtId="0" fontId="45" fillId="0" borderId="0" xfId="2" applyFont="1" applyAlignment="1">
      <alignment vertical="center"/>
      <protection locked="0"/>
    </xf>
    <xf numFmtId="0" fontId="21" fillId="0" borderId="36" xfId="0" applyFont="1" applyBorder="1" applyAlignment="1">
      <alignment horizontal="center" vertical="center"/>
    </xf>
    <xf numFmtId="0" fontId="21" fillId="13" borderId="3" xfId="0" applyFont="1" applyFill="1" applyBorder="1" applyAlignment="1">
      <alignment horizontal="center" vertical="center"/>
    </xf>
    <xf numFmtId="0" fontId="21" fillId="13" borderId="27" xfId="0" applyFont="1" applyFill="1" applyBorder="1" applyAlignment="1">
      <alignment horizontal="center" vertical="center"/>
    </xf>
    <xf numFmtId="0" fontId="21" fillId="13" borderId="102" xfId="0" applyFont="1" applyFill="1" applyBorder="1" applyAlignment="1">
      <alignment horizontal="center" vertical="center"/>
    </xf>
    <xf numFmtId="0" fontId="21" fillId="13" borderId="45" xfId="0" applyFont="1" applyFill="1" applyBorder="1" applyAlignment="1">
      <alignment horizontal="center" vertical="center"/>
    </xf>
    <xf numFmtId="188" fontId="21" fillId="0" borderId="48" xfId="0" applyNumberFormat="1" applyFont="1" applyBorder="1" applyAlignment="1">
      <alignment horizontal="center" vertical="center"/>
    </xf>
    <xf numFmtId="0" fontId="21" fillId="0" borderId="109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41" fontId="21" fillId="13" borderId="14" xfId="0" applyNumberFormat="1" applyFont="1" applyFill="1" applyBorder="1" applyAlignment="1">
      <alignment horizontal="center" vertical="center"/>
    </xf>
    <xf numFmtId="0" fontId="21" fillId="13" borderId="14" xfId="0" applyFont="1" applyFill="1" applyBorder="1" applyAlignment="1">
      <alignment horizontal="center" vertical="center"/>
    </xf>
    <xf numFmtId="41" fontId="21" fillId="13" borderId="1" xfId="0" applyNumberFormat="1" applyFont="1" applyFill="1" applyBorder="1" applyAlignment="1">
      <alignment horizontal="center" vertical="center"/>
    </xf>
    <xf numFmtId="41" fontId="21" fillId="13" borderId="70" xfId="0" applyNumberFormat="1" applyFont="1" applyFill="1" applyBorder="1" applyAlignment="1">
      <alignment horizontal="center" vertical="center"/>
    </xf>
    <xf numFmtId="41" fontId="21" fillId="13" borderId="16" xfId="0" applyNumberFormat="1" applyFont="1" applyFill="1" applyBorder="1" applyAlignment="1">
      <alignment horizontal="center" vertical="center"/>
    </xf>
    <xf numFmtId="41" fontId="21" fillId="13" borderId="7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41" fontId="21" fillId="13" borderId="3" xfId="0" applyNumberFormat="1" applyFont="1" applyFill="1" applyBorder="1" applyAlignment="1">
      <alignment horizontal="center" vertical="center"/>
    </xf>
    <xf numFmtId="41" fontId="21" fillId="13" borderId="27" xfId="0" applyNumberFormat="1" applyFont="1" applyFill="1" applyBorder="1" applyAlignment="1">
      <alignment horizontal="center" vertical="center"/>
    </xf>
    <xf numFmtId="41" fontId="21" fillId="13" borderId="45" xfId="0" applyNumberFormat="1" applyFont="1" applyFill="1" applyBorder="1" applyAlignment="1">
      <alignment horizontal="center" vertical="center"/>
    </xf>
    <xf numFmtId="41" fontId="21" fillId="13" borderId="36" xfId="0" applyNumberFormat="1" applyFont="1" applyFill="1" applyBorder="1" applyAlignment="1">
      <alignment horizontal="center" vertical="center"/>
    </xf>
    <xf numFmtId="41" fontId="21" fillId="13" borderId="102" xfId="0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46" fillId="13" borderId="14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27" xfId="0" applyFont="1" applyBorder="1" applyAlignment="1">
      <alignment horizontal="left" vertical="center"/>
    </xf>
    <xf numFmtId="0" fontId="21" fillId="0" borderId="102" xfId="0" applyFont="1" applyBorder="1" applyAlignment="1">
      <alignment horizontal="left" vertical="center"/>
    </xf>
    <xf numFmtId="0" fontId="0" fillId="0" borderId="24" xfId="0" applyBorder="1" applyAlignment="1" applyProtection="1">
      <alignment horizontal="left" vertical="center"/>
      <protection hidden="1"/>
    </xf>
    <xf numFmtId="0" fontId="0" fillId="0" borderId="25" xfId="0" applyBorder="1" applyAlignment="1" applyProtection="1">
      <alignment horizontal="left" vertical="center"/>
      <protection hidden="1"/>
    </xf>
    <xf numFmtId="0" fontId="0" fillId="0" borderId="110" xfId="0" applyBorder="1" applyAlignment="1" applyProtection="1">
      <alignment horizontal="left" vertical="center"/>
      <protection hidden="1"/>
    </xf>
    <xf numFmtId="0" fontId="2" fillId="0" borderId="111" xfId="0" applyFont="1" applyBorder="1" applyAlignment="1" applyProtection="1">
      <alignment horizontal="left" vertical="center"/>
      <protection hidden="1"/>
    </xf>
    <xf numFmtId="14" fontId="2" fillId="0" borderId="111" xfId="0" applyNumberFormat="1" applyFont="1" applyBorder="1" applyAlignment="1" applyProtection="1">
      <alignment horizontal="center" vertical="center"/>
      <protection hidden="1"/>
    </xf>
    <xf numFmtId="14" fontId="2" fillId="13" borderId="111" xfId="0" applyNumberFormat="1" applyFont="1" applyFill="1" applyBorder="1" applyAlignment="1" applyProtection="1">
      <alignment horizontal="center" vertical="center"/>
      <protection hidden="1"/>
    </xf>
    <xf numFmtId="41" fontId="62" fillId="13" borderId="22" xfId="1" applyFill="1" applyBorder="1" applyAlignment="1" applyProtection="1">
      <alignment horizontal="right" vertical="center"/>
      <protection hidden="1"/>
    </xf>
    <xf numFmtId="41" fontId="62" fillId="13" borderId="20" xfId="1" applyFill="1" applyBorder="1" applyAlignment="1" applyProtection="1">
      <alignment horizontal="right" vertical="center"/>
      <protection hidden="1"/>
    </xf>
    <xf numFmtId="0" fontId="0" fillId="0" borderId="112" xfId="0" applyBorder="1" applyAlignment="1" applyProtection="1">
      <alignment horizontal="center" vertical="center"/>
      <protection hidden="1"/>
    </xf>
    <xf numFmtId="0" fontId="0" fillId="0" borderId="113" xfId="0" applyBorder="1" applyAlignment="1" applyProtection="1">
      <alignment horizontal="center" vertical="center"/>
      <protection hidden="1"/>
    </xf>
    <xf numFmtId="0" fontId="0" fillId="0" borderId="114" xfId="0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left" vertical="center"/>
      <protection hidden="1"/>
    </xf>
    <xf numFmtId="0" fontId="0" fillId="0" borderId="19" xfId="0" applyBorder="1" applyAlignment="1" applyProtection="1">
      <alignment horizontal="left" vertical="center"/>
      <protection hidden="1"/>
    </xf>
    <xf numFmtId="0" fontId="0" fillId="0" borderId="26" xfId="0" applyBorder="1" applyAlignment="1" applyProtection="1">
      <alignment horizontal="left" vertical="center"/>
      <protection hidden="1"/>
    </xf>
    <xf numFmtId="0" fontId="0" fillId="0" borderId="20" xfId="0" applyBorder="1" applyAlignment="1" applyProtection="1">
      <alignment horizontal="left" vertical="center"/>
      <protection hidden="1"/>
    </xf>
    <xf numFmtId="0" fontId="0" fillId="0" borderId="21" xfId="0" applyBorder="1" applyAlignment="1" applyProtection="1">
      <alignment horizontal="left" vertical="center"/>
      <protection hidden="1"/>
    </xf>
    <xf numFmtId="0" fontId="0" fillId="0" borderId="81" xfId="0" applyBorder="1" applyAlignment="1" applyProtection="1">
      <alignment horizontal="left" vertical="center"/>
      <protection hidden="1"/>
    </xf>
    <xf numFmtId="0" fontId="0" fillId="0" borderId="115" xfId="0" applyBorder="1" applyAlignment="1" applyProtection="1">
      <alignment horizontal="center" vertical="center"/>
      <protection hidden="1"/>
    </xf>
    <xf numFmtId="41" fontId="62" fillId="13" borderId="116" xfId="1" applyFill="1" applyBorder="1" applyAlignment="1" applyProtection="1">
      <alignment horizontal="right" vertical="center"/>
      <protection hidden="1"/>
    </xf>
    <xf numFmtId="41" fontId="62" fillId="13" borderId="18" xfId="1" applyFill="1" applyBorder="1" applyAlignment="1" applyProtection="1">
      <alignment horizontal="right" vertical="center"/>
      <protection hidden="1"/>
    </xf>
    <xf numFmtId="0" fontId="2" fillId="14" borderId="1" xfId="0" applyFont="1" applyFill="1" applyBorder="1" applyAlignment="1" applyProtection="1">
      <alignment horizontal="center" vertical="center"/>
      <protection hidden="1"/>
    </xf>
    <xf numFmtId="0" fontId="0" fillId="14" borderId="20" xfId="0" applyFill="1" applyBorder="1" applyAlignment="1" applyProtection="1">
      <alignment horizontal="center" vertical="center" shrinkToFit="1"/>
      <protection hidden="1"/>
    </xf>
    <xf numFmtId="0" fontId="0" fillId="14" borderId="21" xfId="0" applyFill="1" applyBorder="1" applyAlignment="1" applyProtection="1">
      <alignment horizontal="center" vertical="center" shrinkToFit="1"/>
      <protection hidden="1"/>
    </xf>
    <xf numFmtId="0" fontId="0" fillId="14" borderId="81" xfId="0" applyFill="1" applyBorder="1" applyAlignment="1" applyProtection="1">
      <alignment horizontal="center" vertical="center" shrinkToFit="1"/>
      <protection hidden="1"/>
    </xf>
    <xf numFmtId="0" fontId="13" fillId="14" borderId="20" xfId="0" applyFont="1" applyFill="1" applyBorder="1" applyAlignment="1" applyProtection="1">
      <alignment horizontal="center" vertical="center"/>
      <protection hidden="1"/>
    </xf>
    <xf numFmtId="0" fontId="13" fillId="14" borderId="21" xfId="0" applyFont="1" applyFill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hidden="1"/>
    </xf>
    <xf numFmtId="0" fontId="2" fillId="0" borderId="117" xfId="0" applyFont="1" applyBorder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118" xfId="0" applyFont="1" applyBorder="1" applyAlignment="1" applyProtection="1">
      <alignment horizontal="center" vertical="center" wrapText="1"/>
      <protection hidden="1"/>
    </xf>
    <xf numFmtId="0" fontId="2" fillId="0" borderId="23" xfId="0" applyFont="1" applyBorder="1" applyAlignment="1" applyProtection="1">
      <alignment horizontal="center" vertical="center" wrapText="1"/>
      <protection hidden="1"/>
    </xf>
    <xf numFmtId="0" fontId="2" fillId="0" borderId="119" xfId="0" applyFont="1" applyBorder="1" applyAlignment="1" applyProtection="1">
      <alignment horizontal="center" vertical="center" wrapText="1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0" fillId="0" borderId="26" xfId="0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left" vertical="center"/>
      <protection hidden="1"/>
    </xf>
    <xf numFmtId="0" fontId="2" fillId="0" borderId="21" xfId="0" applyFont="1" applyBorder="1" applyAlignment="1" applyProtection="1">
      <alignment horizontal="left" vertical="center"/>
      <protection hidden="1"/>
    </xf>
    <xf numFmtId="0" fontId="2" fillId="0" borderId="81" xfId="0" applyFont="1" applyBorder="1" applyAlignment="1" applyProtection="1">
      <alignment horizontal="left" vertical="center"/>
      <protection hidden="1"/>
    </xf>
    <xf numFmtId="0" fontId="0" fillId="0" borderId="20" xfId="0" applyBorder="1" applyAlignment="1" applyProtection="1">
      <alignment horizontal="center" vertical="center" shrinkToFit="1"/>
      <protection hidden="1"/>
    </xf>
    <xf numFmtId="0" fontId="0" fillId="0" borderId="21" xfId="0" applyBorder="1" applyAlignment="1" applyProtection="1">
      <alignment horizontal="center" vertical="center" shrinkToFit="1"/>
      <protection hidden="1"/>
    </xf>
    <xf numFmtId="0" fontId="0" fillId="0" borderId="81" xfId="0" applyBorder="1" applyAlignment="1" applyProtection="1">
      <alignment horizontal="center" vertical="center" shrinkToFit="1"/>
      <protection hidden="1"/>
    </xf>
    <xf numFmtId="41" fontId="0" fillId="0" borderId="20" xfId="0" applyNumberFormat="1" applyBorder="1" applyAlignment="1" applyProtection="1">
      <alignment horizontal="center" vertical="center"/>
      <protection hidden="1"/>
    </xf>
    <xf numFmtId="41" fontId="0" fillId="0" borderId="21" xfId="0" applyNumberFormat="1" applyBorder="1" applyAlignment="1" applyProtection="1">
      <alignment horizontal="center" vertical="center"/>
      <protection hidden="1"/>
    </xf>
    <xf numFmtId="41" fontId="0" fillId="0" borderId="81" xfId="0" applyNumberForma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0" borderId="120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118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19" xfId="0" applyFont="1" applyBorder="1" applyAlignment="1" applyProtection="1">
      <alignment horizontal="center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  <xf numFmtId="183" fontId="2" fillId="0" borderId="20" xfId="0" applyNumberFormat="1" applyFont="1" applyBorder="1" applyAlignment="1" applyProtection="1">
      <alignment horizontal="center" vertical="center"/>
      <protection hidden="1"/>
    </xf>
    <xf numFmtId="183" fontId="2" fillId="0" borderId="21" xfId="0" applyNumberFormat="1" applyFont="1" applyBorder="1" applyAlignment="1" applyProtection="1">
      <alignment horizontal="center" vertical="center"/>
      <protection hidden="1"/>
    </xf>
    <xf numFmtId="183" fontId="2" fillId="0" borderId="81" xfId="0" applyNumberFormat="1" applyFont="1" applyBorder="1" applyAlignment="1" applyProtection="1">
      <alignment horizontal="center" vertical="center"/>
      <protection hidden="1"/>
    </xf>
    <xf numFmtId="0" fontId="2" fillId="0" borderId="121" xfId="0" applyFont="1" applyBorder="1" applyAlignment="1" applyProtection="1">
      <alignment horizontal="center" vertical="center" shrinkToFit="1"/>
      <protection hidden="1"/>
    </xf>
    <xf numFmtId="0" fontId="0" fillId="0" borderId="121" xfId="0" applyBorder="1" applyAlignment="1" applyProtection="1">
      <alignment horizontal="center" vertical="center" shrinkToFit="1"/>
      <protection hidden="1"/>
    </xf>
    <xf numFmtId="41" fontId="0" fillId="13" borderId="20" xfId="0" applyNumberFormat="1" applyFill="1" applyBorder="1" applyAlignment="1" applyProtection="1">
      <alignment horizontal="center" vertical="center"/>
      <protection hidden="1"/>
    </xf>
    <xf numFmtId="41" fontId="0" fillId="13" borderId="21" xfId="0" applyNumberFormat="1" applyFill="1" applyBorder="1" applyAlignment="1" applyProtection="1">
      <alignment horizontal="center" vertical="center"/>
      <protection hidden="1"/>
    </xf>
    <xf numFmtId="41" fontId="0" fillId="13" borderId="81" xfId="0" applyNumberFormat="1" applyFill="1" applyBorder="1" applyAlignment="1" applyProtection="1">
      <alignment horizontal="center" vertical="center"/>
      <protection hidden="1"/>
    </xf>
    <xf numFmtId="182" fontId="0" fillId="0" borderId="20" xfId="0" applyNumberFormat="1" applyBorder="1" applyAlignment="1" applyProtection="1">
      <alignment horizontal="center" vertical="center" shrinkToFit="1"/>
      <protection hidden="1"/>
    </xf>
    <xf numFmtId="182" fontId="0" fillId="0" borderId="21" xfId="0" applyNumberFormat="1" applyBorder="1" applyAlignment="1" applyProtection="1">
      <alignment horizontal="center" vertical="center" shrinkToFit="1"/>
      <protection hidden="1"/>
    </xf>
    <xf numFmtId="182" fontId="0" fillId="0" borderId="81" xfId="0" applyNumberFormat="1" applyBorder="1" applyAlignment="1" applyProtection="1">
      <alignment horizontal="center" vertical="center" shrinkToFit="1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7" xfId="0" applyFont="1" applyBorder="1" applyAlignment="1" applyProtection="1">
      <alignment horizontal="center" vertical="center"/>
      <protection hidden="1"/>
    </xf>
    <xf numFmtId="14" fontId="2" fillId="13" borderId="18" xfId="0" applyNumberFormat="1" applyFont="1" applyFill="1" applyBorder="1" applyAlignment="1" applyProtection="1">
      <alignment horizontal="center" vertical="center"/>
      <protection hidden="1"/>
    </xf>
    <xf numFmtId="14" fontId="2" fillId="13" borderId="19" xfId="0" applyNumberFormat="1" applyFont="1" applyFill="1" applyBorder="1" applyAlignment="1" applyProtection="1">
      <alignment horizontal="center" vertical="center"/>
      <protection hidden="1"/>
    </xf>
    <xf numFmtId="0" fontId="0" fillId="0" borderId="122" xfId="0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0" fontId="0" fillId="0" borderId="117" xfId="0" applyBorder="1" applyAlignment="1" applyProtection="1">
      <alignment horizontal="center" vertical="center"/>
      <protection hidden="1"/>
    </xf>
    <xf numFmtId="0" fontId="0" fillId="0" borderId="123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119" xfId="0" applyBorder="1" applyAlignment="1" applyProtection="1">
      <alignment horizontal="center" vertical="center"/>
      <protection hidden="1"/>
    </xf>
    <xf numFmtId="0" fontId="0" fillId="13" borderId="17" xfId="0" applyFill="1" applyBorder="1" applyAlignment="1" applyProtection="1">
      <alignment horizontal="left" vertical="center"/>
      <protection hidden="1"/>
    </xf>
    <xf numFmtId="14" fontId="2" fillId="13" borderId="23" xfId="0" applyNumberFormat="1" applyFont="1" applyFill="1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left" vertical="center"/>
      <protection hidden="1"/>
    </xf>
    <xf numFmtId="0" fontId="0" fillId="0" borderId="119" xfId="0" applyBorder="1" applyAlignment="1" applyProtection="1">
      <alignment horizontal="left" vertical="center"/>
      <protection hidden="1"/>
    </xf>
    <xf numFmtId="0" fontId="0" fillId="13" borderId="23" xfId="0" applyFill="1" applyBorder="1" applyAlignment="1" applyProtection="1">
      <alignment horizontal="left" vertical="center"/>
      <protection hidden="1"/>
    </xf>
    <xf numFmtId="0" fontId="2" fillId="0" borderId="24" xfId="0" applyFont="1" applyBorder="1" applyAlignment="1" applyProtection="1">
      <alignment horizontal="left" vertical="center"/>
      <protection hidden="1"/>
    </xf>
    <xf numFmtId="0" fontId="2" fillId="0" borderId="25" xfId="0" applyFont="1" applyBorder="1" applyAlignment="1" applyProtection="1">
      <alignment horizontal="left" vertical="center"/>
      <protection hidden="1"/>
    </xf>
    <xf numFmtId="0" fontId="2" fillId="0" borderId="110" xfId="0" applyFont="1" applyBorder="1" applyAlignment="1" applyProtection="1">
      <alignment horizontal="left" vertical="center"/>
      <protection hidden="1"/>
    </xf>
    <xf numFmtId="41" fontId="0" fillId="0" borderId="24" xfId="0" applyNumberFormat="1" applyBorder="1" applyAlignment="1" applyProtection="1">
      <alignment horizontal="center" vertical="center"/>
      <protection hidden="1"/>
    </xf>
    <xf numFmtId="41" fontId="0" fillId="0" borderId="25" xfId="0" applyNumberFormat="1" applyBorder="1" applyAlignment="1" applyProtection="1">
      <alignment horizontal="center" vertical="center"/>
      <protection hidden="1"/>
    </xf>
    <xf numFmtId="41" fontId="0" fillId="0" borderId="110" xfId="0" applyNumberFormat="1" applyBorder="1" applyAlignment="1" applyProtection="1">
      <alignment horizontal="center" vertical="center"/>
      <protection hidden="1"/>
    </xf>
    <xf numFmtId="41" fontId="0" fillId="13" borderId="24" xfId="0" applyNumberFormat="1" applyFill="1" applyBorder="1" applyAlignment="1" applyProtection="1">
      <alignment horizontal="center" vertical="center"/>
      <protection hidden="1"/>
    </xf>
    <xf numFmtId="41" fontId="0" fillId="13" borderId="25" xfId="0" applyNumberFormat="1" applyFill="1" applyBorder="1" applyAlignment="1" applyProtection="1">
      <alignment horizontal="center" vertical="center"/>
      <protection hidden="1"/>
    </xf>
    <xf numFmtId="41" fontId="0" fillId="13" borderId="110" xfId="0" applyNumberFormat="1" applyFill="1" applyBorder="1" applyAlignment="1" applyProtection="1">
      <alignment horizontal="center" vertical="center"/>
      <protection hidden="1"/>
    </xf>
    <xf numFmtId="182" fontId="0" fillId="0" borderId="20" xfId="0" applyNumberFormat="1" applyBorder="1" applyAlignment="1" applyProtection="1">
      <alignment horizontal="center" vertical="center"/>
      <protection hidden="1"/>
    </xf>
    <xf numFmtId="182" fontId="0" fillId="0" borderId="21" xfId="0" applyNumberFormat="1" applyBorder="1" applyAlignment="1" applyProtection="1">
      <alignment horizontal="center" vertical="center"/>
      <protection hidden="1"/>
    </xf>
    <xf numFmtId="182" fontId="0" fillId="0" borderId="81" xfId="0" applyNumberFormat="1" applyBorder="1" applyAlignment="1" applyProtection="1">
      <alignment horizontal="center" vertical="center"/>
      <protection hidden="1"/>
    </xf>
    <xf numFmtId="0" fontId="2" fillId="0" borderId="124" xfId="0" applyFont="1" applyBorder="1" applyAlignment="1" applyProtection="1">
      <alignment horizontal="center" vertical="center" wrapText="1"/>
      <protection hidden="1"/>
    </xf>
    <xf numFmtId="0" fontId="2" fillId="0" borderId="125" xfId="0" applyFont="1" applyBorder="1" applyAlignment="1" applyProtection="1">
      <alignment horizontal="center" vertical="center" wrapText="1"/>
      <protection hidden="1"/>
    </xf>
    <xf numFmtId="41" fontId="62" fillId="13" borderId="111" xfId="1" applyFill="1" applyBorder="1" applyAlignment="1" applyProtection="1">
      <alignment horizontal="center" vertical="center"/>
      <protection hidden="1"/>
    </xf>
    <xf numFmtId="184" fontId="0" fillId="10" borderId="111" xfId="0" applyNumberFormat="1" applyFill="1" applyBorder="1" applyAlignment="1" applyProtection="1">
      <alignment horizontal="center" vertical="center"/>
      <protection hidden="1"/>
    </xf>
    <xf numFmtId="41" fontId="0" fillId="0" borderId="112" xfId="0" applyNumberFormat="1" applyBorder="1" applyAlignment="1" applyProtection="1">
      <alignment horizontal="center" vertical="center"/>
      <protection hidden="1"/>
    </xf>
    <xf numFmtId="41" fontId="0" fillId="0" borderId="113" xfId="0" applyNumberFormat="1" applyBorder="1" applyAlignment="1" applyProtection="1">
      <alignment horizontal="center" vertical="center"/>
      <protection hidden="1"/>
    </xf>
    <xf numFmtId="176" fontId="2" fillId="0" borderId="20" xfId="0" applyNumberFormat="1" applyFont="1" applyBorder="1" applyAlignment="1" applyProtection="1">
      <alignment horizontal="center" vertical="center" shrinkToFit="1"/>
      <protection hidden="1"/>
    </xf>
    <xf numFmtId="176" fontId="2" fillId="0" borderId="21" xfId="0" applyNumberFormat="1" applyFont="1" applyBorder="1" applyAlignment="1" applyProtection="1">
      <alignment horizontal="center" vertical="center" shrinkToFit="1"/>
      <protection hidden="1"/>
    </xf>
    <xf numFmtId="0" fontId="2" fillId="0" borderId="18" xfId="0" applyFont="1" applyBorder="1" applyAlignment="1" applyProtection="1">
      <alignment horizontal="center" vertical="center" shrinkToFit="1"/>
      <protection hidden="1"/>
    </xf>
    <xf numFmtId="0" fontId="2" fillId="0" borderId="19" xfId="0" applyFont="1" applyBorder="1" applyAlignment="1" applyProtection="1">
      <alignment horizontal="center" vertical="center" shrinkToFit="1"/>
      <protection hidden="1"/>
    </xf>
    <xf numFmtId="0" fontId="2" fillId="0" borderId="126" xfId="0" applyFont="1" applyBorder="1" applyAlignment="1" applyProtection="1">
      <alignment horizontal="center" vertical="center" wrapText="1"/>
      <protection hidden="1"/>
    </xf>
    <xf numFmtId="0" fontId="2" fillId="0" borderId="127" xfId="0" applyFont="1" applyBorder="1" applyAlignment="1" applyProtection="1">
      <alignment horizontal="center" vertical="center" wrapText="1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19" xfId="0" applyFont="1" applyBorder="1" applyAlignment="1" applyProtection="1">
      <alignment horizontal="left" vertical="center"/>
      <protection hidden="1"/>
    </xf>
    <xf numFmtId="0" fontId="2" fillId="0" borderId="26" xfId="0" applyFont="1" applyBorder="1" applyAlignment="1" applyProtection="1">
      <alignment horizontal="left" vertical="center"/>
      <protection hidden="1"/>
    </xf>
    <xf numFmtId="182" fontId="2" fillId="0" borderId="18" xfId="0" applyNumberFormat="1" applyFont="1" applyBorder="1" applyAlignment="1" applyProtection="1">
      <alignment horizontal="center" vertical="center"/>
      <protection hidden="1"/>
    </xf>
    <xf numFmtId="182" fontId="2" fillId="0" borderId="19" xfId="0" applyNumberFormat="1" applyFont="1" applyBorder="1" applyAlignment="1" applyProtection="1">
      <alignment horizontal="center" vertical="center"/>
      <protection hidden="1"/>
    </xf>
    <xf numFmtId="182" fontId="2" fillId="0" borderId="26" xfId="0" applyNumberFormat="1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 shrinkToFit="1"/>
      <protection hidden="1"/>
    </xf>
    <xf numFmtId="0" fontId="2" fillId="0" borderId="121" xfId="0" applyFont="1" applyBorder="1" applyAlignment="1" applyProtection="1">
      <alignment horizontal="center" vertical="center"/>
      <protection hidden="1"/>
    </xf>
    <xf numFmtId="0" fontId="15" fillId="13" borderId="20" xfId="0" applyFont="1" applyFill="1" applyBorder="1" applyAlignment="1" applyProtection="1">
      <alignment horizontal="center" vertical="center" shrinkToFit="1"/>
      <protection hidden="1"/>
    </xf>
    <xf numFmtId="0" fontId="15" fillId="13" borderId="21" xfId="0" applyFont="1" applyFill="1" applyBorder="1" applyAlignment="1" applyProtection="1">
      <alignment horizontal="center" vertical="center" shrinkToFit="1"/>
      <protection hidden="1"/>
    </xf>
    <xf numFmtId="0" fontId="15" fillId="13" borderId="81" xfId="0" applyFont="1" applyFill="1" applyBorder="1" applyAlignment="1" applyProtection="1">
      <alignment horizontal="center" vertical="center" shrinkToFit="1"/>
      <protection hidden="1"/>
    </xf>
    <xf numFmtId="0" fontId="2" fillId="13" borderId="24" xfId="0" applyFont="1" applyFill="1" applyBorder="1" applyAlignment="1" applyProtection="1">
      <alignment horizontal="center" vertical="center" shrinkToFit="1"/>
      <protection hidden="1"/>
    </xf>
    <xf numFmtId="0" fontId="2" fillId="13" borderId="25" xfId="0" applyFont="1" applyFill="1" applyBorder="1" applyAlignment="1" applyProtection="1">
      <alignment horizontal="center" vertical="center" shrinkToFit="1"/>
      <protection hidden="1"/>
    </xf>
    <xf numFmtId="0" fontId="2" fillId="13" borderId="110" xfId="0" applyFont="1" applyFill="1" applyBorder="1" applyAlignment="1" applyProtection="1">
      <alignment horizontal="center" vertical="center" shrinkToFit="1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128" xfId="0" applyFont="1" applyBorder="1" applyAlignment="1" applyProtection="1">
      <alignment horizontal="left" vertical="center" wrapText="1"/>
      <protection hidden="1"/>
    </xf>
    <xf numFmtId="0" fontId="2" fillId="0" borderId="129" xfId="0" applyFont="1" applyBorder="1" applyAlignment="1" applyProtection="1">
      <alignment horizontal="left" vertical="center" wrapText="1"/>
      <protection hidden="1"/>
    </xf>
    <xf numFmtId="0" fontId="2" fillId="0" borderId="128" xfId="0" applyFont="1" applyBorder="1" applyAlignment="1" applyProtection="1">
      <alignment horizontal="center" vertical="center"/>
      <protection hidden="1"/>
    </xf>
    <xf numFmtId="0" fontId="2" fillId="0" borderId="129" xfId="0" applyFont="1" applyBorder="1" applyAlignment="1" applyProtection="1">
      <alignment horizontal="center" vertical="center"/>
      <protection hidden="1"/>
    </xf>
    <xf numFmtId="0" fontId="0" fillId="0" borderId="128" xfId="0" applyBorder="1" applyAlignment="1" applyProtection="1">
      <alignment horizontal="center" vertical="center" shrinkToFit="1"/>
      <protection hidden="1"/>
    </xf>
    <xf numFmtId="0" fontId="0" fillId="0" borderId="129" xfId="0" applyBorder="1" applyAlignment="1" applyProtection="1">
      <alignment horizontal="center" vertical="center" shrinkToFit="1"/>
      <protection hidden="1"/>
    </xf>
    <xf numFmtId="0" fontId="0" fillId="0" borderId="122" xfId="0" applyBorder="1" applyAlignment="1" applyProtection="1">
      <alignment horizontal="center" vertical="center" shrinkToFit="1"/>
      <protection hidden="1"/>
    </xf>
    <xf numFmtId="0" fontId="0" fillId="0" borderId="123" xfId="0" applyBorder="1" applyAlignment="1" applyProtection="1">
      <alignment horizontal="center" vertical="center" shrinkToFit="1"/>
      <protection hidden="1"/>
    </xf>
    <xf numFmtId="41" fontId="62" fillId="0" borderId="111" xfId="1" applyBorder="1" applyAlignment="1" applyProtection="1">
      <alignment horizontal="center" vertical="center"/>
      <protection hidden="1"/>
    </xf>
    <xf numFmtId="0" fontId="2" fillId="12" borderId="126" xfId="0" applyFont="1" applyFill="1" applyBorder="1" applyAlignment="1" applyProtection="1">
      <alignment horizontal="center" vertical="center"/>
      <protection hidden="1"/>
    </xf>
    <xf numFmtId="0" fontId="2" fillId="12" borderId="127" xfId="0" applyFont="1" applyFill="1" applyBorder="1" applyAlignment="1" applyProtection="1">
      <alignment horizontal="center" vertical="center"/>
      <protection hidden="1"/>
    </xf>
    <xf numFmtId="0" fontId="2" fillId="12" borderId="21" xfId="0" applyFont="1" applyFill="1" applyBorder="1" applyAlignment="1" applyProtection="1">
      <alignment horizontal="left" vertical="center"/>
      <protection hidden="1"/>
    </xf>
    <xf numFmtId="0" fontId="2" fillId="12" borderId="81" xfId="0" applyFont="1" applyFill="1" applyBorder="1" applyAlignment="1" applyProtection="1">
      <alignment horizontal="left" vertical="center"/>
      <protection hidden="1"/>
    </xf>
    <xf numFmtId="41" fontId="62" fillId="13" borderId="20" xfId="1" applyFill="1" applyBorder="1" applyAlignment="1" applyProtection="1">
      <alignment horizontal="center" vertical="center"/>
      <protection hidden="1"/>
    </xf>
    <xf numFmtId="41" fontId="62" fillId="13" borderId="21" xfId="1" applyFill="1" applyBorder="1" applyAlignment="1" applyProtection="1">
      <alignment horizontal="center" vertical="center"/>
      <protection hidden="1"/>
    </xf>
    <xf numFmtId="41" fontId="62" fillId="13" borderId="24" xfId="1" applyFill="1" applyBorder="1" applyAlignment="1" applyProtection="1">
      <alignment horizontal="center" vertical="center"/>
      <protection hidden="1"/>
    </xf>
    <xf numFmtId="41" fontId="62" fillId="13" borderId="25" xfId="1" applyFill="1" applyBorder="1" applyAlignment="1" applyProtection="1">
      <alignment horizontal="center" vertical="center"/>
      <protection hidden="1"/>
    </xf>
    <xf numFmtId="0" fontId="0" fillId="12" borderId="130" xfId="0" applyFill="1" applyBorder="1" applyAlignment="1" applyProtection="1">
      <alignment horizontal="center" vertical="center"/>
      <protection hidden="1"/>
    </xf>
    <xf numFmtId="0" fontId="0" fillId="12" borderId="126" xfId="0" applyFill="1" applyBorder="1" applyAlignment="1" applyProtection="1">
      <alignment horizontal="center" vertical="center"/>
      <protection hidden="1"/>
    </xf>
    <xf numFmtId="0" fontId="0" fillId="12" borderId="127" xfId="0" applyFill="1" applyBorder="1" applyAlignment="1" applyProtection="1">
      <alignment horizontal="center" vertical="center"/>
      <protection hidden="1"/>
    </xf>
    <xf numFmtId="41" fontId="62" fillId="13" borderId="21" xfId="1" applyFill="1" applyBorder="1" applyAlignment="1" applyProtection="1">
      <alignment horizontal="right" vertical="center"/>
      <protection hidden="1"/>
    </xf>
    <xf numFmtId="41" fontId="62" fillId="13" borderId="81" xfId="1" applyFill="1" applyBorder="1" applyAlignment="1" applyProtection="1">
      <alignment horizontal="right" vertical="center"/>
      <protection hidden="1"/>
    </xf>
    <xf numFmtId="41" fontId="62" fillId="13" borderId="24" xfId="1" applyFill="1" applyBorder="1" applyAlignment="1" applyProtection="1">
      <alignment horizontal="right" vertical="center"/>
      <protection hidden="1"/>
    </xf>
    <xf numFmtId="41" fontId="62" fillId="13" borderId="25" xfId="1" applyFill="1" applyBorder="1" applyAlignment="1" applyProtection="1">
      <alignment horizontal="right" vertical="center"/>
      <protection hidden="1"/>
    </xf>
    <xf numFmtId="41" fontId="62" fillId="13" borderId="110" xfId="1" applyFill="1" applyBorder="1" applyAlignment="1" applyProtection="1">
      <alignment horizontal="right" vertical="center"/>
      <protection hidden="1"/>
    </xf>
    <xf numFmtId="0" fontId="2" fillId="12" borderId="25" xfId="0" applyFont="1" applyFill="1" applyBorder="1" applyAlignment="1" applyProtection="1">
      <alignment horizontal="left" vertical="center"/>
      <protection hidden="1"/>
    </xf>
    <xf numFmtId="0" fontId="2" fillId="12" borderId="110" xfId="0" applyFont="1" applyFill="1" applyBorder="1" applyAlignment="1" applyProtection="1">
      <alignment horizontal="left" vertical="center"/>
      <protection hidden="1"/>
    </xf>
    <xf numFmtId="0" fontId="15" fillId="0" borderId="23" xfId="0" applyFont="1" applyBorder="1" applyAlignment="1" applyProtection="1">
      <alignment horizontal="center" vertical="center"/>
      <protection hidden="1"/>
    </xf>
    <xf numFmtId="0" fontId="36" fillId="0" borderId="23" xfId="0" applyFont="1" applyBorder="1" applyAlignment="1" applyProtection="1">
      <alignment horizontal="center" vertical="center"/>
      <protection hidden="1"/>
    </xf>
    <xf numFmtId="41" fontId="2" fillId="12" borderId="24" xfId="1" applyFont="1" applyFill="1" applyBorder="1" applyAlignment="1" applyProtection="1">
      <alignment horizontal="center" vertical="center" shrinkToFit="1"/>
      <protection hidden="1"/>
    </xf>
    <xf numFmtId="41" fontId="2" fillId="12" borderId="25" xfId="1" applyFont="1" applyFill="1" applyBorder="1" applyAlignment="1" applyProtection="1">
      <alignment horizontal="center" vertical="center" shrinkToFit="1"/>
      <protection hidden="1"/>
    </xf>
    <xf numFmtId="41" fontId="2" fillId="12" borderId="110" xfId="1" applyFont="1" applyFill="1" applyBorder="1" applyAlignment="1" applyProtection="1">
      <alignment horizontal="center" vertical="center" shrinkToFit="1"/>
      <protection hidden="1"/>
    </xf>
    <xf numFmtId="0" fontId="2" fillId="12" borderId="122" xfId="0" applyFont="1" applyFill="1" applyBorder="1" applyAlignment="1" applyProtection="1">
      <alignment horizontal="center" vertical="center" shrinkToFit="1"/>
      <protection hidden="1"/>
    </xf>
    <xf numFmtId="0" fontId="2" fillId="12" borderId="117" xfId="0" applyFont="1" applyFill="1" applyBorder="1" applyAlignment="1" applyProtection="1">
      <alignment horizontal="center" vertical="center" shrinkToFit="1"/>
      <protection hidden="1"/>
    </xf>
    <xf numFmtId="0" fontId="2" fillId="12" borderId="130" xfId="0" applyFont="1" applyFill="1" applyBorder="1" applyAlignment="1" applyProtection="1">
      <alignment horizontal="center" vertical="center" shrinkToFit="1"/>
      <protection hidden="1"/>
    </xf>
    <xf numFmtId="0" fontId="2" fillId="12" borderId="127" xfId="0" applyFont="1" applyFill="1" applyBorder="1" applyAlignment="1" applyProtection="1">
      <alignment horizontal="center" vertical="center" shrinkToFit="1"/>
      <protection hidden="1"/>
    </xf>
    <xf numFmtId="0" fontId="2" fillId="12" borderId="18" xfId="0" applyFont="1" applyFill="1" applyBorder="1" applyAlignment="1" applyProtection="1">
      <alignment horizontal="center" vertical="center" shrinkToFit="1"/>
      <protection hidden="1"/>
    </xf>
    <xf numFmtId="0" fontId="2" fillId="12" borderId="19" xfId="0" applyFont="1" applyFill="1" applyBorder="1" applyAlignment="1" applyProtection="1">
      <alignment horizontal="center" vertical="center" shrinkToFit="1"/>
      <protection hidden="1"/>
    </xf>
    <xf numFmtId="0" fontId="2" fillId="12" borderId="26" xfId="0" applyFont="1" applyFill="1" applyBorder="1" applyAlignment="1" applyProtection="1">
      <alignment horizontal="center" vertical="center" shrinkToFit="1"/>
      <protection hidden="1"/>
    </xf>
    <xf numFmtId="0" fontId="2" fillId="12" borderId="20" xfId="0" applyFont="1" applyFill="1" applyBorder="1" applyAlignment="1" applyProtection="1">
      <alignment horizontal="center" vertical="center" shrinkToFit="1"/>
      <protection hidden="1"/>
    </xf>
    <xf numFmtId="0" fontId="2" fillId="12" borderId="21" xfId="0" applyFont="1" applyFill="1" applyBorder="1" applyAlignment="1" applyProtection="1">
      <alignment horizontal="center" vertical="center" shrinkToFit="1"/>
      <protection hidden="1"/>
    </xf>
    <xf numFmtId="0" fontId="2" fillId="12" borderId="81" xfId="0" applyFont="1" applyFill="1" applyBorder="1" applyAlignment="1" applyProtection="1">
      <alignment horizontal="center" vertical="center" shrinkToFit="1"/>
      <protection hidden="1"/>
    </xf>
    <xf numFmtId="0" fontId="0" fillId="12" borderId="20" xfId="0" applyFill="1" applyBorder="1" applyAlignment="1" applyProtection="1">
      <alignment horizontal="center" vertical="center" shrinkToFit="1"/>
      <protection hidden="1"/>
    </xf>
    <xf numFmtId="0" fontId="0" fillId="12" borderId="21" xfId="0" applyFill="1" applyBorder="1" applyAlignment="1" applyProtection="1">
      <alignment horizontal="center" vertical="center" shrinkToFit="1"/>
      <protection hidden="1"/>
    </xf>
    <xf numFmtId="0" fontId="0" fillId="12" borderId="81" xfId="0" applyFill="1" applyBorder="1" applyAlignment="1" applyProtection="1">
      <alignment horizontal="center" vertical="center" shrinkToFit="1"/>
      <protection hidden="1"/>
    </xf>
    <xf numFmtId="41" fontId="62" fillId="12" borderId="24" xfId="1" applyFill="1" applyBorder="1" applyAlignment="1" applyProtection="1">
      <alignment horizontal="center" vertical="center" shrinkToFit="1"/>
      <protection hidden="1"/>
    </xf>
    <xf numFmtId="41" fontId="62" fillId="12" borderId="25" xfId="1" applyFill="1" applyBorder="1" applyAlignment="1" applyProtection="1">
      <alignment horizontal="center" vertical="center" shrinkToFit="1"/>
      <protection hidden="1"/>
    </xf>
    <xf numFmtId="41" fontId="62" fillId="12" borderId="110" xfId="1" applyFill="1" applyBorder="1" applyAlignment="1" applyProtection="1">
      <alignment horizontal="center" vertical="center" shrinkToFit="1"/>
      <protection hidden="1"/>
    </xf>
    <xf numFmtId="41" fontId="2" fillId="12" borderId="131" xfId="0" applyNumberFormat="1" applyFont="1" applyFill="1" applyBorder="1" applyAlignment="1" applyProtection="1">
      <alignment horizontal="center" vertical="center"/>
      <protection hidden="1"/>
    </xf>
    <xf numFmtId="41" fontId="2" fillId="12" borderId="120" xfId="0" applyNumberFormat="1" applyFont="1" applyFill="1" applyBorder="1" applyAlignment="1" applyProtection="1">
      <alignment horizontal="center" vertical="center"/>
      <protection hidden="1"/>
    </xf>
    <xf numFmtId="41" fontId="2" fillId="12" borderId="132" xfId="0" applyNumberFormat="1" applyFont="1" applyFill="1" applyBorder="1" applyAlignment="1" applyProtection="1">
      <alignment horizontal="center" vertical="center"/>
      <protection hidden="1"/>
    </xf>
    <xf numFmtId="41" fontId="2" fillId="12" borderId="118" xfId="0" applyNumberFormat="1" applyFont="1" applyFill="1" applyBorder="1" applyAlignment="1" applyProtection="1">
      <alignment horizontal="center" vertical="center"/>
      <protection hidden="1"/>
    </xf>
    <xf numFmtId="41" fontId="2" fillId="12" borderId="123" xfId="0" applyNumberFormat="1" applyFont="1" applyFill="1" applyBorder="1" applyAlignment="1" applyProtection="1">
      <alignment horizontal="center" vertical="center"/>
      <protection hidden="1"/>
    </xf>
    <xf numFmtId="41" fontId="2" fillId="12" borderId="119" xfId="0" applyNumberFormat="1" applyFont="1" applyFill="1" applyBorder="1" applyAlignment="1" applyProtection="1">
      <alignment horizontal="center" vertical="center"/>
      <protection hidden="1"/>
    </xf>
    <xf numFmtId="41" fontId="2" fillId="12" borderId="20" xfId="1" applyFont="1" applyFill="1" applyBorder="1" applyAlignment="1" applyProtection="1">
      <alignment horizontal="center" vertical="center" shrinkToFit="1"/>
      <protection hidden="1"/>
    </xf>
    <xf numFmtId="41" fontId="2" fillId="12" borderId="21" xfId="1" applyFont="1" applyFill="1" applyBorder="1" applyAlignment="1" applyProtection="1">
      <alignment horizontal="center" vertical="center" shrinkToFit="1"/>
      <protection hidden="1"/>
    </xf>
    <xf numFmtId="41" fontId="2" fillId="12" borderId="81" xfId="1" applyFont="1" applyFill="1" applyBorder="1" applyAlignment="1" applyProtection="1">
      <alignment horizontal="center" vertical="center" shrinkToFit="1"/>
      <protection hidden="1"/>
    </xf>
    <xf numFmtId="14" fontId="62" fillId="12" borderId="20" xfId="1" applyNumberFormat="1" applyFill="1" applyBorder="1" applyAlignment="1" applyProtection="1">
      <alignment horizontal="center" vertical="center" shrinkToFit="1"/>
      <protection hidden="1"/>
    </xf>
    <xf numFmtId="14" fontId="62" fillId="12" borderId="81" xfId="1" applyNumberFormat="1" applyFill="1" applyBorder="1" applyAlignment="1" applyProtection="1">
      <alignment horizontal="center" vertical="center" shrinkToFit="1"/>
      <protection hidden="1"/>
    </xf>
    <xf numFmtId="41" fontId="62" fillId="12" borderId="20" xfId="1" applyFill="1" applyBorder="1" applyAlignment="1" applyProtection="1">
      <alignment horizontal="center" vertical="center" shrinkToFit="1"/>
      <protection hidden="1"/>
    </xf>
    <xf numFmtId="41" fontId="62" fillId="12" borderId="21" xfId="1" applyFill="1" applyBorder="1" applyAlignment="1" applyProtection="1">
      <alignment horizontal="center" vertical="center" shrinkToFit="1"/>
      <protection hidden="1"/>
    </xf>
    <xf numFmtId="41" fontId="62" fillId="12" borderId="81" xfId="1" applyFill="1" applyBorder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/>
      <protection hidden="1"/>
    </xf>
    <xf numFmtId="187" fontId="2" fillId="0" borderId="0" xfId="0" applyNumberFormat="1" applyFont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4" borderId="18" xfId="0" applyFill="1" applyBorder="1" applyAlignment="1" applyProtection="1">
      <alignment horizontal="center" vertical="center"/>
      <protection hidden="1"/>
    </xf>
    <xf numFmtId="0" fontId="0" fillId="14" borderId="19" xfId="0" applyFill="1" applyBorder="1" applyAlignment="1" applyProtection="1">
      <alignment horizontal="center" vertical="center"/>
      <protection hidden="1"/>
    </xf>
    <xf numFmtId="0" fontId="0" fillId="14" borderId="26" xfId="0" applyFill="1" applyBorder="1" applyAlignment="1" applyProtection="1">
      <alignment horizontal="center" vertical="center"/>
      <protection hidden="1"/>
    </xf>
    <xf numFmtId="0" fontId="0" fillId="14" borderId="20" xfId="0" applyFill="1" applyBorder="1" applyAlignment="1" applyProtection="1">
      <alignment horizontal="center" vertical="center"/>
      <protection hidden="1"/>
    </xf>
    <xf numFmtId="0" fontId="0" fillId="14" borderId="21" xfId="0" applyFill="1" applyBorder="1" applyAlignment="1" applyProtection="1">
      <alignment horizontal="center" vertical="center"/>
      <protection hidden="1"/>
    </xf>
    <xf numFmtId="0" fontId="0" fillId="14" borderId="81" xfId="0" applyFill="1" applyBorder="1" applyAlignment="1" applyProtection="1">
      <alignment horizontal="center" vertical="center"/>
      <protection hidden="1"/>
    </xf>
    <xf numFmtId="0" fontId="2" fillId="14" borderId="24" xfId="0" applyFont="1" applyFill="1" applyBorder="1" applyAlignment="1" applyProtection="1">
      <alignment horizontal="center" vertical="center"/>
      <protection hidden="1"/>
    </xf>
    <xf numFmtId="0" fontId="2" fillId="14" borderId="25" xfId="0" applyFont="1" applyFill="1" applyBorder="1" applyAlignment="1" applyProtection="1">
      <alignment horizontal="center" vertical="center"/>
      <protection hidden="1"/>
    </xf>
    <xf numFmtId="0" fontId="2" fillId="14" borderId="110" xfId="0" applyFont="1" applyFill="1" applyBorder="1" applyAlignment="1" applyProtection="1">
      <alignment horizontal="center" vertical="center"/>
      <protection hidden="1"/>
    </xf>
    <xf numFmtId="176" fontId="62" fillId="0" borderId="111" xfId="1" applyNumberFormat="1" applyBorder="1" applyAlignment="1" applyProtection="1">
      <alignment horizontal="center" vertical="center" shrinkToFit="1"/>
      <protection hidden="1"/>
    </xf>
    <xf numFmtId="176" fontId="62" fillId="10" borderId="111" xfId="1" applyNumberFormat="1" applyFill="1" applyBorder="1" applyAlignment="1" applyProtection="1">
      <alignment horizontal="center" vertical="center" shrinkToFit="1"/>
      <protection hidden="1"/>
    </xf>
    <xf numFmtId="41" fontId="62" fillId="13" borderId="111" xfId="1" applyFill="1" applyBorder="1" applyAlignment="1" applyProtection="1">
      <alignment horizontal="center" vertical="center" shrinkToFit="1"/>
      <protection hidden="1"/>
    </xf>
    <xf numFmtId="41" fontId="62" fillId="13" borderId="133" xfId="1" applyFill="1" applyBorder="1" applyAlignment="1" applyProtection="1">
      <alignment horizontal="center" vertical="center"/>
      <protection hidden="1"/>
    </xf>
    <xf numFmtId="41" fontId="62" fillId="13" borderId="134" xfId="1" applyFill="1" applyBorder="1" applyAlignment="1" applyProtection="1">
      <alignment horizontal="center" vertical="center"/>
      <protection hidden="1"/>
    </xf>
    <xf numFmtId="41" fontId="62" fillId="13" borderId="135" xfId="1" applyFill="1" applyBorder="1" applyAlignment="1" applyProtection="1">
      <alignment horizontal="center" vertical="center"/>
      <protection hidden="1"/>
    </xf>
    <xf numFmtId="0" fontId="18" fillId="10" borderId="20" xfId="0" applyFont="1" applyFill="1" applyBorder="1" applyAlignment="1" applyProtection="1">
      <alignment horizontal="center" vertical="center"/>
      <protection hidden="1"/>
    </xf>
    <xf numFmtId="0" fontId="18" fillId="10" borderId="21" xfId="0" applyFont="1" applyFill="1" applyBorder="1" applyAlignment="1" applyProtection="1">
      <alignment horizontal="center" vertical="center"/>
      <protection hidden="1"/>
    </xf>
    <xf numFmtId="0" fontId="0" fillId="0" borderId="136" xfId="0" applyBorder="1" applyAlignment="1" applyProtection="1">
      <alignment horizontal="center" vertical="center" shrinkToFit="1"/>
      <protection hidden="1"/>
    </xf>
    <xf numFmtId="41" fontId="62" fillId="0" borderId="111" xfId="1" applyBorder="1" applyAlignment="1" applyProtection="1">
      <alignment horizontal="center" vertical="center" shrinkToFit="1"/>
      <protection hidden="1"/>
    </xf>
    <xf numFmtId="41" fontId="62" fillId="0" borderId="133" xfId="1" applyBorder="1" applyAlignment="1" applyProtection="1">
      <alignment horizontal="center" vertical="center" shrinkToFit="1"/>
      <protection hidden="1"/>
    </xf>
    <xf numFmtId="41" fontId="62" fillId="13" borderId="133" xfId="1" applyFill="1" applyBorder="1" applyAlignment="1" applyProtection="1">
      <alignment horizontal="center" vertical="center" shrinkToFit="1"/>
      <protection hidden="1"/>
    </xf>
    <xf numFmtId="183" fontId="15" fillId="13" borderId="20" xfId="0" applyNumberFormat="1" applyFont="1" applyFill="1" applyBorder="1" applyAlignment="1" applyProtection="1">
      <alignment horizontal="center" vertical="center" shrinkToFit="1"/>
      <protection hidden="1"/>
    </xf>
    <xf numFmtId="183" fontId="15" fillId="13" borderId="21" xfId="0" applyNumberFormat="1" applyFont="1" applyFill="1" applyBorder="1" applyAlignment="1" applyProtection="1">
      <alignment horizontal="center" vertical="center" shrinkToFit="1"/>
      <protection hidden="1"/>
    </xf>
    <xf numFmtId="0" fontId="38" fillId="14" borderId="0" xfId="0" applyFont="1" applyFill="1" applyAlignment="1" applyProtection="1">
      <alignment horizontal="center" vertical="center"/>
      <protection hidden="1"/>
    </xf>
    <xf numFmtId="0" fontId="38" fillId="14" borderId="118" xfId="0" applyFont="1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 wrapText="1"/>
      <protection hidden="1"/>
    </xf>
    <xf numFmtId="0" fontId="0" fillId="0" borderId="117" xfId="0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118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 vertical="center" wrapText="1"/>
      <protection hidden="1"/>
    </xf>
    <xf numFmtId="0" fontId="0" fillId="0" borderId="119" xfId="0" applyBorder="1" applyAlignment="1" applyProtection="1">
      <alignment horizontal="center" vertical="center" wrapText="1"/>
      <protection hidden="1"/>
    </xf>
    <xf numFmtId="41" fontId="62" fillId="13" borderId="137" xfId="1" applyFill="1" applyBorder="1" applyAlignment="1" applyProtection="1">
      <alignment horizontal="right" vertical="center"/>
      <protection hidden="1"/>
    </xf>
    <xf numFmtId="0" fontId="2" fillId="12" borderId="20" xfId="0" applyFont="1" applyFill="1" applyBorder="1" applyAlignment="1" applyProtection="1">
      <alignment horizontal="left" vertical="center" wrapText="1"/>
      <protection hidden="1"/>
    </xf>
    <xf numFmtId="0" fontId="2" fillId="12" borderId="21" xfId="0" applyFont="1" applyFill="1" applyBorder="1" applyAlignment="1" applyProtection="1">
      <alignment horizontal="left" vertical="center" wrapText="1"/>
      <protection hidden="1"/>
    </xf>
    <xf numFmtId="0" fontId="2" fillId="12" borderId="81" xfId="0" applyFont="1" applyFill="1" applyBorder="1" applyAlignment="1" applyProtection="1">
      <alignment horizontal="left" vertical="center" wrapText="1"/>
      <protection hidden="1"/>
    </xf>
    <xf numFmtId="0" fontId="2" fillId="12" borderId="24" xfId="0" applyFont="1" applyFill="1" applyBorder="1" applyAlignment="1" applyProtection="1">
      <alignment horizontal="left" vertical="center" wrapText="1"/>
      <protection hidden="1"/>
    </xf>
    <xf numFmtId="0" fontId="2" fillId="12" borderId="25" xfId="0" applyFont="1" applyFill="1" applyBorder="1" applyAlignment="1" applyProtection="1">
      <alignment horizontal="left" vertical="center" wrapText="1"/>
      <protection hidden="1"/>
    </xf>
    <xf numFmtId="0" fontId="2" fillId="12" borderId="110" xfId="0" applyFont="1" applyFill="1" applyBorder="1" applyAlignment="1" applyProtection="1">
      <alignment horizontal="left" vertical="center" wrapText="1"/>
      <protection hidden="1"/>
    </xf>
    <xf numFmtId="185" fontId="0" fillId="12" borderId="131" xfId="0" applyNumberFormat="1" applyFill="1" applyBorder="1" applyAlignment="1" applyProtection="1">
      <alignment horizontal="center" vertical="center" wrapText="1"/>
      <protection hidden="1"/>
    </xf>
    <xf numFmtId="185" fontId="0" fillId="12" borderId="13" xfId="0" applyNumberFormat="1" applyFill="1" applyBorder="1" applyAlignment="1" applyProtection="1">
      <alignment horizontal="center" vertical="center" wrapText="1"/>
      <protection hidden="1"/>
    </xf>
    <xf numFmtId="185" fontId="0" fillId="12" borderId="132" xfId="0" applyNumberFormat="1" applyFill="1" applyBorder="1" applyAlignment="1" applyProtection="1">
      <alignment horizontal="center" vertical="center" wrapText="1"/>
      <protection hidden="1"/>
    </xf>
    <xf numFmtId="185" fontId="0" fillId="12" borderId="0" xfId="0" applyNumberFormat="1" applyFill="1" applyAlignment="1" applyProtection="1">
      <alignment horizontal="center" vertical="center" wrapText="1"/>
      <protection hidden="1"/>
    </xf>
    <xf numFmtId="185" fontId="0" fillId="12" borderId="123" xfId="0" applyNumberFormat="1" applyFill="1" applyBorder="1" applyAlignment="1" applyProtection="1">
      <alignment horizontal="center" vertical="center" wrapText="1"/>
      <protection hidden="1"/>
    </xf>
    <xf numFmtId="185" fontId="0" fillId="12" borderId="23" xfId="0" applyNumberFormat="1" applyFill="1" applyBorder="1" applyAlignment="1" applyProtection="1">
      <alignment horizontal="center" vertical="center" wrapText="1"/>
      <protection hidden="1"/>
    </xf>
    <xf numFmtId="0" fontId="0" fillId="12" borderId="122" xfId="0" applyFill="1" applyBorder="1" applyAlignment="1" applyProtection="1">
      <alignment horizontal="center" vertical="center" wrapText="1"/>
      <protection hidden="1"/>
    </xf>
    <xf numFmtId="0" fontId="0" fillId="12" borderId="17" xfId="0" applyFill="1" applyBorder="1" applyAlignment="1" applyProtection="1">
      <alignment horizontal="center" vertical="center" wrapText="1"/>
      <protection hidden="1"/>
    </xf>
    <xf numFmtId="0" fontId="0" fillId="12" borderId="130" xfId="0" applyFill="1" applyBorder="1" applyAlignment="1" applyProtection="1">
      <alignment horizontal="center" vertical="center" wrapText="1"/>
      <protection hidden="1"/>
    </xf>
    <xf numFmtId="0" fontId="0" fillId="12" borderId="126" xfId="0" applyFill="1" applyBorder="1" applyAlignment="1" applyProtection="1">
      <alignment horizontal="center" vertical="center" wrapText="1"/>
      <protection hidden="1"/>
    </xf>
    <xf numFmtId="0" fontId="0" fillId="0" borderId="130" xfId="0" applyBorder="1" applyAlignment="1" applyProtection="1">
      <alignment horizontal="left" vertical="center"/>
      <protection hidden="1"/>
    </xf>
    <xf numFmtId="0" fontId="0" fillId="0" borderId="126" xfId="0" applyBorder="1" applyAlignment="1" applyProtection="1">
      <alignment horizontal="left" vertical="center"/>
      <protection hidden="1"/>
    </xf>
    <xf numFmtId="0" fontId="0" fillId="0" borderId="127" xfId="0" applyBorder="1" applyAlignment="1" applyProtection="1">
      <alignment horizontal="left" vertical="center"/>
      <protection hidden="1"/>
    </xf>
    <xf numFmtId="41" fontId="62" fillId="13" borderId="137" xfId="1" applyFill="1" applyBorder="1" applyAlignment="1" applyProtection="1">
      <alignment horizontal="center" vertical="center" shrinkToFit="1"/>
      <protection hidden="1"/>
    </xf>
    <xf numFmtId="41" fontId="62" fillId="13" borderId="24" xfId="1" applyFill="1" applyBorder="1" applyAlignment="1" applyProtection="1">
      <alignment horizontal="center" vertical="center" shrinkToFit="1"/>
      <protection hidden="1"/>
    </xf>
    <xf numFmtId="41" fontId="62" fillId="13" borderId="22" xfId="1" applyFill="1" applyBorder="1" applyAlignment="1" applyProtection="1">
      <alignment horizontal="center" vertical="center" shrinkToFit="1"/>
      <protection hidden="1"/>
    </xf>
    <xf numFmtId="41" fontId="62" fillId="13" borderId="20" xfId="1" applyFill="1" applyBorder="1" applyAlignment="1" applyProtection="1">
      <alignment horizontal="center" vertical="center" shrinkToFit="1"/>
      <protection hidden="1"/>
    </xf>
    <xf numFmtId="41" fontId="0" fillId="12" borderId="131" xfId="0" applyNumberFormat="1" applyFill="1" applyBorder="1" applyAlignment="1" applyProtection="1">
      <alignment horizontal="center" vertical="center"/>
      <protection hidden="1"/>
    </xf>
    <xf numFmtId="41" fontId="0" fillId="12" borderId="13" xfId="0" applyNumberFormat="1" applyFill="1" applyBorder="1" applyAlignment="1" applyProtection="1">
      <alignment horizontal="center" vertical="center"/>
      <protection hidden="1"/>
    </xf>
    <xf numFmtId="41" fontId="0" fillId="12" borderId="120" xfId="0" applyNumberFormat="1" applyFill="1" applyBorder="1" applyAlignment="1" applyProtection="1">
      <alignment horizontal="center" vertical="center"/>
      <protection hidden="1"/>
    </xf>
    <xf numFmtId="41" fontId="0" fillId="12" borderId="132" xfId="0" applyNumberFormat="1" applyFill="1" applyBorder="1" applyAlignment="1" applyProtection="1">
      <alignment horizontal="center" vertical="center"/>
      <protection hidden="1"/>
    </xf>
    <xf numFmtId="41" fontId="0" fillId="12" borderId="0" xfId="0" applyNumberFormat="1" applyFill="1" applyAlignment="1" applyProtection="1">
      <alignment horizontal="center" vertical="center"/>
      <protection hidden="1"/>
    </xf>
    <xf numFmtId="41" fontId="0" fillId="12" borderId="118" xfId="0" applyNumberFormat="1" applyFill="1" applyBorder="1" applyAlignment="1" applyProtection="1">
      <alignment horizontal="center" vertical="center"/>
      <protection hidden="1"/>
    </xf>
    <xf numFmtId="41" fontId="0" fillId="12" borderId="123" xfId="0" applyNumberFormat="1" applyFill="1" applyBorder="1" applyAlignment="1" applyProtection="1">
      <alignment horizontal="center" vertical="center"/>
      <protection hidden="1"/>
    </xf>
    <xf numFmtId="41" fontId="0" fillId="12" borderId="23" xfId="0" applyNumberFormat="1" applyFill="1" applyBorder="1" applyAlignment="1" applyProtection="1">
      <alignment horizontal="center" vertical="center"/>
      <protection hidden="1"/>
    </xf>
    <xf numFmtId="41" fontId="0" fillId="12" borderId="119" xfId="0" applyNumberFormat="1" applyFill="1" applyBorder="1" applyAlignment="1" applyProtection="1">
      <alignment horizontal="center" vertical="center"/>
      <protection hidden="1"/>
    </xf>
    <xf numFmtId="0" fontId="0" fillId="12" borderId="122" xfId="0" applyFill="1" applyBorder="1" applyAlignment="1" applyProtection="1">
      <alignment horizontal="center" vertical="center" wrapText="1" shrinkToFit="1"/>
      <protection hidden="1"/>
    </xf>
    <xf numFmtId="0" fontId="0" fillId="12" borderId="17" xfId="0" applyFill="1" applyBorder="1" applyAlignment="1" applyProtection="1">
      <alignment horizontal="center" vertical="center" wrapText="1" shrinkToFit="1"/>
      <protection hidden="1"/>
    </xf>
    <xf numFmtId="0" fontId="0" fillId="12" borderId="117" xfId="0" applyFill="1" applyBorder="1" applyAlignment="1" applyProtection="1">
      <alignment horizontal="center" vertical="center" wrapText="1" shrinkToFit="1"/>
      <protection hidden="1"/>
    </xf>
    <xf numFmtId="0" fontId="0" fillId="12" borderId="130" xfId="0" applyFill="1" applyBorder="1" applyAlignment="1" applyProtection="1">
      <alignment horizontal="center" vertical="center" wrapText="1" shrinkToFit="1"/>
      <protection hidden="1"/>
    </xf>
    <xf numFmtId="0" fontId="0" fillId="12" borderId="126" xfId="0" applyFill="1" applyBorder="1" applyAlignment="1" applyProtection="1">
      <alignment horizontal="center" vertical="center" wrapText="1" shrinkToFit="1"/>
      <protection hidden="1"/>
    </xf>
    <xf numFmtId="0" fontId="0" fillId="12" borderId="127" xfId="0" applyFill="1" applyBorder="1" applyAlignment="1" applyProtection="1">
      <alignment horizontal="center" vertical="center" wrapText="1" shrinkToFit="1"/>
      <protection hidden="1"/>
    </xf>
    <xf numFmtId="187" fontId="0" fillId="0" borderId="0" xfId="0" applyNumberFormat="1" applyAlignment="1" applyProtection="1">
      <alignment horizontal="center" vertical="center"/>
      <protection hidden="1"/>
    </xf>
    <xf numFmtId="0" fontId="0" fillId="10" borderId="138" xfId="0" applyFill="1" applyBorder="1" applyAlignment="1">
      <alignment horizontal="center" vertical="center"/>
    </xf>
    <xf numFmtId="0" fontId="0" fillId="10" borderId="139" xfId="0" applyFill="1" applyBorder="1" applyAlignment="1">
      <alignment horizontal="center" vertical="center"/>
    </xf>
    <xf numFmtId="0" fontId="18" fillId="0" borderId="0" xfId="0" applyFont="1" applyAlignment="1" applyProtection="1">
      <alignment horizontal="left" vertical="center" wrapText="1"/>
      <protection hidden="1"/>
    </xf>
    <xf numFmtId="178" fontId="12" fillId="0" borderId="6" xfId="0" applyNumberFormat="1" applyFont="1" applyBorder="1" applyAlignment="1">
      <alignment vertical="center" shrinkToFit="1"/>
    </xf>
    <xf numFmtId="0" fontId="12" fillId="0" borderId="7" xfId="0" applyFont="1" applyBorder="1" applyAlignment="1">
      <alignment vertical="center" shrinkToFit="1"/>
    </xf>
    <xf numFmtId="0" fontId="47" fillId="0" borderId="140" xfId="0" applyFont="1" applyBorder="1" applyAlignment="1">
      <alignment horizontal="center" vertical="center" shrinkToFit="1"/>
    </xf>
    <xf numFmtId="0" fontId="47" fillId="0" borderId="141" xfId="0" applyFont="1" applyBorder="1" applyAlignment="1">
      <alignment horizontal="center" vertical="center" shrinkToFit="1"/>
    </xf>
    <xf numFmtId="178" fontId="12" fillId="0" borderId="7" xfId="0" applyNumberFormat="1" applyFont="1" applyBorder="1" applyAlignment="1">
      <alignment vertical="center" shrinkToFit="1"/>
    </xf>
    <xf numFmtId="0" fontId="48" fillId="0" borderId="141" xfId="0" applyFont="1" applyBorder="1" applyAlignment="1">
      <alignment horizontal="left" vertical="center" wrapText="1" indent="1"/>
    </xf>
    <xf numFmtId="0" fontId="49" fillId="0" borderId="141" xfId="0" applyFont="1" applyBorder="1" applyAlignment="1">
      <alignment horizontal="left" vertical="center" indent="1" shrinkToFit="1"/>
    </xf>
    <xf numFmtId="0" fontId="11" fillId="0" borderId="141" xfId="0" applyFont="1" applyBorder="1" applyAlignment="1">
      <alignment vertical="center" shrinkToFit="1"/>
    </xf>
    <xf numFmtId="0" fontId="0" fillId="0" borderId="141" xfId="0" applyBorder="1" applyAlignment="1">
      <alignment vertical="center" shrinkToFit="1"/>
    </xf>
    <xf numFmtId="0" fontId="50" fillId="0" borderId="0" xfId="0" applyFont="1">
      <alignment vertical="center"/>
    </xf>
    <xf numFmtId="0" fontId="10" fillId="10" borderId="142" xfId="0" applyFont="1" applyFill="1" applyBorder="1" applyAlignment="1">
      <alignment horizontal="center" vertical="center"/>
    </xf>
    <xf numFmtId="0" fontId="51" fillId="10" borderId="4" xfId="0" applyFont="1" applyFill="1" applyBorder="1" applyAlignment="1">
      <alignment horizontal="center" vertical="center"/>
    </xf>
    <xf numFmtId="0" fontId="11" fillId="0" borderId="143" xfId="0" applyFont="1" applyBorder="1">
      <alignment vertical="center"/>
    </xf>
    <xf numFmtId="0" fontId="0" fillId="0" borderId="144" xfId="0" applyBorder="1">
      <alignment vertical="center"/>
    </xf>
    <xf numFmtId="0" fontId="11" fillId="0" borderId="144" xfId="0" applyFont="1" applyBorder="1">
      <alignment vertical="center"/>
    </xf>
    <xf numFmtId="0" fontId="52" fillId="0" borderId="145" xfId="0" applyFont="1" applyBorder="1" applyAlignment="1">
      <alignment horizontal="left" vertical="center" wrapText="1"/>
    </xf>
    <xf numFmtId="0" fontId="52" fillId="0" borderId="17" xfId="0" applyFont="1" applyBorder="1" applyAlignment="1">
      <alignment horizontal="left" vertical="center" wrapText="1"/>
    </xf>
    <xf numFmtId="0" fontId="52" fillId="0" borderId="146" xfId="0" applyFont="1" applyBorder="1" applyAlignment="1">
      <alignment horizontal="left" vertical="center" wrapText="1"/>
    </xf>
    <xf numFmtId="0" fontId="52" fillId="0" borderId="37" xfId="0" applyFont="1" applyBorder="1" applyAlignment="1">
      <alignment horizontal="left" vertical="center" wrapText="1"/>
    </xf>
    <xf numFmtId="0" fontId="52" fillId="0" borderId="0" xfId="0" applyFont="1" applyAlignment="1">
      <alignment horizontal="left" vertical="center" wrapText="1"/>
    </xf>
    <xf numFmtId="0" fontId="52" fillId="0" borderId="38" xfId="0" applyFont="1" applyBorder="1" applyAlignment="1">
      <alignment horizontal="left" vertical="center" wrapText="1"/>
    </xf>
    <xf numFmtId="0" fontId="52" fillId="0" borderId="42" xfId="0" applyFont="1" applyBorder="1" applyAlignment="1">
      <alignment horizontal="left" vertical="center" wrapText="1"/>
    </xf>
    <xf numFmtId="0" fontId="52" fillId="0" borderId="23" xfId="0" applyFont="1" applyBorder="1" applyAlignment="1">
      <alignment horizontal="left" vertical="center" wrapText="1"/>
    </xf>
    <xf numFmtId="0" fontId="52" fillId="0" borderId="43" xfId="0" applyFont="1" applyBorder="1" applyAlignment="1">
      <alignment horizontal="left" vertical="center" wrapText="1"/>
    </xf>
  </cellXfs>
  <cellStyles count="4">
    <cellStyle name="쉼표 [0]" xfId="1" builtinId="6"/>
    <cellStyle name="표준" xfId="0" builtinId="0"/>
    <cellStyle name="표준 2" xfId="3" xr:uid="{00000000-0005-0000-0000-000003000000}"/>
    <cellStyle name="하이퍼링크" xfId="2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4&#50900;'!A1"/><Relationship Id="rId18" Type="http://schemas.openxmlformats.org/officeDocument/2006/relationships/hyperlink" Target="#'09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2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3&#50900;'!A1"/><Relationship Id="rId17" Type="http://schemas.openxmlformats.org/officeDocument/2006/relationships/hyperlink" Target="#'08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7&#50900;'!A1"/><Relationship Id="rId20" Type="http://schemas.openxmlformats.org/officeDocument/2006/relationships/hyperlink" Target="#'11&#50900;'!A1"/><Relationship Id="rId1" Type="http://schemas.openxmlformats.org/officeDocument/2006/relationships/hyperlink" Target="#&#51064;&#49324;&#44592;&#48376;&#51221;&#48372;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2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6&#50900;'!A1"/><Relationship Id="rId10" Type="http://schemas.openxmlformats.org/officeDocument/2006/relationships/hyperlink" Target="#'01&#50900;'!A1"/><Relationship Id="rId19" Type="http://schemas.openxmlformats.org/officeDocument/2006/relationships/hyperlink" Target="#'10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'&#50900;&#54217;&#44512; &#48372;&#49688; &#48143; &#53685;&#49345;&#51076;&#44552; &#51201;&#50857;&#44592;&#51456;'!A1"/><Relationship Id="rId14" Type="http://schemas.openxmlformats.org/officeDocument/2006/relationships/hyperlink" Target="#'05&#50900;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4&#45824;&#48372;&#54744;&#44277;&#51228;&#50836;&#50984;&#54364;'!A1"/><Relationship Id="rId13" Type="http://schemas.openxmlformats.org/officeDocument/2006/relationships/hyperlink" Target="#'03&#50900;'!A1"/><Relationship Id="rId18" Type="http://schemas.openxmlformats.org/officeDocument/2006/relationships/hyperlink" Target="#'08&#50900;'!A1"/><Relationship Id="rId3" Type="http://schemas.openxmlformats.org/officeDocument/2006/relationships/hyperlink" Target="#&#50672;&#44036;&#44553;&#50668;&#51648;&#44553;&#45824;&#51109;!A1"/><Relationship Id="rId21" Type="http://schemas.openxmlformats.org/officeDocument/2006/relationships/hyperlink" Target="#'11&#50900;'!A1"/><Relationship Id="rId7" Type="http://schemas.openxmlformats.org/officeDocument/2006/relationships/hyperlink" Target="#&#44036;&#51060;&#49464;&#50529;&#54364;!A1"/><Relationship Id="rId12" Type="http://schemas.openxmlformats.org/officeDocument/2006/relationships/hyperlink" Target="#'02&#50900;'!A1"/><Relationship Id="rId17" Type="http://schemas.openxmlformats.org/officeDocument/2006/relationships/hyperlink" Target="#'07&#50900;'!A1"/><Relationship Id="rId2" Type="http://schemas.openxmlformats.org/officeDocument/2006/relationships/hyperlink" Target="#&#50900;&#48324;&#44553;&#50668;&#51648;&#44553;&#45824;&#51109;!A1"/><Relationship Id="rId16" Type="http://schemas.openxmlformats.org/officeDocument/2006/relationships/hyperlink" Target="#'06&#50900;'!A1"/><Relationship Id="rId20" Type="http://schemas.openxmlformats.org/officeDocument/2006/relationships/hyperlink" Target="#'10&#50900;'!A1"/><Relationship Id="rId1" Type="http://schemas.openxmlformats.org/officeDocument/2006/relationships/hyperlink" Target="#'&#50900;&#54217;&#44512; &#48372;&#49688; &#48143; &#53685;&#49345;&#51076;&#44552; &#51201;&#50857;&#44592;&#51456;'!A1"/><Relationship Id="rId6" Type="http://schemas.openxmlformats.org/officeDocument/2006/relationships/hyperlink" Target="#&#53748;&#51649;&#49548;&#46301;&#50896;&#52380;&#51669;&#49688;&#50689;&#49688;&#51613;!A1"/><Relationship Id="rId11" Type="http://schemas.openxmlformats.org/officeDocument/2006/relationships/hyperlink" Target="#'01&#50900;'!A1"/><Relationship Id="rId5" Type="http://schemas.openxmlformats.org/officeDocument/2006/relationships/hyperlink" Target="#'&#44540;&#47196;&#49548;&#46301; &#50896;&#52380;&#51669;&#49688; &#54869;&#51064;&#49436;'!A1"/><Relationship Id="rId15" Type="http://schemas.openxmlformats.org/officeDocument/2006/relationships/hyperlink" Target="#'05&#50900;'!A1"/><Relationship Id="rId10" Type="http://schemas.openxmlformats.org/officeDocument/2006/relationships/hyperlink" Target="#&#51064;&#49324;&#44592;&#48376;&#51221;&#48372;!A1"/><Relationship Id="rId19" Type="http://schemas.openxmlformats.org/officeDocument/2006/relationships/hyperlink" Target="#'09&#50900;'!A1"/><Relationship Id="rId4" Type="http://schemas.openxmlformats.org/officeDocument/2006/relationships/hyperlink" Target="#&#44553;&#50668;&#47749;&#49464;&#49436;!A1"/><Relationship Id="rId9" Type="http://schemas.openxmlformats.org/officeDocument/2006/relationships/hyperlink" Target="#&#47700;&#51064;&#54868;&#47732;!A1"/><Relationship Id="rId14" Type="http://schemas.openxmlformats.org/officeDocument/2006/relationships/hyperlink" Target="#'04&#50900;'!A1"/><Relationship Id="rId22" Type="http://schemas.openxmlformats.org/officeDocument/2006/relationships/hyperlink" Target="#'12&#50900;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0</xdr:rowOff>
    </xdr:from>
    <xdr:to>
      <xdr:col>8</xdr:col>
      <xdr:colOff>381000</xdr:colOff>
      <xdr:row>16</xdr:row>
      <xdr:rowOff>9525</xdr:rowOff>
    </xdr:to>
    <xdr:grpSp>
      <xdr:nvGrpSpPr>
        <xdr:cNvPr id="64" name="그룹64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GrpSpPr>
          <a:grpSpLocks/>
        </xdr:cNvGrpSpPr>
      </xdr:nvGrpSpPr>
      <xdr:grpSpPr>
        <a:xfrm>
          <a:off x="2243418" y="1792941"/>
          <a:ext cx="3348317" cy="3460937"/>
          <a:chOff x="2241176" y="1535205"/>
          <a:chExt cx="3349998" cy="3457014"/>
        </a:xfrm>
      </xdr:grpSpPr>
      <xdr:sp macro="" textlink="">
        <xdr:nvSpPr>
          <xdr:cNvPr id="30" name="모서리가 둥근 직사각형 30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>
            <a:spLocks noRot="1"/>
          </xdr:cNvSpPr>
        </xdr:nvSpPr>
        <xdr:spPr>
          <a:xfrm>
            <a:off x="2241176" y="1826558"/>
            <a:ext cx="1574426" cy="302558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13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29" name="모서리가 둥근 직사각형 29">
            <a:hlinkClick xmlns:r="http://schemas.openxmlformats.org/officeDocument/2006/relationships" r:id="rId1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SpPr>
            <a:spLocks noRot="1"/>
          </xdr:cNvSpPr>
        </xdr:nvSpPr>
        <xdr:spPr>
          <a:xfrm>
            <a:off x="2252382" y="1535205"/>
            <a:ext cx="1636058" cy="291352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13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31" name="모서리가 둥근 직사각형 31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SpPr>
            <a:spLocks noRot="1"/>
          </xdr:cNvSpPr>
        </xdr:nvSpPr>
        <xdr:spPr>
          <a:xfrm>
            <a:off x="2336426" y="2482102"/>
            <a:ext cx="2857500" cy="28575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l">
              <a:lnSpc>
                <a:spcPct val="100000"/>
              </a:lnSpc>
            </a:pPr>
            <a:r>
              <a:rPr sz="13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32" name="모서리가 둥근 직사각형 32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>
            <a:spLocks noRot="1"/>
          </xdr:cNvSpPr>
        </xdr:nvSpPr>
        <xdr:spPr>
          <a:xfrm>
            <a:off x="2330823" y="2784661"/>
            <a:ext cx="2168338" cy="308161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l">
              <a:lnSpc>
                <a:spcPct val="100000"/>
              </a:lnSpc>
            </a:pPr>
            <a:r>
              <a:rPr sz="13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33" name="모서리가 둥근 직사각형 33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SpPr>
            <a:spLocks noRot="1"/>
          </xdr:cNvSpPr>
        </xdr:nvSpPr>
        <xdr:spPr>
          <a:xfrm>
            <a:off x="2342029" y="3098426"/>
            <a:ext cx="2907926" cy="302558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l">
              <a:lnSpc>
                <a:spcPct val="100000"/>
              </a:lnSpc>
            </a:pPr>
            <a:r>
              <a:rPr sz="13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34" name="모서리가 둥근 직사각형 34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SpPr>
            <a:spLocks noRot="1"/>
          </xdr:cNvSpPr>
        </xdr:nvSpPr>
        <xdr:spPr>
          <a:xfrm>
            <a:off x="2336426" y="3417794"/>
            <a:ext cx="2795867" cy="313764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l">
              <a:lnSpc>
                <a:spcPct val="100000"/>
              </a:lnSpc>
            </a:pPr>
            <a:r>
              <a:rPr sz="13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36" name="모서리가 둥근 직사각형 36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SpPr>
            <a:spLocks noRot="1"/>
          </xdr:cNvSpPr>
        </xdr:nvSpPr>
        <xdr:spPr>
          <a:xfrm>
            <a:off x="2347632" y="3737161"/>
            <a:ext cx="2790264" cy="291352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l">
              <a:lnSpc>
                <a:spcPct val="100000"/>
              </a:lnSpc>
            </a:pPr>
            <a:r>
              <a:rPr sz="13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37" name="모서리가 둥근 직사각형 37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000-000025000000}"/>
              </a:ext>
            </a:extLst>
          </xdr:cNvPr>
          <xdr:cNvSpPr>
            <a:spLocks noRot="1"/>
          </xdr:cNvSpPr>
        </xdr:nvSpPr>
        <xdr:spPr>
          <a:xfrm>
            <a:off x="2330823" y="4039720"/>
            <a:ext cx="2504514" cy="285750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l">
              <a:lnSpc>
                <a:spcPct val="100000"/>
              </a:lnSpc>
            </a:pPr>
            <a:r>
              <a:rPr sz="13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38" name="모서리가 둥근 직사각형 38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>
            <a:spLocks noRot="1"/>
          </xdr:cNvSpPr>
        </xdr:nvSpPr>
        <xdr:spPr>
          <a:xfrm>
            <a:off x="2330823" y="4342279"/>
            <a:ext cx="2857500" cy="347382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l">
              <a:lnSpc>
                <a:spcPct val="100000"/>
              </a:lnSpc>
            </a:pPr>
            <a:r>
              <a:rPr sz="13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40" name="모서리가 둥근 직사각형 40">
            <a:hlinkClick xmlns:r="http://schemas.openxmlformats.org/officeDocument/2006/relationships" r:id="rId9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000-000028000000}"/>
              </a:ext>
            </a:extLst>
          </xdr:cNvPr>
          <xdr:cNvSpPr>
            <a:spLocks noRot="1"/>
          </xdr:cNvSpPr>
        </xdr:nvSpPr>
        <xdr:spPr>
          <a:xfrm>
            <a:off x="2319617" y="4661647"/>
            <a:ext cx="2851897" cy="330573"/>
          </a:xfrm>
          <a:prstGeom prst="roundRect">
            <a:avLst>
              <a:gd name="adj" fmla="val 50000"/>
            </a:avLst>
          </a:prstGeom>
          <a:solidFill>
            <a:srgbClr val="FFFFF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l">
              <a:lnSpc>
                <a:spcPct val="100000"/>
              </a:lnSpc>
            </a:pPr>
            <a:r>
              <a:rPr sz="13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1" name="모서리가 둥근 직사각형 41">
            <a:hlinkClick xmlns:r="http://schemas.openxmlformats.org/officeDocument/2006/relationships" r:id="rId10" invalidUrl="#'01월'!A1" tooltip="'01월'!A1"/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>
            <a:spLocks noRot="1"/>
          </xdr:cNvSpPr>
        </xdr:nvSpPr>
        <xdr:spPr>
          <a:xfrm>
            <a:off x="2391895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42" name="모서리가 둥근 직사각형 42">
            <a:hlinkClick xmlns:r="http://schemas.openxmlformats.org/officeDocument/2006/relationships" r:id="rId11" invalidUrl="#'02월'!A1" tooltip="'02월'!A1"/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SpPr>
            <a:spLocks noRot="1"/>
          </xdr:cNvSpPr>
        </xdr:nvSpPr>
        <xdr:spPr>
          <a:xfrm>
            <a:off x="2666439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43" name="모서리가 둥근 직사각형 43">
            <a:hlinkClick xmlns:r="http://schemas.openxmlformats.org/officeDocument/2006/relationships" r:id="rId12" invalidUrl="#'03월'!A1" tooltip="'03월'!A1"/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SpPr>
            <a:spLocks noRot="1"/>
          </xdr:cNvSpPr>
        </xdr:nvSpPr>
        <xdr:spPr>
          <a:xfrm>
            <a:off x="2935381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44" name="모서리가 둥근 직사각형 44">
            <a:hlinkClick xmlns:r="http://schemas.openxmlformats.org/officeDocument/2006/relationships" r:id="rId13" invalidUrl="#'04월'!A1" tooltip="'04월'!A1"/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SpPr>
            <a:spLocks noRot="1"/>
          </xdr:cNvSpPr>
        </xdr:nvSpPr>
        <xdr:spPr>
          <a:xfrm>
            <a:off x="3204322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45" name="모서리가 둥근 직사각형 45">
            <a:hlinkClick xmlns:r="http://schemas.openxmlformats.org/officeDocument/2006/relationships" r:id="rId14" invalidUrl="#'05월'!A1" tooltip="'05월'!A1"/>
            <a:extLst>
              <a:ext uri="{FF2B5EF4-FFF2-40B4-BE49-F238E27FC236}">
                <a16:creationId xmlns:a16="http://schemas.microsoft.com/office/drawing/2014/main" id="{00000000-0008-0000-0000-00002D000000}"/>
              </a:ext>
            </a:extLst>
          </xdr:cNvPr>
          <xdr:cNvSpPr>
            <a:spLocks noRot="1"/>
          </xdr:cNvSpPr>
        </xdr:nvSpPr>
        <xdr:spPr>
          <a:xfrm>
            <a:off x="3462057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46" name="모서리가 둥근 직사각형 46">
            <a:hlinkClick xmlns:r="http://schemas.openxmlformats.org/officeDocument/2006/relationships" r:id="rId15" invalidUrl="#'06월'!A1" tooltip="'06월'!A1"/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>
            <a:spLocks noRot="1"/>
          </xdr:cNvSpPr>
        </xdr:nvSpPr>
        <xdr:spPr>
          <a:xfrm>
            <a:off x="3730998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47" name="모서리가 둥근 직사각형 47">
            <a:hlinkClick xmlns:r="http://schemas.openxmlformats.org/officeDocument/2006/relationships" r:id="rId16" invalidUrl="#'07월'!A1" tooltip="'07월'!A1"/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>
            <a:spLocks noRot="1"/>
          </xdr:cNvSpPr>
        </xdr:nvSpPr>
        <xdr:spPr>
          <a:xfrm>
            <a:off x="3994337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48" name="모서리가 둥근 직사각형 48">
            <a:hlinkClick xmlns:r="http://schemas.openxmlformats.org/officeDocument/2006/relationships" r:id="rId17" invalidUrl="#'08월'!A1" tooltip="'08월'!A1"/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>
            <a:spLocks noRot="1"/>
          </xdr:cNvSpPr>
        </xdr:nvSpPr>
        <xdr:spPr>
          <a:xfrm>
            <a:off x="4257675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49" name="모서리가 둥근 직사각형 49">
            <a:hlinkClick xmlns:r="http://schemas.openxmlformats.org/officeDocument/2006/relationships" r:id="rId18" invalidUrl="#'09월'!A1" tooltip="'09월'!A1"/>
            <a:extLst>
              <a:ext uri="{FF2B5EF4-FFF2-40B4-BE49-F238E27FC236}">
                <a16:creationId xmlns:a16="http://schemas.microsoft.com/office/drawing/2014/main" id="{00000000-0008-0000-0000-000031000000}"/>
              </a:ext>
            </a:extLst>
          </xdr:cNvPr>
          <xdr:cNvSpPr>
            <a:spLocks noRot="1"/>
          </xdr:cNvSpPr>
        </xdr:nvSpPr>
        <xdr:spPr>
          <a:xfrm>
            <a:off x="4521013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50" name="모서리가 둥근 직사각형 50">
            <a:hlinkClick xmlns:r="http://schemas.openxmlformats.org/officeDocument/2006/relationships" r:id="rId19" invalidUrl="#'10월'!A1" tooltip="'10월'!A1"/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>
            <a:spLocks noRot="1"/>
          </xdr:cNvSpPr>
        </xdr:nvSpPr>
        <xdr:spPr>
          <a:xfrm>
            <a:off x="4784352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51" name="모서리가 둥근 직사각형 51">
            <a:hlinkClick xmlns:r="http://schemas.openxmlformats.org/officeDocument/2006/relationships" r:id="rId20" invalidUrl="#'11월'!A1" tooltip="'11월'!A1"/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>
            <a:spLocks noRot="1"/>
          </xdr:cNvSpPr>
        </xdr:nvSpPr>
        <xdr:spPr>
          <a:xfrm>
            <a:off x="5053292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52" name="모서리가 둥근 직사각형 52">
            <a:hlinkClick xmlns:r="http://schemas.openxmlformats.org/officeDocument/2006/relationships" r:id="rId21" invalidUrl="#'12월'!A1" tooltip="'12월'!A1"/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>
            <a:spLocks noRot="1"/>
          </xdr:cNvSpPr>
        </xdr:nvSpPr>
        <xdr:spPr>
          <a:xfrm>
            <a:off x="5316630" y="2186827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6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133350</xdr:rowOff>
    </xdr:from>
    <xdr:to>
      <xdr:col>14</xdr:col>
      <xdr:colOff>142875</xdr:colOff>
      <xdr:row>1</xdr:row>
      <xdr:rowOff>333375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>
          <a:grpSpLocks/>
        </xdr:cNvGrpSpPr>
      </xdr:nvGrpSpPr>
      <xdr:grpSpPr>
        <a:xfrm>
          <a:off x="276225" y="133350"/>
          <a:ext cx="11763375" cy="676275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9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9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9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9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9525</xdr:colOff>
      <xdr:row>3</xdr:row>
      <xdr:rowOff>9525</xdr:rowOff>
    </xdr:from>
    <xdr:to>
      <xdr:col>48</xdr:col>
      <xdr:colOff>57150</xdr:colOff>
      <xdr:row>4</xdr:row>
      <xdr:rowOff>190500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>
          <a:grpSpLocks/>
        </xdr:cNvGrpSpPr>
      </xdr:nvGrpSpPr>
      <xdr:grpSpPr>
        <a:xfrm>
          <a:off x="28319942" y="1290108"/>
          <a:ext cx="11710458" cy="646642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A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A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A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A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  <xdr:twoCellAnchor>
    <xdr:from>
      <xdr:col>0</xdr:col>
      <xdr:colOff>323850</xdr:colOff>
      <xdr:row>0</xdr:row>
      <xdr:rowOff>133350</xdr:rowOff>
    </xdr:from>
    <xdr:to>
      <xdr:col>14</xdr:col>
      <xdr:colOff>180975</xdr:colOff>
      <xdr:row>1</xdr:row>
      <xdr:rowOff>333375</xdr:rowOff>
    </xdr:to>
    <xdr:grpSp>
      <xdr:nvGrpSpPr>
        <xdr:cNvPr id="26" name="그룹26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pSpPr>
          <a:grpSpLocks/>
        </xdr:cNvGrpSpPr>
      </xdr:nvGrpSpPr>
      <xdr:grpSpPr>
        <a:xfrm>
          <a:off x="323850" y="133350"/>
          <a:ext cx="11763375" cy="676275"/>
          <a:chOff x="6908426" y="543485"/>
          <a:chExt cx="8858249" cy="403411"/>
        </a:xfrm>
      </xdr:grpSpPr>
      <xdr:sp macro="" textlink="">
        <xdr:nvSpPr>
          <xdr:cNvPr id="27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A00-00001B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28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A00-00001C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29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A00-00001D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30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A00-00001E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31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A00-00001F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32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A00-000020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33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A00-000021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34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A00-000022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35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A00-000023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36" name="모서리가 둥근 직사각형 14">
            <a:extLst>
              <a:ext uri="{FF2B5EF4-FFF2-40B4-BE49-F238E27FC236}">
                <a16:creationId xmlns:a16="http://schemas.microsoft.com/office/drawing/2014/main" id="{00000000-0008-0000-0A00-000024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37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A00-000025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38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A00-000026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39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A00-000027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40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A00-000028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41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A00-000029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42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A00-00002A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43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A00-00002B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44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A00-00002C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45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A00-00002D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46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A00-00002E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47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A00-00002F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48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A00-000030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49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A00-000031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0</xdr:row>
      <xdr:rowOff>123824</xdr:rowOff>
    </xdr:from>
    <xdr:to>
      <xdr:col>14</xdr:col>
      <xdr:colOff>161925</xdr:colOff>
      <xdr:row>1</xdr:row>
      <xdr:rowOff>314325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>
          <a:grpSpLocks/>
        </xdr:cNvGrpSpPr>
      </xdr:nvGrpSpPr>
      <xdr:grpSpPr>
        <a:xfrm>
          <a:off x="304800" y="123824"/>
          <a:ext cx="11953875" cy="666751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B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B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B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B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B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B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B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B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209550</xdr:rowOff>
    </xdr:from>
    <xdr:to>
      <xdr:col>14</xdr:col>
      <xdr:colOff>276225</xdr:colOff>
      <xdr:row>1</xdr:row>
      <xdr:rowOff>400050</xdr:rowOff>
    </xdr:to>
    <xdr:grpSp>
      <xdr:nvGrpSpPr>
        <xdr:cNvPr id="26" name="그룹26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GrpSpPr>
          <a:grpSpLocks/>
        </xdr:cNvGrpSpPr>
      </xdr:nvGrpSpPr>
      <xdr:grpSpPr>
        <a:xfrm>
          <a:off x="421217" y="209550"/>
          <a:ext cx="11845925" cy="666750"/>
          <a:chOff x="6908426" y="543485"/>
          <a:chExt cx="8858249" cy="403411"/>
        </a:xfrm>
      </xdr:grpSpPr>
      <xdr:sp macro="" textlink="">
        <xdr:nvSpPr>
          <xdr:cNvPr id="27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C00-00001B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28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C00-00001C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29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C00-00001D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30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C00-00001E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31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C00-00001F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32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C00-000020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33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C00-000021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34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C00-000022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35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C00-000023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36" name="모서리가 둥근 직사각형 14">
            <a:extLst>
              <a:ext uri="{FF2B5EF4-FFF2-40B4-BE49-F238E27FC236}">
                <a16:creationId xmlns:a16="http://schemas.microsoft.com/office/drawing/2014/main" id="{00000000-0008-0000-0C00-000024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37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C00-000025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38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C00-000026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39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C00-000027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40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C00-000028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41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C00-000029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42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C00-00002A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43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C00-00002B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44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C00-00002C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45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C00-00002D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46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C00-00002E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47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C00-00002F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48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C00-000030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49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C00-000031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180975</xdr:rowOff>
    </xdr:from>
    <xdr:to>
      <xdr:col>14</xdr:col>
      <xdr:colOff>228600</xdr:colOff>
      <xdr:row>1</xdr:row>
      <xdr:rowOff>371475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pSpPr>
          <a:grpSpLocks/>
        </xdr:cNvGrpSpPr>
      </xdr:nvGrpSpPr>
      <xdr:grpSpPr>
        <a:xfrm>
          <a:off x="361950" y="180975"/>
          <a:ext cx="11973983" cy="666750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D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D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D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D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D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D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D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D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D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D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76200</xdr:rowOff>
    </xdr:from>
    <xdr:to>
      <xdr:col>13</xdr:col>
      <xdr:colOff>438150</xdr:colOff>
      <xdr:row>2</xdr:row>
      <xdr:rowOff>266700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pSpPr>
          <a:grpSpLocks/>
        </xdr:cNvGrpSpPr>
      </xdr:nvGrpSpPr>
      <xdr:grpSpPr>
        <a:xfrm>
          <a:off x="219075" y="533400"/>
          <a:ext cx="11763375" cy="647700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E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E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E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E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E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E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E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E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E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E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180975</xdr:rowOff>
    </xdr:from>
    <xdr:to>
      <xdr:col>13</xdr:col>
      <xdr:colOff>638175</xdr:colOff>
      <xdr:row>2</xdr:row>
      <xdr:rowOff>304800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pSpPr>
          <a:grpSpLocks/>
        </xdr:cNvGrpSpPr>
      </xdr:nvGrpSpPr>
      <xdr:grpSpPr>
        <a:xfrm>
          <a:off x="314325" y="638175"/>
          <a:ext cx="11887200" cy="638175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F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F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F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F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0F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F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F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F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F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F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F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F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F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F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F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F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F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F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11</xdr:row>
      <xdr:rowOff>57150</xdr:rowOff>
    </xdr:from>
    <xdr:to>
      <xdr:col>41</xdr:col>
      <xdr:colOff>285750</xdr:colOff>
      <xdr:row>14</xdr:row>
      <xdr:rowOff>114300</xdr:rowOff>
    </xdr:to>
    <xdr:sp macro="인쇄2" textlink="">
      <xdr:nvSpPr>
        <xdr:cNvPr id="5" name="직사각형 5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>
          <a:spLocks noRot="1"/>
        </xdr:cNvSpPr>
      </xdr:nvSpPr>
      <xdr:spPr>
        <a:xfrm>
          <a:off x="7351568" y="2675659"/>
          <a:ext cx="1558636" cy="484909"/>
        </a:xfrm>
        <a:prstGeom prst="rect">
          <a:avLst/>
        </a:prstGeom>
        <a:ln>
          <a:headEnd w="med" len="med"/>
          <a:tailEnd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6350" tIns="6350" rIns="6350" bIns="6350" anchor="ctr"/>
        <a:lstStyle/>
        <a:p>
          <a:pPr algn="ctr">
            <a:lnSpc>
              <a:spcPct val="100000"/>
            </a:lnSpc>
          </a:pPr>
          <a:r>
            <a:rPr sz="1100" b="1">
              <a:solidFill>
                <a:srgbClr val="000000"/>
              </a:solidFill>
              <a:latin typeface="돋움"/>
              <a:ea typeface="돋움"/>
            </a:rPr>
            <a:t>1장 인쇄</a:t>
          </a:r>
        </a:p>
      </xdr:txBody>
    </xdr:sp>
    <xdr:clientData/>
  </xdr:twoCellAnchor>
  <xdr:twoCellAnchor>
    <xdr:from>
      <xdr:col>39</xdr:col>
      <xdr:colOff>9525</xdr:colOff>
      <xdr:row>15</xdr:row>
      <xdr:rowOff>190500</xdr:rowOff>
    </xdr:from>
    <xdr:to>
      <xdr:col>41</xdr:col>
      <xdr:colOff>285750</xdr:colOff>
      <xdr:row>17</xdr:row>
      <xdr:rowOff>123824</xdr:rowOff>
    </xdr:to>
    <xdr:sp macro="모두인쇄" textlink="">
      <xdr:nvSpPr>
        <xdr:cNvPr id="7" name="직사각형 7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>
          <a:spLocks noRot="1"/>
        </xdr:cNvSpPr>
      </xdr:nvSpPr>
      <xdr:spPr>
        <a:xfrm>
          <a:off x="7351568" y="3515591"/>
          <a:ext cx="1558636" cy="484909"/>
        </a:xfrm>
        <a:prstGeom prst="rect">
          <a:avLst/>
        </a:prstGeom>
        <a:ln>
          <a:headEnd w="med" len="med"/>
          <a:tailEnd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6350" tIns="6350" rIns="6350" bIns="6350" anchor="ctr"/>
        <a:lstStyle/>
        <a:p>
          <a:pPr algn="ctr">
            <a:lnSpc>
              <a:spcPct val="100000"/>
            </a:lnSpc>
          </a:pPr>
          <a:r>
            <a:rPr sz="1100" b="1">
              <a:solidFill>
                <a:srgbClr val="000000"/>
              </a:solidFill>
              <a:latin typeface="돋움"/>
              <a:ea typeface="돋움"/>
            </a:rPr>
            <a:t>모두 인쇄</a:t>
          </a:r>
        </a:p>
      </xdr:txBody>
    </xdr:sp>
    <xdr:clientData/>
  </xdr:twoCellAnchor>
  <xdr:twoCellAnchor>
    <xdr:from>
      <xdr:col>36</xdr:col>
      <xdr:colOff>38100</xdr:colOff>
      <xdr:row>2</xdr:row>
      <xdr:rowOff>28575</xdr:rowOff>
    </xdr:from>
    <xdr:to>
      <xdr:col>57</xdr:col>
      <xdr:colOff>295275</xdr:colOff>
      <xdr:row>3</xdr:row>
      <xdr:rowOff>142875</xdr:rowOff>
    </xdr:to>
    <xdr:grpSp>
      <xdr:nvGrpSpPr>
        <xdr:cNvPr id="8" name="그룹8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pSpPr>
          <a:grpSpLocks/>
        </xdr:cNvGrpSpPr>
      </xdr:nvGrpSpPr>
      <xdr:grpSpPr>
        <a:xfrm>
          <a:off x="6861464" y="435552"/>
          <a:ext cx="11756447" cy="651164"/>
          <a:chOff x="6908426" y="543485"/>
          <a:chExt cx="8858249" cy="403411"/>
        </a:xfrm>
      </xdr:grpSpPr>
      <xdr:sp macro="" textlink="">
        <xdr:nvSpPr>
          <xdr:cNvPr id="9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1000-000009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10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11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1000-00000B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12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1000-00000C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13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1000-00000D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14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1000-00000E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15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1000-00000F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6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1000-000010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7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1000-000011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8" name="모서리가 둥근 직사각형 14">
            <a:extLst>
              <a:ext uri="{FF2B5EF4-FFF2-40B4-BE49-F238E27FC236}">
                <a16:creationId xmlns:a16="http://schemas.microsoft.com/office/drawing/2014/main" id="{00000000-0008-0000-1000-000012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9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1000-000013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20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1000-000014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21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1000-000015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22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1000-000016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23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1000-000017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24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1000-000018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25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1000-000019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6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1000-00001A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7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1000-00001B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8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1000-00001C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9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1000-00001D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30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1000-00001E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31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1000-00001F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  <xdr:twoCellAnchor>
    <xdr:from>
      <xdr:col>39</xdr:col>
      <xdr:colOff>9525</xdr:colOff>
      <xdr:row>18</xdr:row>
      <xdr:rowOff>161925</xdr:rowOff>
    </xdr:from>
    <xdr:to>
      <xdr:col>41</xdr:col>
      <xdr:colOff>285750</xdr:colOff>
      <xdr:row>20</xdr:row>
      <xdr:rowOff>95250</xdr:rowOff>
    </xdr:to>
    <xdr:sp macro="PDF모두저장" textlink="">
      <xdr:nvSpPr>
        <xdr:cNvPr id="32" name="직사각형 32">
          <a:extLst>
            <a:ext uri="{FF2B5EF4-FFF2-40B4-BE49-F238E27FC236}">
              <a16:creationId xmlns:a16="http://schemas.microsoft.com/office/drawing/2014/main" id="{00000000-0008-0000-1000-000020000000}"/>
            </a:ext>
          </a:extLst>
        </xdr:cNvPr>
        <xdr:cNvSpPr txBox="1">
          <a:spLocks noRot="1"/>
        </xdr:cNvSpPr>
      </xdr:nvSpPr>
      <xdr:spPr>
        <a:xfrm>
          <a:off x="7351568" y="4320886"/>
          <a:ext cx="1558636" cy="484909"/>
        </a:xfrm>
        <a:prstGeom prst="rect">
          <a:avLst/>
        </a:prstGeom>
        <a:solidFill>
          <a:srgbClr val="FFC000"/>
        </a:solidFill>
        <a:ln>
          <a:headEnd w="med" len="med"/>
          <a:tailEnd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6350" tIns="6350" rIns="6350" bIns="6350" anchor="ctr"/>
        <a:lstStyle/>
        <a:p>
          <a:pPr algn="ctr">
            <a:lnSpc>
              <a:spcPct val="100000"/>
            </a:lnSpc>
          </a:pPr>
          <a:r>
            <a:rPr sz="1100" b="1">
              <a:solidFill>
                <a:srgbClr val="000000"/>
              </a:solidFill>
              <a:latin typeface="돋움"/>
              <a:ea typeface="돋움"/>
            </a:rPr>
            <a:t>PDF 저장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333375</xdr:colOff>
      <xdr:row>7</xdr:row>
      <xdr:rowOff>123824</xdr:rowOff>
    </xdr:from>
    <xdr:to>
      <xdr:col>44</xdr:col>
      <xdr:colOff>381000</xdr:colOff>
      <xdr:row>8</xdr:row>
      <xdr:rowOff>238125</xdr:rowOff>
    </xdr:to>
    <xdr:sp macro="인쇄" textlink="">
      <xdr:nvSpPr>
        <xdr:cNvPr id="2" name="직사각형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>
          <a:spLocks noRot="1"/>
        </xdr:cNvSpPr>
      </xdr:nvSpPr>
      <xdr:spPr>
        <a:xfrm>
          <a:off x="7181850" y="2619375"/>
          <a:ext cx="1562100" cy="485775"/>
        </a:xfrm>
        <a:prstGeom prst="rect">
          <a:avLst/>
        </a:prstGeom>
        <a:ln>
          <a:headEnd w="med" len="med"/>
          <a:tailEnd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6350" tIns="6350" rIns="6350" bIns="6350" anchor="ctr"/>
        <a:lstStyle/>
        <a:p>
          <a:pPr algn="ctr">
            <a:lnSpc>
              <a:spcPct val="100000"/>
            </a:lnSpc>
          </a:pPr>
          <a:r>
            <a:rPr sz="1100" b="1">
              <a:solidFill>
                <a:srgbClr val="000000"/>
              </a:solidFill>
              <a:latin typeface="돋움"/>
              <a:ea typeface="돋움"/>
            </a:rPr>
            <a:t>인   쇄</a:t>
          </a:r>
        </a:p>
      </xdr:txBody>
    </xdr:sp>
    <xdr:clientData/>
  </xdr:twoCellAnchor>
  <xdr:twoCellAnchor>
    <xdr:from>
      <xdr:col>42</xdr:col>
      <xdr:colOff>209550</xdr:colOff>
      <xdr:row>1</xdr:row>
      <xdr:rowOff>219075</xdr:rowOff>
    </xdr:from>
    <xdr:to>
      <xdr:col>102</xdr:col>
      <xdr:colOff>152400</xdr:colOff>
      <xdr:row>3</xdr:row>
      <xdr:rowOff>314325</xdr:rowOff>
    </xdr:to>
    <xdr:grpSp>
      <xdr:nvGrpSpPr>
        <xdr:cNvPr id="3" name="그룹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pSpPr>
          <a:grpSpLocks/>
        </xdr:cNvGrpSpPr>
      </xdr:nvGrpSpPr>
      <xdr:grpSpPr>
        <a:xfrm>
          <a:off x="7058025" y="600075"/>
          <a:ext cx="11915775" cy="723900"/>
          <a:chOff x="6908426" y="543485"/>
          <a:chExt cx="8858249" cy="403411"/>
        </a:xfrm>
      </xdr:grpSpPr>
      <xdr:sp macro="" textlink="">
        <xdr:nvSpPr>
          <xdr:cNvPr id="4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5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6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7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8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9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10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1100-00000A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1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1100-00000B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2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1100-00000C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3" name="모서리가 둥근 직사각형 14">
            <a:extLst>
              <a:ext uri="{FF2B5EF4-FFF2-40B4-BE49-F238E27FC236}">
                <a16:creationId xmlns:a16="http://schemas.microsoft.com/office/drawing/2014/main" id="{00000000-0008-0000-1100-00000D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4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1100-00000E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5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1100-00000F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6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1100-000010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7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1100-000011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8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1100-000012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9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1100-000013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20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1100-000014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1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1100-000015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2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1100-000016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3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1100-000017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4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1100-000018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5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1100-000019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6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1100-00001A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  <xdr:twoCellAnchor>
    <xdr:from>
      <xdr:col>42</xdr:col>
      <xdr:colOff>333375</xdr:colOff>
      <xdr:row>9</xdr:row>
      <xdr:rowOff>238125</xdr:rowOff>
    </xdr:from>
    <xdr:to>
      <xdr:col>44</xdr:col>
      <xdr:colOff>381000</xdr:colOff>
      <xdr:row>11</xdr:row>
      <xdr:rowOff>19050</xdr:rowOff>
    </xdr:to>
    <xdr:sp macro="PDF저장" textlink="">
      <xdr:nvSpPr>
        <xdr:cNvPr id="27" name="직사각형 27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>
          <a:spLocks noRot="1"/>
        </xdr:cNvSpPr>
      </xdr:nvSpPr>
      <xdr:spPr>
        <a:xfrm>
          <a:off x="7181850" y="3457575"/>
          <a:ext cx="1562100" cy="485775"/>
        </a:xfrm>
        <a:prstGeom prst="rect">
          <a:avLst/>
        </a:prstGeom>
        <a:solidFill>
          <a:srgbClr val="FFC000"/>
        </a:solidFill>
        <a:ln>
          <a:headEnd w="med" len="med"/>
          <a:tailEnd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6350" tIns="6350" rIns="6350" bIns="6350" anchor="ctr"/>
        <a:lstStyle/>
        <a:p>
          <a:pPr algn="ctr">
            <a:lnSpc>
              <a:spcPct val="100000"/>
            </a:lnSpc>
          </a:pPr>
          <a:r>
            <a:rPr sz="1100" b="1">
              <a:solidFill>
                <a:srgbClr val="000000"/>
              </a:solidFill>
              <a:latin typeface="돋움"/>
              <a:ea typeface="돋움"/>
            </a:rPr>
            <a:t>PDF 저장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581025</xdr:colOff>
      <xdr:row>7</xdr:row>
      <xdr:rowOff>104775</xdr:rowOff>
    </xdr:from>
    <xdr:to>
      <xdr:col>34</xdr:col>
      <xdr:colOff>619125</xdr:colOff>
      <xdr:row>9</xdr:row>
      <xdr:rowOff>114300</xdr:rowOff>
    </xdr:to>
    <xdr:sp macro="인쇄" textlink="">
      <xdr:nvSpPr>
        <xdr:cNvPr id="2" name="직사각형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>
          <a:spLocks noRot="1"/>
        </xdr:cNvSpPr>
      </xdr:nvSpPr>
      <xdr:spPr>
        <a:xfrm>
          <a:off x="10210800" y="1752600"/>
          <a:ext cx="1552575" cy="485775"/>
        </a:xfrm>
        <a:prstGeom prst="rect">
          <a:avLst/>
        </a:prstGeom>
        <a:ln>
          <a:headEnd w="med" len="med"/>
          <a:tailEnd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6350" tIns="6350" rIns="6350" bIns="6350" anchor="ctr"/>
        <a:lstStyle/>
        <a:p>
          <a:pPr algn="ctr">
            <a:lnSpc>
              <a:spcPct val="100000"/>
            </a:lnSpc>
          </a:pPr>
          <a:r>
            <a:rPr sz="1100" b="1">
              <a:solidFill>
                <a:srgbClr val="000000"/>
              </a:solidFill>
              <a:latin typeface="돋움"/>
              <a:ea typeface="돋움"/>
            </a:rPr>
            <a:t>인   쇄</a:t>
          </a:r>
        </a:p>
      </xdr:txBody>
    </xdr:sp>
    <xdr:clientData/>
  </xdr:twoCellAnchor>
  <xdr:twoCellAnchor>
    <xdr:from>
      <xdr:col>32</xdr:col>
      <xdr:colOff>257175</xdr:colOff>
      <xdr:row>1</xdr:row>
      <xdr:rowOff>0</xdr:rowOff>
    </xdr:from>
    <xdr:to>
      <xdr:col>49</xdr:col>
      <xdr:colOff>219075</xdr:colOff>
      <xdr:row>3</xdr:row>
      <xdr:rowOff>171449</xdr:rowOff>
    </xdr:to>
    <xdr:grpSp>
      <xdr:nvGrpSpPr>
        <xdr:cNvPr id="3" name="그룹3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pSpPr>
          <a:grpSpLocks/>
        </xdr:cNvGrpSpPr>
      </xdr:nvGrpSpPr>
      <xdr:grpSpPr>
        <a:xfrm>
          <a:off x="9886950" y="238125"/>
          <a:ext cx="11763375" cy="647699"/>
          <a:chOff x="6908426" y="543485"/>
          <a:chExt cx="8858249" cy="403411"/>
        </a:xfrm>
      </xdr:grpSpPr>
      <xdr:sp macro="" textlink="">
        <xdr:nvSpPr>
          <xdr:cNvPr id="4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5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6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1200-000006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7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1200-000007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8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9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1200-000009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10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1200-00000A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1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1200-00000B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2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1200-00000C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3" name="모서리가 둥근 직사각형 14">
            <a:extLst>
              <a:ext uri="{FF2B5EF4-FFF2-40B4-BE49-F238E27FC236}">
                <a16:creationId xmlns:a16="http://schemas.microsoft.com/office/drawing/2014/main" id="{00000000-0008-0000-1200-00000D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4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1200-00000E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5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1200-00000F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6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1200-000010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7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1200-000011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8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1200-000012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9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1200-000013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20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1200-000014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1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1200-000015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2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1200-000016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3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1200-000017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4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1200-000018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5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1200-000019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6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1200-00001A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  <xdr:twoCellAnchor>
    <xdr:from>
      <xdr:col>32</xdr:col>
      <xdr:colOff>581025</xdr:colOff>
      <xdr:row>10</xdr:row>
      <xdr:rowOff>76200</xdr:rowOff>
    </xdr:from>
    <xdr:to>
      <xdr:col>34</xdr:col>
      <xdr:colOff>619125</xdr:colOff>
      <xdr:row>12</xdr:row>
      <xdr:rowOff>76200</xdr:rowOff>
    </xdr:to>
    <xdr:sp macro="PDF저장" textlink="">
      <xdr:nvSpPr>
        <xdr:cNvPr id="27" name="직사각형 27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>
          <a:spLocks noRot="1"/>
        </xdr:cNvSpPr>
      </xdr:nvSpPr>
      <xdr:spPr>
        <a:xfrm>
          <a:off x="10210800" y="2438400"/>
          <a:ext cx="1552575" cy="476250"/>
        </a:xfrm>
        <a:prstGeom prst="rect">
          <a:avLst/>
        </a:prstGeom>
        <a:solidFill>
          <a:srgbClr val="FFC000"/>
        </a:solidFill>
        <a:ln>
          <a:headEnd w="med" len="med"/>
          <a:tailEnd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6350" tIns="6350" rIns="6350" bIns="6350" anchor="ctr"/>
        <a:lstStyle/>
        <a:p>
          <a:pPr algn="ctr">
            <a:lnSpc>
              <a:spcPct val="100000"/>
            </a:lnSpc>
          </a:pPr>
          <a:r>
            <a:rPr sz="1100" b="1">
              <a:solidFill>
                <a:srgbClr val="000000"/>
              </a:solidFill>
              <a:latin typeface="돋움"/>
              <a:ea typeface="돋움"/>
            </a:rPr>
            <a:t>PDF 저장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190500</xdr:rowOff>
    </xdr:from>
    <xdr:to>
      <xdr:col>16</xdr:col>
      <xdr:colOff>447675</xdr:colOff>
      <xdr:row>1</xdr:row>
      <xdr:rowOff>38100</xdr:rowOff>
    </xdr:to>
    <xdr:grpSp>
      <xdr:nvGrpSpPr>
        <xdr:cNvPr id="34" name="그룹3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>
          <a:grpSpLocks/>
        </xdr:cNvGrpSpPr>
      </xdr:nvGrpSpPr>
      <xdr:grpSpPr>
        <a:xfrm>
          <a:off x="178858" y="190500"/>
          <a:ext cx="11952817" cy="651933"/>
          <a:chOff x="6908426" y="543485"/>
          <a:chExt cx="8858249" cy="403411"/>
        </a:xfrm>
      </xdr:grpSpPr>
      <xdr:sp macro="" textlink="">
        <xdr:nvSpPr>
          <xdr:cNvPr id="35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36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37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38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39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40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41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42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43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44" name="모서리가 둥근 직사각형 14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45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100-00002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46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47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48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49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50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100-00003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51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52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53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54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55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100-00003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56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57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</xdr:row>
      <xdr:rowOff>190500</xdr:rowOff>
    </xdr:from>
    <xdr:to>
      <xdr:col>30</xdr:col>
      <xdr:colOff>238125</xdr:colOff>
      <xdr:row>5</xdr:row>
      <xdr:rowOff>0</xdr:rowOff>
    </xdr:to>
    <xdr:grpSp>
      <xdr:nvGrpSpPr>
        <xdr:cNvPr id="26" name="그룹26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GrpSpPr>
          <a:grpSpLocks/>
        </xdr:cNvGrpSpPr>
      </xdr:nvGrpSpPr>
      <xdr:grpSpPr>
        <a:xfrm>
          <a:off x="8420100" y="400050"/>
          <a:ext cx="11763375" cy="647700"/>
          <a:chOff x="6908426" y="543485"/>
          <a:chExt cx="8858249" cy="403411"/>
        </a:xfrm>
      </xdr:grpSpPr>
      <xdr:sp macro="" textlink="">
        <xdr:nvSpPr>
          <xdr:cNvPr id="27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1300-00001B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28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1300-00001C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29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1300-00001D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30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1300-00001E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31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1300-00001F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32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1300-000020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33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1300-000021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34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1300-000022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35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1300-000023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36" name="모서리가 둥근 직사각형 14">
            <a:extLst>
              <a:ext uri="{FF2B5EF4-FFF2-40B4-BE49-F238E27FC236}">
                <a16:creationId xmlns:a16="http://schemas.microsoft.com/office/drawing/2014/main" id="{00000000-0008-0000-1300-000024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37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1300-000025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38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1300-000026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39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1300-000027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40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1300-000028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41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1300-000029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42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1300-00002A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43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1300-00002B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44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1300-00002C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45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1300-00002D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46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1300-00002E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47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1300-00002F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48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1300-000030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49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1300-000031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</xdr:row>
      <xdr:rowOff>161925</xdr:rowOff>
    </xdr:from>
    <xdr:to>
      <xdr:col>24</xdr:col>
      <xdr:colOff>247649</xdr:colOff>
      <xdr:row>4</xdr:row>
      <xdr:rowOff>180975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pSpPr>
          <a:grpSpLocks/>
        </xdr:cNvGrpSpPr>
      </xdr:nvGrpSpPr>
      <xdr:grpSpPr>
        <a:xfrm>
          <a:off x="7305675" y="371475"/>
          <a:ext cx="11763374" cy="647700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14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14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14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14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14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14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14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14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14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14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14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14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14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14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14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14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14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14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14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14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14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14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14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</xdr:row>
      <xdr:rowOff>76200</xdr:rowOff>
    </xdr:from>
    <xdr:to>
      <xdr:col>18</xdr:col>
      <xdr:colOff>590550</xdr:colOff>
      <xdr:row>6</xdr:row>
      <xdr:rowOff>57150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pSpPr>
          <a:grpSpLocks/>
        </xdr:cNvGrpSpPr>
      </xdr:nvGrpSpPr>
      <xdr:grpSpPr>
        <a:xfrm>
          <a:off x="400050" y="209550"/>
          <a:ext cx="11925300" cy="647700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15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15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15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15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15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15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15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15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15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15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15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15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15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15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15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15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15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15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15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15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15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15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200025</xdr:rowOff>
    </xdr:from>
    <xdr:to>
      <xdr:col>13</xdr:col>
      <xdr:colOff>914400</xdr:colOff>
      <xdr:row>1</xdr:row>
      <xdr:rowOff>390525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>
        <a:xfrm>
          <a:off x="104775" y="200025"/>
          <a:ext cx="11975042" cy="666750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142875</xdr:rowOff>
    </xdr:from>
    <xdr:to>
      <xdr:col>13</xdr:col>
      <xdr:colOff>590550</xdr:colOff>
      <xdr:row>1</xdr:row>
      <xdr:rowOff>333375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>
        <a:xfrm>
          <a:off x="152400" y="142875"/>
          <a:ext cx="11603567" cy="666750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 noRot="1"/>
          </xdr:cNvSpPr>
        </xdr:nvSpPr>
        <xdr:spPr>
          <a:xfrm>
            <a:off x="7366639" y="543485"/>
            <a:ext cx="768830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133350</xdr:rowOff>
    </xdr:from>
    <xdr:to>
      <xdr:col>14</xdr:col>
      <xdr:colOff>180975</xdr:colOff>
      <xdr:row>1</xdr:row>
      <xdr:rowOff>304800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>
        <a:xfrm>
          <a:off x="219075" y="133350"/>
          <a:ext cx="12079817" cy="647700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247649</xdr:rowOff>
    </xdr:from>
    <xdr:to>
      <xdr:col>14</xdr:col>
      <xdr:colOff>657225</xdr:colOff>
      <xdr:row>1</xdr:row>
      <xdr:rowOff>495299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>
        <a:xfrm>
          <a:off x="276225" y="247649"/>
          <a:ext cx="12498917" cy="723900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180975</xdr:rowOff>
    </xdr:from>
    <xdr:to>
      <xdr:col>14</xdr:col>
      <xdr:colOff>238125</xdr:colOff>
      <xdr:row>1</xdr:row>
      <xdr:rowOff>371475</xdr:rowOff>
    </xdr:to>
    <xdr:grpSp>
      <xdr:nvGrpSpPr>
        <xdr:cNvPr id="26" name="그룹26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GrpSpPr>
          <a:grpSpLocks/>
        </xdr:cNvGrpSpPr>
      </xdr:nvGrpSpPr>
      <xdr:grpSpPr>
        <a:xfrm>
          <a:off x="371475" y="180975"/>
          <a:ext cx="11763375" cy="666750"/>
          <a:chOff x="6908426" y="543485"/>
          <a:chExt cx="8858249" cy="403411"/>
        </a:xfrm>
      </xdr:grpSpPr>
      <xdr:sp macro="" textlink="">
        <xdr:nvSpPr>
          <xdr:cNvPr id="27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600-00001B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28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29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30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600-00001E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31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600-00001F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32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600-000020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33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600-000021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34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600-000022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35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600-000023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36" name="모서리가 둥근 직사각형 14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37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600-000025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38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600-000026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39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600-000027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40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600-000028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41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600-000029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42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600-00002A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43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600-00002B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44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600-00002C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45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600-00002D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46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600-00002E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47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600-00002F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48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600-000030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49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600-000031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104775</xdr:rowOff>
    </xdr:from>
    <xdr:to>
      <xdr:col>13</xdr:col>
      <xdr:colOff>904875</xdr:colOff>
      <xdr:row>1</xdr:row>
      <xdr:rowOff>295275</xdr:rowOff>
    </xdr:to>
    <xdr:grpSp>
      <xdr:nvGrpSpPr>
        <xdr:cNvPr id="26" name="그룹26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GrpSpPr>
          <a:grpSpLocks/>
        </xdr:cNvGrpSpPr>
      </xdr:nvGrpSpPr>
      <xdr:grpSpPr>
        <a:xfrm>
          <a:off x="95250" y="104775"/>
          <a:ext cx="11753850" cy="666750"/>
          <a:chOff x="6908426" y="543485"/>
          <a:chExt cx="8858249" cy="403411"/>
        </a:xfrm>
      </xdr:grpSpPr>
      <xdr:sp macro="" textlink="">
        <xdr:nvSpPr>
          <xdr:cNvPr id="27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700-00001B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28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29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30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31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700-00001F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32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700-000020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33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700-000021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34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700-000022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35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36" name="모서리가 둥근 직사각형 14">
            <a:extLst>
              <a:ext uri="{FF2B5EF4-FFF2-40B4-BE49-F238E27FC236}">
                <a16:creationId xmlns:a16="http://schemas.microsoft.com/office/drawing/2014/main" id="{00000000-0008-0000-0700-000024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37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700-000025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38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700-000026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39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700-000027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40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700-000028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41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700-000029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42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700-00002A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43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700-00002B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44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700-00002C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45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700-00002D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46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700-00002E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47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700-00002F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48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700-000030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49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700-000031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0</xdr:row>
      <xdr:rowOff>133350</xdr:rowOff>
    </xdr:from>
    <xdr:to>
      <xdr:col>14</xdr:col>
      <xdr:colOff>200025</xdr:colOff>
      <xdr:row>1</xdr:row>
      <xdr:rowOff>323850</xdr:rowOff>
    </xdr:to>
    <xdr:grpSp>
      <xdr:nvGrpSpPr>
        <xdr:cNvPr id="2" name="그룹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>
          <a:grpSpLocks/>
        </xdr:cNvGrpSpPr>
      </xdr:nvGrpSpPr>
      <xdr:grpSpPr>
        <a:xfrm>
          <a:off x="342899" y="133350"/>
          <a:ext cx="11763376" cy="666750"/>
          <a:chOff x="6908426" y="543485"/>
          <a:chExt cx="8858249" cy="403411"/>
        </a:xfrm>
      </xdr:grpSpPr>
      <xdr:sp macro="" textlink="">
        <xdr:nvSpPr>
          <xdr:cNvPr id="3" name="모서리가 둥근 직사각형 3">
            <a:hlinkClick xmlns:r="http://schemas.openxmlformats.org/officeDocument/2006/relationships" r:id="rId1" invalidUrl="#'월평균 보수 및 통상임금 적용기준'!A1" tooltip="'월평균 보수 및 통상임금 적용기준'!A1"/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>
            <a:spLocks noRot="1"/>
          </xdr:cNvSpPr>
        </xdr:nvSpPr>
        <xdr:spPr>
          <a:xfrm>
            <a:off x="14421969" y="543485"/>
            <a:ext cx="1344705" cy="218514"/>
          </a:xfrm>
          <a:prstGeom prst="roundRect">
            <a:avLst>
              <a:gd name="adj" fmla="val 50000"/>
            </a:avLst>
          </a:prstGeom>
          <a:solidFill>
            <a:srgbClr val="DFE6F7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월평균 보수 및 통상임금 적용기준</a:t>
            </a:r>
          </a:p>
        </xdr:txBody>
      </xdr:sp>
      <xdr:sp macro="" textlink="">
        <xdr:nvSpPr>
          <xdr:cNvPr id="4" name="모서리가 둥근 직사각형 6">
            <a:hlinkClick xmlns:r="http://schemas.openxmlformats.org/officeDocument/2006/relationships" r:id="rId2" invalidUrl="#월별급여지급대장!A1" tooltip="월별급여지급대장!A1"/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>
            <a:spLocks noRot="1"/>
          </xdr:cNvSpPr>
        </xdr:nvSpPr>
        <xdr:spPr>
          <a:xfrm>
            <a:off x="8819029" y="543485"/>
            <a:ext cx="812426" cy="218514"/>
          </a:xfrm>
          <a:prstGeom prst="roundRect">
            <a:avLst>
              <a:gd name="adj" fmla="val 50000"/>
            </a:avLst>
          </a:prstGeom>
          <a:solidFill>
            <a:srgbClr val="A5A5A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월별 급여 지급대장</a:t>
            </a:r>
          </a:p>
        </xdr:txBody>
      </xdr:sp>
      <xdr:sp macro="" textlink="">
        <xdr:nvSpPr>
          <xdr:cNvPr id="5" name="모서리가 둥근 직사각형 7">
            <a:hlinkClick xmlns:r="http://schemas.openxmlformats.org/officeDocument/2006/relationships" r:id="rId3" invalidUrl="#연간급여지급대장!A1" tooltip="연간급여지급대장!A1"/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>
            <a:spLocks noRot="1"/>
          </xdr:cNvSpPr>
        </xdr:nvSpPr>
        <xdr:spPr>
          <a:xfrm>
            <a:off x="9592235" y="543485"/>
            <a:ext cx="857250" cy="218514"/>
          </a:xfrm>
          <a:prstGeom prst="roundRect">
            <a:avLst>
              <a:gd name="adj" fmla="val 50000"/>
            </a:avLst>
          </a:prstGeom>
          <a:solidFill>
            <a:srgbClr val="FFC00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연간 급여 지급대장</a:t>
            </a:r>
          </a:p>
        </xdr:txBody>
      </xdr:sp>
      <xdr:sp macro="" textlink="">
        <xdr:nvSpPr>
          <xdr:cNvPr id="6" name="모서리가 둥근 직사각형 8">
            <a:hlinkClick xmlns:r="http://schemas.openxmlformats.org/officeDocument/2006/relationships" r:id="rId4" invalidUrl="#급여명세서!A1" tooltip="급여명세서!A1"/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>
            <a:spLocks noRot="1"/>
          </xdr:cNvSpPr>
        </xdr:nvSpPr>
        <xdr:spPr>
          <a:xfrm>
            <a:off x="10404661" y="543485"/>
            <a:ext cx="560294" cy="218514"/>
          </a:xfrm>
          <a:prstGeom prst="roundRect">
            <a:avLst>
              <a:gd name="adj" fmla="val 50000"/>
            </a:avLst>
          </a:prstGeom>
          <a:solidFill>
            <a:srgbClr val="5B9BD5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급여명세서</a:t>
            </a:r>
          </a:p>
        </xdr:txBody>
      </xdr:sp>
      <xdr:sp macro="" textlink="">
        <xdr:nvSpPr>
          <xdr:cNvPr id="7" name="모서리가 둥근 직사각형 9">
            <a:hlinkClick xmlns:r="http://schemas.openxmlformats.org/officeDocument/2006/relationships" r:id="rId5" invalidUrl="#'근로소득 원천징수 확인서'!A1" tooltip="'근로소득 원천징수 확인서'!A1"/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>
            <a:spLocks noRot="1"/>
          </xdr:cNvSpPr>
        </xdr:nvSpPr>
        <xdr:spPr>
          <a:xfrm>
            <a:off x="10925735" y="543485"/>
            <a:ext cx="102533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근로소득 원천징수 확인서</a:t>
            </a:r>
          </a:p>
        </xdr:txBody>
      </xdr:sp>
      <xdr:sp macro="" textlink="">
        <xdr:nvSpPr>
          <xdr:cNvPr id="8" name="모서리가 둥근 직사각형 10">
            <a:hlinkClick xmlns:r="http://schemas.openxmlformats.org/officeDocument/2006/relationships" r:id="rId6" invalidUrl="#퇴직소득원천징수영수증!A1" tooltip="퇴직소득원천징수영수증!A1"/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>
            <a:spLocks noRot="1"/>
          </xdr:cNvSpPr>
        </xdr:nvSpPr>
        <xdr:spPr>
          <a:xfrm>
            <a:off x="11911853" y="543485"/>
            <a:ext cx="1109382" cy="218514"/>
          </a:xfrm>
          <a:prstGeom prst="roundRect">
            <a:avLst>
              <a:gd name="adj" fmla="val 50000"/>
            </a:avLst>
          </a:prstGeom>
          <a:solidFill>
            <a:srgbClr val="FFCEB0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퇴직소득 원천징수 영수증</a:t>
            </a:r>
          </a:p>
        </xdr:txBody>
      </xdr:sp>
      <xdr:sp macro="" textlink="">
        <xdr:nvSpPr>
          <xdr:cNvPr id="9" name="모서리가 둥근 직사각형 11">
            <a:hlinkClick xmlns:r="http://schemas.openxmlformats.org/officeDocument/2006/relationships" r:id="rId7" invalidUrl="#간이세액표!A1" tooltip="간이세액표!A1"/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>
            <a:spLocks noRot="1"/>
          </xdr:cNvSpPr>
        </xdr:nvSpPr>
        <xdr:spPr>
          <a:xfrm>
            <a:off x="12987617" y="543485"/>
            <a:ext cx="621926" cy="218514"/>
          </a:xfrm>
          <a:prstGeom prst="roundRect">
            <a:avLst>
              <a:gd name="adj" fmla="val 50000"/>
            </a:avLst>
          </a:prstGeom>
          <a:solidFill>
            <a:srgbClr val="D3D3EB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간이세액표</a:t>
            </a:r>
          </a:p>
        </xdr:txBody>
      </xdr:sp>
      <xdr:sp macro="" textlink="">
        <xdr:nvSpPr>
          <xdr:cNvPr id="10" name="모서리가 둥근 직사각형 12">
            <a:hlinkClick xmlns:r="http://schemas.openxmlformats.org/officeDocument/2006/relationships" r:id="rId8" invalidUrl="#'4대보험공제요율표'!A1" tooltip="'4대보험공제요율표'!A1"/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>
            <a:spLocks noRot="1"/>
          </xdr:cNvSpPr>
        </xdr:nvSpPr>
        <xdr:spPr>
          <a:xfrm>
            <a:off x="13559117" y="543485"/>
            <a:ext cx="896470" cy="218514"/>
          </a:xfrm>
          <a:prstGeom prst="roundRect">
            <a:avLst>
              <a:gd name="adj" fmla="val 50000"/>
            </a:avLst>
          </a:prstGeom>
          <a:solidFill>
            <a:srgbClr val="EBDEF1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4대 보험 공제요율표</a:t>
            </a:r>
          </a:p>
        </xdr:txBody>
      </xdr:sp>
      <xdr:sp macro="" textlink="">
        <xdr:nvSpPr>
          <xdr:cNvPr id="11" name="모서리가 둥근 직사각형 13">
            <a:hlinkClick xmlns:r="http://schemas.openxmlformats.org/officeDocument/2006/relationships" r:id="rId9" invalidUrl="#메인화면!A1" tooltip="메인화면!A1"/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>
            <a:spLocks noRot="1"/>
          </xdr:cNvSpPr>
        </xdr:nvSpPr>
        <xdr:spPr>
          <a:xfrm>
            <a:off x="6908426" y="543485"/>
            <a:ext cx="543485" cy="218514"/>
          </a:xfrm>
          <a:prstGeom prst="roundRect">
            <a:avLst>
              <a:gd name="adj" fmla="val 50000"/>
            </a:avLst>
          </a:prstGeom>
          <a:solidFill>
            <a:srgbClr val="F4E5B2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메인화면</a:t>
            </a:r>
          </a:p>
        </xdr:txBody>
      </xdr:sp>
      <xdr:sp macro="" textlink="">
        <xdr:nvSpPr>
          <xdr:cNvPr id="12" name="모서리가 둥근 직사각형 14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>
            <a:spLocks noRot="1"/>
          </xdr:cNvSpPr>
        </xdr:nvSpPr>
        <xdr:spPr>
          <a:xfrm>
            <a:off x="8124264" y="543485"/>
            <a:ext cx="728382" cy="218514"/>
          </a:xfrm>
          <a:prstGeom prst="roundRect">
            <a:avLst>
              <a:gd name="adj" fmla="val 50000"/>
            </a:avLst>
          </a:prstGeom>
          <a:solidFill>
            <a:srgbClr val="289B6E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B2B2B2"/>
                </a:solidFill>
                <a:latin typeface="맑은 고딕"/>
                <a:ea typeface="맑은 고딕"/>
              </a:rPr>
              <a:t>월 급여내역 관리</a:t>
            </a:r>
          </a:p>
        </xdr:txBody>
      </xdr:sp>
      <xdr:sp macro="" textlink="">
        <xdr:nvSpPr>
          <xdr:cNvPr id="13" name="모서리가 둥근 직사각형 15">
            <a:hlinkClick xmlns:r="http://schemas.openxmlformats.org/officeDocument/2006/relationships" r:id="rId10" invalidUrl="#인사기본정보!A1" tooltip="인사기본정보!A1"/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>
            <a:spLocks noRot="1"/>
          </xdr:cNvSpPr>
        </xdr:nvSpPr>
        <xdr:spPr>
          <a:xfrm>
            <a:off x="7407088" y="543485"/>
            <a:ext cx="741428" cy="218514"/>
          </a:xfrm>
          <a:prstGeom prst="roundRect">
            <a:avLst>
              <a:gd name="adj" fmla="val 50000"/>
            </a:avLst>
          </a:prstGeom>
          <a:solidFill>
            <a:srgbClr val="CDF2E4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인사기본정보 관리</a:t>
            </a:r>
          </a:p>
        </xdr:txBody>
      </xdr:sp>
      <xdr:sp macro="" textlink="">
        <xdr:nvSpPr>
          <xdr:cNvPr id="14" name="모서리가 둥근 직사각형 16">
            <a:hlinkClick xmlns:r="http://schemas.openxmlformats.org/officeDocument/2006/relationships" r:id="rId11" invalidUrl="#'01월'!A1" tooltip="'01월'!A1"/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>
            <a:spLocks noRot="1"/>
          </xdr:cNvSpPr>
        </xdr:nvSpPr>
        <xdr:spPr>
          <a:xfrm>
            <a:off x="812426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01월</a:t>
            </a:r>
          </a:p>
        </xdr:txBody>
      </xdr:sp>
      <xdr:sp macro="" textlink="">
        <xdr:nvSpPr>
          <xdr:cNvPr id="15" name="모서리가 둥근 직사각형 17">
            <a:hlinkClick xmlns:r="http://schemas.openxmlformats.org/officeDocument/2006/relationships" r:id="rId12" invalidUrl="#'02월'!A1" tooltip="'02월'!A1"/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>
            <a:spLocks noRot="1"/>
          </xdr:cNvSpPr>
        </xdr:nvSpPr>
        <xdr:spPr>
          <a:xfrm>
            <a:off x="8398809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02월</a:t>
            </a:r>
          </a:p>
        </xdr:txBody>
      </xdr:sp>
      <xdr:sp macro="" textlink="">
        <xdr:nvSpPr>
          <xdr:cNvPr id="16" name="모서리가 둥근 직사각형 18">
            <a:hlinkClick xmlns:r="http://schemas.openxmlformats.org/officeDocument/2006/relationships" r:id="rId13" invalidUrl="#'03월'!A1" tooltip="'03월'!A1"/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SpPr>
            <a:spLocks noRot="1"/>
          </xdr:cNvSpPr>
        </xdr:nvSpPr>
        <xdr:spPr>
          <a:xfrm>
            <a:off x="866775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03월</a:t>
            </a:r>
          </a:p>
        </xdr:txBody>
      </xdr:sp>
      <xdr:sp macro="" textlink="">
        <xdr:nvSpPr>
          <xdr:cNvPr id="17" name="모서리가 둥근 직사각형 19">
            <a:hlinkClick xmlns:r="http://schemas.openxmlformats.org/officeDocument/2006/relationships" r:id="rId14" invalidUrl="#'04월'!A1" tooltip="'04월'!A1"/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SpPr>
            <a:spLocks noRot="1"/>
          </xdr:cNvSpPr>
        </xdr:nvSpPr>
        <xdr:spPr>
          <a:xfrm>
            <a:off x="893669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04월</a:t>
            </a:r>
          </a:p>
        </xdr:txBody>
      </xdr:sp>
      <xdr:sp macro="" textlink="">
        <xdr:nvSpPr>
          <xdr:cNvPr id="18" name="모서리가 둥근 직사각형 20">
            <a:hlinkClick xmlns:r="http://schemas.openxmlformats.org/officeDocument/2006/relationships" r:id="rId15" invalidUrl="#'05월'!A1" tooltip="'05월'!A1"/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SpPr>
            <a:spLocks noRot="1"/>
          </xdr:cNvSpPr>
        </xdr:nvSpPr>
        <xdr:spPr>
          <a:xfrm>
            <a:off x="919442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05월</a:t>
            </a:r>
          </a:p>
        </xdr:txBody>
      </xdr:sp>
      <xdr:sp macro="" textlink="">
        <xdr:nvSpPr>
          <xdr:cNvPr id="19" name="모서리가 둥근 직사각형 21">
            <a:hlinkClick xmlns:r="http://schemas.openxmlformats.org/officeDocument/2006/relationships" r:id="rId16" invalidUrl="#'06월'!A1" tooltip="'06월'!A1"/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SpPr>
            <a:spLocks noRot="1"/>
          </xdr:cNvSpPr>
        </xdr:nvSpPr>
        <xdr:spPr>
          <a:xfrm>
            <a:off x="9463367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06월</a:t>
            </a:r>
          </a:p>
        </xdr:txBody>
      </xdr:sp>
      <xdr:sp macro="" textlink="">
        <xdr:nvSpPr>
          <xdr:cNvPr id="20" name="모서리가 둥근 직사각형 22">
            <a:hlinkClick xmlns:r="http://schemas.openxmlformats.org/officeDocument/2006/relationships" r:id="rId17" invalidUrl="#'07월'!A1" tooltip="'07월'!A1"/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SpPr>
            <a:spLocks noRot="1"/>
          </xdr:cNvSpPr>
        </xdr:nvSpPr>
        <xdr:spPr>
          <a:xfrm>
            <a:off x="9726706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07월</a:t>
            </a:r>
          </a:p>
        </xdr:txBody>
      </xdr:sp>
      <xdr:sp macro="" textlink="">
        <xdr:nvSpPr>
          <xdr:cNvPr id="21" name="모서리가 둥근 직사각형 23">
            <a:hlinkClick xmlns:r="http://schemas.openxmlformats.org/officeDocument/2006/relationships" r:id="rId18" invalidUrl="#'08월'!A1" tooltip="'08월'!A1"/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SpPr>
            <a:spLocks noRot="1"/>
          </xdr:cNvSpPr>
        </xdr:nvSpPr>
        <xdr:spPr>
          <a:xfrm>
            <a:off x="9990044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08월</a:t>
            </a:r>
          </a:p>
        </xdr:txBody>
      </xdr:sp>
      <xdr:sp macro="" textlink="">
        <xdr:nvSpPr>
          <xdr:cNvPr id="22" name="모서리가 둥근 직사각형 24">
            <a:hlinkClick xmlns:r="http://schemas.openxmlformats.org/officeDocument/2006/relationships" r:id="rId19" invalidUrl="#'09월'!A1" tooltip="'09월'!A1"/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SpPr>
            <a:spLocks noRot="1"/>
          </xdr:cNvSpPr>
        </xdr:nvSpPr>
        <xdr:spPr>
          <a:xfrm>
            <a:off x="10253382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09월</a:t>
            </a:r>
          </a:p>
        </xdr:txBody>
      </xdr:sp>
      <xdr:sp macro="" textlink="">
        <xdr:nvSpPr>
          <xdr:cNvPr id="23" name="모서리가 둥근 직사각형 25">
            <a:hlinkClick xmlns:r="http://schemas.openxmlformats.org/officeDocument/2006/relationships" r:id="rId20" invalidUrl="#'10월'!A1" tooltip="'10월'!A1"/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SpPr>
            <a:spLocks noRot="1"/>
          </xdr:cNvSpPr>
        </xdr:nvSpPr>
        <xdr:spPr>
          <a:xfrm>
            <a:off x="1051672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10월</a:t>
            </a:r>
          </a:p>
        </xdr:txBody>
      </xdr:sp>
      <xdr:sp macro="" textlink="">
        <xdr:nvSpPr>
          <xdr:cNvPr id="24" name="모서리가 둥근 직사각형 26">
            <a:hlinkClick xmlns:r="http://schemas.openxmlformats.org/officeDocument/2006/relationships" r:id="rId21" invalidUrl="#'11월'!A1" tooltip="'11월'!A1"/>
            <a:extLst>
              <a:ext uri="{FF2B5EF4-FFF2-40B4-BE49-F238E27FC236}">
                <a16:creationId xmlns:a16="http://schemas.microsoft.com/office/drawing/2014/main" id="{00000000-0008-0000-0800-000018000000}"/>
              </a:ext>
            </a:extLst>
          </xdr:cNvPr>
          <xdr:cNvSpPr>
            <a:spLocks noRot="1"/>
          </xdr:cNvSpPr>
        </xdr:nvSpPr>
        <xdr:spPr>
          <a:xfrm>
            <a:off x="10785661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11월</a:t>
            </a:r>
          </a:p>
        </xdr:txBody>
      </xdr:sp>
      <xdr:sp macro="" textlink="">
        <xdr:nvSpPr>
          <xdr:cNvPr id="25" name="모서리가 둥근 직사각형 27">
            <a:hlinkClick xmlns:r="http://schemas.openxmlformats.org/officeDocument/2006/relationships" r:id="rId22" invalidUrl="#'12월'!A1" tooltip="'12월'!A1"/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SpPr>
            <a:spLocks noRot="1"/>
          </xdr:cNvSpPr>
        </xdr:nvSpPr>
        <xdr:spPr>
          <a:xfrm>
            <a:off x="11049000" y="762000"/>
            <a:ext cx="274544" cy="184897"/>
          </a:xfrm>
          <a:prstGeom prst="roundRect">
            <a:avLst>
              <a:gd name="adj" fmla="val 50000"/>
            </a:avLst>
          </a:prstGeom>
          <a:solidFill>
            <a:srgbClr val="C0CDEF"/>
          </a:solidFill>
          <a:ln>
            <a:solidFill>
              <a:srgbClr val="FFFFFF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0" tIns="0" rIns="0" bIns="0" anchor="ctr"/>
          <a:lstStyle/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  <a:p>
            <a:pPr algn="ctr">
              <a:lnSpc>
                <a:spcPct val="100000"/>
              </a:lnSpc>
            </a:pPr>
            <a:r>
              <a:rPr sz="800" b="1">
                <a:solidFill>
                  <a:srgbClr val="000000"/>
                </a:solidFill>
                <a:latin typeface="맑은 고딕"/>
                <a:ea typeface="맑은 고딕"/>
              </a:rPr>
              <a:t>12월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hyperlink" Target="http://www.bizforms.co.kr/" TargetMode="External"/><Relationship Id="rId1" Type="http://schemas.openxmlformats.org/officeDocument/2006/relationships/hyperlink" Target="http://www.bizforms.co.kr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mailto:kkojjotto@army.mil" TargetMode="External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2"/>
  <dimension ref="A1:FV1048576"/>
  <sheetViews>
    <sheetView showGridLines="0" zoomScale="170" zoomScaleNormal="170" zoomScaleSheetLayoutView="75" workbookViewId="0"/>
  </sheetViews>
  <sheetFormatPr defaultColWidth="8.875" defaultRowHeight="20.25" x14ac:dyDescent="0.3"/>
  <cols>
    <col min="1" max="3" width="8.875" style="167"/>
    <col min="4" max="4" width="6.375" style="167" customWidth="1"/>
    <col min="5" max="5" width="8.625" style="167" customWidth="1"/>
    <col min="6" max="10" width="8.875" style="167"/>
    <col min="11" max="11" width="9" style="99"/>
    <col min="12" max="12" width="8.875" style="99"/>
    <col min="13" max="13" width="9" style="99"/>
    <col min="14" max="178" width="8.875" style="167"/>
  </cols>
  <sheetData>
    <row r="1" spans="1:8" ht="42.75" customHeight="1" x14ac:dyDescent="0.3"/>
    <row r="3" spans="1:8" ht="37.5" x14ac:dyDescent="0.3">
      <c r="A3" s="186"/>
      <c r="B3" s="316" t="s">
        <v>218</v>
      </c>
      <c r="C3" s="316"/>
      <c r="D3" s="316"/>
      <c r="E3" s="316"/>
      <c r="F3" s="316"/>
      <c r="G3" s="316"/>
      <c r="H3" s="316"/>
    </row>
    <row r="4" spans="1:8" x14ac:dyDescent="0.3">
      <c r="A4" s="186"/>
      <c r="B4" s="187"/>
      <c r="C4" s="187"/>
      <c r="D4" s="187"/>
      <c r="E4" s="187"/>
      <c r="F4" s="187"/>
      <c r="G4" s="187"/>
      <c r="H4" s="187"/>
    </row>
    <row r="5" spans="1:8" x14ac:dyDescent="0.3">
      <c r="A5" s="186"/>
      <c r="B5" s="187"/>
      <c r="C5" s="187"/>
      <c r="D5" s="187"/>
      <c r="E5" s="187"/>
      <c r="F5" s="187"/>
      <c r="G5" s="187"/>
      <c r="H5" s="187"/>
    </row>
    <row r="6" spans="1:8" ht="24.95" customHeight="1" x14ac:dyDescent="0.3">
      <c r="A6" s="186"/>
      <c r="B6" s="317" t="s">
        <v>247</v>
      </c>
      <c r="C6" s="318"/>
      <c r="D6" s="190">
        <v>1</v>
      </c>
      <c r="E6" s="314"/>
      <c r="F6" s="315"/>
      <c r="G6" s="315"/>
      <c r="H6" s="315"/>
    </row>
    <row r="7" spans="1:8" ht="24.95" customHeight="1" x14ac:dyDescent="0.3">
      <c r="A7" s="186"/>
      <c r="B7" s="318"/>
      <c r="C7" s="318"/>
      <c r="D7" s="190">
        <v>2</v>
      </c>
      <c r="E7" s="189"/>
      <c r="F7" s="312"/>
      <c r="G7" s="312"/>
      <c r="H7" s="312"/>
    </row>
    <row r="8" spans="1:8" ht="24.95" customHeight="1" x14ac:dyDescent="0.3">
      <c r="A8" s="186"/>
      <c r="B8" s="192"/>
      <c r="C8" s="192"/>
      <c r="D8" s="190"/>
      <c r="E8" s="189"/>
      <c r="F8" s="193"/>
      <c r="G8" s="193"/>
      <c r="H8" s="193"/>
    </row>
    <row r="9" spans="1:8" ht="24.95" customHeight="1" x14ac:dyDescent="0.3">
      <c r="A9" s="186"/>
      <c r="B9" s="191"/>
      <c r="C9" s="191"/>
      <c r="D9" s="190">
        <v>3</v>
      </c>
      <c r="E9" s="314"/>
      <c r="F9" s="315"/>
      <c r="G9" s="315"/>
      <c r="H9" s="315"/>
    </row>
    <row r="10" spans="1:8" ht="24.95" customHeight="1" x14ac:dyDescent="0.3">
      <c r="A10" s="186"/>
      <c r="B10" s="191"/>
      <c r="C10" s="191"/>
      <c r="D10" s="190">
        <v>4</v>
      </c>
      <c r="E10" s="312"/>
      <c r="F10" s="313"/>
      <c r="G10" s="313"/>
      <c r="H10" s="313"/>
    </row>
    <row r="11" spans="1:8" ht="24.95" customHeight="1" x14ac:dyDescent="0.3">
      <c r="A11" s="186"/>
      <c r="B11" s="191"/>
      <c r="C11" s="191"/>
      <c r="D11" s="190">
        <v>5</v>
      </c>
      <c r="E11" s="312"/>
      <c r="F11" s="313"/>
      <c r="G11" s="313"/>
      <c r="H11" s="313"/>
    </row>
    <row r="12" spans="1:8" ht="24.95" customHeight="1" x14ac:dyDescent="0.3">
      <c r="A12" s="186"/>
      <c r="B12" s="191"/>
      <c r="C12" s="191"/>
      <c r="D12" s="190">
        <v>6</v>
      </c>
      <c r="E12" s="312"/>
      <c r="F12" s="313"/>
      <c r="G12" s="313"/>
      <c r="H12" s="313"/>
    </row>
    <row r="13" spans="1:8" ht="24.95" customHeight="1" x14ac:dyDescent="0.3">
      <c r="A13" s="186"/>
      <c r="B13" s="191"/>
      <c r="C13" s="191"/>
      <c r="D13" s="190">
        <v>7</v>
      </c>
      <c r="E13" s="312"/>
      <c r="F13" s="313"/>
      <c r="G13" s="313"/>
      <c r="H13" s="313"/>
    </row>
    <row r="14" spans="1:8" ht="24.95" customHeight="1" x14ac:dyDescent="0.3">
      <c r="A14" s="186"/>
      <c r="B14" s="191"/>
      <c r="C14" s="191"/>
      <c r="D14" s="190">
        <v>8</v>
      </c>
      <c r="E14" s="312"/>
      <c r="F14" s="313"/>
      <c r="G14" s="313"/>
      <c r="H14" s="313"/>
    </row>
    <row r="15" spans="1:8" ht="24.95" customHeight="1" x14ac:dyDescent="0.3">
      <c r="A15" s="186"/>
      <c r="B15" s="191"/>
      <c r="C15" s="191"/>
      <c r="D15" s="190">
        <v>9</v>
      </c>
      <c r="E15" s="312"/>
      <c r="F15" s="313"/>
      <c r="G15" s="313"/>
      <c r="H15" s="313"/>
    </row>
    <row r="16" spans="1:8" ht="24.95" customHeight="1" x14ac:dyDescent="0.3">
      <c r="A16" s="186"/>
      <c r="B16" s="191"/>
      <c r="C16" s="191"/>
      <c r="D16" s="190">
        <v>10</v>
      </c>
      <c r="E16" s="312"/>
      <c r="F16" s="313"/>
      <c r="G16" s="313"/>
      <c r="H16" s="313"/>
    </row>
    <row r="17" spans="1:8" x14ac:dyDescent="0.3">
      <c r="A17" s="186"/>
      <c r="B17" s="188"/>
      <c r="C17" s="188"/>
      <c r="D17" s="188"/>
      <c r="E17" s="188"/>
      <c r="F17" s="188"/>
      <c r="G17" s="188"/>
      <c r="H17" s="188"/>
    </row>
    <row r="1048569" ht="30" customHeight="1" x14ac:dyDescent="0.3"/>
    <row r="1048570" ht="30" customHeight="1" x14ac:dyDescent="0.3"/>
    <row r="1048571" ht="30" customHeight="1" x14ac:dyDescent="0.3"/>
    <row r="1048572" ht="30" customHeight="1" x14ac:dyDescent="0.3"/>
    <row r="1048573" ht="30" customHeight="1" x14ac:dyDescent="0.3"/>
    <row r="1048574" ht="30" customHeight="1" x14ac:dyDescent="0.3"/>
    <row r="1048575" ht="30" customHeight="1" x14ac:dyDescent="0.3"/>
    <row r="1048576" ht="30" customHeight="1" x14ac:dyDescent="0.3"/>
  </sheetData>
  <sheetProtection formatCells="0" selectLockedCells="1" selectUnlockedCells="1"/>
  <mergeCells count="12">
    <mergeCell ref="E9:H9"/>
    <mergeCell ref="E6:H6"/>
    <mergeCell ref="B3:H3"/>
    <mergeCell ref="B6:C7"/>
    <mergeCell ref="F7:H7"/>
    <mergeCell ref="E16:H16"/>
    <mergeCell ref="E13:H13"/>
    <mergeCell ref="E14:H14"/>
    <mergeCell ref="E15:H15"/>
    <mergeCell ref="E10:H10"/>
    <mergeCell ref="E11:H11"/>
    <mergeCell ref="E12:H12"/>
  </mergeCells>
  <phoneticPr fontId="63" type="noConversion"/>
  <dataValidations count="1">
    <dataValidation type="list" operator="equal" allowBlank="1" showInputMessage="1" showErrorMessage="1" sqref="E7" xr:uid="{00000000-0002-0000-0000-000000000000}">
      <formula1>"01월,02월,03월,04월,05월,06월,07월,09월,10월,11월,12월"</formula1>
    </dataValidation>
  </dataValidations>
  <pageMargins left="0.59041666984558105" right="0.59041666984558105" top="0.59041666984558105" bottom="0.59041666984558105" header="0.51138889789581299" footer="0.51138889789581299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5">
    <pageSetUpPr fitToPage="1"/>
  </sheetPr>
  <dimension ref="A1:AY59"/>
  <sheetViews>
    <sheetView zoomScaleNormal="100" zoomScaleSheetLayoutView="75" workbookViewId="0">
      <pane xSplit="3" topLeftCell="D1" activePane="topRight" state="frozen"/>
      <selection pane="topRight" activeCell="AV1" sqref="AV1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3" width="12.375" style="4" bestFit="1" customWidth="1"/>
    <col min="4" max="5" width="9.625" style="4" customWidth="1"/>
    <col min="6" max="6" width="9.375" style="5" bestFit="1" customWidth="1"/>
    <col min="7" max="10" width="11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20" width="11.125" style="13" customWidth="1"/>
    <col min="21" max="21" width="10" style="13" customWidth="1"/>
    <col min="22" max="23" width="14.5" style="13" bestFit="1" customWidth="1"/>
    <col min="24" max="24" width="18.875" style="13" bestFit="1" customWidth="1"/>
    <col min="25" max="29" width="10" style="13" customWidth="1"/>
    <col min="30" max="30" width="10.375" style="13" bestFit="1" customWidth="1"/>
    <col min="31" max="31" width="11" style="13" bestFit="1" customWidth="1"/>
    <col min="32" max="32" width="9" style="13" customWidth="1"/>
    <col min="33" max="33" width="9" style="13" bestFit="1" customWidth="1"/>
    <col min="34" max="34" width="14.125" style="13" bestFit="1" customWidth="1"/>
    <col min="35" max="35" width="9" style="13" bestFit="1" customWidth="1"/>
    <col min="36" max="36" width="9" style="13" customWidth="1"/>
    <col min="37" max="38" width="9.5" style="13" customWidth="1"/>
    <col min="39" max="39" width="3.25" customWidth="1"/>
    <col min="40" max="51" width="11" customWidth="1"/>
  </cols>
  <sheetData>
    <row r="1" spans="1:51" ht="37.5" x14ac:dyDescent="0.3">
      <c r="A1" s="25"/>
      <c r="B1" s="25"/>
      <c r="C1" s="11"/>
      <c r="D1" s="11"/>
      <c r="E1" s="11"/>
      <c r="O1" s="10"/>
      <c r="P1" s="17" t="s">
        <v>276</v>
      </c>
    </row>
    <row r="2" spans="1:51" ht="33.75" customHeight="1" x14ac:dyDescent="0.3">
      <c r="J2" s="7"/>
      <c r="AL2" s="4"/>
      <c r="AN2" s="332" t="s">
        <v>566</v>
      </c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</row>
    <row r="3" spans="1:51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4"/>
      <c r="P3" s="324" t="s">
        <v>44</v>
      </c>
      <c r="Q3" s="325"/>
      <c r="R3" s="325"/>
      <c r="S3" s="325"/>
      <c r="T3" s="326"/>
      <c r="U3" s="321" t="s">
        <v>451</v>
      </c>
      <c r="V3" s="322"/>
      <c r="W3" s="322"/>
      <c r="X3" s="322"/>
      <c r="Y3" s="322"/>
      <c r="Z3" s="322"/>
      <c r="AA3" s="322"/>
      <c r="AB3" s="322"/>
      <c r="AC3" s="323"/>
      <c r="AD3" s="320" t="s">
        <v>453</v>
      </c>
      <c r="AE3" s="320"/>
      <c r="AF3" s="320"/>
      <c r="AG3" s="320"/>
      <c r="AH3" s="320"/>
      <c r="AI3" s="320"/>
      <c r="AJ3" s="320"/>
      <c r="AK3" s="320"/>
      <c r="AL3" s="16"/>
      <c r="AN3" s="330" t="s">
        <v>94</v>
      </c>
      <c r="AO3" s="330"/>
      <c r="AP3" s="330"/>
      <c r="AQ3" s="330" t="s">
        <v>98</v>
      </c>
      <c r="AR3" s="330"/>
      <c r="AS3" s="330"/>
      <c r="AT3" s="330" t="s">
        <v>467</v>
      </c>
      <c r="AU3" s="330"/>
      <c r="AV3" s="330"/>
      <c r="AW3" s="330" t="s">
        <v>37</v>
      </c>
      <c r="AX3" s="330"/>
      <c r="AY3" s="330"/>
    </row>
    <row r="4" spans="1:51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4"/>
      <c r="P4" s="327"/>
      <c r="Q4" s="328"/>
      <c r="R4" s="328"/>
      <c r="S4" s="328"/>
      <c r="T4" s="335"/>
      <c r="U4" s="15" t="s">
        <v>374</v>
      </c>
      <c r="V4" s="15" t="s">
        <v>7</v>
      </c>
      <c r="W4" s="15" t="s">
        <v>82</v>
      </c>
      <c r="X4" s="15" t="s">
        <v>43</v>
      </c>
      <c r="Y4" s="15" t="s">
        <v>315</v>
      </c>
      <c r="Z4" s="59" t="s">
        <v>294</v>
      </c>
      <c r="AA4" s="15" t="s">
        <v>125</v>
      </c>
      <c r="AB4" s="15" t="s">
        <v>405</v>
      </c>
      <c r="AC4" s="15" t="s">
        <v>121</v>
      </c>
      <c r="AD4" s="53" t="s">
        <v>304</v>
      </c>
      <c r="AE4" s="53" t="s">
        <v>421</v>
      </c>
      <c r="AF4" s="53" t="s">
        <v>94</v>
      </c>
      <c r="AG4" s="53" t="s">
        <v>98</v>
      </c>
      <c r="AH4" s="182" t="s">
        <v>467</v>
      </c>
      <c r="AI4" s="53" t="s">
        <v>37</v>
      </c>
      <c r="AJ4" s="16" t="s">
        <v>39</v>
      </c>
      <c r="AK4" s="16" t="s">
        <v>430</v>
      </c>
      <c r="AL4" s="16" t="s">
        <v>102</v>
      </c>
      <c r="AN4" s="330" t="s">
        <v>401</v>
      </c>
      <c r="AO4" s="60" t="s">
        <v>408</v>
      </c>
      <c r="AP4" s="60" t="s">
        <v>391</v>
      </c>
      <c r="AQ4" s="330" t="s">
        <v>401</v>
      </c>
      <c r="AR4" s="60" t="s">
        <v>408</v>
      </c>
      <c r="AS4" s="60" t="s">
        <v>391</v>
      </c>
      <c r="AT4" s="330" t="s">
        <v>401</v>
      </c>
      <c r="AU4" s="60" t="s">
        <v>408</v>
      </c>
      <c r="AV4" s="60" t="s">
        <v>391</v>
      </c>
      <c r="AW4" s="330" t="s">
        <v>401</v>
      </c>
      <c r="AX4" s="60" t="s">
        <v>408</v>
      </c>
      <c r="AY4" s="60" t="s">
        <v>391</v>
      </c>
    </row>
    <row r="5" spans="1:51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6" t="s">
        <v>33</v>
      </c>
      <c r="P5" s="14" t="s">
        <v>65</v>
      </c>
      <c r="Q5" s="14" t="s">
        <v>317</v>
      </c>
      <c r="R5" s="14" t="s">
        <v>96</v>
      </c>
      <c r="S5" s="220" t="s">
        <v>88</v>
      </c>
      <c r="T5" s="221" t="s">
        <v>47</v>
      </c>
      <c r="U5" s="222" t="s">
        <v>324</v>
      </c>
      <c r="V5" s="57" t="s">
        <v>483</v>
      </c>
      <c r="W5" s="57" t="s">
        <v>528</v>
      </c>
      <c r="X5" s="57" t="s">
        <v>483</v>
      </c>
      <c r="Y5" s="57"/>
      <c r="Z5" s="57"/>
      <c r="AA5" s="15"/>
      <c r="AB5" s="15"/>
      <c r="AC5" s="15"/>
      <c r="AD5" s="55" t="s">
        <v>204</v>
      </c>
      <c r="AE5" s="54" t="s">
        <v>79</v>
      </c>
      <c r="AF5" s="54" t="s">
        <v>239</v>
      </c>
      <c r="AG5" s="54" t="s">
        <v>524</v>
      </c>
      <c r="AH5" s="54" t="s">
        <v>216</v>
      </c>
      <c r="AI5" s="54" t="s">
        <v>571</v>
      </c>
      <c r="AJ5" s="56"/>
      <c r="AK5" s="56"/>
      <c r="AL5" s="56"/>
      <c r="AN5" s="330"/>
      <c r="AO5" s="331" t="s">
        <v>239</v>
      </c>
      <c r="AP5" s="331"/>
      <c r="AQ5" s="330"/>
      <c r="AR5" s="331" t="s">
        <v>232</v>
      </c>
      <c r="AS5" s="331"/>
      <c r="AT5" s="330"/>
      <c r="AU5" s="331" t="s">
        <v>258</v>
      </c>
      <c r="AV5" s="331"/>
      <c r="AW5" s="330"/>
      <c r="AX5" s="61" t="s">
        <v>495</v>
      </c>
      <c r="AY5" s="61" t="s">
        <v>469</v>
      </c>
    </row>
    <row r="6" spans="1:51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v>1</v>
      </c>
      <c r="G6" s="49"/>
      <c r="H6" s="49"/>
      <c r="I6" s="49"/>
      <c r="J6" s="151">
        <f>ROUNDUP(((U6+Z6)/209),1)</f>
        <v>0</v>
      </c>
      <c r="K6" s="151">
        <f>((U6+Z6)/209)*1.5</f>
        <v>0</v>
      </c>
      <c r="L6" s="151">
        <f>K6*0.5</f>
        <v>0</v>
      </c>
      <c r="M6" s="181"/>
      <c r="N6" s="181"/>
      <c r="O6" s="181"/>
      <c r="P6" s="217">
        <f>SUM(U6:AC6)</f>
        <v>0</v>
      </c>
      <c r="Q6" s="218">
        <f t="shared" ref="Q6:Q21" si="0">IF(Z6&gt;100000,100000,Z6)</f>
        <v>0</v>
      </c>
      <c r="R6" s="217">
        <f t="shared" ref="R6:R21" si="1">P6-Q6</f>
        <v>0</v>
      </c>
      <c r="S6" s="223">
        <f t="shared" ref="S6:S21" si="2">SUM(AD6:AK6)</f>
        <v>0</v>
      </c>
      <c r="T6" s="224">
        <f t="shared" ref="T6:T21" si="3">P6-S6</f>
        <v>0</v>
      </c>
      <c r="U6" s="225"/>
      <c r="V6" s="34"/>
      <c r="W6" s="34"/>
      <c r="X6" s="34"/>
      <c r="Y6" s="24"/>
      <c r="Z6" s="24"/>
      <c r="AA6" s="24"/>
      <c r="AB6" s="24"/>
      <c r="AC6" s="24"/>
      <c r="AD6" s="34">
        <f>IF(R6&gt;1060000,INDEX(간이세액표!A:L,MATCH(R6,간이세액표!A:A,3),F6+3),0)</f>
        <v>0</v>
      </c>
      <c r="AE6" s="34">
        <f>ROUNDDOWN(AD6/10,-1)</f>
        <v>0</v>
      </c>
      <c r="AF6" s="46">
        <f>AO6</f>
        <v>0</v>
      </c>
      <c r="AG6" s="46">
        <f>AR6</f>
        <v>0</v>
      </c>
      <c r="AH6" s="46">
        <f>AU6</f>
        <v>0</v>
      </c>
      <c r="AI6" s="46">
        <f>AX6</f>
        <v>0</v>
      </c>
      <c r="AJ6" s="24"/>
      <c r="AK6" s="24"/>
      <c r="AL6" s="24"/>
      <c r="AN6" s="49">
        <f>SUM(AO6:AP6)</f>
        <v>0</v>
      </c>
      <c r="AO6" s="49">
        <v>0</v>
      </c>
      <c r="AP6" s="49">
        <f>AO6</f>
        <v>0</v>
      </c>
      <c r="AQ6" s="49">
        <f>SUM(AR6:AS6)</f>
        <v>0</v>
      </c>
      <c r="AR6" s="49">
        <v>0</v>
      </c>
      <c r="AS6" s="49">
        <f>AR6</f>
        <v>0</v>
      </c>
      <c r="AT6" s="49">
        <f>SUM(AU6:AV6)</f>
        <v>0</v>
      </c>
      <c r="AU6" s="49">
        <v>0</v>
      </c>
      <c r="AV6" s="49">
        <v>0</v>
      </c>
      <c r="AW6" s="49">
        <f>SUM(AX6:AY6)</f>
        <v>0</v>
      </c>
      <c r="AX6" s="49">
        <v>0</v>
      </c>
      <c r="AY6" s="49">
        <v>0</v>
      </c>
    </row>
    <row r="7" spans="1:51" x14ac:dyDescent="0.3">
      <c r="A7" s="47">
        <v>2</v>
      </c>
      <c r="B7" s="94" t="str">
        <f t="shared" ref="B7:B53" ca="1" si="4">VLOOKUP($A7,INDIRECT("인사기본정보!$B:$K"),2,0)</f>
        <v>이성실</v>
      </c>
      <c r="C7" s="94" t="str">
        <f t="shared" ref="C7:C53" ca="1" si="5">VLOOKUP($A7,INDIRECT("인사기본정보!$B:$K"),3,0)</f>
        <v>741204-2******</v>
      </c>
      <c r="D7" s="94" t="str">
        <f t="shared" ref="D7:D53" ca="1" si="6">VLOOKUP($A7,INDIRECT("인사기본정보!$B:$K"),4,0)</f>
        <v>501여단 본부</v>
      </c>
      <c r="E7" s="94" t="str">
        <f t="shared" ref="E7:E53" ca="1" si="7">VLOOKUP($A7,INDIRECT("인사기본정보!$B:$K"),5,0)</f>
        <v>민간조리원</v>
      </c>
      <c r="F7" s="95">
        <f t="shared" ref="F7:F53" ca="1" si="8">VLOOKUP($A7,INDIRECT("인사기본정보!$B:$L"),11,0)</f>
        <v>0</v>
      </c>
      <c r="G7" s="49"/>
      <c r="H7" s="49"/>
      <c r="I7" s="49"/>
      <c r="J7" s="151">
        <f t="shared" ref="J7:J53" si="9">ROUNDUP(((U7+Z7)/209),1)</f>
        <v>0</v>
      </c>
      <c r="K7" s="151">
        <f t="shared" ref="K7:K53" si="10">((U7+Z7)/209)*1.5</f>
        <v>0</v>
      </c>
      <c r="L7" s="151">
        <f t="shared" ref="L7:L53" si="11">K7*0.5</f>
        <v>0</v>
      </c>
      <c r="M7" s="23"/>
      <c r="N7" s="23"/>
      <c r="O7" s="23"/>
      <c r="P7" s="34">
        <f>SUM(U7:AC7)</f>
        <v>0</v>
      </c>
      <c r="Q7" s="152">
        <f t="shared" si="0"/>
        <v>0</v>
      </c>
      <c r="R7" s="34">
        <f t="shared" si="1"/>
        <v>0</v>
      </c>
      <c r="S7" s="226">
        <f t="shared" si="2"/>
        <v>0</v>
      </c>
      <c r="T7" s="227">
        <f t="shared" si="3"/>
        <v>0</v>
      </c>
      <c r="U7" s="228"/>
      <c r="V7" s="34"/>
      <c r="W7" s="34"/>
      <c r="X7" s="34"/>
      <c r="Y7" s="24"/>
      <c r="Z7" s="24"/>
      <c r="AA7" s="24"/>
      <c r="AB7" s="24"/>
      <c r="AC7" s="24"/>
      <c r="AD7" s="34">
        <f>IF(R7&gt;1060000,INDEX(간이세액표!A:L,MATCH(R7,간이세액표!A:A,3),F7+3),0)</f>
        <v>0</v>
      </c>
      <c r="AE7" s="34">
        <f t="shared" ref="AE7:AE53" si="12">ROUNDDOWN(AD7/10,-1)</f>
        <v>0</v>
      </c>
      <c r="AF7" s="46">
        <f t="shared" ref="AF7:AF53" si="13">AO7</f>
        <v>0</v>
      </c>
      <c r="AG7" s="46">
        <f t="shared" ref="AG7:AG53" si="14">AR7</f>
        <v>0</v>
      </c>
      <c r="AH7" s="46">
        <f t="shared" ref="AH7:AH53" si="15">AU7</f>
        <v>0</v>
      </c>
      <c r="AI7" s="46">
        <f t="shared" ref="AI7:AI53" si="16">AX7</f>
        <v>0</v>
      </c>
      <c r="AJ7" s="24"/>
      <c r="AK7" s="24"/>
      <c r="AL7" s="24"/>
      <c r="AN7" s="49">
        <f t="shared" ref="AN7:AN53" si="17">SUM(AO7:AP7)</f>
        <v>0</v>
      </c>
      <c r="AO7" s="49">
        <v>0</v>
      </c>
      <c r="AP7" s="49">
        <f t="shared" ref="AP7:AP53" si="18">AO7</f>
        <v>0</v>
      </c>
      <c r="AQ7" s="49">
        <f t="shared" ref="AQ7:AQ53" si="19">SUM(AR7:AS7)</f>
        <v>0</v>
      </c>
      <c r="AR7" s="49">
        <v>0</v>
      </c>
      <c r="AS7" s="49">
        <f t="shared" ref="AS7:AS53" si="20">AR7</f>
        <v>0</v>
      </c>
      <c r="AT7" s="49">
        <f t="shared" ref="AT7:AT53" si="21">SUM(AU7:AV7)</f>
        <v>0</v>
      </c>
      <c r="AU7" s="49">
        <v>0</v>
      </c>
      <c r="AV7" s="49">
        <v>0</v>
      </c>
      <c r="AW7" s="49">
        <f t="shared" ref="AW7:AW53" si="22">SUM(AX7:AY7)</f>
        <v>0</v>
      </c>
      <c r="AX7" s="49">
        <v>0</v>
      </c>
      <c r="AY7" s="49">
        <v>0</v>
      </c>
    </row>
    <row r="8" spans="1:51" x14ac:dyDescent="0.3">
      <c r="A8" s="47">
        <v>3</v>
      </c>
      <c r="B8" s="94" t="str">
        <f t="shared" ca="1" si="4"/>
        <v>임세영</v>
      </c>
      <c r="C8" s="94" t="str">
        <f t="shared" ca="1" si="5"/>
        <v>700910-2******</v>
      </c>
      <c r="D8" s="94" t="str">
        <f t="shared" ca="1" si="6"/>
        <v>501여단 1대대</v>
      </c>
      <c r="E8" s="94" t="str">
        <f t="shared" ca="1" si="7"/>
        <v>민간조리원</v>
      </c>
      <c r="F8" s="95">
        <f t="shared" ca="1" si="8"/>
        <v>0</v>
      </c>
      <c r="G8" s="49"/>
      <c r="H8" s="49"/>
      <c r="I8" s="49"/>
      <c r="J8" s="151">
        <f t="shared" si="9"/>
        <v>0</v>
      </c>
      <c r="K8" s="151">
        <f t="shared" si="10"/>
        <v>0</v>
      </c>
      <c r="L8" s="151">
        <f t="shared" si="11"/>
        <v>0</v>
      </c>
      <c r="M8" s="23"/>
      <c r="N8" s="23"/>
      <c r="O8" s="23"/>
      <c r="P8" s="34">
        <f t="shared" ref="P8:P53" si="23">SUM(U8:AC8)</f>
        <v>0</v>
      </c>
      <c r="Q8" s="152">
        <f t="shared" si="0"/>
        <v>0</v>
      </c>
      <c r="R8" s="34">
        <f t="shared" si="1"/>
        <v>0</v>
      </c>
      <c r="S8" s="226">
        <f t="shared" si="2"/>
        <v>0</v>
      </c>
      <c r="T8" s="227">
        <f t="shared" si="3"/>
        <v>0</v>
      </c>
      <c r="U8" s="228"/>
      <c r="V8" s="34"/>
      <c r="W8" s="34"/>
      <c r="X8" s="34"/>
      <c r="Y8" s="24"/>
      <c r="Z8" s="24"/>
      <c r="AA8" s="24"/>
      <c r="AB8" s="24"/>
      <c r="AC8" s="24"/>
      <c r="AD8" s="34">
        <f>IF(R8&gt;1060000,INDEX(간이세액표!A:L,MATCH(R8,간이세액표!A:A,3),F8+3),0)</f>
        <v>0</v>
      </c>
      <c r="AE8" s="34">
        <f t="shared" si="12"/>
        <v>0</v>
      </c>
      <c r="AF8" s="46">
        <f t="shared" si="13"/>
        <v>0</v>
      </c>
      <c r="AG8" s="46">
        <f t="shared" si="14"/>
        <v>0</v>
      </c>
      <c r="AH8" s="46">
        <f t="shared" si="15"/>
        <v>0</v>
      </c>
      <c r="AI8" s="46">
        <f t="shared" si="16"/>
        <v>0</v>
      </c>
      <c r="AJ8" s="24"/>
      <c r="AK8" s="24"/>
      <c r="AL8" s="24"/>
      <c r="AN8" s="49">
        <f t="shared" si="17"/>
        <v>0</v>
      </c>
      <c r="AO8" s="49">
        <v>0</v>
      </c>
      <c r="AP8" s="49">
        <f t="shared" si="18"/>
        <v>0</v>
      </c>
      <c r="AQ8" s="49">
        <f t="shared" si="19"/>
        <v>0</v>
      </c>
      <c r="AR8" s="49">
        <v>0</v>
      </c>
      <c r="AS8" s="49">
        <f t="shared" si="20"/>
        <v>0</v>
      </c>
      <c r="AT8" s="49">
        <f t="shared" si="21"/>
        <v>0</v>
      </c>
      <c r="AU8" s="49">
        <v>0</v>
      </c>
      <c r="AV8" s="49">
        <v>0</v>
      </c>
      <c r="AW8" s="49">
        <f t="shared" si="22"/>
        <v>0</v>
      </c>
      <c r="AX8" s="49">
        <v>0</v>
      </c>
      <c r="AY8" s="49">
        <v>0</v>
      </c>
    </row>
    <row r="9" spans="1:51" x14ac:dyDescent="0.3">
      <c r="A9" s="47">
        <v>4</v>
      </c>
      <c r="B9" s="94" t="str">
        <f t="shared" ca="1" si="4"/>
        <v>김서정</v>
      </c>
      <c r="C9" s="94" t="str">
        <f t="shared" ca="1" si="5"/>
        <v>780828-2******</v>
      </c>
      <c r="D9" s="94" t="str">
        <f t="shared" ca="1" si="6"/>
        <v>501여단 4대대</v>
      </c>
      <c r="E9" s="94" t="str">
        <f t="shared" ca="1" si="7"/>
        <v>민간조리원</v>
      </c>
      <c r="F9" s="95">
        <f t="shared" ca="1" si="8"/>
        <v>0</v>
      </c>
      <c r="G9" s="49"/>
      <c r="H9" s="49"/>
      <c r="I9" s="49"/>
      <c r="J9" s="151">
        <f t="shared" si="9"/>
        <v>0</v>
      </c>
      <c r="K9" s="151">
        <f t="shared" si="10"/>
        <v>0</v>
      </c>
      <c r="L9" s="151">
        <f t="shared" si="11"/>
        <v>0</v>
      </c>
      <c r="M9" s="23"/>
      <c r="N9" s="23"/>
      <c r="O9" s="23"/>
      <c r="P9" s="34">
        <f t="shared" si="23"/>
        <v>0</v>
      </c>
      <c r="Q9" s="152">
        <f t="shared" si="0"/>
        <v>0</v>
      </c>
      <c r="R9" s="34">
        <f t="shared" si="1"/>
        <v>0</v>
      </c>
      <c r="S9" s="226">
        <f t="shared" si="2"/>
        <v>0</v>
      </c>
      <c r="T9" s="227">
        <f t="shared" si="3"/>
        <v>0</v>
      </c>
      <c r="U9" s="228"/>
      <c r="V9" s="34"/>
      <c r="W9" s="34"/>
      <c r="X9" s="34"/>
      <c r="Y9" s="24"/>
      <c r="Z9" s="24"/>
      <c r="AA9" s="24"/>
      <c r="AB9" s="24"/>
      <c r="AC9" s="24"/>
      <c r="AD9" s="34">
        <f>IF(R9&gt;1060000,INDEX(간이세액표!A:L,MATCH(R9,간이세액표!A:A,3),F9+3),0)</f>
        <v>0</v>
      </c>
      <c r="AE9" s="34">
        <f t="shared" si="12"/>
        <v>0</v>
      </c>
      <c r="AF9" s="46">
        <f t="shared" si="13"/>
        <v>0</v>
      </c>
      <c r="AG9" s="46">
        <f t="shared" si="14"/>
        <v>0</v>
      </c>
      <c r="AH9" s="46">
        <f t="shared" si="15"/>
        <v>0</v>
      </c>
      <c r="AI9" s="46">
        <f t="shared" si="16"/>
        <v>0</v>
      </c>
      <c r="AJ9" s="24"/>
      <c r="AK9" s="24"/>
      <c r="AL9" s="24"/>
      <c r="AN9" s="49">
        <f t="shared" si="17"/>
        <v>0</v>
      </c>
      <c r="AO9" s="49">
        <v>0</v>
      </c>
      <c r="AP9" s="49">
        <f t="shared" si="18"/>
        <v>0</v>
      </c>
      <c r="AQ9" s="49">
        <f t="shared" si="19"/>
        <v>0</v>
      </c>
      <c r="AR9" s="49">
        <v>0</v>
      </c>
      <c r="AS9" s="49">
        <f t="shared" si="20"/>
        <v>0</v>
      </c>
      <c r="AT9" s="49">
        <f t="shared" si="21"/>
        <v>0</v>
      </c>
      <c r="AU9" s="49">
        <v>0</v>
      </c>
      <c r="AV9" s="49">
        <v>0</v>
      </c>
      <c r="AW9" s="49">
        <f t="shared" si="22"/>
        <v>0</v>
      </c>
      <c r="AX9" s="49">
        <v>0</v>
      </c>
      <c r="AY9" s="49">
        <v>0</v>
      </c>
    </row>
    <row r="10" spans="1:51" x14ac:dyDescent="0.3">
      <c r="A10" s="47">
        <v>5</v>
      </c>
      <c r="B10" s="94" t="str">
        <f t="shared" ca="1" si="4"/>
        <v>윤정여</v>
      </c>
      <c r="C10" s="94" t="str">
        <f t="shared" ca="1" si="5"/>
        <v>691023-2******</v>
      </c>
      <c r="D10" s="94" t="str">
        <f t="shared" ca="1" si="6"/>
        <v>501여단 6대대</v>
      </c>
      <c r="E10" s="94" t="str">
        <f t="shared" ca="1" si="7"/>
        <v>민간조리원</v>
      </c>
      <c r="F10" s="95">
        <f t="shared" ca="1" si="8"/>
        <v>0</v>
      </c>
      <c r="G10" s="49"/>
      <c r="H10" s="49"/>
      <c r="I10" s="49"/>
      <c r="J10" s="151">
        <f t="shared" si="9"/>
        <v>0</v>
      </c>
      <c r="K10" s="151">
        <f t="shared" si="10"/>
        <v>0</v>
      </c>
      <c r="L10" s="151">
        <f t="shared" si="11"/>
        <v>0</v>
      </c>
      <c r="M10" s="23"/>
      <c r="N10" s="23"/>
      <c r="O10" s="23"/>
      <c r="P10" s="34">
        <f t="shared" si="23"/>
        <v>0</v>
      </c>
      <c r="Q10" s="152">
        <f t="shared" si="0"/>
        <v>0</v>
      </c>
      <c r="R10" s="34">
        <f t="shared" si="1"/>
        <v>0</v>
      </c>
      <c r="S10" s="226">
        <f t="shared" si="2"/>
        <v>0</v>
      </c>
      <c r="T10" s="227">
        <f t="shared" si="3"/>
        <v>0</v>
      </c>
      <c r="U10" s="228"/>
      <c r="V10" s="34"/>
      <c r="W10" s="34"/>
      <c r="X10" s="34"/>
      <c r="Y10" s="24"/>
      <c r="Z10" s="24"/>
      <c r="AA10" s="24"/>
      <c r="AB10" s="24"/>
      <c r="AC10" s="24"/>
      <c r="AD10" s="34">
        <f>IF(R10&gt;1060000,INDEX(간이세액표!A:L,MATCH(R10,간이세액표!A:A,3),F10+3),0)</f>
        <v>0</v>
      </c>
      <c r="AE10" s="34">
        <f t="shared" si="12"/>
        <v>0</v>
      </c>
      <c r="AF10" s="46">
        <f t="shared" si="13"/>
        <v>0</v>
      </c>
      <c r="AG10" s="46">
        <f t="shared" si="14"/>
        <v>0</v>
      </c>
      <c r="AH10" s="46">
        <f t="shared" si="15"/>
        <v>0</v>
      </c>
      <c r="AI10" s="46">
        <f t="shared" si="16"/>
        <v>0</v>
      </c>
      <c r="AJ10" s="24"/>
      <c r="AK10" s="24"/>
      <c r="AL10" s="24"/>
      <c r="AN10" s="49">
        <f t="shared" si="17"/>
        <v>0</v>
      </c>
      <c r="AO10" s="49">
        <v>0</v>
      </c>
      <c r="AP10" s="49">
        <f t="shared" si="18"/>
        <v>0</v>
      </c>
      <c r="AQ10" s="49">
        <f t="shared" si="19"/>
        <v>0</v>
      </c>
      <c r="AR10" s="49">
        <v>0</v>
      </c>
      <c r="AS10" s="49">
        <f t="shared" si="20"/>
        <v>0</v>
      </c>
      <c r="AT10" s="49">
        <f t="shared" si="21"/>
        <v>0</v>
      </c>
      <c r="AU10" s="49">
        <v>0</v>
      </c>
      <c r="AV10" s="49">
        <v>0</v>
      </c>
      <c r="AW10" s="49">
        <f t="shared" si="22"/>
        <v>0</v>
      </c>
      <c r="AX10" s="49">
        <v>0</v>
      </c>
      <c r="AY10" s="49">
        <v>0</v>
      </c>
    </row>
    <row r="11" spans="1:51" x14ac:dyDescent="0.3">
      <c r="A11" s="47">
        <v>6</v>
      </c>
      <c r="B11" s="94" t="str">
        <f t="shared" ca="1" si="4"/>
        <v>홍정희</v>
      </c>
      <c r="C11" s="94" t="str">
        <f t="shared" ca="1" si="5"/>
        <v>611210-2******</v>
      </c>
      <c r="D11" s="94" t="str">
        <f t="shared" ca="1" si="6"/>
        <v>501여단 7대대</v>
      </c>
      <c r="E11" s="94" t="str">
        <f t="shared" ca="1" si="7"/>
        <v>민간조리원</v>
      </c>
      <c r="F11" s="95">
        <f t="shared" ca="1" si="8"/>
        <v>0</v>
      </c>
      <c r="G11" s="49"/>
      <c r="H11" s="49"/>
      <c r="I11" s="49"/>
      <c r="J11" s="151">
        <f t="shared" si="9"/>
        <v>0</v>
      </c>
      <c r="K11" s="151">
        <f t="shared" si="10"/>
        <v>0</v>
      </c>
      <c r="L11" s="151">
        <f t="shared" si="11"/>
        <v>0</v>
      </c>
      <c r="M11" s="23"/>
      <c r="N11" s="23"/>
      <c r="O11" s="23"/>
      <c r="P11" s="34">
        <f t="shared" si="23"/>
        <v>0</v>
      </c>
      <c r="Q11" s="152">
        <f t="shared" si="0"/>
        <v>0</v>
      </c>
      <c r="R11" s="34">
        <f t="shared" si="1"/>
        <v>0</v>
      </c>
      <c r="S11" s="226">
        <f t="shared" si="2"/>
        <v>0</v>
      </c>
      <c r="T11" s="227">
        <f t="shared" si="3"/>
        <v>0</v>
      </c>
      <c r="U11" s="228"/>
      <c r="V11" s="34"/>
      <c r="W11" s="34"/>
      <c r="X11" s="34"/>
      <c r="Y11" s="24"/>
      <c r="Z11" s="24"/>
      <c r="AA11" s="24"/>
      <c r="AB11" s="24"/>
      <c r="AC11" s="24"/>
      <c r="AD11" s="34">
        <f>IF(R11&gt;1060000,INDEX(간이세액표!A:L,MATCH(R11,간이세액표!A:A,3),F11+3),0)</f>
        <v>0</v>
      </c>
      <c r="AE11" s="34">
        <f t="shared" si="12"/>
        <v>0</v>
      </c>
      <c r="AF11" s="46">
        <f t="shared" si="13"/>
        <v>0</v>
      </c>
      <c r="AG11" s="46">
        <f t="shared" si="14"/>
        <v>0</v>
      </c>
      <c r="AH11" s="46">
        <f t="shared" si="15"/>
        <v>0</v>
      </c>
      <c r="AI11" s="46">
        <f t="shared" si="16"/>
        <v>0</v>
      </c>
      <c r="AJ11" s="24"/>
      <c r="AK11" s="24"/>
      <c r="AL11" s="24"/>
      <c r="AN11" s="49">
        <f t="shared" si="17"/>
        <v>0</v>
      </c>
      <c r="AO11" s="49">
        <v>0</v>
      </c>
      <c r="AP11" s="49">
        <f t="shared" si="18"/>
        <v>0</v>
      </c>
      <c r="AQ11" s="49">
        <f t="shared" si="19"/>
        <v>0</v>
      </c>
      <c r="AR11" s="49">
        <v>0</v>
      </c>
      <c r="AS11" s="49">
        <f t="shared" si="20"/>
        <v>0</v>
      </c>
      <c r="AT11" s="49">
        <f t="shared" si="21"/>
        <v>0</v>
      </c>
      <c r="AU11" s="49">
        <v>0</v>
      </c>
      <c r="AV11" s="49">
        <v>0</v>
      </c>
      <c r="AW11" s="49">
        <f t="shared" si="22"/>
        <v>0</v>
      </c>
      <c r="AX11" s="49">
        <v>0</v>
      </c>
      <c r="AY11" s="49">
        <v>0</v>
      </c>
    </row>
    <row r="12" spans="1:51" x14ac:dyDescent="0.3">
      <c r="A12" s="47">
        <v>7</v>
      </c>
      <c r="B12" s="94" t="str">
        <f t="shared" ca="1" si="4"/>
        <v>이숙이</v>
      </c>
      <c r="C12" s="94" t="str">
        <f t="shared" ca="1" si="5"/>
        <v>680604-2******</v>
      </c>
      <c r="D12" s="94" t="str">
        <f t="shared" ca="1" si="6"/>
        <v>120여단 본부</v>
      </c>
      <c r="E12" s="94" t="str">
        <f t="shared" ca="1" si="7"/>
        <v>민간조리원</v>
      </c>
      <c r="F12" s="95">
        <f t="shared" ca="1" si="8"/>
        <v>1</v>
      </c>
      <c r="G12" s="49"/>
      <c r="H12" s="49"/>
      <c r="I12" s="49"/>
      <c r="J12" s="151">
        <f t="shared" si="9"/>
        <v>0</v>
      </c>
      <c r="K12" s="151">
        <f t="shared" si="10"/>
        <v>0</v>
      </c>
      <c r="L12" s="151">
        <f t="shared" si="11"/>
        <v>0</v>
      </c>
      <c r="M12" s="23"/>
      <c r="N12" s="23"/>
      <c r="O12" s="23"/>
      <c r="P12" s="34">
        <f t="shared" si="23"/>
        <v>0</v>
      </c>
      <c r="Q12" s="152">
        <f t="shared" si="0"/>
        <v>0</v>
      </c>
      <c r="R12" s="34">
        <f t="shared" si="1"/>
        <v>0</v>
      </c>
      <c r="S12" s="226">
        <f t="shared" si="2"/>
        <v>0</v>
      </c>
      <c r="T12" s="227">
        <f t="shared" si="3"/>
        <v>0</v>
      </c>
      <c r="U12" s="228"/>
      <c r="V12" s="34"/>
      <c r="W12" s="34"/>
      <c r="X12" s="34"/>
      <c r="Y12" s="24"/>
      <c r="Z12" s="24"/>
      <c r="AA12" s="24"/>
      <c r="AB12" s="24"/>
      <c r="AC12" s="24"/>
      <c r="AD12" s="34">
        <f>IF(R12&gt;1060000,INDEX(간이세액표!A:L,MATCH(R12,간이세액표!A:A,3),F12+3),0)</f>
        <v>0</v>
      </c>
      <c r="AE12" s="34">
        <f t="shared" si="12"/>
        <v>0</v>
      </c>
      <c r="AF12" s="46">
        <f t="shared" si="13"/>
        <v>0</v>
      </c>
      <c r="AG12" s="46">
        <f t="shared" si="14"/>
        <v>0</v>
      </c>
      <c r="AH12" s="46">
        <f t="shared" si="15"/>
        <v>0</v>
      </c>
      <c r="AI12" s="46">
        <f t="shared" si="16"/>
        <v>0</v>
      </c>
      <c r="AJ12" s="24"/>
      <c r="AK12" s="24"/>
      <c r="AL12" s="24"/>
      <c r="AN12" s="49">
        <f t="shared" si="17"/>
        <v>0</v>
      </c>
      <c r="AO12" s="49">
        <v>0</v>
      </c>
      <c r="AP12" s="49">
        <f t="shared" si="18"/>
        <v>0</v>
      </c>
      <c r="AQ12" s="49">
        <f t="shared" si="19"/>
        <v>0</v>
      </c>
      <c r="AR12" s="49">
        <v>0</v>
      </c>
      <c r="AS12" s="49">
        <f t="shared" si="20"/>
        <v>0</v>
      </c>
      <c r="AT12" s="49">
        <f t="shared" si="21"/>
        <v>0</v>
      </c>
      <c r="AU12" s="49">
        <v>0</v>
      </c>
      <c r="AV12" s="49">
        <v>0</v>
      </c>
      <c r="AW12" s="49">
        <f t="shared" si="22"/>
        <v>0</v>
      </c>
      <c r="AX12" s="49">
        <v>0</v>
      </c>
      <c r="AY12" s="49">
        <v>0</v>
      </c>
    </row>
    <row r="13" spans="1:51" x14ac:dyDescent="0.3">
      <c r="A13" s="47">
        <v>8</v>
      </c>
      <c r="B13" s="94" t="str">
        <f t="shared" ca="1" si="4"/>
        <v>박순득</v>
      </c>
      <c r="C13" s="94" t="str">
        <f t="shared" ca="1" si="5"/>
        <v>610119-2******</v>
      </c>
      <c r="D13" s="94" t="str">
        <f t="shared" ca="1" si="6"/>
        <v>120여단 1대대</v>
      </c>
      <c r="E13" s="94" t="str">
        <f t="shared" ca="1" si="7"/>
        <v>민간조리원</v>
      </c>
      <c r="F13" s="95">
        <f t="shared" ca="1" si="8"/>
        <v>0</v>
      </c>
      <c r="G13" s="49"/>
      <c r="H13" s="49"/>
      <c r="I13" s="49"/>
      <c r="J13" s="151">
        <f t="shared" si="9"/>
        <v>0</v>
      </c>
      <c r="K13" s="151">
        <f t="shared" si="10"/>
        <v>0</v>
      </c>
      <c r="L13" s="151">
        <f t="shared" si="11"/>
        <v>0</v>
      </c>
      <c r="M13" s="23"/>
      <c r="N13" s="23"/>
      <c r="O13" s="23"/>
      <c r="P13" s="34">
        <f t="shared" si="23"/>
        <v>0</v>
      </c>
      <c r="Q13" s="152">
        <f t="shared" si="0"/>
        <v>0</v>
      </c>
      <c r="R13" s="34">
        <f t="shared" si="1"/>
        <v>0</v>
      </c>
      <c r="S13" s="226">
        <f t="shared" si="2"/>
        <v>0</v>
      </c>
      <c r="T13" s="227">
        <f t="shared" si="3"/>
        <v>0</v>
      </c>
      <c r="U13" s="228"/>
      <c r="V13" s="34"/>
      <c r="W13" s="34"/>
      <c r="X13" s="34"/>
      <c r="Y13" s="24"/>
      <c r="Z13" s="24"/>
      <c r="AA13" s="24"/>
      <c r="AB13" s="24"/>
      <c r="AC13" s="24"/>
      <c r="AD13" s="34">
        <f>IF(R13&gt;1060000,INDEX(간이세액표!A:L,MATCH(R13,간이세액표!A:A,3),F13+3),0)</f>
        <v>0</v>
      </c>
      <c r="AE13" s="34">
        <f t="shared" si="12"/>
        <v>0</v>
      </c>
      <c r="AF13" s="46">
        <f t="shared" si="13"/>
        <v>0</v>
      </c>
      <c r="AG13" s="46">
        <f t="shared" si="14"/>
        <v>0</v>
      </c>
      <c r="AH13" s="46">
        <f t="shared" si="15"/>
        <v>0</v>
      </c>
      <c r="AI13" s="46">
        <f t="shared" si="16"/>
        <v>0</v>
      </c>
      <c r="AJ13" s="24"/>
      <c r="AK13" s="24"/>
      <c r="AL13" s="24"/>
      <c r="AN13" s="49">
        <f t="shared" si="17"/>
        <v>0</v>
      </c>
      <c r="AO13" s="49">
        <v>0</v>
      </c>
      <c r="AP13" s="49">
        <f t="shared" si="18"/>
        <v>0</v>
      </c>
      <c r="AQ13" s="49">
        <f t="shared" si="19"/>
        <v>0</v>
      </c>
      <c r="AR13" s="49">
        <v>0</v>
      </c>
      <c r="AS13" s="49">
        <f t="shared" si="20"/>
        <v>0</v>
      </c>
      <c r="AT13" s="49">
        <f t="shared" si="21"/>
        <v>0</v>
      </c>
      <c r="AU13" s="49">
        <v>0</v>
      </c>
      <c r="AV13" s="49">
        <v>0</v>
      </c>
      <c r="AW13" s="49">
        <f t="shared" si="22"/>
        <v>0</v>
      </c>
      <c r="AX13" s="49">
        <v>0</v>
      </c>
      <c r="AY13" s="49">
        <v>0</v>
      </c>
    </row>
    <row r="14" spans="1:51" x14ac:dyDescent="0.3">
      <c r="A14" s="47">
        <v>9</v>
      </c>
      <c r="B14" s="94" t="str">
        <f t="shared" ca="1" si="4"/>
        <v>양희자</v>
      </c>
      <c r="C14" s="94" t="str">
        <f t="shared" ca="1" si="5"/>
        <v>670115-2******</v>
      </c>
      <c r="D14" s="94" t="str">
        <f t="shared" ca="1" si="6"/>
        <v>120여단 2대대</v>
      </c>
      <c r="E14" s="94" t="str">
        <f t="shared" ca="1" si="7"/>
        <v>민간조리원</v>
      </c>
      <c r="F14" s="95">
        <f t="shared" ca="1" si="8"/>
        <v>0</v>
      </c>
      <c r="G14" s="49"/>
      <c r="H14" s="49"/>
      <c r="I14" s="49"/>
      <c r="J14" s="151">
        <f t="shared" si="9"/>
        <v>0</v>
      </c>
      <c r="K14" s="151">
        <f t="shared" si="10"/>
        <v>0</v>
      </c>
      <c r="L14" s="151">
        <f t="shared" si="11"/>
        <v>0</v>
      </c>
      <c r="M14" s="23"/>
      <c r="N14" s="23"/>
      <c r="O14" s="23"/>
      <c r="P14" s="34">
        <f t="shared" si="23"/>
        <v>0</v>
      </c>
      <c r="Q14" s="152">
        <f t="shared" si="0"/>
        <v>0</v>
      </c>
      <c r="R14" s="34">
        <f t="shared" si="1"/>
        <v>0</v>
      </c>
      <c r="S14" s="226">
        <f t="shared" si="2"/>
        <v>0</v>
      </c>
      <c r="T14" s="227">
        <f t="shared" si="3"/>
        <v>0</v>
      </c>
      <c r="U14" s="228"/>
      <c r="V14" s="34"/>
      <c r="W14" s="34"/>
      <c r="X14" s="34"/>
      <c r="Y14" s="24"/>
      <c r="Z14" s="24"/>
      <c r="AA14" s="24"/>
      <c r="AB14" s="24"/>
      <c r="AC14" s="24"/>
      <c r="AD14" s="34">
        <f>IF(R14&gt;1060000,INDEX(간이세액표!A:L,MATCH(R14,간이세액표!A:A,3),F14+3),0)</f>
        <v>0</v>
      </c>
      <c r="AE14" s="34">
        <f t="shared" si="12"/>
        <v>0</v>
      </c>
      <c r="AF14" s="46">
        <f t="shared" si="13"/>
        <v>0</v>
      </c>
      <c r="AG14" s="46">
        <f t="shared" si="14"/>
        <v>0</v>
      </c>
      <c r="AH14" s="46">
        <f t="shared" si="15"/>
        <v>0</v>
      </c>
      <c r="AI14" s="46">
        <f t="shared" si="16"/>
        <v>0</v>
      </c>
      <c r="AJ14" s="24"/>
      <c r="AK14" s="24"/>
      <c r="AL14" s="24"/>
      <c r="AN14" s="49">
        <f t="shared" si="17"/>
        <v>0</v>
      </c>
      <c r="AO14" s="49">
        <v>0</v>
      </c>
      <c r="AP14" s="49">
        <f t="shared" si="18"/>
        <v>0</v>
      </c>
      <c r="AQ14" s="49">
        <f t="shared" si="19"/>
        <v>0</v>
      </c>
      <c r="AR14" s="49">
        <v>0</v>
      </c>
      <c r="AS14" s="49">
        <f t="shared" si="20"/>
        <v>0</v>
      </c>
      <c r="AT14" s="49">
        <f t="shared" si="21"/>
        <v>0</v>
      </c>
      <c r="AU14" s="49">
        <v>0</v>
      </c>
      <c r="AV14" s="49">
        <v>0</v>
      </c>
      <c r="AW14" s="49">
        <f t="shared" si="22"/>
        <v>0</v>
      </c>
      <c r="AX14" s="49">
        <v>0</v>
      </c>
      <c r="AY14" s="49">
        <v>0</v>
      </c>
    </row>
    <row r="15" spans="1:51" x14ac:dyDescent="0.3">
      <c r="A15" s="47">
        <v>10</v>
      </c>
      <c r="B15" s="94" t="str">
        <f t="shared" ca="1" si="4"/>
        <v>권경임</v>
      </c>
      <c r="C15" s="94" t="str">
        <f t="shared" ca="1" si="5"/>
        <v>640419-2******</v>
      </c>
      <c r="D15" s="94" t="str">
        <f t="shared" ca="1" si="6"/>
        <v>120여단 3대대</v>
      </c>
      <c r="E15" s="94" t="str">
        <f t="shared" ca="1" si="7"/>
        <v>민간조리원</v>
      </c>
      <c r="F15" s="95">
        <f t="shared" ca="1" si="8"/>
        <v>2</v>
      </c>
      <c r="G15" s="49"/>
      <c r="H15" s="49"/>
      <c r="I15" s="49"/>
      <c r="J15" s="151">
        <f t="shared" si="9"/>
        <v>0</v>
      </c>
      <c r="K15" s="151">
        <f t="shared" si="10"/>
        <v>0</v>
      </c>
      <c r="L15" s="151">
        <f t="shared" si="11"/>
        <v>0</v>
      </c>
      <c r="M15" s="23"/>
      <c r="N15" s="23"/>
      <c r="O15" s="23"/>
      <c r="P15" s="34">
        <f t="shared" si="23"/>
        <v>0</v>
      </c>
      <c r="Q15" s="152">
        <f t="shared" si="0"/>
        <v>0</v>
      </c>
      <c r="R15" s="34">
        <f t="shared" si="1"/>
        <v>0</v>
      </c>
      <c r="S15" s="226">
        <f t="shared" si="2"/>
        <v>0</v>
      </c>
      <c r="T15" s="227">
        <f t="shared" si="3"/>
        <v>0</v>
      </c>
      <c r="U15" s="228"/>
      <c r="V15" s="34"/>
      <c r="W15" s="34"/>
      <c r="X15" s="34"/>
      <c r="Y15" s="24"/>
      <c r="Z15" s="24"/>
      <c r="AA15" s="24"/>
      <c r="AB15" s="24"/>
      <c r="AC15" s="24"/>
      <c r="AD15" s="34">
        <f>IF(R15&gt;1060000,INDEX(간이세액표!A:L,MATCH(R15,간이세액표!A:A,3),F15+3),0)</f>
        <v>0</v>
      </c>
      <c r="AE15" s="34">
        <f t="shared" si="12"/>
        <v>0</v>
      </c>
      <c r="AF15" s="46">
        <f t="shared" si="13"/>
        <v>0</v>
      </c>
      <c r="AG15" s="46">
        <f t="shared" si="14"/>
        <v>0</v>
      </c>
      <c r="AH15" s="46">
        <f t="shared" si="15"/>
        <v>0</v>
      </c>
      <c r="AI15" s="46">
        <f t="shared" si="16"/>
        <v>0</v>
      </c>
      <c r="AJ15" s="24"/>
      <c r="AK15" s="24"/>
      <c r="AL15" s="24"/>
      <c r="AN15" s="49">
        <f t="shared" si="17"/>
        <v>0</v>
      </c>
      <c r="AO15" s="49">
        <v>0</v>
      </c>
      <c r="AP15" s="49">
        <f t="shared" si="18"/>
        <v>0</v>
      </c>
      <c r="AQ15" s="49">
        <f t="shared" si="19"/>
        <v>0</v>
      </c>
      <c r="AR15" s="49">
        <v>0</v>
      </c>
      <c r="AS15" s="49">
        <f t="shared" si="20"/>
        <v>0</v>
      </c>
      <c r="AT15" s="49">
        <f t="shared" si="21"/>
        <v>0</v>
      </c>
      <c r="AU15" s="49">
        <v>0</v>
      </c>
      <c r="AV15" s="49">
        <v>0</v>
      </c>
      <c r="AW15" s="49">
        <f t="shared" si="22"/>
        <v>0</v>
      </c>
      <c r="AX15" s="49">
        <v>0</v>
      </c>
      <c r="AY15" s="49">
        <v>0</v>
      </c>
    </row>
    <row r="16" spans="1:51" x14ac:dyDescent="0.3">
      <c r="A16" s="47">
        <v>11</v>
      </c>
      <c r="B16" s="94" t="str">
        <f t="shared" ca="1" si="4"/>
        <v>권은숙</v>
      </c>
      <c r="C16" s="94" t="str">
        <f t="shared" ca="1" si="5"/>
        <v>800217-2******</v>
      </c>
      <c r="D16" s="94" t="str">
        <f t="shared" ca="1" si="6"/>
        <v>120여단 3대대</v>
      </c>
      <c r="E16" s="94" t="str">
        <f t="shared" ca="1" si="7"/>
        <v>민간조리원</v>
      </c>
      <c r="F16" s="95">
        <f t="shared" ca="1" si="8"/>
        <v>0</v>
      </c>
      <c r="G16" s="49"/>
      <c r="H16" s="49"/>
      <c r="I16" s="49"/>
      <c r="J16" s="151">
        <f t="shared" si="9"/>
        <v>0</v>
      </c>
      <c r="K16" s="151">
        <f t="shared" si="10"/>
        <v>0</v>
      </c>
      <c r="L16" s="151">
        <f t="shared" si="11"/>
        <v>0</v>
      </c>
      <c r="M16" s="23"/>
      <c r="N16" s="23"/>
      <c r="O16" s="23"/>
      <c r="P16" s="34">
        <f t="shared" si="23"/>
        <v>0</v>
      </c>
      <c r="Q16" s="152">
        <f t="shared" si="0"/>
        <v>0</v>
      </c>
      <c r="R16" s="34">
        <f t="shared" si="1"/>
        <v>0</v>
      </c>
      <c r="S16" s="226">
        <f t="shared" si="2"/>
        <v>0</v>
      </c>
      <c r="T16" s="227">
        <f t="shared" si="3"/>
        <v>0</v>
      </c>
      <c r="U16" s="228"/>
      <c r="V16" s="34"/>
      <c r="W16" s="34"/>
      <c r="X16" s="34"/>
      <c r="Y16" s="24"/>
      <c r="Z16" s="24"/>
      <c r="AA16" s="24"/>
      <c r="AB16" s="24"/>
      <c r="AC16" s="24"/>
      <c r="AD16" s="34">
        <f>IF(R16&gt;1060000,INDEX(간이세액표!A:L,MATCH(R16,간이세액표!A:A,3),F16+3),0)</f>
        <v>0</v>
      </c>
      <c r="AE16" s="34">
        <f t="shared" si="12"/>
        <v>0</v>
      </c>
      <c r="AF16" s="46">
        <f t="shared" si="13"/>
        <v>0</v>
      </c>
      <c r="AG16" s="46">
        <f t="shared" si="14"/>
        <v>0</v>
      </c>
      <c r="AH16" s="46">
        <f t="shared" si="15"/>
        <v>0</v>
      </c>
      <c r="AI16" s="46">
        <f t="shared" si="16"/>
        <v>0</v>
      </c>
      <c r="AJ16" s="24"/>
      <c r="AK16" s="24"/>
      <c r="AL16" s="24"/>
      <c r="AN16" s="49">
        <f t="shared" si="17"/>
        <v>0</v>
      </c>
      <c r="AO16" s="49">
        <v>0</v>
      </c>
      <c r="AP16" s="49">
        <f t="shared" si="18"/>
        <v>0</v>
      </c>
      <c r="AQ16" s="49">
        <f t="shared" si="19"/>
        <v>0</v>
      </c>
      <c r="AR16" s="49">
        <v>0</v>
      </c>
      <c r="AS16" s="49">
        <f t="shared" si="20"/>
        <v>0</v>
      </c>
      <c r="AT16" s="49">
        <f t="shared" si="21"/>
        <v>0</v>
      </c>
      <c r="AU16" s="49">
        <v>0</v>
      </c>
      <c r="AV16" s="49">
        <v>0</v>
      </c>
      <c r="AW16" s="49">
        <f t="shared" si="22"/>
        <v>0</v>
      </c>
      <c r="AX16" s="49">
        <v>0</v>
      </c>
      <c r="AY16" s="49">
        <v>0</v>
      </c>
    </row>
    <row r="17" spans="1:51" x14ac:dyDescent="0.3">
      <c r="A17" s="47">
        <v>12</v>
      </c>
      <c r="B17" s="94" t="str">
        <f t="shared" ca="1" si="4"/>
        <v>김명순</v>
      </c>
      <c r="C17" s="94" t="str">
        <f t="shared" ca="1" si="5"/>
        <v>670305-2******</v>
      </c>
      <c r="D17" s="94" t="str">
        <f t="shared" ca="1" si="6"/>
        <v>120여단 5대대</v>
      </c>
      <c r="E17" s="94" t="str">
        <f t="shared" ca="1" si="7"/>
        <v>민간조리원</v>
      </c>
      <c r="F17" s="95">
        <f t="shared" ca="1" si="8"/>
        <v>0</v>
      </c>
      <c r="G17" s="49"/>
      <c r="H17" s="49"/>
      <c r="I17" s="49"/>
      <c r="J17" s="151">
        <f t="shared" si="9"/>
        <v>0</v>
      </c>
      <c r="K17" s="151">
        <f t="shared" si="10"/>
        <v>0</v>
      </c>
      <c r="L17" s="151">
        <f t="shared" si="11"/>
        <v>0</v>
      </c>
      <c r="M17" s="23"/>
      <c r="N17" s="23"/>
      <c r="O17" s="23"/>
      <c r="P17" s="34">
        <f t="shared" si="23"/>
        <v>0</v>
      </c>
      <c r="Q17" s="152">
        <f t="shared" si="0"/>
        <v>0</v>
      </c>
      <c r="R17" s="34">
        <f t="shared" si="1"/>
        <v>0</v>
      </c>
      <c r="S17" s="226">
        <f t="shared" si="2"/>
        <v>0</v>
      </c>
      <c r="T17" s="227">
        <f t="shared" si="3"/>
        <v>0</v>
      </c>
      <c r="U17" s="228"/>
      <c r="V17" s="34"/>
      <c r="W17" s="34"/>
      <c r="X17" s="34"/>
      <c r="Y17" s="24"/>
      <c r="Z17" s="24"/>
      <c r="AA17" s="24"/>
      <c r="AB17" s="24"/>
      <c r="AC17" s="24"/>
      <c r="AD17" s="34">
        <f>IF(R17&gt;1060000,INDEX(간이세액표!A:L,MATCH(R17,간이세액표!A:A,3),F17+3),0)</f>
        <v>0</v>
      </c>
      <c r="AE17" s="34">
        <f t="shared" si="12"/>
        <v>0</v>
      </c>
      <c r="AF17" s="46">
        <f t="shared" si="13"/>
        <v>0</v>
      </c>
      <c r="AG17" s="46">
        <f t="shared" si="14"/>
        <v>0</v>
      </c>
      <c r="AH17" s="46">
        <f t="shared" si="15"/>
        <v>0</v>
      </c>
      <c r="AI17" s="46">
        <f t="shared" si="16"/>
        <v>0</v>
      </c>
      <c r="AJ17" s="24"/>
      <c r="AK17" s="24"/>
      <c r="AL17" s="24"/>
      <c r="AN17" s="49">
        <f t="shared" si="17"/>
        <v>0</v>
      </c>
      <c r="AO17" s="49">
        <v>0</v>
      </c>
      <c r="AP17" s="49">
        <f t="shared" si="18"/>
        <v>0</v>
      </c>
      <c r="AQ17" s="49">
        <f t="shared" si="19"/>
        <v>0</v>
      </c>
      <c r="AR17" s="49">
        <v>0</v>
      </c>
      <c r="AS17" s="49">
        <f t="shared" si="20"/>
        <v>0</v>
      </c>
      <c r="AT17" s="49">
        <f t="shared" si="21"/>
        <v>0</v>
      </c>
      <c r="AU17" s="49">
        <v>0</v>
      </c>
      <c r="AV17" s="49">
        <v>0</v>
      </c>
      <c r="AW17" s="49">
        <f t="shared" si="22"/>
        <v>0</v>
      </c>
      <c r="AX17" s="49">
        <v>0</v>
      </c>
      <c r="AY17" s="49">
        <v>0</v>
      </c>
    </row>
    <row r="18" spans="1:51" x14ac:dyDescent="0.3">
      <c r="A18" s="47">
        <v>13</v>
      </c>
      <c r="B18" s="94" t="str">
        <f t="shared" ca="1" si="4"/>
        <v>신명숙</v>
      </c>
      <c r="C18" s="94" t="str">
        <f t="shared" ca="1" si="5"/>
        <v>580528-2******</v>
      </c>
      <c r="D18" s="94" t="str">
        <f t="shared" ca="1" si="6"/>
        <v>120여단 6대대</v>
      </c>
      <c r="E18" s="94" t="str">
        <f t="shared" ca="1" si="7"/>
        <v>민간조리원</v>
      </c>
      <c r="F18" s="95">
        <f t="shared" ca="1" si="8"/>
        <v>1</v>
      </c>
      <c r="G18" s="49"/>
      <c r="H18" s="49"/>
      <c r="I18" s="49"/>
      <c r="J18" s="151">
        <f t="shared" si="9"/>
        <v>0</v>
      </c>
      <c r="K18" s="151">
        <f t="shared" si="10"/>
        <v>0</v>
      </c>
      <c r="L18" s="151">
        <f t="shared" si="11"/>
        <v>0</v>
      </c>
      <c r="M18" s="23"/>
      <c r="N18" s="23"/>
      <c r="O18" s="23"/>
      <c r="P18" s="34">
        <f t="shared" si="23"/>
        <v>0</v>
      </c>
      <c r="Q18" s="152">
        <f t="shared" si="0"/>
        <v>0</v>
      </c>
      <c r="R18" s="34">
        <f t="shared" si="1"/>
        <v>0</v>
      </c>
      <c r="S18" s="226">
        <f t="shared" si="2"/>
        <v>0</v>
      </c>
      <c r="T18" s="227">
        <f t="shared" si="3"/>
        <v>0</v>
      </c>
      <c r="U18" s="228"/>
      <c r="V18" s="34"/>
      <c r="W18" s="34"/>
      <c r="X18" s="34"/>
      <c r="Y18" s="24"/>
      <c r="Z18" s="24"/>
      <c r="AA18" s="24"/>
      <c r="AB18" s="24"/>
      <c r="AC18" s="24"/>
      <c r="AD18" s="34">
        <f>IF(R18&gt;1060000,INDEX(간이세액표!A:L,MATCH(R18,간이세액표!A:A,3),F18+3),0)</f>
        <v>0</v>
      </c>
      <c r="AE18" s="34">
        <f t="shared" si="12"/>
        <v>0</v>
      </c>
      <c r="AF18" s="46">
        <f t="shared" si="13"/>
        <v>0</v>
      </c>
      <c r="AG18" s="46">
        <f t="shared" si="14"/>
        <v>0</v>
      </c>
      <c r="AH18" s="46">
        <f t="shared" si="15"/>
        <v>0</v>
      </c>
      <c r="AI18" s="46">
        <f t="shared" si="16"/>
        <v>0</v>
      </c>
      <c r="AJ18" s="24"/>
      <c r="AK18" s="24"/>
      <c r="AL18" s="24"/>
      <c r="AN18" s="49">
        <f t="shared" si="17"/>
        <v>0</v>
      </c>
      <c r="AO18" s="49">
        <v>0</v>
      </c>
      <c r="AP18" s="49">
        <f t="shared" si="18"/>
        <v>0</v>
      </c>
      <c r="AQ18" s="49">
        <f t="shared" si="19"/>
        <v>0</v>
      </c>
      <c r="AR18" s="49">
        <v>0</v>
      </c>
      <c r="AS18" s="49">
        <f t="shared" si="20"/>
        <v>0</v>
      </c>
      <c r="AT18" s="49">
        <f t="shared" si="21"/>
        <v>0</v>
      </c>
      <c r="AU18" s="49">
        <v>0</v>
      </c>
      <c r="AV18" s="49">
        <v>0</v>
      </c>
      <c r="AW18" s="49">
        <f t="shared" si="22"/>
        <v>0</v>
      </c>
      <c r="AX18" s="49">
        <v>0</v>
      </c>
      <c r="AY18" s="49">
        <v>0</v>
      </c>
    </row>
    <row r="19" spans="1:51" x14ac:dyDescent="0.3">
      <c r="A19" s="47">
        <v>14</v>
      </c>
      <c r="B19" s="94" t="str">
        <f t="shared" ca="1" si="4"/>
        <v>김영경</v>
      </c>
      <c r="C19" s="94" t="str">
        <f t="shared" ca="1" si="5"/>
        <v>770214-2******</v>
      </c>
      <c r="D19" s="94" t="str">
        <f t="shared" ca="1" si="6"/>
        <v>121여단 본부</v>
      </c>
      <c r="E19" s="94" t="str">
        <f t="shared" ca="1" si="7"/>
        <v>민간조리원</v>
      </c>
      <c r="F19" s="95">
        <f t="shared" ca="1" si="8"/>
        <v>0</v>
      </c>
      <c r="G19" s="49"/>
      <c r="H19" s="49"/>
      <c r="I19" s="49"/>
      <c r="J19" s="151">
        <f t="shared" si="9"/>
        <v>0</v>
      </c>
      <c r="K19" s="151">
        <f t="shared" si="10"/>
        <v>0</v>
      </c>
      <c r="L19" s="151">
        <f t="shared" si="11"/>
        <v>0</v>
      </c>
      <c r="M19" s="23"/>
      <c r="N19" s="23"/>
      <c r="O19" s="23"/>
      <c r="P19" s="34">
        <f t="shared" si="23"/>
        <v>0</v>
      </c>
      <c r="Q19" s="152">
        <f t="shared" si="0"/>
        <v>0</v>
      </c>
      <c r="R19" s="34">
        <f t="shared" si="1"/>
        <v>0</v>
      </c>
      <c r="S19" s="226">
        <f t="shared" si="2"/>
        <v>0</v>
      </c>
      <c r="T19" s="227">
        <f t="shared" si="3"/>
        <v>0</v>
      </c>
      <c r="U19" s="228"/>
      <c r="V19" s="34"/>
      <c r="W19" s="34"/>
      <c r="X19" s="34"/>
      <c r="Y19" s="24"/>
      <c r="Z19" s="24"/>
      <c r="AA19" s="24"/>
      <c r="AB19" s="24"/>
      <c r="AC19" s="24"/>
      <c r="AD19" s="34">
        <f>IF(R19&gt;1060000,INDEX(간이세액표!A:L,MATCH(R19,간이세액표!A:A,3),F19+3),0)</f>
        <v>0</v>
      </c>
      <c r="AE19" s="34">
        <f t="shared" si="12"/>
        <v>0</v>
      </c>
      <c r="AF19" s="46">
        <f t="shared" si="13"/>
        <v>0</v>
      </c>
      <c r="AG19" s="46">
        <f t="shared" si="14"/>
        <v>0</v>
      </c>
      <c r="AH19" s="46">
        <f t="shared" si="15"/>
        <v>0</v>
      </c>
      <c r="AI19" s="46">
        <f t="shared" si="16"/>
        <v>0</v>
      </c>
      <c r="AJ19" s="24"/>
      <c r="AK19" s="24"/>
      <c r="AL19" s="24"/>
      <c r="AN19" s="49">
        <f t="shared" si="17"/>
        <v>0</v>
      </c>
      <c r="AO19" s="49">
        <v>0</v>
      </c>
      <c r="AP19" s="49">
        <f t="shared" si="18"/>
        <v>0</v>
      </c>
      <c r="AQ19" s="49">
        <f t="shared" si="19"/>
        <v>0</v>
      </c>
      <c r="AR19" s="49">
        <v>0</v>
      </c>
      <c r="AS19" s="49">
        <f t="shared" si="20"/>
        <v>0</v>
      </c>
      <c r="AT19" s="49">
        <f t="shared" si="21"/>
        <v>0</v>
      </c>
      <c r="AU19" s="49">
        <v>0</v>
      </c>
      <c r="AV19" s="49">
        <v>0</v>
      </c>
      <c r="AW19" s="49">
        <f t="shared" si="22"/>
        <v>0</v>
      </c>
      <c r="AX19" s="49">
        <v>0</v>
      </c>
      <c r="AY19" s="49">
        <v>0</v>
      </c>
    </row>
    <row r="20" spans="1:51" x14ac:dyDescent="0.3">
      <c r="A20" s="47">
        <v>15</v>
      </c>
      <c r="B20" s="94" t="str">
        <f t="shared" ca="1" si="4"/>
        <v>손송주</v>
      </c>
      <c r="C20" s="94" t="str">
        <f t="shared" ca="1" si="5"/>
        <v>760727-2******</v>
      </c>
      <c r="D20" s="94" t="str">
        <f t="shared" ca="1" si="6"/>
        <v>121여단 본부</v>
      </c>
      <c r="E20" s="94" t="str">
        <f t="shared" ca="1" si="7"/>
        <v>민간조리원</v>
      </c>
      <c r="F20" s="95">
        <f t="shared" ca="1" si="8"/>
        <v>0</v>
      </c>
      <c r="G20" s="49"/>
      <c r="H20" s="49"/>
      <c r="I20" s="49"/>
      <c r="J20" s="151">
        <f t="shared" si="9"/>
        <v>0</v>
      </c>
      <c r="K20" s="151">
        <f t="shared" si="10"/>
        <v>0</v>
      </c>
      <c r="L20" s="151">
        <f t="shared" si="11"/>
        <v>0</v>
      </c>
      <c r="M20" s="23"/>
      <c r="N20" s="23"/>
      <c r="O20" s="23"/>
      <c r="P20" s="34">
        <f t="shared" si="23"/>
        <v>0</v>
      </c>
      <c r="Q20" s="152">
        <f t="shared" si="0"/>
        <v>0</v>
      </c>
      <c r="R20" s="34">
        <f t="shared" si="1"/>
        <v>0</v>
      </c>
      <c r="S20" s="226">
        <f t="shared" si="2"/>
        <v>0</v>
      </c>
      <c r="T20" s="227">
        <f t="shared" si="3"/>
        <v>0</v>
      </c>
      <c r="U20" s="228"/>
      <c r="V20" s="34"/>
      <c r="W20" s="34"/>
      <c r="X20" s="34"/>
      <c r="Y20" s="24"/>
      <c r="Z20" s="24"/>
      <c r="AA20" s="24"/>
      <c r="AB20" s="24"/>
      <c r="AC20" s="24"/>
      <c r="AD20" s="34">
        <f>IF(R20&gt;1060000,INDEX(간이세액표!A:L,MATCH(R20,간이세액표!A:A,3),F20+3),0)</f>
        <v>0</v>
      </c>
      <c r="AE20" s="34">
        <f t="shared" si="12"/>
        <v>0</v>
      </c>
      <c r="AF20" s="46">
        <f t="shared" si="13"/>
        <v>0</v>
      </c>
      <c r="AG20" s="46">
        <f t="shared" si="14"/>
        <v>0</v>
      </c>
      <c r="AH20" s="46">
        <f t="shared" si="15"/>
        <v>0</v>
      </c>
      <c r="AI20" s="46">
        <f t="shared" si="16"/>
        <v>0</v>
      </c>
      <c r="AJ20" s="24"/>
      <c r="AK20" s="24"/>
      <c r="AL20" s="24"/>
      <c r="AN20" s="49">
        <f t="shared" si="17"/>
        <v>0</v>
      </c>
      <c r="AO20" s="49">
        <v>0</v>
      </c>
      <c r="AP20" s="49">
        <f t="shared" si="18"/>
        <v>0</v>
      </c>
      <c r="AQ20" s="49">
        <f t="shared" si="19"/>
        <v>0</v>
      </c>
      <c r="AR20" s="49">
        <v>0</v>
      </c>
      <c r="AS20" s="49">
        <f t="shared" si="20"/>
        <v>0</v>
      </c>
      <c r="AT20" s="49">
        <f t="shared" si="21"/>
        <v>0</v>
      </c>
      <c r="AU20" s="49">
        <v>0</v>
      </c>
      <c r="AV20" s="49">
        <v>0</v>
      </c>
      <c r="AW20" s="49">
        <f t="shared" si="22"/>
        <v>0</v>
      </c>
      <c r="AX20" s="49">
        <v>0</v>
      </c>
      <c r="AY20" s="49">
        <v>0</v>
      </c>
    </row>
    <row r="21" spans="1:51" x14ac:dyDescent="0.3">
      <c r="A21" s="47">
        <v>16</v>
      </c>
      <c r="B21" s="94" t="str">
        <f t="shared" ca="1" si="4"/>
        <v>박분영</v>
      </c>
      <c r="C21" s="94" t="str">
        <f t="shared" ca="1" si="5"/>
        <v>800502-2******</v>
      </c>
      <c r="D21" s="94" t="str">
        <f t="shared" ca="1" si="6"/>
        <v>121여단 1대대</v>
      </c>
      <c r="E21" s="94" t="str">
        <f t="shared" ca="1" si="7"/>
        <v>민간조리원</v>
      </c>
      <c r="F21" s="95">
        <f t="shared" ca="1" si="8"/>
        <v>0</v>
      </c>
      <c r="G21" s="49"/>
      <c r="H21" s="49"/>
      <c r="I21" s="49"/>
      <c r="J21" s="151">
        <f t="shared" si="9"/>
        <v>0</v>
      </c>
      <c r="K21" s="151">
        <f t="shared" si="10"/>
        <v>0</v>
      </c>
      <c r="L21" s="151">
        <f t="shared" si="11"/>
        <v>0</v>
      </c>
      <c r="M21" s="23"/>
      <c r="N21" s="23"/>
      <c r="O21" s="23"/>
      <c r="P21" s="34">
        <f t="shared" si="23"/>
        <v>0</v>
      </c>
      <c r="Q21" s="152">
        <f t="shared" si="0"/>
        <v>0</v>
      </c>
      <c r="R21" s="34">
        <f t="shared" si="1"/>
        <v>0</v>
      </c>
      <c r="S21" s="226">
        <f t="shared" si="2"/>
        <v>0</v>
      </c>
      <c r="T21" s="227">
        <f t="shared" si="3"/>
        <v>0</v>
      </c>
      <c r="U21" s="228"/>
      <c r="V21" s="34"/>
      <c r="W21" s="34"/>
      <c r="X21" s="34"/>
      <c r="Y21" s="24"/>
      <c r="Z21" s="24"/>
      <c r="AA21" s="24"/>
      <c r="AB21" s="24"/>
      <c r="AC21" s="24"/>
      <c r="AD21" s="34">
        <f>IF(R21&gt;1060000,INDEX(간이세액표!A:L,MATCH(R21,간이세액표!A:A,3),F21+3),0)</f>
        <v>0</v>
      </c>
      <c r="AE21" s="34">
        <f t="shared" si="12"/>
        <v>0</v>
      </c>
      <c r="AF21" s="46">
        <f t="shared" si="13"/>
        <v>0</v>
      </c>
      <c r="AG21" s="46">
        <f t="shared" si="14"/>
        <v>0</v>
      </c>
      <c r="AH21" s="46">
        <f t="shared" si="15"/>
        <v>0</v>
      </c>
      <c r="AI21" s="46">
        <f t="shared" si="16"/>
        <v>0</v>
      </c>
      <c r="AJ21" s="24"/>
      <c r="AK21" s="24"/>
      <c r="AL21" s="24"/>
      <c r="AN21" s="49">
        <f t="shared" si="17"/>
        <v>0</v>
      </c>
      <c r="AO21" s="49">
        <v>0</v>
      </c>
      <c r="AP21" s="49">
        <f t="shared" si="18"/>
        <v>0</v>
      </c>
      <c r="AQ21" s="49">
        <f t="shared" si="19"/>
        <v>0</v>
      </c>
      <c r="AR21" s="49">
        <v>0</v>
      </c>
      <c r="AS21" s="49">
        <f t="shared" si="20"/>
        <v>0</v>
      </c>
      <c r="AT21" s="49">
        <f t="shared" si="21"/>
        <v>0</v>
      </c>
      <c r="AU21" s="49">
        <v>0</v>
      </c>
      <c r="AV21" s="49">
        <v>0</v>
      </c>
      <c r="AW21" s="49">
        <f t="shared" si="22"/>
        <v>0</v>
      </c>
      <c r="AX21" s="49">
        <v>0</v>
      </c>
      <c r="AY21" s="49">
        <v>0</v>
      </c>
    </row>
    <row r="22" spans="1:51" x14ac:dyDescent="0.3">
      <c r="A22" s="47">
        <v>17</v>
      </c>
      <c r="B22" s="94" t="str">
        <f t="shared" ca="1" si="4"/>
        <v>한영선</v>
      </c>
      <c r="C22" s="94" t="str">
        <f t="shared" ca="1" si="5"/>
        <v>640519-2******</v>
      </c>
      <c r="D22" s="94" t="str">
        <f t="shared" ca="1" si="6"/>
        <v>121여단 고포</v>
      </c>
      <c r="E22" s="94" t="str">
        <f t="shared" ca="1" si="7"/>
        <v>민간조리원</v>
      </c>
      <c r="F22" s="95">
        <f t="shared" ca="1" si="8"/>
        <v>0</v>
      </c>
      <c r="G22" s="49"/>
      <c r="H22" s="49"/>
      <c r="I22" s="49"/>
      <c r="J22" s="151">
        <f t="shared" si="9"/>
        <v>0</v>
      </c>
      <c r="K22" s="151">
        <f t="shared" si="10"/>
        <v>0</v>
      </c>
      <c r="L22" s="151">
        <f t="shared" si="11"/>
        <v>0</v>
      </c>
      <c r="M22" s="23"/>
      <c r="N22" s="23"/>
      <c r="O22" s="23"/>
      <c r="P22" s="34">
        <f t="shared" si="23"/>
        <v>0</v>
      </c>
      <c r="Q22" s="152">
        <f t="shared" ref="Q22:Q53" si="24">IF(Z22&gt;100000,100000,Z22)</f>
        <v>0</v>
      </c>
      <c r="R22" s="34">
        <f t="shared" ref="R22:R53" si="25">P22-Q22</f>
        <v>0</v>
      </c>
      <c r="S22" s="226">
        <f t="shared" ref="S22:S53" si="26">SUM(AD22:AK22)</f>
        <v>0</v>
      </c>
      <c r="T22" s="227">
        <f t="shared" ref="T22:T53" si="27">P22-S22</f>
        <v>0</v>
      </c>
      <c r="U22" s="228"/>
      <c r="V22" s="34"/>
      <c r="W22" s="34"/>
      <c r="X22" s="34"/>
      <c r="Y22" s="24"/>
      <c r="Z22" s="24"/>
      <c r="AA22" s="24"/>
      <c r="AB22" s="24"/>
      <c r="AC22" s="24"/>
      <c r="AD22" s="34">
        <f>IF(R22&gt;1060000,INDEX(간이세액표!A:L,MATCH(R22,간이세액표!A:A,3),F22+3),0)</f>
        <v>0</v>
      </c>
      <c r="AE22" s="34">
        <f t="shared" si="12"/>
        <v>0</v>
      </c>
      <c r="AF22" s="46">
        <f t="shared" si="13"/>
        <v>0</v>
      </c>
      <c r="AG22" s="46">
        <f t="shared" si="14"/>
        <v>0</v>
      </c>
      <c r="AH22" s="46">
        <f t="shared" si="15"/>
        <v>0</v>
      </c>
      <c r="AI22" s="46">
        <f t="shared" si="16"/>
        <v>0</v>
      </c>
      <c r="AJ22" s="24"/>
      <c r="AK22" s="24"/>
      <c r="AL22" s="24"/>
      <c r="AN22" s="49">
        <f t="shared" si="17"/>
        <v>0</v>
      </c>
      <c r="AO22" s="49">
        <v>0</v>
      </c>
      <c r="AP22" s="49">
        <f t="shared" si="18"/>
        <v>0</v>
      </c>
      <c r="AQ22" s="49">
        <f t="shared" si="19"/>
        <v>0</v>
      </c>
      <c r="AR22" s="49">
        <v>0</v>
      </c>
      <c r="AS22" s="49">
        <f t="shared" si="20"/>
        <v>0</v>
      </c>
      <c r="AT22" s="49">
        <f t="shared" si="21"/>
        <v>0</v>
      </c>
      <c r="AU22" s="49">
        <v>0</v>
      </c>
      <c r="AV22" s="49">
        <v>0</v>
      </c>
      <c r="AW22" s="49">
        <f t="shared" si="22"/>
        <v>0</v>
      </c>
      <c r="AX22" s="49">
        <v>0</v>
      </c>
      <c r="AY22" s="49">
        <v>0</v>
      </c>
    </row>
    <row r="23" spans="1:51" x14ac:dyDescent="0.3">
      <c r="A23" s="47">
        <v>18</v>
      </c>
      <c r="B23" s="94" t="str">
        <f t="shared" ca="1" si="4"/>
        <v>남순란</v>
      </c>
      <c r="C23" s="94" t="str">
        <f t="shared" ca="1" si="5"/>
        <v>670519-2******</v>
      </c>
      <c r="D23" s="94" t="str">
        <f t="shared" ca="1" si="6"/>
        <v>121여단 원전</v>
      </c>
      <c r="E23" s="94" t="str">
        <f t="shared" ca="1" si="7"/>
        <v>민간조리원</v>
      </c>
      <c r="F23" s="95">
        <f t="shared" ca="1" si="8"/>
        <v>0</v>
      </c>
      <c r="G23" s="49"/>
      <c r="H23" s="49"/>
      <c r="I23" s="49"/>
      <c r="J23" s="151">
        <f t="shared" si="9"/>
        <v>0</v>
      </c>
      <c r="K23" s="151">
        <f t="shared" si="10"/>
        <v>0</v>
      </c>
      <c r="L23" s="151">
        <f t="shared" si="11"/>
        <v>0</v>
      </c>
      <c r="M23" s="23"/>
      <c r="N23" s="23"/>
      <c r="O23" s="23"/>
      <c r="P23" s="34">
        <f t="shared" si="23"/>
        <v>0</v>
      </c>
      <c r="Q23" s="152">
        <f t="shared" si="24"/>
        <v>0</v>
      </c>
      <c r="R23" s="34">
        <f t="shared" si="25"/>
        <v>0</v>
      </c>
      <c r="S23" s="226">
        <f t="shared" si="26"/>
        <v>0</v>
      </c>
      <c r="T23" s="227">
        <f t="shared" si="27"/>
        <v>0</v>
      </c>
      <c r="U23" s="228"/>
      <c r="V23" s="34"/>
      <c r="W23" s="34"/>
      <c r="X23" s="34"/>
      <c r="Y23" s="24"/>
      <c r="Z23" s="24"/>
      <c r="AA23" s="24"/>
      <c r="AB23" s="24"/>
      <c r="AC23" s="24"/>
      <c r="AD23" s="34">
        <f>IF(R23&gt;1060000,INDEX(간이세액표!A:L,MATCH(R23,간이세액표!A:A,3),F23+3),0)</f>
        <v>0</v>
      </c>
      <c r="AE23" s="34">
        <f t="shared" si="12"/>
        <v>0</v>
      </c>
      <c r="AF23" s="46">
        <f t="shared" si="13"/>
        <v>0</v>
      </c>
      <c r="AG23" s="46">
        <f t="shared" si="14"/>
        <v>0</v>
      </c>
      <c r="AH23" s="46">
        <f t="shared" si="15"/>
        <v>0</v>
      </c>
      <c r="AI23" s="46">
        <f t="shared" si="16"/>
        <v>0</v>
      </c>
      <c r="AJ23" s="24"/>
      <c r="AK23" s="24"/>
      <c r="AL23" s="24"/>
      <c r="AN23" s="49">
        <f t="shared" si="17"/>
        <v>0</v>
      </c>
      <c r="AO23" s="49">
        <v>0</v>
      </c>
      <c r="AP23" s="49">
        <f t="shared" si="18"/>
        <v>0</v>
      </c>
      <c r="AQ23" s="49">
        <f t="shared" si="19"/>
        <v>0</v>
      </c>
      <c r="AR23" s="49">
        <v>0</v>
      </c>
      <c r="AS23" s="49">
        <f t="shared" si="20"/>
        <v>0</v>
      </c>
      <c r="AT23" s="49">
        <f t="shared" si="21"/>
        <v>0</v>
      </c>
      <c r="AU23" s="49">
        <v>0</v>
      </c>
      <c r="AV23" s="49">
        <v>0</v>
      </c>
      <c r="AW23" s="49">
        <f t="shared" si="22"/>
        <v>0</v>
      </c>
      <c r="AX23" s="49">
        <v>0</v>
      </c>
      <c r="AY23" s="49">
        <v>0</v>
      </c>
    </row>
    <row r="24" spans="1:51" x14ac:dyDescent="0.3">
      <c r="A24" s="47">
        <v>19</v>
      </c>
      <c r="B24" s="94" t="str">
        <f t="shared" ca="1" si="4"/>
        <v>배미향</v>
      </c>
      <c r="C24" s="94" t="str">
        <f t="shared" ca="1" si="5"/>
        <v>650110-2******</v>
      </c>
      <c r="D24" s="94" t="str">
        <f t="shared" ca="1" si="6"/>
        <v>121여단 봉산</v>
      </c>
      <c r="E24" s="94" t="str">
        <f t="shared" ca="1" si="7"/>
        <v>민간조리원</v>
      </c>
      <c r="F24" s="95">
        <f t="shared" ca="1" si="8"/>
        <v>2</v>
      </c>
      <c r="G24" s="49"/>
      <c r="H24" s="49"/>
      <c r="I24" s="49"/>
      <c r="J24" s="151">
        <f t="shared" si="9"/>
        <v>0</v>
      </c>
      <c r="K24" s="151">
        <f t="shared" si="10"/>
        <v>0</v>
      </c>
      <c r="L24" s="151">
        <f t="shared" si="11"/>
        <v>0</v>
      </c>
      <c r="M24" s="23"/>
      <c r="N24" s="23"/>
      <c r="O24" s="23"/>
      <c r="P24" s="34">
        <f t="shared" si="23"/>
        <v>0</v>
      </c>
      <c r="Q24" s="152">
        <f t="shared" si="24"/>
        <v>0</v>
      </c>
      <c r="R24" s="34">
        <f t="shared" si="25"/>
        <v>0</v>
      </c>
      <c r="S24" s="226">
        <f t="shared" si="26"/>
        <v>0</v>
      </c>
      <c r="T24" s="227">
        <f t="shared" si="27"/>
        <v>0</v>
      </c>
      <c r="U24" s="228"/>
      <c r="V24" s="34"/>
      <c r="W24" s="34"/>
      <c r="X24" s="34"/>
      <c r="Y24" s="24"/>
      <c r="Z24" s="24"/>
      <c r="AA24" s="24"/>
      <c r="AB24" s="24"/>
      <c r="AC24" s="24"/>
      <c r="AD24" s="34">
        <f>IF(R24&gt;1060000,INDEX(간이세액표!A:L,MATCH(R24,간이세액표!A:A,3),F24+3),0)</f>
        <v>0</v>
      </c>
      <c r="AE24" s="34">
        <f t="shared" si="12"/>
        <v>0</v>
      </c>
      <c r="AF24" s="46">
        <f t="shared" si="13"/>
        <v>0</v>
      </c>
      <c r="AG24" s="46">
        <f t="shared" si="14"/>
        <v>0</v>
      </c>
      <c r="AH24" s="46">
        <f t="shared" si="15"/>
        <v>0</v>
      </c>
      <c r="AI24" s="46">
        <f t="shared" si="16"/>
        <v>0</v>
      </c>
      <c r="AJ24" s="24"/>
      <c r="AK24" s="24"/>
      <c r="AL24" s="24"/>
      <c r="AN24" s="49">
        <f t="shared" si="17"/>
        <v>0</v>
      </c>
      <c r="AO24" s="49">
        <v>0</v>
      </c>
      <c r="AP24" s="49">
        <f t="shared" si="18"/>
        <v>0</v>
      </c>
      <c r="AQ24" s="49">
        <f t="shared" si="19"/>
        <v>0</v>
      </c>
      <c r="AR24" s="49">
        <v>0</v>
      </c>
      <c r="AS24" s="49">
        <f t="shared" si="20"/>
        <v>0</v>
      </c>
      <c r="AT24" s="49">
        <f t="shared" si="21"/>
        <v>0</v>
      </c>
      <c r="AU24" s="49">
        <v>0</v>
      </c>
      <c r="AV24" s="49">
        <v>0</v>
      </c>
      <c r="AW24" s="49">
        <f t="shared" si="22"/>
        <v>0</v>
      </c>
      <c r="AX24" s="49">
        <v>0</v>
      </c>
      <c r="AY24" s="49">
        <v>0</v>
      </c>
    </row>
    <row r="25" spans="1:51" x14ac:dyDescent="0.3">
      <c r="A25" s="47">
        <v>20</v>
      </c>
      <c r="B25" s="94" t="str">
        <f t="shared" ca="1" si="4"/>
        <v>이상자</v>
      </c>
      <c r="C25" s="94" t="str">
        <f t="shared" ca="1" si="5"/>
        <v>641012-2******</v>
      </c>
      <c r="D25" s="94" t="str">
        <f t="shared" ca="1" si="6"/>
        <v>121여단 2대대</v>
      </c>
      <c r="E25" s="94" t="str">
        <f t="shared" ca="1" si="7"/>
        <v>민간조리원</v>
      </c>
      <c r="F25" s="95">
        <f t="shared" ca="1" si="8"/>
        <v>0</v>
      </c>
      <c r="G25" s="49"/>
      <c r="H25" s="49"/>
      <c r="I25" s="49"/>
      <c r="J25" s="151">
        <f t="shared" si="9"/>
        <v>0</v>
      </c>
      <c r="K25" s="151">
        <f t="shared" si="10"/>
        <v>0</v>
      </c>
      <c r="L25" s="151">
        <f t="shared" si="11"/>
        <v>0</v>
      </c>
      <c r="M25" s="23"/>
      <c r="N25" s="23"/>
      <c r="O25" s="23"/>
      <c r="P25" s="34">
        <f t="shared" si="23"/>
        <v>0</v>
      </c>
      <c r="Q25" s="152">
        <f t="shared" si="24"/>
        <v>0</v>
      </c>
      <c r="R25" s="34">
        <f t="shared" si="25"/>
        <v>0</v>
      </c>
      <c r="S25" s="226">
        <f t="shared" si="26"/>
        <v>0</v>
      </c>
      <c r="T25" s="227">
        <f t="shared" si="27"/>
        <v>0</v>
      </c>
      <c r="U25" s="228"/>
      <c r="V25" s="34"/>
      <c r="W25" s="34"/>
      <c r="X25" s="34"/>
      <c r="Y25" s="24"/>
      <c r="Z25" s="24"/>
      <c r="AA25" s="24"/>
      <c r="AB25" s="24"/>
      <c r="AC25" s="24"/>
      <c r="AD25" s="34">
        <f>IF(R25&gt;1060000,INDEX(간이세액표!A:L,MATCH(R25,간이세액표!A:A,3),F25+3),0)</f>
        <v>0</v>
      </c>
      <c r="AE25" s="34">
        <f t="shared" si="12"/>
        <v>0</v>
      </c>
      <c r="AF25" s="46">
        <f t="shared" si="13"/>
        <v>0</v>
      </c>
      <c r="AG25" s="46">
        <f t="shared" si="14"/>
        <v>0</v>
      </c>
      <c r="AH25" s="46">
        <f t="shared" si="15"/>
        <v>0</v>
      </c>
      <c r="AI25" s="46">
        <f t="shared" si="16"/>
        <v>0</v>
      </c>
      <c r="AJ25" s="24"/>
      <c r="AK25" s="24"/>
      <c r="AL25" s="24"/>
      <c r="AN25" s="49">
        <f t="shared" si="17"/>
        <v>0</v>
      </c>
      <c r="AO25" s="49">
        <v>0</v>
      </c>
      <c r="AP25" s="49">
        <f t="shared" si="18"/>
        <v>0</v>
      </c>
      <c r="AQ25" s="49">
        <f t="shared" si="19"/>
        <v>0</v>
      </c>
      <c r="AR25" s="49">
        <v>0</v>
      </c>
      <c r="AS25" s="49">
        <f t="shared" si="20"/>
        <v>0</v>
      </c>
      <c r="AT25" s="49">
        <f t="shared" si="21"/>
        <v>0</v>
      </c>
      <c r="AU25" s="49">
        <v>0</v>
      </c>
      <c r="AV25" s="49">
        <v>0</v>
      </c>
      <c r="AW25" s="49">
        <f t="shared" si="22"/>
        <v>0</v>
      </c>
      <c r="AX25" s="49">
        <v>0</v>
      </c>
      <c r="AY25" s="49">
        <v>0</v>
      </c>
    </row>
    <row r="26" spans="1:51" x14ac:dyDescent="0.3">
      <c r="A26" s="47">
        <v>21</v>
      </c>
      <c r="B26" s="94" t="str">
        <f t="shared" ca="1" si="4"/>
        <v>김덕남</v>
      </c>
      <c r="C26" s="94" t="str">
        <f t="shared" ca="1" si="5"/>
        <v>701004-2******</v>
      </c>
      <c r="D26" s="94" t="str">
        <f t="shared" ca="1" si="6"/>
        <v>121여단 직산</v>
      </c>
      <c r="E26" s="94" t="str">
        <f t="shared" ca="1" si="7"/>
        <v>민간조리원</v>
      </c>
      <c r="F26" s="95">
        <f t="shared" ca="1" si="8"/>
        <v>0</v>
      </c>
      <c r="G26" s="49"/>
      <c r="H26" s="49"/>
      <c r="I26" s="49"/>
      <c r="J26" s="151">
        <f t="shared" si="9"/>
        <v>0</v>
      </c>
      <c r="K26" s="151">
        <f t="shared" si="10"/>
        <v>0</v>
      </c>
      <c r="L26" s="151">
        <f t="shared" si="11"/>
        <v>0</v>
      </c>
      <c r="M26" s="23"/>
      <c r="N26" s="23"/>
      <c r="O26" s="23"/>
      <c r="P26" s="34">
        <f t="shared" si="23"/>
        <v>0</v>
      </c>
      <c r="Q26" s="152">
        <f t="shared" si="24"/>
        <v>0</v>
      </c>
      <c r="R26" s="34">
        <f t="shared" si="25"/>
        <v>0</v>
      </c>
      <c r="S26" s="226">
        <f t="shared" si="26"/>
        <v>0</v>
      </c>
      <c r="T26" s="227">
        <f t="shared" si="27"/>
        <v>0</v>
      </c>
      <c r="U26" s="228"/>
      <c r="V26" s="34"/>
      <c r="W26" s="34"/>
      <c r="X26" s="34"/>
      <c r="Y26" s="24"/>
      <c r="Z26" s="24"/>
      <c r="AA26" s="24"/>
      <c r="AB26" s="24"/>
      <c r="AC26" s="24"/>
      <c r="AD26" s="34">
        <f>IF(R26&gt;1060000,INDEX(간이세액표!A:L,MATCH(R26,간이세액표!A:A,3),F26+3),0)</f>
        <v>0</v>
      </c>
      <c r="AE26" s="34">
        <f t="shared" si="12"/>
        <v>0</v>
      </c>
      <c r="AF26" s="46">
        <f t="shared" si="13"/>
        <v>0</v>
      </c>
      <c r="AG26" s="46">
        <f t="shared" si="14"/>
        <v>0</v>
      </c>
      <c r="AH26" s="46">
        <f t="shared" si="15"/>
        <v>0</v>
      </c>
      <c r="AI26" s="46">
        <f t="shared" si="16"/>
        <v>0</v>
      </c>
      <c r="AJ26" s="24"/>
      <c r="AK26" s="24"/>
      <c r="AL26" s="24"/>
      <c r="AN26" s="49">
        <f t="shared" si="17"/>
        <v>0</v>
      </c>
      <c r="AO26" s="49">
        <v>0</v>
      </c>
      <c r="AP26" s="49">
        <f t="shared" si="18"/>
        <v>0</v>
      </c>
      <c r="AQ26" s="49">
        <f t="shared" si="19"/>
        <v>0</v>
      </c>
      <c r="AR26" s="49">
        <v>0</v>
      </c>
      <c r="AS26" s="49">
        <f t="shared" si="20"/>
        <v>0</v>
      </c>
      <c r="AT26" s="49">
        <f t="shared" si="21"/>
        <v>0</v>
      </c>
      <c r="AU26" s="49">
        <v>0</v>
      </c>
      <c r="AV26" s="49">
        <v>0</v>
      </c>
      <c r="AW26" s="49">
        <f t="shared" si="22"/>
        <v>0</v>
      </c>
      <c r="AX26" s="49">
        <v>0</v>
      </c>
      <c r="AY26" s="49">
        <v>0</v>
      </c>
    </row>
    <row r="27" spans="1:51" x14ac:dyDescent="0.3">
      <c r="A27" s="47">
        <v>22</v>
      </c>
      <c r="B27" s="94" t="str">
        <f t="shared" ca="1" si="4"/>
        <v>류혁환</v>
      </c>
      <c r="C27" s="94" t="str">
        <f t="shared" ca="1" si="5"/>
        <v>600629-2******</v>
      </c>
      <c r="D27" s="94" t="str">
        <f t="shared" ca="1" si="6"/>
        <v>121여단 병곡</v>
      </c>
      <c r="E27" s="94" t="str">
        <f t="shared" ca="1" si="7"/>
        <v>민간조리원</v>
      </c>
      <c r="F27" s="95">
        <f t="shared" ca="1" si="8"/>
        <v>1</v>
      </c>
      <c r="G27" s="49"/>
      <c r="H27" s="49"/>
      <c r="I27" s="49"/>
      <c r="J27" s="151">
        <f t="shared" si="9"/>
        <v>0</v>
      </c>
      <c r="K27" s="151">
        <f t="shared" si="10"/>
        <v>0</v>
      </c>
      <c r="L27" s="151">
        <f t="shared" si="11"/>
        <v>0</v>
      </c>
      <c r="M27" s="23"/>
      <c r="N27" s="23"/>
      <c r="O27" s="23"/>
      <c r="P27" s="34">
        <f t="shared" si="23"/>
        <v>0</v>
      </c>
      <c r="Q27" s="152">
        <f t="shared" si="24"/>
        <v>0</v>
      </c>
      <c r="R27" s="34">
        <f t="shared" si="25"/>
        <v>0</v>
      </c>
      <c r="S27" s="226">
        <f t="shared" si="26"/>
        <v>0</v>
      </c>
      <c r="T27" s="227">
        <f t="shared" si="27"/>
        <v>0</v>
      </c>
      <c r="U27" s="228"/>
      <c r="V27" s="34"/>
      <c r="W27" s="34"/>
      <c r="X27" s="34"/>
      <c r="Y27" s="24"/>
      <c r="Z27" s="24"/>
      <c r="AA27" s="24"/>
      <c r="AB27" s="24"/>
      <c r="AC27" s="24"/>
      <c r="AD27" s="34">
        <f>IF(R27&gt;1060000,INDEX(간이세액표!A:L,MATCH(R27,간이세액표!A:A,3),F27+3),0)</f>
        <v>0</v>
      </c>
      <c r="AE27" s="34">
        <f t="shared" si="12"/>
        <v>0</v>
      </c>
      <c r="AF27" s="46">
        <f t="shared" si="13"/>
        <v>0</v>
      </c>
      <c r="AG27" s="46">
        <f t="shared" si="14"/>
        <v>0</v>
      </c>
      <c r="AH27" s="46">
        <f t="shared" si="15"/>
        <v>0</v>
      </c>
      <c r="AI27" s="46">
        <f t="shared" si="16"/>
        <v>0</v>
      </c>
      <c r="AJ27" s="24"/>
      <c r="AK27" s="24"/>
      <c r="AL27" s="24"/>
      <c r="AN27" s="49">
        <f t="shared" si="17"/>
        <v>0</v>
      </c>
      <c r="AO27" s="49">
        <v>0</v>
      </c>
      <c r="AP27" s="49">
        <f t="shared" si="18"/>
        <v>0</v>
      </c>
      <c r="AQ27" s="49">
        <f t="shared" si="19"/>
        <v>0</v>
      </c>
      <c r="AR27" s="49">
        <v>0</v>
      </c>
      <c r="AS27" s="49">
        <f t="shared" si="20"/>
        <v>0</v>
      </c>
      <c r="AT27" s="49">
        <f t="shared" si="21"/>
        <v>0</v>
      </c>
      <c r="AU27" s="49">
        <v>0</v>
      </c>
      <c r="AV27" s="49">
        <v>0</v>
      </c>
      <c r="AW27" s="49">
        <f t="shared" si="22"/>
        <v>0</v>
      </c>
      <c r="AX27" s="49">
        <v>0</v>
      </c>
      <c r="AY27" s="49">
        <v>0</v>
      </c>
    </row>
    <row r="28" spans="1:51" x14ac:dyDescent="0.3">
      <c r="A28" s="47">
        <v>23</v>
      </c>
      <c r="B28" s="94" t="str">
        <f t="shared" ca="1" si="4"/>
        <v>허덕기</v>
      </c>
      <c r="C28" s="94" t="str">
        <f t="shared" ca="1" si="5"/>
        <v>720107-2******</v>
      </c>
      <c r="D28" s="94" t="str">
        <f t="shared" ca="1" si="6"/>
        <v>121여단 3대대</v>
      </c>
      <c r="E28" s="94" t="str">
        <f t="shared" ca="1" si="7"/>
        <v>민간조리원</v>
      </c>
      <c r="F28" s="95">
        <f t="shared" ca="1" si="8"/>
        <v>1</v>
      </c>
      <c r="G28" s="49"/>
      <c r="H28" s="49"/>
      <c r="I28" s="49"/>
      <c r="J28" s="151">
        <f t="shared" si="9"/>
        <v>0</v>
      </c>
      <c r="K28" s="151">
        <f t="shared" si="10"/>
        <v>0</v>
      </c>
      <c r="L28" s="151">
        <f t="shared" si="11"/>
        <v>0</v>
      </c>
      <c r="M28" s="23"/>
      <c r="N28" s="23"/>
      <c r="O28" s="23"/>
      <c r="P28" s="34">
        <f t="shared" si="23"/>
        <v>0</v>
      </c>
      <c r="Q28" s="152">
        <f t="shared" si="24"/>
        <v>0</v>
      </c>
      <c r="R28" s="34">
        <f t="shared" si="25"/>
        <v>0</v>
      </c>
      <c r="S28" s="226">
        <f t="shared" si="26"/>
        <v>0</v>
      </c>
      <c r="T28" s="227">
        <f t="shared" si="27"/>
        <v>0</v>
      </c>
      <c r="U28" s="228"/>
      <c r="V28" s="34"/>
      <c r="W28" s="34"/>
      <c r="X28" s="34"/>
      <c r="Y28" s="24"/>
      <c r="Z28" s="24"/>
      <c r="AA28" s="24"/>
      <c r="AB28" s="24"/>
      <c r="AC28" s="24"/>
      <c r="AD28" s="34">
        <f>IF(R28&gt;1060000,INDEX(간이세액표!A:L,MATCH(R28,간이세액표!A:A,3),F28+3),0)</f>
        <v>0</v>
      </c>
      <c r="AE28" s="34">
        <f t="shared" si="12"/>
        <v>0</v>
      </c>
      <c r="AF28" s="46">
        <f t="shared" si="13"/>
        <v>0</v>
      </c>
      <c r="AG28" s="46">
        <f t="shared" si="14"/>
        <v>0</v>
      </c>
      <c r="AH28" s="46">
        <f t="shared" si="15"/>
        <v>0</v>
      </c>
      <c r="AI28" s="46">
        <f t="shared" si="16"/>
        <v>0</v>
      </c>
      <c r="AJ28" s="24"/>
      <c r="AK28" s="24"/>
      <c r="AL28" s="24"/>
      <c r="AN28" s="49">
        <f t="shared" si="17"/>
        <v>0</v>
      </c>
      <c r="AO28" s="49">
        <v>0</v>
      </c>
      <c r="AP28" s="49">
        <f t="shared" si="18"/>
        <v>0</v>
      </c>
      <c r="AQ28" s="49">
        <f t="shared" si="19"/>
        <v>0</v>
      </c>
      <c r="AR28" s="49">
        <v>0</v>
      </c>
      <c r="AS28" s="49">
        <f t="shared" si="20"/>
        <v>0</v>
      </c>
      <c r="AT28" s="49">
        <f t="shared" si="21"/>
        <v>0</v>
      </c>
      <c r="AU28" s="49">
        <v>0</v>
      </c>
      <c r="AV28" s="49">
        <v>0</v>
      </c>
      <c r="AW28" s="49">
        <f t="shared" si="22"/>
        <v>0</v>
      </c>
      <c r="AX28" s="49">
        <v>0</v>
      </c>
      <c r="AY28" s="49">
        <v>0</v>
      </c>
    </row>
    <row r="29" spans="1:51" x14ac:dyDescent="0.3">
      <c r="A29" s="47">
        <v>24</v>
      </c>
      <c r="B29" s="94" t="str">
        <f t="shared" ca="1" si="4"/>
        <v>김민주</v>
      </c>
      <c r="C29" s="94" t="str">
        <f t="shared" ca="1" si="5"/>
        <v>780310-2******</v>
      </c>
      <c r="D29" s="94" t="str">
        <f t="shared" ca="1" si="6"/>
        <v>121여단 3대대</v>
      </c>
      <c r="E29" s="94" t="str">
        <f t="shared" ca="1" si="7"/>
        <v>민간조리원</v>
      </c>
      <c r="F29" s="95">
        <f t="shared" ca="1" si="8"/>
        <v>0</v>
      </c>
      <c r="G29" s="49"/>
      <c r="H29" s="49"/>
      <c r="I29" s="49"/>
      <c r="J29" s="151">
        <f t="shared" si="9"/>
        <v>0</v>
      </c>
      <c r="K29" s="151">
        <f t="shared" si="10"/>
        <v>0</v>
      </c>
      <c r="L29" s="151">
        <f t="shared" si="11"/>
        <v>0</v>
      </c>
      <c r="M29" s="23"/>
      <c r="N29" s="23"/>
      <c r="O29" s="23"/>
      <c r="P29" s="34">
        <f t="shared" si="23"/>
        <v>0</v>
      </c>
      <c r="Q29" s="152">
        <f t="shared" si="24"/>
        <v>0</v>
      </c>
      <c r="R29" s="34">
        <f t="shared" si="25"/>
        <v>0</v>
      </c>
      <c r="S29" s="226">
        <f t="shared" si="26"/>
        <v>0</v>
      </c>
      <c r="T29" s="227">
        <f t="shared" si="27"/>
        <v>0</v>
      </c>
      <c r="U29" s="228"/>
      <c r="V29" s="34"/>
      <c r="W29" s="34"/>
      <c r="X29" s="34"/>
      <c r="Y29" s="24"/>
      <c r="Z29" s="24"/>
      <c r="AA29" s="24"/>
      <c r="AB29" s="24"/>
      <c r="AC29" s="24"/>
      <c r="AD29" s="34">
        <f>IF(R29&gt;1060000,INDEX(간이세액표!A:L,MATCH(R29,간이세액표!A:A,3),F29+3),0)</f>
        <v>0</v>
      </c>
      <c r="AE29" s="34">
        <f t="shared" si="12"/>
        <v>0</v>
      </c>
      <c r="AF29" s="46">
        <f t="shared" si="13"/>
        <v>0</v>
      </c>
      <c r="AG29" s="46">
        <f t="shared" si="14"/>
        <v>0</v>
      </c>
      <c r="AH29" s="46">
        <f t="shared" si="15"/>
        <v>0</v>
      </c>
      <c r="AI29" s="46">
        <f t="shared" si="16"/>
        <v>0</v>
      </c>
      <c r="AJ29" s="24"/>
      <c r="AK29" s="24"/>
      <c r="AL29" s="24"/>
      <c r="AN29" s="49">
        <f t="shared" si="17"/>
        <v>0</v>
      </c>
      <c r="AO29" s="49">
        <v>0</v>
      </c>
      <c r="AP29" s="49">
        <f t="shared" si="18"/>
        <v>0</v>
      </c>
      <c r="AQ29" s="49">
        <f t="shared" si="19"/>
        <v>0</v>
      </c>
      <c r="AR29" s="49">
        <v>0</v>
      </c>
      <c r="AS29" s="49">
        <f t="shared" si="20"/>
        <v>0</v>
      </c>
      <c r="AT29" s="49">
        <f t="shared" si="21"/>
        <v>0</v>
      </c>
      <c r="AU29" s="49">
        <v>0</v>
      </c>
      <c r="AV29" s="49">
        <v>0</v>
      </c>
      <c r="AW29" s="49">
        <f t="shared" si="22"/>
        <v>0</v>
      </c>
      <c r="AX29" s="49">
        <v>0</v>
      </c>
      <c r="AY29" s="49">
        <v>0</v>
      </c>
    </row>
    <row r="30" spans="1:51" x14ac:dyDescent="0.3">
      <c r="A30" s="47">
        <v>25</v>
      </c>
      <c r="B30" s="94" t="str">
        <f t="shared" ca="1" si="4"/>
        <v>황순남</v>
      </c>
      <c r="C30" s="94" t="str">
        <f t="shared" ca="1" si="5"/>
        <v>691005-2******</v>
      </c>
      <c r="D30" s="94" t="str">
        <f t="shared" ca="1" si="6"/>
        <v>122여단 본부</v>
      </c>
      <c r="E30" s="94" t="str">
        <f t="shared" ca="1" si="7"/>
        <v>민간조리원</v>
      </c>
      <c r="F30" s="95">
        <f t="shared" ca="1" si="8"/>
        <v>1</v>
      </c>
      <c r="G30" s="49"/>
      <c r="H30" s="49"/>
      <c r="I30" s="49"/>
      <c r="J30" s="151">
        <f t="shared" si="9"/>
        <v>0</v>
      </c>
      <c r="K30" s="151">
        <f t="shared" si="10"/>
        <v>0</v>
      </c>
      <c r="L30" s="151">
        <f t="shared" si="11"/>
        <v>0</v>
      </c>
      <c r="M30" s="23"/>
      <c r="N30" s="23"/>
      <c r="O30" s="23"/>
      <c r="P30" s="34">
        <f t="shared" si="23"/>
        <v>0</v>
      </c>
      <c r="Q30" s="152">
        <f t="shared" si="24"/>
        <v>0</v>
      </c>
      <c r="R30" s="34">
        <f t="shared" si="25"/>
        <v>0</v>
      </c>
      <c r="S30" s="226">
        <f t="shared" si="26"/>
        <v>0</v>
      </c>
      <c r="T30" s="227">
        <f t="shared" si="27"/>
        <v>0</v>
      </c>
      <c r="U30" s="228"/>
      <c r="V30" s="34"/>
      <c r="W30" s="34"/>
      <c r="X30" s="34"/>
      <c r="Y30" s="24"/>
      <c r="Z30" s="24"/>
      <c r="AA30" s="24"/>
      <c r="AB30" s="24"/>
      <c r="AC30" s="24"/>
      <c r="AD30" s="34">
        <f>IF(R30&gt;1060000,INDEX(간이세액표!A:L,MATCH(R30,간이세액표!A:A,3),F30+3),0)</f>
        <v>0</v>
      </c>
      <c r="AE30" s="34">
        <f t="shared" si="12"/>
        <v>0</v>
      </c>
      <c r="AF30" s="46">
        <f t="shared" si="13"/>
        <v>0</v>
      </c>
      <c r="AG30" s="46">
        <f t="shared" si="14"/>
        <v>0</v>
      </c>
      <c r="AH30" s="46">
        <f t="shared" si="15"/>
        <v>0</v>
      </c>
      <c r="AI30" s="46">
        <f t="shared" si="16"/>
        <v>0</v>
      </c>
      <c r="AJ30" s="24"/>
      <c r="AK30" s="24"/>
      <c r="AL30" s="24"/>
      <c r="AN30" s="49">
        <f t="shared" si="17"/>
        <v>0</v>
      </c>
      <c r="AO30" s="49">
        <v>0</v>
      </c>
      <c r="AP30" s="49">
        <f t="shared" si="18"/>
        <v>0</v>
      </c>
      <c r="AQ30" s="49">
        <f t="shared" si="19"/>
        <v>0</v>
      </c>
      <c r="AR30" s="49">
        <v>0</v>
      </c>
      <c r="AS30" s="49">
        <f t="shared" si="20"/>
        <v>0</v>
      </c>
      <c r="AT30" s="49">
        <f t="shared" si="21"/>
        <v>0</v>
      </c>
      <c r="AU30" s="49">
        <v>0</v>
      </c>
      <c r="AV30" s="49">
        <v>0</v>
      </c>
      <c r="AW30" s="49">
        <f t="shared" si="22"/>
        <v>0</v>
      </c>
      <c r="AX30" s="49">
        <v>0</v>
      </c>
      <c r="AY30" s="49">
        <v>0</v>
      </c>
    </row>
    <row r="31" spans="1:51" x14ac:dyDescent="0.3">
      <c r="A31" s="47">
        <v>26</v>
      </c>
      <c r="B31" s="94" t="str">
        <f t="shared" ca="1" si="4"/>
        <v>조옥</v>
      </c>
      <c r="C31" s="94" t="str">
        <f t="shared" ca="1" si="5"/>
        <v>601210-2******</v>
      </c>
      <c r="D31" s="94" t="str">
        <f t="shared" ca="1" si="6"/>
        <v>122여단 1대대</v>
      </c>
      <c r="E31" s="94" t="str">
        <f t="shared" ca="1" si="7"/>
        <v>민간조리원</v>
      </c>
      <c r="F31" s="95">
        <f t="shared" ca="1" si="8"/>
        <v>0</v>
      </c>
      <c r="G31" s="49"/>
      <c r="H31" s="49"/>
      <c r="I31" s="49"/>
      <c r="J31" s="151">
        <f t="shared" si="9"/>
        <v>0</v>
      </c>
      <c r="K31" s="151">
        <f t="shared" si="10"/>
        <v>0</v>
      </c>
      <c r="L31" s="151">
        <f t="shared" si="11"/>
        <v>0</v>
      </c>
      <c r="M31" s="23"/>
      <c r="N31" s="23"/>
      <c r="O31" s="23"/>
      <c r="P31" s="34">
        <f t="shared" si="23"/>
        <v>0</v>
      </c>
      <c r="Q31" s="152">
        <f t="shared" si="24"/>
        <v>0</v>
      </c>
      <c r="R31" s="34">
        <f t="shared" si="25"/>
        <v>0</v>
      </c>
      <c r="S31" s="226">
        <f t="shared" si="26"/>
        <v>0</v>
      </c>
      <c r="T31" s="227">
        <f t="shared" si="27"/>
        <v>0</v>
      </c>
      <c r="U31" s="228"/>
      <c r="V31" s="34"/>
      <c r="W31" s="34"/>
      <c r="X31" s="34"/>
      <c r="Y31" s="24"/>
      <c r="Z31" s="24"/>
      <c r="AA31" s="24"/>
      <c r="AB31" s="24"/>
      <c r="AC31" s="24"/>
      <c r="AD31" s="34">
        <f>IF(R31&gt;1060000,INDEX(간이세액표!A:L,MATCH(R31,간이세액표!A:A,3),F31+3),0)</f>
        <v>0</v>
      </c>
      <c r="AE31" s="34">
        <f t="shared" si="12"/>
        <v>0</v>
      </c>
      <c r="AF31" s="46">
        <f t="shared" si="13"/>
        <v>0</v>
      </c>
      <c r="AG31" s="46">
        <f t="shared" si="14"/>
        <v>0</v>
      </c>
      <c r="AH31" s="46">
        <f t="shared" si="15"/>
        <v>0</v>
      </c>
      <c r="AI31" s="46">
        <f t="shared" si="16"/>
        <v>0</v>
      </c>
      <c r="AJ31" s="24"/>
      <c r="AK31" s="24"/>
      <c r="AL31" s="24"/>
      <c r="AN31" s="49">
        <f t="shared" si="17"/>
        <v>0</v>
      </c>
      <c r="AO31" s="49">
        <v>0</v>
      </c>
      <c r="AP31" s="49">
        <f t="shared" si="18"/>
        <v>0</v>
      </c>
      <c r="AQ31" s="49">
        <f t="shared" si="19"/>
        <v>0</v>
      </c>
      <c r="AR31" s="49">
        <v>0</v>
      </c>
      <c r="AS31" s="49">
        <f t="shared" si="20"/>
        <v>0</v>
      </c>
      <c r="AT31" s="49">
        <f t="shared" si="21"/>
        <v>0</v>
      </c>
      <c r="AU31" s="49">
        <v>0</v>
      </c>
      <c r="AV31" s="49">
        <v>0</v>
      </c>
      <c r="AW31" s="49">
        <f t="shared" si="22"/>
        <v>0</v>
      </c>
      <c r="AX31" s="49">
        <v>0</v>
      </c>
      <c r="AY31" s="49">
        <v>0</v>
      </c>
    </row>
    <row r="32" spans="1:51" x14ac:dyDescent="0.3">
      <c r="A32" s="47">
        <v>27</v>
      </c>
      <c r="B32" s="94" t="str">
        <f t="shared" ca="1" si="4"/>
        <v>김태희</v>
      </c>
      <c r="C32" s="94" t="str">
        <f t="shared" ca="1" si="5"/>
        <v>710923-2******</v>
      </c>
      <c r="D32" s="94" t="str">
        <f t="shared" ca="1" si="6"/>
        <v>122여단 2대대</v>
      </c>
      <c r="E32" s="94" t="str">
        <f t="shared" ca="1" si="7"/>
        <v>민간조리원</v>
      </c>
      <c r="F32" s="95">
        <f t="shared" ca="1" si="8"/>
        <v>0</v>
      </c>
      <c r="G32" s="49"/>
      <c r="H32" s="49"/>
      <c r="I32" s="49"/>
      <c r="J32" s="151">
        <f t="shared" si="9"/>
        <v>0</v>
      </c>
      <c r="K32" s="151">
        <f t="shared" si="10"/>
        <v>0</v>
      </c>
      <c r="L32" s="151">
        <f t="shared" si="11"/>
        <v>0</v>
      </c>
      <c r="M32" s="23"/>
      <c r="N32" s="23"/>
      <c r="O32" s="23"/>
      <c r="P32" s="34">
        <f t="shared" si="23"/>
        <v>0</v>
      </c>
      <c r="Q32" s="152">
        <f t="shared" si="24"/>
        <v>0</v>
      </c>
      <c r="R32" s="34">
        <f t="shared" si="25"/>
        <v>0</v>
      </c>
      <c r="S32" s="226">
        <f t="shared" si="26"/>
        <v>0</v>
      </c>
      <c r="T32" s="227">
        <f t="shared" si="27"/>
        <v>0</v>
      </c>
      <c r="U32" s="228"/>
      <c r="V32" s="34"/>
      <c r="W32" s="34"/>
      <c r="X32" s="34"/>
      <c r="Y32" s="24"/>
      <c r="Z32" s="24"/>
      <c r="AA32" s="24"/>
      <c r="AB32" s="24"/>
      <c r="AC32" s="24"/>
      <c r="AD32" s="34">
        <f>IF(R32&gt;1060000,INDEX(간이세액표!A:L,MATCH(R32,간이세액표!A:A,3),F32+3),0)</f>
        <v>0</v>
      </c>
      <c r="AE32" s="34">
        <f t="shared" si="12"/>
        <v>0</v>
      </c>
      <c r="AF32" s="46">
        <f t="shared" si="13"/>
        <v>0</v>
      </c>
      <c r="AG32" s="46">
        <f t="shared" si="14"/>
        <v>0</v>
      </c>
      <c r="AH32" s="46">
        <f t="shared" si="15"/>
        <v>0</v>
      </c>
      <c r="AI32" s="46">
        <f t="shared" si="16"/>
        <v>0</v>
      </c>
      <c r="AJ32" s="24"/>
      <c r="AK32" s="24"/>
      <c r="AL32" s="24"/>
      <c r="AN32" s="49">
        <f t="shared" si="17"/>
        <v>0</v>
      </c>
      <c r="AO32" s="49">
        <v>0</v>
      </c>
      <c r="AP32" s="49">
        <f t="shared" si="18"/>
        <v>0</v>
      </c>
      <c r="AQ32" s="49">
        <f t="shared" si="19"/>
        <v>0</v>
      </c>
      <c r="AR32" s="49">
        <v>0</v>
      </c>
      <c r="AS32" s="49">
        <f t="shared" si="20"/>
        <v>0</v>
      </c>
      <c r="AT32" s="49">
        <f t="shared" si="21"/>
        <v>0</v>
      </c>
      <c r="AU32" s="49">
        <v>0</v>
      </c>
      <c r="AV32" s="49">
        <v>0</v>
      </c>
      <c r="AW32" s="49">
        <f t="shared" si="22"/>
        <v>0</v>
      </c>
      <c r="AX32" s="49">
        <v>0</v>
      </c>
      <c r="AY32" s="49">
        <v>0</v>
      </c>
    </row>
    <row r="33" spans="1:51" x14ac:dyDescent="0.3">
      <c r="A33" s="47">
        <v>28</v>
      </c>
      <c r="B33" s="94" t="str">
        <f t="shared" ca="1" si="4"/>
        <v>임종순</v>
      </c>
      <c r="C33" s="94" t="str">
        <f t="shared" ca="1" si="5"/>
        <v>661218-2******</v>
      </c>
      <c r="D33" s="94" t="str">
        <f t="shared" ca="1" si="6"/>
        <v>122여단 3대대</v>
      </c>
      <c r="E33" s="94" t="str">
        <f t="shared" ca="1" si="7"/>
        <v>민간조리원</v>
      </c>
      <c r="F33" s="95">
        <f t="shared" ca="1" si="8"/>
        <v>2</v>
      </c>
      <c r="G33" s="49"/>
      <c r="H33" s="49"/>
      <c r="I33" s="49"/>
      <c r="J33" s="151">
        <f t="shared" si="9"/>
        <v>0</v>
      </c>
      <c r="K33" s="151">
        <f t="shared" si="10"/>
        <v>0</v>
      </c>
      <c r="L33" s="151">
        <f t="shared" si="11"/>
        <v>0</v>
      </c>
      <c r="M33" s="23"/>
      <c r="N33" s="23"/>
      <c r="O33" s="23"/>
      <c r="P33" s="34">
        <f t="shared" si="23"/>
        <v>0</v>
      </c>
      <c r="Q33" s="152">
        <f t="shared" si="24"/>
        <v>0</v>
      </c>
      <c r="R33" s="34">
        <f t="shared" si="25"/>
        <v>0</v>
      </c>
      <c r="S33" s="226">
        <f t="shared" si="26"/>
        <v>0</v>
      </c>
      <c r="T33" s="227">
        <f t="shared" si="27"/>
        <v>0</v>
      </c>
      <c r="U33" s="228"/>
      <c r="V33" s="34"/>
      <c r="W33" s="34"/>
      <c r="X33" s="34"/>
      <c r="Y33" s="24"/>
      <c r="Z33" s="24"/>
      <c r="AA33" s="24"/>
      <c r="AB33" s="24"/>
      <c r="AC33" s="24"/>
      <c r="AD33" s="34">
        <f>IF(R33&gt;1060000,INDEX(간이세액표!A:L,MATCH(R33,간이세액표!A:A,3),F33+3),0)</f>
        <v>0</v>
      </c>
      <c r="AE33" s="34">
        <f t="shared" si="12"/>
        <v>0</v>
      </c>
      <c r="AF33" s="46">
        <f t="shared" si="13"/>
        <v>0</v>
      </c>
      <c r="AG33" s="46">
        <f t="shared" si="14"/>
        <v>0</v>
      </c>
      <c r="AH33" s="46">
        <f t="shared" si="15"/>
        <v>0</v>
      </c>
      <c r="AI33" s="46">
        <f t="shared" si="16"/>
        <v>0</v>
      </c>
      <c r="AJ33" s="24"/>
      <c r="AK33" s="24"/>
      <c r="AL33" s="24"/>
      <c r="AN33" s="49">
        <f t="shared" si="17"/>
        <v>0</v>
      </c>
      <c r="AO33" s="49">
        <v>0</v>
      </c>
      <c r="AP33" s="49">
        <f t="shared" si="18"/>
        <v>0</v>
      </c>
      <c r="AQ33" s="49">
        <f t="shared" si="19"/>
        <v>0</v>
      </c>
      <c r="AR33" s="49">
        <v>0</v>
      </c>
      <c r="AS33" s="49">
        <f t="shared" si="20"/>
        <v>0</v>
      </c>
      <c r="AT33" s="49">
        <f t="shared" si="21"/>
        <v>0</v>
      </c>
      <c r="AU33" s="49">
        <v>0</v>
      </c>
      <c r="AV33" s="49">
        <v>0</v>
      </c>
      <c r="AW33" s="49">
        <f t="shared" si="22"/>
        <v>0</v>
      </c>
      <c r="AX33" s="49">
        <v>0</v>
      </c>
      <c r="AY33" s="49">
        <v>0</v>
      </c>
    </row>
    <row r="34" spans="1:51" x14ac:dyDescent="0.3">
      <c r="A34" s="47">
        <v>29</v>
      </c>
      <c r="B34" s="94" t="str">
        <f t="shared" ca="1" si="4"/>
        <v>김귀애</v>
      </c>
      <c r="C34" s="94" t="str">
        <f t="shared" ca="1" si="5"/>
        <v>560405-2******</v>
      </c>
      <c r="D34" s="94" t="str">
        <f t="shared" ca="1" si="6"/>
        <v>122여단 월포</v>
      </c>
      <c r="E34" s="94" t="str">
        <f t="shared" ca="1" si="7"/>
        <v>민간조리원</v>
      </c>
      <c r="F34" s="95">
        <f t="shared" ca="1" si="8"/>
        <v>0</v>
      </c>
      <c r="G34" s="49"/>
      <c r="H34" s="49"/>
      <c r="I34" s="49"/>
      <c r="J34" s="151">
        <f t="shared" si="9"/>
        <v>0</v>
      </c>
      <c r="K34" s="151">
        <f t="shared" si="10"/>
        <v>0</v>
      </c>
      <c r="L34" s="151">
        <f t="shared" si="11"/>
        <v>0</v>
      </c>
      <c r="M34" s="23"/>
      <c r="N34" s="23"/>
      <c r="O34" s="23"/>
      <c r="P34" s="34">
        <f t="shared" si="23"/>
        <v>0</v>
      </c>
      <c r="Q34" s="152">
        <f t="shared" si="24"/>
        <v>0</v>
      </c>
      <c r="R34" s="34">
        <f t="shared" si="25"/>
        <v>0</v>
      </c>
      <c r="S34" s="226">
        <f t="shared" si="26"/>
        <v>0</v>
      </c>
      <c r="T34" s="227">
        <f t="shared" si="27"/>
        <v>0</v>
      </c>
      <c r="U34" s="228"/>
      <c r="V34" s="34"/>
      <c r="W34" s="34"/>
      <c r="X34" s="34"/>
      <c r="Y34" s="24"/>
      <c r="Z34" s="24"/>
      <c r="AA34" s="24"/>
      <c r="AB34" s="24"/>
      <c r="AC34" s="24"/>
      <c r="AD34" s="34">
        <f>IF(R34&gt;1060000,INDEX(간이세액표!A:L,MATCH(R34,간이세액표!A:A,3),F34+3),0)</f>
        <v>0</v>
      </c>
      <c r="AE34" s="34">
        <f t="shared" si="12"/>
        <v>0</v>
      </c>
      <c r="AF34" s="46">
        <f t="shared" si="13"/>
        <v>0</v>
      </c>
      <c r="AG34" s="46">
        <f t="shared" si="14"/>
        <v>0</v>
      </c>
      <c r="AH34" s="46">
        <f t="shared" si="15"/>
        <v>0</v>
      </c>
      <c r="AI34" s="46">
        <f t="shared" si="16"/>
        <v>0</v>
      </c>
      <c r="AJ34" s="24"/>
      <c r="AK34" s="24"/>
      <c r="AL34" s="24"/>
      <c r="AN34" s="49">
        <f t="shared" si="17"/>
        <v>0</v>
      </c>
      <c r="AO34" s="49">
        <v>0</v>
      </c>
      <c r="AP34" s="49">
        <f t="shared" si="18"/>
        <v>0</v>
      </c>
      <c r="AQ34" s="49">
        <f t="shared" si="19"/>
        <v>0</v>
      </c>
      <c r="AR34" s="49">
        <v>0</v>
      </c>
      <c r="AS34" s="49">
        <f t="shared" si="20"/>
        <v>0</v>
      </c>
      <c r="AT34" s="49">
        <f t="shared" si="21"/>
        <v>0</v>
      </c>
      <c r="AU34" s="49">
        <v>0</v>
      </c>
      <c r="AV34" s="49">
        <v>0</v>
      </c>
      <c r="AW34" s="49">
        <f t="shared" si="22"/>
        <v>0</v>
      </c>
      <c r="AX34" s="49">
        <v>0</v>
      </c>
      <c r="AY34" s="49">
        <v>0</v>
      </c>
    </row>
    <row r="35" spans="1:51" x14ac:dyDescent="0.3">
      <c r="A35" s="47">
        <v>30</v>
      </c>
      <c r="B35" s="94" t="str">
        <f t="shared" ca="1" si="4"/>
        <v>정영숙</v>
      </c>
      <c r="C35" s="94" t="str">
        <f t="shared" ca="1" si="5"/>
        <v>640821-2******</v>
      </c>
      <c r="D35" s="94" t="str">
        <f t="shared" ca="1" si="6"/>
        <v>122여단 장사</v>
      </c>
      <c r="E35" s="94" t="str">
        <f t="shared" ca="1" si="7"/>
        <v>민간조리원</v>
      </c>
      <c r="F35" s="95">
        <f t="shared" ca="1" si="8"/>
        <v>0</v>
      </c>
      <c r="G35" s="49"/>
      <c r="H35" s="49"/>
      <c r="I35" s="49"/>
      <c r="J35" s="151">
        <f t="shared" si="9"/>
        <v>0</v>
      </c>
      <c r="K35" s="151">
        <f t="shared" si="10"/>
        <v>0</v>
      </c>
      <c r="L35" s="151">
        <f t="shared" si="11"/>
        <v>0</v>
      </c>
      <c r="M35" s="23"/>
      <c r="N35" s="23"/>
      <c r="O35" s="23"/>
      <c r="P35" s="34">
        <f t="shared" si="23"/>
        <v>0</v>
      </c>
      <c r="Q35" s="152">
        <f t="shared" si="24"/>
        <v>0</v>
      </c>
      <c r="R35" s="34">
        <f t="shared" si="25"/>
        <v>0</v>
      </c>
      <c r="S35" s="226">
        <f t="shared" si="26"/>
        <v>0</v>
      </c>
      <c r="T35" s="227">
        <f t="shared" si="27"/>
        <v>0</v>
      </c>
      <c r="U35" s="228"/>
      <c r="V35" s="34"/>
      <c r="W35" s="34"/>
      <c r="X35" s="34"/>
      <c r="Y35" s="24"/>
      <c r="Z35" s="24"/>
      <c r="AA35" s="24"/>
      <c r="AB35" s="24"/>
      <c r="AC35" s="24"/>
      <c r="AD35" s="34">
        <f>IF(R35&gt;1060000,INDEX(간이세액표!A:L,MATCH(R35,간이세액표!A:A,3),F35+3),0)</f>
        <v>0</v>
      </c>
      <c r="AE35" s="34">
        <f t="shared" si="12"/>
        <v>0</v>
      </c>
      <c r="AF35" s="46">
        <f t="shared" si="13"/>
        <v>0</v>
      </c>
      <c r="AG35" s="46">
        <f t="shared" si="14"/>
        <v>0</v>
      </c>
      <c r="AH35" s="46">
        <f t="shared" si="15"/>
        <v>0</v>
      </c>
      <c r="AI35" s="46">
        <f t="shared" si="16"/>
        <v>0</v>
      </c>
      <c r="AJ35" s="24"/>
      <c r="AK35" s="24"/>
      <c r="AL35" s="24"/>
      <c r="AN35" s="49">
        <f t="shared" si="17"/>
        <v>0</v>
      </c>
      <c r="AO35" s="49">
        <v>0</v>
      </c>
      <c r="AP35" s="49">
        <f t="shared" si="18"/>
        <v>0</v>
      </c>
      <c r="AQ35" s="49">
        <f t="shared" si="19"/>
        <v>0</v>
      </c>
      <c r="AR35" s="49">
        <v>0</v>
      </c>
      <c r="AS35" s="49">
        <f t="shared" si="20"/>
        <v>0</v>
      </c>
      <c r="AT35" s="49">
        <f t="shared" si="21"/>
        <v>0</v>
      </c>
      <c r="AU35" s="49">
        <v>0</v>
      </c>
      <c r="AV35" s="49">
        <v>0</v>
      </c>
      <c r="AW35" s="49">
        <f t="shared" si="22"/>
        <v>0</v>
      </c>
      <c r="AX35" s="49">
        <v>0</v>
      </c>
      <c r="AY35" s="49">
        <v>0</v>
      </c>
    </row>
    <row r="36" spans="1:51" x14ac:dyDescent="0.3">
      <c r="A36" s="47">
        <v>31</v>
      </c>
      <c r="B36" s="94" t="str">
        <f t="shared" ca="1" si="4"/>
        <v>권오금</v>
      </c>
      <c r="C36" s="94" t="str">
        <f t="shared" ca="1" si="5"/>
        <v>640501-2******</v>
      </c>
      <c r="D36" s="94" t="str">
        <f t="shared" ca="1" si="6"/>
        <v>122여단 4대대</v>
      </c>
      <c r="E36" s="94" t="str">
        <f t="shared" ca="1" si="7"/>
        <v>민간조리원</v>
      </c>
      <c r="F36" s="95">
        <f t="shared" ca="1" si="8"/>
        <v>1</v>
      </c>
      <c r="G36" s="49"/>
      <c r="H36" s="49"/>
      <c r="I36" s="49"/>
      <c r="J36" s="151">
        <f t="shared" si="9"/>
        <v>0</v>
      </c>
      <c r="K36" s="151">
        <f t="shared" si="10"/>
        <v>0</v>
      </c>
      <c r="L36" s="151">
        <f t="shared" si="11"/>
        <v>0</v>
      </c>
      <c r="M36" s="23"/>
      <c r="N36" s="23"/>
      <c r="O36" s="23"/>
      <c r="P36" s="34">
        <f t="shared" si="23"/>
        <v>0</v>
      </c>
      <c r="Q36" s="152">
        <f t="shared" si="24"/>
        <v>0</v>
      </c>
      <c r="R36" s="34">
        <f t="shared" si="25"/>
        <v>0</v>
      </c>
      <c r="S36" s="226">
        <f t="shared" si="26"/>
        <v>0</v>
      </c>
      <c r="T36" s="227">
        <f t="shared" si="27"/>
        <v>0</v>
      </c>
      <c r="U36" s="228"/>
      <c r="V36" s="34"/>
      <c r="W36" s="34"/>
      <c r="X36" s="34"/>
      <c r="Y36" s="24"/>
      <c r="Z36" s="24"/>
      <c r="AA36" s="24"/>
      <c r="AB36" s="24"/>
      <c r="AC36" s="24"/>
      <c r="AD36" s="34">
        <f>IF(R36&gt;1060000,INDEX(간이세액표!A:L,MATCH(R36,간이세액표!A:A,3),F36+3),0)</f>
        <v>0</v>
      </c>
      <c r="AE36" s="34">
        <f t="shared" si="12"/>
        <v>0</v>
      </c>
      <c r="AF36" s="46">
        <f t="shared" si="13"/>
        <v>0</v>
      </c>
      <c r="AG36" s="46">
        <f t="shared" si="14"/>
        <v>0</v>
      </c>
      <c r="AH36" s="46">
        <f t="shared" si="15"/>
        <v>0</v>
      </c>
      <c r="AI36" s="46">
        <f t="shared" si="16"/>
        <v>0</v>
      </c>
      <c r="AJ36" s="24"/>
      <c r="AK36" s="24"/>
      <c r="AL36" s="24"/>
      <c r="AN36" s="49">
        <f t="shared" si="17"/>
        <v>0</v>
      </c>
      <c r="AO36" s="49">
        <v>0</v>
      </c>
      <c r="AP36" s="49">
        <f t="shared" si="18"/>
        <v>0</v>
      </c>
      <c r="AQ36" s="49">
        <f t="shared" si="19"/>
        <v>0</v>
      </c>
      <c r="AR36" s="49">
        <v>0</v>
      </c>
      <c r="AS36" s="49">
        <f t="shared" si="20"/>
        <v>0</v>
      </c>
      <c r="AT36" s="49">
        <f t="shared" si="21"/>
        <v>0</v>
      </c>
      <c r="AU36" s="49">
        <v>0</v>
      </c>
      <c r="AV36" s="49">
        <v>0</v>
      </c>
      <c r="AW36" s="49">
        <f t="shared" si="22"/>
        <v>0</v>
      </c>
      <c r="AX36" s="49">
        <v>0</v>
      </c>
      <c r="AY36" s="49">
        <v>0</v>
      </c>
    </row>
    <row r="37" spans="1:51" x14ac:dyDescent="0.3">
      <c r="A37" s="47">
        <v>32</v>
      </c>
      <c r="B37" s="94" t="str">
        <f t="shared" ca="1" si="4"/>
        <v>이명희</v>
      </c>
      <c r="C37" s="94" t="str">
        <f t="shared" ca="1" si="5"/>
        <v>670504-2******</v>
      </c>
      <c r="D37" s="94" t="str">
        <f t="shared" ca="1" si="6"/>
        <v>122여단 5대대</v>
      </c>
      <c r="E37" s="94" t="str">
        <f t="shared" ca="1" si="7"/>
        <v>민간조리원</v>
      </c>
      <c r="F37" s="95">
        <f t="shared" ca="1" si="8"/>
        <v>0</v>
      </c>
      <c r="G37" s="49"/>
      <c r="H37" s="49"/>
      <c r="I37" s="49"/>
      <c r="J37" s="151">
        <f t="shared" si="9"/>
        <v>0</v>
      </c>
      <c r="K37" s="151">
        <f t="shared" si="10"/>
        <v>0</v>
      </c>
      <c r="L37" s="151">
        <f t="shared" si="11"/>
        <v>0</v>
      </c>
      <c r="M37" s="23"/>
      <c r="N37" s="23"/>
      <c r="O37" s="23"/>
      <c r="P37" s="34">
        <f t="shared" si="23"/>
        <v>0</v>
      </c>
      <c r="Q37" s="152">
        <f t="shared" si="24"/>
        <v>0</v>
      </c>
      <c r="R37" s="34">
        <f t="shared" si="25"/>
        <v>0</v>
      </c>
      <c r="S37" s="226">
        <f t="shared" si="26"/>
        <v>0</v>
      </c>
      <c r="T37" s="227">
        <f t="shared" si="27"/>
        <v>0</v>
      </c>
      <c r="U37" s="228"/>
      <c r="V37" s="34"/>
      <c r="W37" s="34"/>
      <c r="X37" s="34"/>
      <c r="Y37" s="24"/>
      <c r="Z37" s="24"/>
      <c r="AA37" s="24"/>
      <c r="AB37" s="24"/>
      <c r="AC37" s="24"/>
      <c r="AD37" s="34">
        <f>IF(R37&gt;1060000,INDEX(간이세액표!A:L,MATCH(R37,간이세액표!A:A,3),F37+3),0)</f>
        <v>0</v>
      </c>
      <c r="AE37" s="34">
        <f t="shared" si="12"/>
        <v>0</v>
      </c>
      <c r="AF37" s="46">
        <f t="shared" si="13"/>
        <v>0</v>
      </c>
      <c r="AG37" s="46">
        <f t="shared" si="14"/>
        <v>0</v>
      </c>
      <c r="AH37" s="46">
        <f t="shared" si="15"/>
        <v>0</v>
      </c>
      <c r="AI37" s="46">
        <f t="shared" si="16"/>
        <v>0</v>
      </c>
      <c r="AJ37" s="24"/>
      <c r="AK37" s="24"/>
      <c r="AL37" s="24"/>
      <c r="AN37" s="49">
        <f t="shared" si="17"/>
        <v>0</v>
      </c>
      <c r="AO37" s="49">
        <v>0</v>
      </c>
      <c r="AP37" s="49">
        <f t="shared" si="18"/>
        <v>0</v>
      </c>
      <c r="AQ37" s="49">
        <f t="shared" si="19"/>
        <v>0</v>
      </c>
      <c r="AR37" s="49">
        <v>0</v>
      </c>
      <c r="AS37" s="49">
        <f t="shared" si="20"/>
        <v>0</v>
      </c>
      <c r="AT37" s="49">
        <f t="shared" si="21"/>
        <v>0</v>
      </c>
      <c r="AU37" s="49">
        <v>0</v>
      </c>
      <c r="AV37" s="49">
        <v>0</v>
      </c>
      <c r="AW37" s="49">
        <f t="shared" si="22"/>
        <v>0</v>
      </c>
      <c r="AX37" s="49">
        <v>0</v>
      </c>
      <c r="AY37" s="49">
        <v>0</v>
      </c>
    </row>
    <row r="38" spans="1:51" x14ac:dyDescent="0.3">
      <c r="A38" s="47">
        <v>33</v>
      </c>
      <c r="B38" s="94" t="str">
        <f t="shared" ca="1" si="4"/>
        <v>손옥순</v>
      </c>
      <c r="C38" s="94" t="str">
        <f t="shared" ca="1" si="5"/>
        <v>660313-2******</v>
      </c>
      <c r="D38" s="94" t="str">
        <f t="shared" ca="1" si="6"/>
        <v>123여단 본부</v>
      </c>
      <c r="E38" s="94" t="str">
        <f t="shared" ca="1" si="7"/>
        <v>민간조리원</v>
      </c>
      <c r="F38" s="95">
        <f t="shared" ca="1" si="8"/>
        <v>1</v>
      </c>
      <c r="G38" s="49"/>
      <c r="H38" s="49"/>
      <c r="I38" s="49"/>
      <c r="J38" s="151">
        <f t="shared" si="9"/>
        <v>0</v>
      </c>
      <c r="K38" s="151">
        <f t="shared" si="10"/>
        <v>0</v>
      </c>
      <c r="L38" s="151">
        <f t="shared" si="11"/>
        <v>0</v>
      </c>
      <c r="M38" s="23"/>
      <c r="N38" s="23"/>
      <c r="O38" s="23"/>
      <c r="P38" s="34">
        <f t="shared" si="23"/>
        <v>0</v>
      </c>
      <c r="Q38" s="152">
        <f t="shared" si="24"/>
        <v>0</v>
      </c>
      <c r="R38" s="34">
        <f t="shared" si="25"/>
        <v>0</v>
      </c>
      <c r="S38" s="226">
        <f t="shared" si="26"/>
        <v>0</v>
      </c>
      <c r="T38" s="227">
        <f t="shared" si="27"/>
        <v>0</v>
      </c>
      <c r="U38" s="228"/>
      <c r="V38" s="34"/>
      <c r="W38" s="34"/>
      <c r="X38" s="34"/>
      <c r="Y38" s="24"/>
      <c r="Z38" s="24"/>
      <c r="AA38" s="24"/>
      <c r="AB38" s="24"/>
      <c r="AC38" s="24"/>
      <c r="AD38" s="34">
        <f>IF(R38&gt;1060000,INDEX(간이세액표!A:L,MATCH(R38,간이세액표!A:A,3),F38+3),0)</f>
        <v>0</v>
      </c>
      <c r="AE38" s="34">
        <f t="shared" si="12"/>
        <v>0</v>
      </c>
      <c r="AF38" s="46">
        <f t="shared" si="13"/>
        <v>0</v>
      </c>
      <c r="AG38" s="46">
        <f t="shared" si="14"/>
        <v>0</v>
      </c>
      <c r="AH38" s="46">
        <f t="shared" si="15"/>
        <v>0</v>
      </c>
      <c r="AI38" s="46">
        <f t="shared" si="16"/>
        <v>0</v>
      </c>
      <c r="AJ38" s="24"/>
      <c r="AK38" s="24"/>
      <c r="AL38" s="24"/>
      <c r="AN38" s="49">
        <f t="shared" si="17"/>
        <v>0</v>
      </c>
      <c r="AO38" s="49">
        <v>0</v>
      </c>
      <c r="AP38" s="49">
        <f t="shared" si="18"/>
        <v>0</v>
      </c>
      <c r="AQ38" s="49">
        <f t="shared" si="19"/>
        <v>0</v>
      </c>
      <c r="AR38" s="49">
        <v>0</v>
      </c>
      <c r="AS38" s="49">
        <f t="shared" si="20"/>
        <v>0</v>
      </c>
      <c r="AT38" s="49">
        <f t="shared" si="21"/>
        <v>0</v>
      </c>
      <c r="AU38" s="49">
        <v>0</v>
      </c>
      <c r="AV38" s="49">
        <v>0</v>
      </c>
      <c r="AW38" s="49">
        <f t="shared" si="22"/>
        <v>0</v>
      </c>
      <c r="AX38" s="49">
        <v>0</v>
      </c>
      <c r="AY38" s="49">
        <v>0</v>
      </c>
    </row>
    <row r="39" spans="1:51" x14ac:dyDescent="0.3">
      <c r="A39" s="47">
        <v>34</v>
      </c>
      <c r="B39" s="94" t="str">
        <f t="shared" ca="1" si="4"/>
        <v>이영미</v>
      </c>
      <c r="C39" s="94" t="str">
        <f t="shared" ca="1" si="5"/>
        <v>701226-2******</v>
      </c>
      <c r="D39" s="94" t="str">
        <f t="shared" ca="1" si="6"/>
        <v>123여단 본부</v>
      </c>
      <c r="E39" s="94" t="str">
        <f t="shared" ca="1" si="7"/>
        <v>민간조리원</v>
      </c>
      <c r="F39" s="95">
        <f t="shared" ca="1" si="8"/>
        <v>0</v>
      </c>
      <c r="G39" s="49"/>
      <c r="H39" s="49"/>
      <c r="I39" s="49"/>
      <c r="J39" s="151">
        <f t="shared" si="9"/>
        <v>0</v>
      </c>
      <c r="K39" s="151">
        <f t="shared" si="10"/>
        <v>0</v>
      </c>
      <c r="L39" s="151">
        <f t="shared" si="11"/>
        <v>0</v>
      </c>
      <c r="M39" s="23"/>
      <c r="N39" s="23"/>
      <c r="O39" s="23"/>
      <c r="P39" s="34">
        <f t="shared" si="23"/>
        <v>0</v>
      </c>
      <c r="Q39" s="152">
        <f t="shared" si="24"/>
        <v>0</v>
      </c>
      <c r="R39" s="34">
        <f t="shared" si="25"/>
        <v>0</v>
      </c>
      <c r="S39" s="226">
        <f t="shared" si="26"/>
        <v>0</v>
      </c>
      <c r="T39" s="227">
        <f t="shared" si="27"/>
        <v>0</v>
      </c>
      <c r="U39" s="228"/>
      <c r="V39" s="34"/>
      <c r="W39" s="34"/>
      <c r="X39" s="34"/>
      <c r="Y39" s="24"/>
      <c r="Z39" s="24"/>
      <c r="AA39" s="24"/>
      <c r="AB39" s="24"/>
      <c r="AC39" s="24"/>
      <c r="AD39" s="34">
        <f>IF(R39&gt;1060000,INDEX(간이세액표!A:L,MATCH(R39,간이세액표!A:A,3),F39+3),0)</f>
        <v>0</v>
      </c>
      <c r="AE39" s="34">
        <f t="shared" si="12"/>
        <v>0</v>
      </c>
      <c r="AF39" s="46">
        <f t="shared" si="13"/>
        <v>0</v>
      </c>
      <c r="AG39" s="46">
        <f t="shared" si="14"/>
        <v>0</v>
      </c>
      <c r="AH39" s="46">
        <f t="shared" si="15"/>
        <v>0</v>
      </c>
      <c r="AI39" s="46">
        <f t="shared" si="16"/>
        <v>0</v>
      </c>
      <c r="AJ39" s="24"/>
      <c r="AK39" s="24"/>
      <c r="AL39" s="24"/>
      <c r="AN39" s="49">
        <f t="shared" si="17"/>
        <v>0</v>
      </c>
      <c r="AO39" s="49">
        <v>0</v>
      </c>
      <c r="AP39" s="49">
        <f t="shared" si="18"/>
        <v>0</v>
      </c>
      <c r="AQ39" s="49">
        <f t="shared" si="19"/>
        <v>0</v>
      </c>
      <c r="AR39" s="49">
        <v>0</v>
      </c>
      <c r="AS39" s="49">
        <f t="shared" si="20"/>
        <v>0</v>
      </c>
      <c r="AT39" s="49">
        <f t="shared" si="21"/>
        <v>0</v>
      </c>
      <c r="AU39" s="49">
        <v>0</v>
      </c>
      <c r="AV39" s="49">
        <v>0</v>
      </c>
      <c r="AW39" s="49">
        <f t="shared" si="22"/>
        <v>0</v>
      </c>
      <c r="AX39" s="49">
        <v>0</v>
      </c>
      <c r="AY39" s="49">
        <v>0</v>
      </c>
    </row>
    <row r="40" spans="1:51" x14ac:dyDescent="0.3">
      <c r="A40" s="47">
        <v>35</v>
      </c>
      <c r="B40" s="94" t="str">
        <f t="shared" ca="1" si="4"/>
        <v>안성애</v>
      </c>
      <c r="C40" s="94" t="str">
        <f t="shared" ca="1" si="5"/>
        <v>740913-2******</v>
      </c>
      <c r="D40" s="94" t="str">
        <f t="shared" ca="1" si="6"/>
        <v>123여단 2대대</v>
      </c>
      <c r="E40" s="94" t="str">
        <f t="shared" ca="1" si="7"/>
        <v>민간조리원</v>
      </c>
      <c r="F40" s="95">
        <f t="shared" ca="1" si="8"/>
        <v>1</v>
      </c>
      <c r="G40" s="49"/>
      <c r="H40" s="49"/>
      <c r="I40" s="49"/>
      <c r="J40" s="151">
        <f t="shared" si="9"/>
        <v>0</v>
      </c>
      <c r="K40" s="151">
        <f t="shared" si="10"/>
        <v>0</v>
      </c>
      <c r="L40" s="151">
        <f t="shared" si="11"/>
        <v>0</v>
      </c>
      <c r="M40" s="23"/>
      <c r="N40" s="23"/>
      <c r="O40" s="23"/>
      <c r="P40" s="34">
        <f t="shared" si="23"/>
        <v>0</v>
      </c>
      <c r="Q40" s="152">
        <f t="shared" si="24"/>
        <v>0</v>
      </c>
      <c r="R40" s="34">
        <f t="shared" si="25"/>
        <v>0</v>
      </c>
      <c r="S40" s="226">
        <f t="shared" si="26"/>
        <v>0</v>
      </c>
      <c r="T40" s="227">
        <f t="shared" si="27"/>
        <v>0</v>
      </c>
      <c r="U40" s="228"/>
      <c r="V40" s="34"/>
      <c r="W40" s="34"/>
      <c r="X40" s="34"/>
      <c r="Y40" s="24"/>
      <c r="Z40" s="24"/>
      <c r="AA40" s="24"/>
      <c r="AB40" s="24"/>
      <c r="AC40" s="24"/>
      <c r="AD40" s="34">
        <f>IF(R40&gt;1060000,INDEX(간이세액표!A:L,MATCH(R40,간이세액표!A:A,3),F40+3),0)</f>
        <v>0</v>
      </c>
      <c r="AE40" s="34">
        <f t="shared" si="12"/>
        <v>0</v>
      </c>
      <c r="AF40" s="46">
        <f t="shared" si="13"/>
        <v>0</v>
      </c>
      <c r="AG40" s="46">
        <f t="shared" si="14"/>
        <v>0</v>
      </c>
      <c r="AH40" s="46">
        <f t="shared" si="15"/>
        <v>0</v>
      </c>
      <c r="AI40" s="46">
        <f t="shared" si="16"/>
        <v>0</v>
      </c>
      <c r="AJ40" s="24"/>
      <c r="AK40" s="24"/>
      <c r="AL40" s="24"/>
      <c r="AN40" s="49">
        <f t="shared" si="17"/>
        <v>0</v>
      </c>
      <c r="AO40" s="49">
        <v>0</v>
      </c>
      <c r="AP40" s="49">
        <f t="shared" si="18"/>
        <v>0</v>
      </c>
      <c r="AQ40" s="49">
        <f t="shared" si="19"/>
        <v>0</v>
      </c>
      <c r="AR40" s="49">
        <v>0</v>
      </c>
      <c r="AS40" s="49">
        <f t="shared" si="20"/>
        <v>0</v>
      </c>
      <c r="AT40" s="49">
        <f t="shared" si="21"/>
        <v>0</v>
      </c>
      <c r="AU40" s="49">
        <v>0</v>
      </c>
      <c r="AV40" s="49">
        <v>0</v>
      </c>
      <c r="AW40" s="49">
        <f t="shared" si="22"/>
        <v>0</v>
      </c>
      <c r="AX40" s="49">
        <v>0</v>
      </c>
      <c r="AY40" s="49">
        <v>0</v>
      </c>
    </row>
    <row r="41" spans="1:51" x14ac:dyDescent="0.3">
      <c r="A41" s="47">
        <v>36</v>
      </c>
      <c r="B41" s="94" t="str">
        <f t="shared" ca="1" si="4"/>
        <v>박순정</v>
      </c>
      <c r="C41" s="94" t="str">
        <f t="shared" ca="1" si="5"/>
        <v>710912-2******</v>
      </c>
      <c r="D41" s="94" t="str">
        <f t="shared" ca="1" si="6"/>
        <v>123여단 3대대</v>
      </c>
      <c r="E41" s="94" t="str">
        <f t="shared" ca="1" si="7"/>
        <v>민간조리원</v>
      </c>
      <c r="F41" s="95">
        <f t="shared" ca="1" si="8"/>
        <v>0</v>
      </c>
      <c r="G41" s="49"/>
      <c r="H41" s="49"/>
      <c r="I41" s="49"/>
      <c r="J41" s="151">
        <f t="shared" si="9"/>
        <v>0</v>
      </c>
      <c r="K41" s="151">
        <f t="shared" si="10"/>
        <v>0</v>
      </c>
      <c r="L41" s="151">
        <f t="shared" si="11"/>
        <v>0</v>
      </c>
      <c r="M41" s="23"/>
      <c r="N41" s="23"/>
      <c r="O41" s="23"/>
      <c r="P41" s="34">
        <f t="shared" si="23"/>
        <v>0</v>
      </c>
      <c r="Q41" s="152">
        <f t="shared" si="24"/>
        <v>0</v>
      </c>
      <c r="R41" s="34">
        <f t="shared" si="25"/>
        <v>0</v>
      </c>
      <c r="S41" s="226">
        <f t="shared" si="26"/>
        <v>0</v>
      </c>
      <c r="T41" s="227">
        <f t="shared" si="27"/>
        <v>0</v>
      </c>
      <c r="U41" s="228"/>
      <c r="V41" s="34"/>
      <c r="W41" s="34"/>
      <c r="X41" s="34"/>
      <c r="Y41" s="24"/>
      <c r="Z41" s="24"/>
      <c r="AA41" s="24"/>
      <c r="AB41" s="24"/>
      <c r="AC41" s="24"/>
      <c r="AD41" s="34">
        <f>IF(R41&gt;1060000,INDEX(간이세액표!A:L,MATCH(R41,간이세액표!A:A,3),F41+3),0)</f>
        <v>0</v>
      </c>
      <c r="AE41" s="34">
        <f t="shared" si="12"/>
        <v>0</v>
      </c>
      <c r="AF41" s="46">
        <f t="shared" si="13"/>
        <v>0</v>
      </c>
      <c r="AG41" s="46">
        <f t="shared" si="14"/>
        <v>0</v>
      </c>
      <c r="AH41" s="46">
        <f t="shared" si="15"/>
        <v>0</v>
      </c>
      <c r="AI41" s="46">
        <f t="shared" si="16"/>
        <v>0</v>
      </c>
      <c r="AJ41" s="24"/>
      <c r="AK41" s="24"/>
      <c r="AL41" s="24"/>
      <c r="AN41" s="49">
        <f t="shared" si="17"/>
        <v>0</v>
      </c>
      <c r="AO41" s="49">
        <v>0</v>
      </c>
      <c r="AP41" s="49">
        <f t="shared" si="18"/>
        <v>0</v>
      </c>
      <c r="AQ41" s="49">
        <f t="shared" si="19"/>
        <v>0</v>
      </c>
      <c r="AR41" s="49">
        <v>0</v>
      </c>
      <c r="AS41" s="49">
        <f t="shared" si="20"/>
        <v>0</v>
      </c>
      <c r="AT41" s="49">
        <f t="shared" si="21"/>
        <v>0</v>
      </c>
      <c r="AU41" s="49">
        <v>0</v>
      </c>
      <c r="AV41" s="49">
        <v>0</v>
      </c>
      <c r="AW41" s="49">
        <f t="shared" si="22"/>
        <v>0</v>
      </c>
      <c r="AX41" s="49">
        <v>0</v>
      </c>
      <c r="AY41" s="49">
        <v>0</v>
      </c>
    </row>
    <row r="42" spans="1:51" x14ac:dyDescent="0.3">
      <c r="A42" s="47">
        <v>37</v>
      </c>
      <c r="B42" s="94" t="str">
        <f t="shared" ca="1" si="4"/>
        <v>송금연</v>
      </c>
      <c r="C42" s="94" t="str">
        <f t="shared" ca="1" si="5"/>
        <v>740111-2******</v>
      </c>
      <c r="D42" s="94" t="str">
        <f t="shared" ca="1" si="6"/>
        <v>123여단 3대대</v>
      </c>
      <c r="E42" s="94" t="str">
        <f t="shared" ca="1" si="7"/>
        <v>민간조리원</v>
      </c>
      <c r="F42" s="95">
        <f t="shared" ca="1" si="8"/>
        <v>0</v>
      </c>
      <c r="G42" s="49"/>
      <c r="H42" s="49"/>
      <c r="I42" s="49"/>
      <c r="J42" s="151">
        <f t="shared" si="9"/>
        <v>0</v>
      </c>
      <c r="K42" s="151">
        <f t="shared" si="10"/>
        <v>0</v>
      </c>
      <c r="L42" s="151">
        <f t="shared" si="11"/>
        <v>0</v>
      </c>
      <c r="M42" s="23"/>
      <c r="N42" s="23"/>
      <c r="O42" s="23"/>
      <c r="P42" s="34">
        <f t="shared" si="23"/>
        <v>0</v>
      </c>
      <c r="Q42" s="152">
        <f t="shared" si="24"/>
        <v>0</v>
      </c>
      <c r="R42" s="34">
        <f t="shared" si="25"/>
        <v>0</v>
      </c>
      <c r="S42" s="226">
        <f t="shared" si="26"/>
        <v>0</v>
      </c>
      <c r="T42" s="227">
        <f t="shared" si="27"/>
        <v>0</v>
      </c>
      <c r="U42" s="228"/>
      <c r="V42" s="34"/>
      <c r="W42" s="34"/>
      <c r="X42" s="34"/>
      <c r="Y42" s="24"/>
      <c r="Z42" s="24"/>
      <c r="AA42" s="24"/>
      <c r="AB42" s="24"/>
      <c r="AC42" s="24"/>
      <c r="AD42" s="34">
        <f>IF(R42&gt;1060000,INDEX(간이세액표!A:L,MATCH(R42,간이세액표!A:A,3),F42+3),0)</f>
        <v>0</v>
      </c>
      <c r="AE42" s="34">
        <f t="shared" si="12"/>
        <v>0</v>
      </c>
      <c r="AF42" s="46">
        <f t="shared" si="13"/>
        <v>0</v>
      </c>
      <c r="AG42" s="46">
        <f t="shared" si="14"/>
        <v>0</v>
      </c>
      <c r="AH42" s="46">
        <f t="shared" si="15"/>
        <v>0</v>
      </c>
      <c r="AI42" s="46">
        <f t="shared" si="16"/>
        <v>0</v>
      </c>
      <c r="AJ42" s="24"/>
      <c r="AK42" s="24"/>
      <c r="AL42" s="24"/>
      <c r="AN42" s="49">
        <f t="shared" si="17"/>
        <v>0</v>
      </c>
      <c r="AO42" s="49">
        <v>0</v>
      </c>
      <c r="AP42" s="49">
        <f t="shared" si="18"/>
        <v>0</v>
      </c>
      <c r="AQ42" s="49">
        <f t="shared" si="19"/>
        <v>0</v>
      </c>
      <c r="AR42" s="49">
        <v>0</v>
      </c>
      <c r="AS42" s="49">
        <f t="shared" si="20"/>
        <v>0</v>
      </c>
      <c r="AT42" s="49">
        <f t="shared" si="21"/>
        <v>0</v>
      </c>
      <c r="AU42" s="49">
        <v>0</v>
      </c>
      <c r="AV42" s="49">
        <v>0</v>
      </c>
      <c r="AW42" s="49">
        <f t="shared" si="22"/>
        <v>0</v>
      </c>
      <c r="AX42" s="49">
        <v>0</v>
      </c>
      <c r="AY42" s="49">
        <v>0</v>
      </c>
    </row>
    <row r="43" spans="1:51" x14ac:dyDescent="0.3">
      <c r="A43" s="47">
        <v>38</v>
      </c>
      <c r="B43" s="94" t="str">
        <f t="shared" ca="1" si="4"/>
        <v>김소희</v>
      </c>
      <c r="C43" s="94" t="str">
        <f t="shared" ca="1" si="5"/>
        <v>700828-2******</v>
      </c>
      <c r="D43" s="94" t="str">
        <f t="shared" ca="1" si="6"/>
        <v>123여단 5대대</v>
      </c>
      <c r="E43" s="94" t="str">
        <f t="shared" ca="1" si="7"/>
        <v>민간조리원</v>
      </c>
      <c r="F43" s="95">
        <f t="shared" ca="1" si="8"/>
        <v>1</v>
      </c>
      <c r="G43" s="49"/>
      <c r="H43" s="49"/>
      <c r="I43" s="49"/>
      <c r="J43" s="151">
        <f t="shared" si="9"/>
        <v>0</v>
      </c>
      <c r="K43" s="151">
        <f t="shared" si="10"/>
        <v>0</v>
      </c>
      <c r="L43" s="151">
        <f t="shared" si="11"/>
        <v>0</v>
      </c>
      <c r="M43" s="23"/>
      <c r="N43" s="23"/>
      <c r="O43" s="23"/>
      <c r="P43" s="34">
        <f t="shared" si="23"/>
        <v>0</v>
      </c>
      <c r="Q43" s="152">
        <f t="shared" si="24"/>
        <v>0</v>
      </c>
      <c r="R43" s="34">
        <f t="shared" si="25"/>
        <v>0</v>
      </c>
      <c r="S43" s="226">
        <f t="shared" si="26"/>
        <v>0</v>
      </c>
      <c r="T43" s="227">
        <f t="shared" si="27"/>
        <v>0</v>
      </c>
      <c r="U43" s="228"/>
      <c r="V43" s="34"/>
      <c r="W43" s="34"/>
      <c r="X43" s="34"/>
      <c r="Y43" s="24"/>
      <c r="Z43" s="24"/>
      <c r="AA43" s="24"/>
      <c r="AB43" s="24"/>
      <c r="AC43" s="24"/>
      <c r="AD43" s="34">
        <f>IF(R43&gt;1060000,INDEX(간이세액표!A:L,MATCH(R43,간이세액표!A:A,3),F43+3),0)</f>
        <v>0</v>
      </c>
      <c r="AE43" s="34">
        <f t="shared" si="12"/>
        <v>0</v>
      </c>
      <c r="AF43" s="46">
        <f t="shared" si="13"/>
        <v>0</v>
      </c>
      <c r="AG43" s="46">
        <f t="shared" si="14"/>
        <v>0</v>
      </c>
      <c r="AH43" s="46">
        <f t="shared" si="15"/>
        <v>0</v>
      </c>
      <c r="AI43" s="46">
        <f t="shared" si="16"/>
        <v>0</v>
      </c>
      <c r="AJ43" s="24"/>
      <c r="AK43" s="24"/>
      <c r="AL43" s="24"/>
      <c r="AN43" s="49">
        <f t="shared" si="17"/>
        <v>0</v>
      </c>
      <c r="AO43" s="49">
        <v>0</v>
      </c>
      <c r="AP43" s="49">
        <f t="shared" si="18"/>
        <v>0</v>
      </c>
      <c r="AQ43" s="49">
        <f t="shared" si="19"/>
        <v>0</v>
      </c>
      <c r="AR43" s="49">
        <v>0</v>
      </c>
      <c r="AS43" s="49">
        <f t="shared" si="20"/>
        <v>0</v>
      </c>
      <c r="AT43" s="49">
        <f t="shared" si="21"/>
        <v>0</v>
      </c>
      <c r="AU43" s="49">
        <v>0</v>
      </c>
      <c r="AV43" s="49">
        <v>0</v>
      </c>
      <c r="AW43" s="49">
        <f t="shared" si="22"/>
        <v>0</v>
      </c>
      <c r="AX43" s="49">
        <v>0</v>
      </c>
      <c r="AY43" s="49">
        <v>0</v>
      </c>
    </row>
    <row r="44" spans="1:51" x14ac:dyDescent="0.3">
      <c r="A44" s="47">
        <v>39</v>
      </c>
      <c r="B44" s="94" t="str">
        <f t="shared" ca="1" si="4"/>
        <v>서숙경</v>
      </c>
      <c r="C44" s="94" t="str">
        <f t="shared" ca="1" si="5"/>
        <v>670617-2******</v>
      </c>
      <c r="D44" s="94" t="str">
        <f t="shared" ca="1" si="6"/>
        <v>123여단 5대대</v>
      </c>
      <c r="E44" s="94" t="str">
        <f t="shared" ca="1" si="7"/>
        <v>민간조리원</v>
      </c>
      <c r="F44" s="95">
        <f t="shared" ca="1" si="8"/>
        <v>0</v>
      </c>
      <c r="G44" s="49"/>
      <c r="H44" s="49"/>
      <c r="I44" s="49"/>
      <c r="J44" s="151">
        <f t="shared" si="9"/>
        <v>0</v>
      </c>
      <c r="K44" s="151">
        <f t="shared" si="10"/>
        <v>0</v>
      </c>
      <c r="L44" s="151">
        <f t="shared" si="11"/>
        <v>0</v>
      </c>
      <c r="M44" s="23"/>
      <c r="N44" s="23"/>
      <c r="O44" s="23"/>
      <c r="P44" s="34">
        <f t="shared" si="23"/>
        <v>0</v>
      </c>
      <c r="Q44" s="152">
        <f t="shared" si="24"/>
        <v>0</v>
      </c>
      <c r="R44" s="34">
        <f t="shared" si="25"/>
        <v>0</v>
      </c>
      <c r="S44" s="226">
        <f t="shared" si="26"/>
        <v>0</v>
      </c>
      <c r="T44" s="227">
        <f t="shared" si="27"/>
        <v>0</v>
      </c>
      <c r="U44" s="228"/>
      <c r="V44" s="34"/>
      <c r="W44" s="34"/>
      <c r="X44" s="34"/>
      <c r="Y44" s="24"/>
      <c r="Z44" s="24"/>
      <c r="AA44" s="24"/>
      <c r="AB44" s="24"/>
      <c r="AC44" s="24"/>
      <c r="AD44" s="34">
        <f>IF(R44&gt;1060000,INDEX(간이세액표!A:L,MATCH(R44,간이세액표!A:A,3),F44+3),0)</f>
        <v>0</v>
      </c>
      <c r="AE44" s="34">
        <f t="shared" si="12"/>
        <v>0</v>
      </c>
      <c r="AF44" s="46">
        <f t="shared" si="13"/>
        <v>0</v>
      </c>
      <c r="AG44" s="46">
        <f t="shared" si="14"/>
        <v>0</v>
      </c>
      <c r="AH44" s="46">
        <f t="shared" si="15"/>
        <v>0</v>
      </c>
      <c r="AI44" s="46">
        <f t="shared" si="16"/>
        <v>0</v>
      </c>
      <c r="AJ44" s="24"/>
      <c r="AK44" s="24"/>
      <c r="AL44" s="24"/>
      <c r="AN44" s="49">
        <f t="shared" si="17"/>
        <v>0</v>
      </c>
      <c r="AO44" s="49">
        <v>0</v>
      </c>
      <c r="AP44" s="49">
        <f t="shared" si="18"/>
        <v>0</v>
      </c>
      <c r="AQ44" s="49">
        <f t="shared" si="19"/>
        <v>0</v>
      </c>
      <c r="AR44" s="49">
        <v>0</v>
      </c>
      <c r="AS44" s="49">
        <f t="shared" si="20"/>
        <v>0</v>
      </c>
      <c r="AT44" s="49">
        <f t="shared" si="21"/>
        <v>0</v>
      </c>
      <c r="AU44" s="49">
        <v>0</v>
      </c>
      <c r="AV44" s="49">
        <v>0</v>
      </c>
      <c r="AW44" s="49">
        <f t="shared" si="22"/>
        <v>0</v>
      </c>
      <c r="AX44" s="49">
        <v>0</v>
      </c>
      <c r="AY44" s="49">
        <v>0</v>
      </c>
    </row>
    <row r="45" spans="1:51" x14ac:dyDescent="0.3">
      <c r="A45" s="47">
        <v>40</v>
      </c>
      <c r="B45" s="94" t="str">
        <f t="shared" ca="1" si="4"/>
        <v>박정희</v>
      </c>
      <c r="C45" s="94" t="str">
        <f t="shared" ca="1" si="5"/>
        <v>610318-2******</v>
      </c>
      <c r="D45" s="94" t="str">
        <f t="shared" ca="1" si="6"/>
        <v>신교대대</v>
      </c>
      <c r="E45" s="94" t="str">
        <f t="shared" ca="1" si="7"/>
        <v>민간조리원</v>
      </c>
      <c r="F45" s="95">
        <f t="shared" ca="1" si="8"/>
        <v>0</v>
      </c>
      <c r="G45" s="49"/>
      <c r="H45" s="49"/>
      <c r="I45" s="49"/>
      <c r="J45" s="151">
        <f t="shared" si="9"/>
        <v>0</v>
      </c>
      <c r="K45" s="151">
        <f t="shared" si="10"/>
        <v>0</v>
      </c>
      <c r="L45" s="151">
        <f t="shared" si="11"/>
        <v>0</v>
      </c>
      <c r="M45" s="23"/>
      <c r="N45" s="23"/>
      <c r="O45" s="23"/>
      <c r="P45" s="34">
        <f t="shared" si="23"/>
        <v>0</v>
      </c>
      <c r="Q45" s="152">
        <f t="shared" si="24"/>
        <v>0</v>
      </c>
      <c r="R45" s="34">
        <f t="shared" si="25"/>
        <v>0</v>
      </c>
      <c r="S45" s="226">
        <f t="shared" si="26"/>
        <v>0</v>
      </c>
      <c r="T45" s="227">
        <f t="shared" si="27"/>
        <v>0</v>
      </c>
      <c r="U45" s="228"/>
      <c r="V45" s="34"/>
      <c r="W45" s="34"/>
      <c r="X45" s="34"/>
      <c r="Y45" s="24"/>
      <c r="Z45" s="24"/>
      <c r="AA45" s="24"/>
      <c r="AB45" s="24"/>
      <c r="AC45" s="24"/>
      <c r="AD45" s="34">
        <f>IF(R45&gt;1060000,INDEX(간이세액표!A:L,MATCH(R45,간이세액표!A:A,3),F45+3),0)</f>
        <v>0</v>
      </c>
      <c r="AE45" s="34">
        <f t="shared" si="12"/>
        <v>0</v>
      </c>
      <c r="AF45" s="46">
        <f t="shared" si="13"/>
        <v>0</v>
      </c>
      <c r="AG45" s="46">
        <f t="shared" si="14"/>
        <v>0</v>
      </c>
      <c r="AH45" s="46">
        <f t="shared" si="15"/>
        <v>0</v>
      </c>
      <c r="AI45" s="46">
        <f t="shared" si="16"/>
        <v>0</v>
      </c>
      <c r="AJ45" s="24"/>
      <c r="AK45" s="24"/>
      <c r="AL45" s="24"/>
      <c r="AN45" s="49">
        <f t="shared" si="17"/>
        <v>0</v>
      </c>
      <c r="AO45" s="49">
        <v>0</v>
      </c>
      <c r="AP45" s="49">
        <f t="shared" si="18"/>
        <v>0</v>
      </c>
      <c r="AQ45" s="49">
        <f t="shared" si="19"/>
        <v>0</v>
      </c>
      <c r="AR45" s="49">
        <v>0</v>
      </c>
      <c r="AS45" s="49">
        <f t="shared" si="20"/>
        <v>0</v>
      </c>
      <c r="AT45" s="49">
        <f t="shared" si="21"/>
        <v>0</v>
      </c>
      <c r="AU45" s="49">
        <v>0</v>
      </c>
      <c r="AV45" s="49">
        <v>0</v>
      </c>
      <c r="AW45" s="49">
        <f t="shared" si="22"/>
        <v>0</v>
      </c>
      <c r="AX45" s="49">
        <v>0</v>
      </c>
      <c r="AY45" s="49">
        <v>0</v>
      </c>
    </row>
    <row r="46" spans="1:51" x14ac:dyDescent="0.3">
      <c r="A46" s="47">
        <v>41</v>
      </c>
      <c r="B46" s="94" t="str">
        <f t="shared" ca="1" si="4"/>
        <v>김향옥</v>
      </c>
      <c r="C46" s="94" t="str">
        <f t="shared" ca="1" si="5"/>
        <v>650910-2******</v>
      </c>
      <c r="D46" s="94" t="str">
        <f t="shared" ca="1" si="6"/>
        <v>신교대대</v>
      </c>
      <c r="E46" s="94" t="str">
        <f t="shared" ca="1" si="7"/>
        <v>민간조리원</v>
      </c>
      <c r="F46" s="95">
        <f t="shared" ca="1" si="8"/>
        <v>0</v>
      </c>
      <c r="G46" s="49"/>
      <c r="H46" s="49"/>
      <c r="I46" s="49"/>
      <c r="J46" s="151">
        <f t="shared" si="9"/>
        <v>0</v>
      </c>
      <c r="K46" s="151">
        <f t="shared" si="10"/>
        <v>0</v>
      </c>
      <c r="L46" s="151">
        <f t="shared" si="11"/>
        <v>0</v>
      </c>
      <c r="M46" s="23"/>
      <c r="N46" s="23"/>
      <c r="O46" s="23"/>
      <c r="P46" s="34">
        <f t="shared" si="23"/>
        <v>0</v>
      </c>
      <c r="Q46" s="152">
        <f t="shared" si="24"/>
        <v>0</v>
      </c>
      <c r="R46" s="34">
        <f t="shared" si="25"/>
        <v>0</v>
      </c>
      <c r="S46" s="226">
        <f t="shared" si="26"/>
        <v>0</v>
      </c>
      <c r="T46" s="227">
        <f t="shared" si="27"/>
        <v>0</v>
      </c>
      <c r="U46" s="228"/>
      <c r="V46" s="34"/>
      <c r="W46" s="34"/>
      <c r="X46" s="34"/>
      <c r="Y46" s="24"/>
      <c r="Z46" s="24"/>
      <c r="AA46" s="24"/>
      <c r="AB46" s="24"/>
      <c r="AC46" s="24"/>
      <c r="AD46" s="34">
        <f>IF(R46&gt;1060000,INDEX(간이세액표!A:L,MATCH(R46,간이세액표!A:A,3),F46+3),0)</f>
        <v>0</v>
      </c>
      <c r="AE46" s="34">
        <f t="shared" si="12"/>
        <v>0</v>
      </c>
      <c r="AF46" s="46">
        <f t="shared" si="13"/>
        <v>0</v>
      </c>
      <c r="AG46" s="46">
        <f t="shared" si="14"/>
        <v>0</v>
      </c>
      <c r="AH46" s="46">
        <f t="shared" si="15"/>
        <v>0</v>
      </c>
      <c r="AI46" s="46">
        <f t="shared" si="16"/>
        <v>0</v>
      </c>
      <c r="AJ46" s="24"/>
      <c r="AK46" s="24"/>
      <c r="AL46" s="24"/>
      <c r="AN46" s="49">
        <f t="shared" si="17"/>
        <v>0</v>
      </c>
      <c r="AO46" s="49">
        <v>0</v>
      </c>
      <c r="AP46" s="49">
        <f t="shared" si="18"/>
        <v>0</v>
      </c>
      <c r="AQ46" s="49">
        <f t="shared" si="19"/>
        <v>0</v>
      </c>
      <c r="AR46" s="49">
        <v>0</v>
      </c>
      <c r="AS46" s="49">
        <f t="shared" si="20"/>
        <v>0</v>
      </c>
      <c r="AT46" s="49">
        <f t="shared" si="21"/>
        <v>0</v>
      </c>
      <c r="AU46" s="49">
        <v>0</v>
      </c>
      <c r="AV46" s="49">
        <v>0</v>
      </c>
      <c r="AW46" s="49">
        <f t="shared" si="22"/>
        <v>0</v>
      </c>
      <c r="AX46" s="49">
        <v>0</v>
      </c>
      <c r="AY46" s="49">
        <v>0</v>
      </c>
    </row>
    <row r="47" spans="1:51" x14ac:dyDescent="0.3">
      <c r="A47" s="47">
        <v>42</v>
      </c>
      <c r="B47" s="94" t="str">
        <f t="shared" ca="1" si="4"/>
        <v>유경희</v>
      </c>
      <c r="C47" s="94" t="str">
        <f t="shared" ca="1" si="5"/>
        <v>680415-2******</v>
      </c>
      <c r="D47" s="94" t="str">
        <f t="shared" ca="1" si="6"/>
        <v>신교대대</v>
      </c>
      <c r="E47" s="94" t="str">
        <f t="shared" ca="1" si="7"/>
        <v>민간조리원</v>
      </c>
      <c r="F47" s="95">
        <f t="shared" ca="1" si="8"/>
        <v>0</v>
      </c>
      <c r="G47" s="49"/>
      <c r="H47" s="49"/>
      <c r="I47" s="49"/>
      <c r="J47" s="151">
        <f t="shared" si="9"/>
        <v>0</v>
      </c>
      <c r="K47" s="151">
        <f t="shared" si="10"/>
        <v>0</v>
      </c>
      <c r="L47" s="151">
        <f t="shared" si="11"/>
        <v>0</v>
      </c>
      <c r="M47" s="23"/>
      <c r="N47" s="23"/>
      <c r="O47" s="23"/>
      <c r="P47" s="34">
        <f t="shared" si="23"/>
        <v>0</v>
      </c>
      <c r="Q47" s="152">
        <f t="shared" si="24"/>
        <v>0</v>
      </c>
      <c r="R47" s="34">
        <f t="shared" si="25"/>
        <v>0</v>
      </c>
      <c r="S47" s="226">
        <f t="shared" si="26"/>
        <v>0</v>
      </c>
      <c r="T47" s="227">
        <f t="shared" si="27"/>
        <v>0</v>
      </c>
      <c r="U47" s="228"/>
      <c r="V47" s="34"/>
      <c r="W47" s="34"/>
      <c r="X47" s="34"/>
      <c r="Y47" s="24"/>
      <c r="Z47" s="24"/>
      <c r="AA47" s="24"/>
      <c r="AB47" s="24"/>
      <c r="AC47" s="24"/>
      <c r="AD47" s="34">
        <f>IF(R47&gt;1060000,INDEX(간이세액표!A:L,MATCH(R47,간이세액표!A:A,3),F47+3),0)</f>
        <v>0</v>
      </c>
      <c r="AE47" s="34">
        <f t="shared" si="12"/>
        <v>0</v>
      </c>
      <c r="AF47" s="46">
        <f t="shared" si="13"/>
        <v>0</v>
      </c>
      <c r="AG47" s="46">
        <f t="shared" si="14"/>
        <v>0</v>
      </c>
      <c r="AH47" s="46">
        <f t="shared" si="15"/>
        <v>0</v>
      </c>
      <c r="AI47" s="46">
        <f t="shared" si="16"/>
        <v>0</v>
      </c>
      <c r="AJ47" s="24"/>
      <c r="AK47" s="24"/>
      <c r="AL47" s="24"/>
      <c r="AN47" s="49">
        <f t="shared" si="17"/>
        <v>0</v>
      </c>
      <c r="AO47" s="49">
        <v>0</v>
      </c>
      <c r="AP47" s="49">
        <f t="shared" si="18"/>
        <v>0</v>
      </c>
      <c r="AQ47" s="49">
        <f t="shared" si="19"/>
        <v>0</v>
      </c>
      <c r="AR47" s="49">
        <v>0</v>
      </c>
      <c r="AS47" s="49">
        <f t="shared" si="20"/>
        <v>0</v>
      </c>
      <c r="AT47" s="49">
        <f t="shared" si="21"/>
        <v>0</v>
      </c>
      <c r="AU47" s="49">
        <v>0</v>
      </c>
      <c r="AV47" s="49">
        <v>0</v>
      </c>
      <c r="AW47" s="49">
        <f t="shared" si="22"/>
        <v>0</v>
      </c>
      <c r="AX47" s="49">
        <v>0</v>
      </c>
      <c r="AY47" s="49">
        <v>0</v>
      </c>
    </row>
    <row r="48" spans="1:51" x14ac:dyDescent="0.3">
      <c r="A48" s="47">
        <v>43</v>
      </c>
      <c r="B48" s="94" t="str">
        <f t="shared" ca="1" si="4"/>
        <v>최영자</v>
      </c>
      <c r="C48" s="94" t="str">
        <f t="shared" ca="1" si="5"/>
        <v>650201-2******</v>
      </c>
      <c r="D48" s="94" t="str">
        <f t="shared" ca="1" si="6"/>
        <v>신교대대</v>
      </c>
      <c r="E48" s="94" t="str">
        <f t="shared" ca="1" si="7"/>
        <v>민간조리원</v>
      </c>
      <c r="F48" s="95">
        <f t="shared" ca="1" si="8"/>
        <v>0</v>
      </c>
      <c r="G48" s="49"/>
      <c r="H48" s="49"/>
      <c r="I48" s="49"/>
      <c r="J48" s="151">
        <f t="shared" si="9"/>
        <v>0</v>
      </c>
      <c r="K48" s="151">
        <f t="shared" si="10"/>
        <v>0</v>
      </c>
      <c r="L48" s="151">
        <f t="shared" si="11"/>
        <v>0</v>
      </c>
      <c r="M48" s="23"/>
      <c r="N48" s="23"/>
      <c r="O48" s="23"/>
      <c r="P48" s="34">
        <f t="shared" si="23"/>
        <v>0</v>
      </c>
      <c r="Q48" s="152">
        <f t="shared" si="24"/>
        <v>0</v>
      </c>
      <c r="R48" s="34">
        <f t="shared" si="25"/>
        <v>0</v>
      </c>
      <c r="S48" s="226">
        <f t="shared" si="26"/>
        <v>0</v>
      </c>
      <c r="T48" s="227">
        <f t="shared" si="27"/>
        <v>0</v>
      </c>
      <c r="U48" s="228"/>
      <c r="V48" s="34"/>
      <c r="W48" s="34"/>
      <c r="X48" s="34"/>
      <c r="Y48" s="24"/>
      <c r="Z48" s="24"/>
      <c r="AA48" s="24"/>
      <c r="AB48" s="24"/>
      <c r="AC48" s="24"/>
      <c r="AD48" s="34">
        <f>IF(R48&gt;1060000,INDEX(간이세액표!A:L,MATCH(R48,간이세액표!A:A,3),F48+3),0)</f>
        <v>0</v>
      </c>
      <c r="AE48" s="34">
        <f t="shared" si="12"/>
        <v>0</v>
      </c>
      <c r="AF48" s="46">
        <f t="shared" si="13"/>
        <v>0</v>
      </c>
      <c r="AG48" s="46">
        <f t="shared" si="14"/>
        <v>0</v>
      </c>
      <c r="AH48" s="46">
        <f t="shared" si="15"/>
        <v>0</v>
      </c>
      <c r="AI48" s="46">
        <f t="shared" si="16"/>
        <v>0</v>
      </c>
      <c r="AJ48" s="24"/>
      <c r="AK48" s="24"/>
      <c r="AL48" s="24"/>
      <c r="AN48" s="49">
        <f t="shared" si="17"/>
        <v>0</v>
      </c>
      <c r="AO48" s="49">
        <v>0</v>
      </c>
      <c r="AP48" s="49">
        <f t="shared" si="18"/>
        <v>0</v>
      </c>
      <c r="AQ48" s="49">
        <f t="shared" si="19"/>
        <v>0</v>
      </c>
      <c r="AR48" s="49">
        <v>0</v>
      </c>
      <c r="AS48" s="49">
        <f t="shared" si="20"/>
        <v>0</v>
      </c>
      <c r="AT48" s="49">
        <f t="shared" si="21"/>
        <v>0</v>
      </c>
      <c r="AU48" s="49">
        <v>0</v>
      </c>
      <c r="AV48" s="49">
        <v>0</v>
      </c>
      <c r="AW48" s="49">
        <f t="shared" si="22"/>
        <v>0</v>
      </c>
      <c r="AX48" s="49">
        <v>0</v>
      </c>
      <c r="AY48" s="49">
        <v>0</v>
      </c>
    </row>
    <row r="49" spans="1:51" x14ac:dyDescent="0.3">
      <c r="A49" s="47">
        <v>44</v>
      </c>
      <c r="B49" s="94" t="str">
        <f t="shared" ca="1" si="4"/>
        <v>나은미</v>
      </c>
      <c r="C49" s="94" t="str">
        <f t="shared" ca="1" si="5"/>
        <v>651215-2******</v>
      </c>
      <c r="D49" s="94" t="str">
        <f t="shared" ca="1" si="6"/>
        <v>통신대대</v>
      </c>
      <c r="E49" s="94" t="str">
        <f t="shared" ca="1" si="7"/>
        <v>민간조리원</v>
      </c>
      <c r="F49" s="95">
        <f t="shared" ca="1" si="8"/>
        <v>0</v>
      </c>
      <c r="G49" s="49"/>
      <c r="H49" s="49"/>
      <c r="I49" s="49"/>
      <c r="J49" s="151">
        <f t="shared" si="9"/>
        <v>0</v>
      </c>
      <c r="K49" s="151">
        <f t="shared" si="10"/>
        <v>0</v>
      </c>
      <c r="L49" s="151">
        <f t="shared" si="11"/>
        <v>0</v>
      </c>
      <c r="M49" s="23"/>
      <c r="N49" s="23"/>
      <c r="O49" s="23"/>
      <c r="P49" s="34">
        <f t="shared" si="23"/>
        <v>0</v>
      </c>
      <c r="Q49" s="152">
        <f t="shared" si="24"/>
        <v>0</v>
      </c>
      <c r="R49" s="34">
        <f t="shared" si="25"/>
        <v>0</v>
      </c>
      <c r="S49" s="226">
        <f t="shared" si="26"/>
        <v>0</v>
      </c>
      <c r="T49" s="227">
        <f t="shared" si="27"/>
        <v>0</v>
      </c>
      <c r="U49" s="228"/>
      <c r="V49" s="34"/>
      <c r="W49" s="34"/>
      <c r="X49" s="34"/>
      <c r="Y49" s="24"/>
      <c r="Z49" s="24"/>
      <c r="AA49" s="24"/>
      <c r="AB49" s="24"/>
      <c r="AC49" s="24"/>
      <c r="AD49" s="34">
        <f>IF(R49&gt;1060000,INDEX(간이세액표!A:L,MATCH(R49,간이세액표!A:A,3),F49+3),0)</f>
        <v>0</v>
      </c>
      <c r="AE49" s="34">
        <f t="shared" si="12"/>
        <v>0</v>
      </c>
      <c r="AF49" s="46">
        <f t="shared" si="13"/>
        <v>0</v>
      </c>
      <c r="AG49" s="46">
        <f t="shared" si="14"/>
        <v>0</v>
      </c>
      <c r="AH49" s="46">
        <f t="shared" si="15"/>
        <v>0</v>
      </c>
      <c r="AI49" s="46">
        <f t="shared" si="16"/>
        <v>0</v>
      </c>
      <c r="AJ49" s="24"/>
      <c r="AK49" s="24"/>
      <c r="AL49" s="24"/>
      <c r="AN49" s="49">
        <f t="shared" si="17"/>
        <v>0</v>
      </c>
      <c r="AO49" s="49">
        <v>0</v>
      </c>
      <c r="AP49" s="49">
        <f t="shared" si="18"/>
        <v>0</v>
      </c>
      <c r="AQ49" s="49">
        <f t="shared" si="19"/>
        <v>0</v>
      </c>
      <c r="AR49" s="49">
        <v>0</v>
      </c>
      <c r="AS49" s="49">
        <f t="shared" si="20"/>
        <v>0</v>
      </c>
      <c r="AT49" s="49">
        <f t="shared" si="21"/>
        <v>0</v>
      </c>
      <c r="AU49" s="49">
        <v>0</v>
      </c>
      <c r="AV49" s="49">
        <v>0</v>
      </c>
      <c r="AW49" s="49">
        <f t="shared" si="22"/>
        <v>0</v>
      </c>
      <c r="AX49" s="49">
        <v>0</v>
      </c>
      <c r="AY49" s="49">
        <v>0</v>
      </c>
    </row>
    <row r="50" spans="1:51" x14ac:dyDescent="0.3">
      <c r="A50" s="47">
        <v>45</v>
      </c>
      <c r="B50" s="94" t="str">
        <f t="shared" ca="1" si="4"/>
        <v>문보경</v>
      </c>
      <c r="C50" s="94" t="str">
        <f t="shared" ca="1" si="5"/>
        <v>650117-2******</v>
      </c>
      <c r="D50" s="94" t="str">
        <f t="shared" ca="1" si="6"/>
        <v>통신대대</v>
      </c>
      <c r="E50" s="94" t="str">
        <f t="shared" ca="1" si="7"/>
        <v>민간조리원</v>
      </c>
      <c r="F50" s="95">
        <f t="shared" ca="1" si="8"/>
        <v>0</v>
      </c>
      <c r="G50" s="49"/>
      <c r="H50" s="49"/>
      <c r="I50" s="49"/>
      <c r="J50" s="151">
        <f t="shared" si="9"/>
        <v>0</v>
      </c>
      <c r="K50" s="151">
        <f t="shared" si="10"/>
        <v>0</v>
      </c>
      <c r="L50" s="151">
        <f t="shared" si="11"/>
        <v>0</v>
      </c>
      <c r="M50" s="23"/>
      <c r="N50" s="23"/>
      <c r="O50" s="23"/>
      <c r="P50" s="34">
        <f t="shared" si="23"/>
        <v>0</v>
      </c>
      <c r="Q50" s="152">
        <f t="shared" si="24"/>
        <v>0</v>
      </c>
      <c r="R50" s="34">
        <f t="shared" si="25"/>
        <v>0</v>
      </c>
      <c r="S50" s="226">
        <f t="shared" si="26"/>
        <v>0</v>
      </c>
      <c r="T50" s="227">
        <f t="shared" si="27"/>
        <v>0</v>
      </c>
      <c r="U50" s="228"/>
      <c r="V50" s="34"/>
      <c r="W50" s="34"/>
      <c r="X50" s="34"/>
      <c r="Y50" s="24"/>
      <c r="Z50" s="24"/>
      <c r="AA50" s="24"/>
      <c r="AB50" s="24"/>
      <c r="AC50" s="24"/>
      <c r="AD50" s="34">
        <f>IF(R50&gt;1060000,INDEX(간이세액표!A:L,MATCH(R50,간이세액표!A:A,3),F50+3),0)</f>
        <v>0</v>
      </c>
      <c r="AE50" s="34">
        <f t="shared" si="12"/>
        <v>0</v>
      </c>
      <c r="AF50" s="46">
        <f t="shared" si="13"/>
        <v>0</v>
      </c>
      <c r="AG50" s="46">
        <f t="shared" si="14"/>
        <v>0</v>
      </c>
      <c r="AH50" s="46">
        <f t="shared" si="15"/>
        <v>0</v>
      </c>
      <c r="AI50" s="46">
        <f t="shared" si="16"/>
        <v>0</v>
      </c>
      <c r="AJ50" s="24"/>
      <c r="AK50" s="24"/>
      <c r="AL50" s="24"/>
      <c r="AN50" s="49">
        <f t="shared" si="17"/>
        <v>0</v>
      </c>
      <c r="AO50" s="49">
        <v>0</v>
      </c>
      <c r="AP50" s="49">
        <f t="shared" si="18"/>
        <v>0</v>
      </c>
      <c r="AQ50" s="49">
        <f t="shared" si="19"/>
        <v>0</v>
      </c>
      <c r="AR50" s="49">
        <v>0</v>
      </c>
      <c r="AS50" s="49">
        <f t="shared" si="20"/>
        <v>0</v>
      </c>
      <c r="AT50" s="49">
        <f t="shared" si="21"/>
        <v>0</v>
      </c>
      <c r="AU50" s="49">
        <v>0</v>
      </c>
      <c r="AV50" s="49">
        <v>0</v>
      </c>
      <c r="AW50" s="49">
        <f t="shared" si="22"/>
        <v>0</v>
      </c>
      <c r="AX50" s="49">
        <v>0</v>
      </c>
      <c r="AY50" s="49">
        <v>0</v>
      </c>
    </row>
    <row r="51" spans="1:51" x14ac:dyDescent="0.3">
      <c r="A51" s="47">
        <v>46</v>
      </c>
      <c r="B51" s="94" t="str">
        <f t="shared" ca="1" si="4"/>
        <v>이라자</v>
      </c>
      <c r="C51" s="94" t="str">
        <f t="shared" ca="1" si="5"/>
        <v>610910-2******</v>
      </c>
      <c r="D51" s="94" t="str">
        <f t="shared" ca="1" si="6"/>
        <v>기동대대</v>
      </c>
      <c r="E51" s="94" t="str">
        <f t="shared" ca="1" si="7"/>
        <v>민간조리원</v>
      </c>
      <c r="F51" s="95">
        <f t="shared" ca="1" si="8"/>
        <v>1</v>
      </c>
      <c r="G51" s="49"/>
      <c r="H51" s="49"/>
      <c r="I51" s="49"/>
      <c r="J51" s="151">
        <f t="shared" si="9"/>
        <v>0</v>
      </c>
      <c r="K51" s="151">
        <f t="shared" si="10"/>
        <v>0</v>
      </c>
      <c r="L51" s="151">
        <f t="shared" si="11"/>
        <v>0</v>
      </c>
      <c r="M51" s="23"/>
      <c r="N51" s="23"/>
      <c r="O51" s="23"/>
      <c r="P51" s="34">
        <f t="shared" si="23"/>
        <v>0</v>
      </c>
      <c r="Q51" s="152">
        <f t="shared" si="24"/>
        <v>0</v>
      </c>
      <c r="R51" s="34">
        <f t="shared" si="25"/>
        <v>0</v>
      </c>
      <c r="S51" s="226">
        <f t="shared" si="26"/>
        <v>0</v>
      </c>
      <c r="T51" s="227">
        <f t="shared" si="27"/>
        <v>0</v>
      </c>
      <c r="U51" s="228"/>
      <c r="V51" s="34"/>
      <c r="W51" s="34"/>
      <c r="X51" s="34"/>
      <c r="Y51" s="24"/>
      <c r="Z51" s="24"/>
      <c r="AA51" s="24"/>
      <c r="AB51" s="24"/>
      <c r="AC51" s="24"/>
      <c r="AD51" s="34">
        <f>IF(R51&gt;1060000,INDEX(간이세액표!A:L,MATCH(R51,간이세액표!A:A,3),F51+3),0)</f>
        <v>0</v>
      </c>
      <c r="AE51" s="34">
        <f t="shared" si="12"/>
        <v>0</v>
      </c>
      <c r="AF51" s="46">
        <f t="shared" si="13"/>
        <v>0</v>
      </c>
      <c r="AG51" s="46">
        <f t="shared" si="14"/>
        <v>0</v>
      </c>
      <c r="AH51" s="46">
        <f t="shared" si="15"/>
        <v>0</v>
      </c>
      <c r="AI51" s="46">
        <f t="shared" si="16"/>
        <v>0</v>
      </c>
      <c r="AJ51" s="24"/>
      <c r="AK51" s="24"/>
      <c r="AL51" s="24"/>
      <c r="AN51" s="49">
        <f t="shared" si="17"/>
        <v>0</v>
      </c>
      <c r="AO51" s="49">
        <v>0</v>
      </c>
      <c r="AP51" s="49">
        <f t="shared" si="18"/>
        <v>0</v>
      </c>
      <c r="AQ51" s="49">
        <f t="shared" si="19"/>
        <v>0</v>
      </c>
      <c r="AR51" s="49">
        <v>0</v>
      </c>
      <c r="AS51" s="49">
        <f t="shared" si="20"/>
        <v>0</v>
      </c>
      <c r="AT51" s="49">
        <f t="shared" si="21"/>
        <v>0</v>
      </c>
      <c r="AU51" s="49">
        <v>0</v>
      </c>
      <c r="AV51" s="49">
        <v>0</v>
      </c>
      <c r="AW51" s="49">
        <f t="shared" si="22"/>
        <v>0</v>
      </c>
      <c r="AX51" s="49">
        <v>0</v>
      </c>
      <c r="AY51" s="49">
        <v>0</v>
      </c>
    </row>
    <row r="52" spans="1:51" x14ac:dyDescent="0.3">
      <c r="A52" s="47">
        <v>47</v>
      </c>
      <c r="B52" s="94" t="str">
        <f t="shared" ca="1" si="4"/>
        <v>김필자</v>
      </c>
      <c r="C52" s="94" t="str">
        <f t="shared" ca="1" si="5"/>
        <v>710415-2******</v>
      </c>
      <c r="D52" s="94" t="str">
        <f t="shared" ca="1" si="6"/>
        <v>기동대대</v>
      </c>
      <c r="E52" s="94" t="str">
        <f t="shared" ca="1" si="7"/>
        <v>민간조리원</v>
      </c>
      <c r="F52" s="95">
        <f t="shared" ca="1" si="8"/>
        <v>0</v>
      </c>
      <c r="G52" s="49"/>
      <c r="H52" s="49"/>
      <c r="I52" s="49"/>
      <c r="J52" s="151">
        <f t="shared" si="9"/>
        <v>0</v>
      </c>
      <c r="K52" s="151">
        <f t="shared" si="10"/>
        <v>0</v>
      </c>
      <c r="L52" s="151">
        <f t="shared" si="11"/>
        <v>0</v>
      </c>
      <c r="M52" s="23"/>
      <c r="N52" s="23"/>
      <c r="O52" s="23"/>
      <c r="P52" s="34">
        <f t="shared" si="23"/>
        <v>0</v>
      </c>
      <c r="Q52" s="152">
        <f t="shared" si="24"/>
        <v>0</v>
      </c>
      <c r="R52" s="34">
        <f t="shared" si="25"/>
        <v>0</v>
      </c>
      <c r="S52" s="226">
        <f t="shared" si="26"/>
        <v>0</v>
      </c>
      <c r="T52" s="227">
        <f t="shared" si="27"/>
        <v>0</v>
      </c>
      <c r="U52" s="228"/>
      <c r="V52" s="34"/>
      <c r="W52" s="34"/>
      <c r="X52" s="34"/>
      <c r="Y52" s="24"/>
      <c r="Z52" s="24"/>
      <c r="AA52" s="24"/>
      <c r="AB52" s="24"/>
      <c r="AC52" s="24"/>
      <c r="AD52" s="34">
        <f>IF(R52&gt;1060000,INDEX(간이세액표!A:L,MATCH(R52,간이세액표!A:A,3),F52+3),0)</f>
        <v>0</v>
      </c>
      <c r="AE52" s="34">
        <f t="shared" si="12"/>
        <v>0</v>
      </c>
      <c r="AF52" s="46">
        <f t="shared" si="13"/>
        <v>0</v>
      </c>
      <c r="AG52" s="46">
        <f t="shared" si="14"/>
        <v>0</v>
      </c>
      <c r="AH52" s="46">
        <f t="shared" si="15"/>
        <v>0</v>
      </c>
      <c r="AI52" s="46">
        <f t="shared" si="16"/>
        <v>0</v>
      </c>
      <c r="AJ52" s="24"/>
      <c r="AK52" s="24"/>
      <c r="AL52" s="24"/>
      <c r="AN52" s="49">
        <f t="shared" si="17"/>
        <v>0</v>
      </c>
      <c r="AO52" s="49">
        <v>0</v>
      </c>
      <c r="AP52" s="49">
        <f t="shared" si="18"/>
        <v>0</v>
      </c>
      <c r="AQ52" s="49">
        <f t="shared" si="19"/>
        <v>0</v>
      </c>
      <c r="AR52" s="49">
        <v>0</v>
      </c>
      <c r="AS52" s="49">
        <f t="shared" si="20"/>
        <v>0</v>
      </c>
      <c r="AT52" s="49">
        <f t="shared" si="21"/>
        <v>0</v>
      </c>
      <c r="AU52" s="49">
        <v>0</v>
      </c>
      <c r="AV52" s="49">
        <v>0</v>
      </c>
      <c r="AW52" s="49">
        <f t="shared" si="22"/>
        <v>0</v>
      </c>
      <c r="AX52" s="49">
        <v>0</v>
      </c>
      <c r="AY52" s="49">
        <v>0</v>
      </c>
    </row>
    <row r="53" spans="1:51" x14ac:dyDescent="0.3">
      <c r="A53" s="47">
        <v>48</v>
      </c>
      <c r="B53" s="94" t="str">
        <f t="shared" ca="1" si="4"/>
        <v>박문숙</v>
      </c>
      <c r="C53" s="94" t="str">
        <f t="shared" ca="1" si="5"/>
        <v>600330-2******</v>
      </c>
      <c r="D53" s="94" t="str">
        <f t="shared" ca="1" si="6"/>
        <v>포병대대</v>
      </c>
      <c r="E53" s="94" t="str">
        <f t="shared" ca="1" si="7"/>
        <v>민간조리원</v>
      </c>
      <c r="F53" s="95">
        <f t="shared" ca="1" si="8"/>
        <v>1</v>
      </c>
      <c r="G53" s="49"/>
      <c r="H53" s="49"/>
      <c r="I53" s="49"/>
      <c r="J53" s="151">
        <f t="shared" si="9"/>
        <v>0</v>
      </c>
      <c r="K53" s="151">
        <f t="shared" si="10"/>
        <v>0</v>
      </c>
      <c r="L53" s="151">
        <f t="shared" si="11"/>
        <v>0</v>
      </c>
      <c r="M53" s="23"/>
      <c r="N53" s="23"/>
      <c r="O53" s="23"/>
      <c r="P53" s="34">
        <f t="shared" si="23"/>
        <v>0</v>
      </c>
      <c r="Q53" s="152">
        <f t="shared" si="24"/>
        <v>0</v>
      </c>
      <c r="R53" s="34">
        <f t="shared" si="25"/>
        <v>0</v>
      </c>
      <c r="S53" s="226">
        <f t="shared" si="26"/>
        <v>0</v>
      </c>
      <c r="T53" s="227">
        <f t="shared" si="27"/>
        <v>0</v>
      </c>
      <c r="U53" s="228"/>
      <c r="V53" s="34"/>
      <c r="W53" s="34"/>
      <c r="X53" s="34"/>
      <c r="Y53" s="24"/>
      <c r="Z53" s="24"/>
      <c r="AA53" s="24"/>
      <c r="AB53" s="24"/>
      <c r="AC53" s="24"/>
      <c r="AD53" s="34">
        <f>IF(R53&gt;1060000,INDEX(간이세액표!A:L,MATCH(R53,간이세액표!A:A,3),F53+3),0)</f>
        <v>0</v>
      </c>
      <c r="AE53" s="34">
        <f t="shared" si="12"/>
        <v>0</v>
      </c>
      <c r="AF53" s="46">
        <f t="shared" si="13"/>
        <v>0</v>
      </c>
      <c r="AG53" s="46">
        <f t="shared" si="14"/>
        <v>0</v>
      </c>
      <c r="AH53" s="46">
        <f t="shared" si="15"/>
        <v>0</v>
      </c>
      <c r="AI53" s="46">
        <f t="shared" si="16"/>
        <v>0</v>
      </c>
      <c r="AJ53" s="24"/>
      <c r="AK53" s="24"/>
      <c r="AL53" s="24"/>
      <c r="AN53" s="49">
        <f t="shared" si="17"/>
        <v>0</v>
      </c>
      <c r="AO53" s="49">
        <v>0</v>
      </c>
      <c r="AP53" s="49">
        <f t="shared" si="18"/>
        <v>0</v>
      </c>
      <c r="AQ53" s="49">
        <f t="shared" si="19"/>
        <v>0</v>
      </c>
      <c r="AR53" s="49">
        <v>0</v>
      </c>
      <c r="AS53" s="49">
        <f t="shared" si="20"/>
        <v>0</v>
      </c>
      <c r="AT53" s="49">
        <f t="shared" si="21"/>
        <v>0</v>
      </c>
      <c r="AU53" s="49">
        <v>0</v>
      </c>
      <c r="AV53" s="49">
        <v>0</v>
      </c>
      <c r="AW53" s="49">
        <f t="shared" si="22"/>
        <v>0</v>
      </c>
      <c r="AX53" s="49">
        <v>0</v>
      </c>
      <c r="AY53" s="49">
        <v>0</v>
      </c>
    </row>
    <row r="54" spans="1:51" x14ac:dyDescent="0.3">
      <c r="A54" s="50"/>
      <c r="B54" s="50" t="s">
        <v>373</v>
      </c>
      <c r="C54" s="51"/>
      <c r="D54" s="51"/>
      <c r="E54" s="51"/>
      <c r="F54" s="52"/>
      <c r="G54" s="52"/>
      <c r="H54" s="52"/>
      <c r="I54" s="52"/>
      <c r="J54" s="52"/>
      <c r="K54" s="52"/>
      <c r="L54" s="52"/>
      <c r="M54" s="9">
        <f t="shared" ref="M54:AA54" si="28">SUM(M6:M53)</f>
        <v>0</v>
      </c>
      <c r="N54" s="9">
        <f t="shared" si="28"/>
        <v>0</v>
      </c>
      <c r="O54" s="9">
        <f t="shared" si="28"/>
        <v>0</v>
      </c>
      <c r="P54" s="219">
        <f t="shared" si="28"/>
        <v>0</v>
      </c>
      <c r="Q54" s="219">
        <f t="shared" si="28"/>
        <v>0</v>
      </c>
      <c r="R54" s="219">
        <f t="shared" si="28"/>
        <v>0</v>
      </c>
      <c r="S54" s="229">
        <f t="shared" si="28"/>
        <v>0</v>
      </c>
      <c r="T54" s="230">
        <f t="shared" si="28"/>
        <v>0</v>
      </c>
      <c r="U54" s="231">
        <f t="shared" si="28"/>
        <v>0</v>
      </c>
      <c r="V54" s="232">
        <f t="shared" si="28"/>
        <v>0</v>
      </c>
      <c r="W54" s="232">
        <f t="shared" si="28"/>
        <v>0</v>
      </c>
      <c r="X54" s="232">
        <f t="shared" si="28"/>
        <v>0</v>
      </c>
      <c r="Y54" s="232">
        <f t="shared" si="28"/>
        <v>0</v>
      </c>
      <c r="Z54" s="232">
        <f t="shared" si="28"/>
        <v>0</v>
      </c>
      <c r="AA54" s="232">
        <f t="shared" si="28"/>
        <v>0</v>
      </c>
      <c r="AB54" s="232">
        <f t="shared" ref="AB54:AY54" si="29">SUM(AB6:AB53)</f>
        <v>0</v>
      </c>
      <c r="AC54" s="232">
        <f t="shared" si="29"/>
        <v>0</v>
      </c>
      <c r="AD54" s="232">
        <f t="shared" si="29"/>
        <v>0</v>
      </c>
      <c r="AE54" s="232">
        <f t="shared" si="29"/>
        <v>0</v>
      </c>
      <c r="AF54" s="232">
        <f t="shared" si="29"/>
        <v>0</v>
      </c>
      <c r="AG54" s="232">
        <f t="shared" si="29"/>
        <v>0</v>
      </c>
      <c r="AH54" s="232">
        <f t="shared" si="29"/>
        <v>0</v>
      </c>
      <c r="AI54" s="232">
        <f t="shared" si="29"/>
        <v>0</v>
      </c>
      <c r="AJ54" s="232">
        <f t="shared" si="29"/>
        <v>0</v>
      </c>
      <c r="AK54" s="232">
        <f t="shared" si="29"/>
        <v>0</v>
      </c>
      <c r="AL54" s="232">
        <f t="shared" si="29"/>
        <v>0</v>
      </c>
      <c r="AM54" s="232">
        <f t="shared" si="29"/>
        <v>0</v>
      </c>
      <c r="AN54" s="232">
        <f t="shared" si="29"/>
        <v>0</v>
      </c>
      <c r="AO54" s="232">
        <f t="shared" si="29"/>
        <v>0</v>
      </c>
      <c r="AP54" s="232">
        <f t="shared" si="29"/>
        <v>0</v>
      </c>
      <c r="AQ54" s="232">
        <f t="shared" si="29"/>
        <v>0</v>
      </c>
      <c r="AR54" s="232">
        <f t="shared" si="29"/>
        <v>0</v>
      </c>
      <c r="AS54" s="232">
        <f t="shared" si="29"/>
        <v>0</v>
      </c>
      <c r="AT54" s="232">
        <f t="shared" si="29"/>
        <v>0</v>
      </c>
      <c r="AU54" s="232">
        <f t="shared" si="29"/>
        <v>0</v>
      </c>
      <c r="AV54" s="232">
        <f t="shared" si="29"/>
        <v>0</v>
      </c>
      <c r="AW54" s="232">
        <f t="shared" si="29"/>
        <v>0</v>
      </c>
      <c r="AX54" s="232">
        <f t="shared" si="29"/>
        <v>0</v>
      </c>
      <c r="AY54" s="232">
        <f t="shared" si="29"/>
        <v>0</v>
      </c>
    </row>
    <row r="59" spans="1:51" x14ac:dyDescent="0.3">
      <c r="H59" s="45"/>
    </row>
  </sheetData>
  <mergeCells count="17">
    <mergeCell ref="AN2:AY2"/>
    <mergeCell ref="A3:L4"/>
    <mergeCell ref="M3:O4"/>
    <mergeCell ref="AT3:AV3"/>
    <mergeCell ref="AW3:AY3"/>
    <mergeCell ref="AO5:AP5"/>
    <mergeCell ref="AR5:AS5"/>
    <mergeCell ref="AU5:AV5"/>
    <mergeCell ref="AQ4:AQ5"/>
    <mergeCell ref="AT4:AT5"/>
    <mergeCell ref="AW4:AW5"/>
    <mergeCell ref="AD3:AK3"/>
    <mergeCell ref="U3:AC3"/>
    <mergeCell ref="P3:T4"/>
    <mergeCell ref="AN3:AP3"/>
    <mergeCell ref="AQ3:AS3"/>
    <mergeCell ref="AN4:AN5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54:F1048576" xr:uid="{00000000-0002-0000-0900-000000000000}">
      <formula1>"0,1,2,3,4,5,6,7,8,9,10,11"</formula1>
    </dataValidation>
    <dataValidation type="whole" allowBlank="1" showInputMessage="1" showErrorMessage="1" sqref="AM54:AY54 AD6:AE53 Y6:AB50 AC46:AC49 AC44 AC36:AC37 AC28:AC34 AC6:AC26 AC40 AJ6:AL50 Y51:Z53 M54:AL1048576 M6:U53" xr:uid="{00000000-0002-0000-09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3" xr:uid="{00000000-0002-0000-09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4" orientation="landscape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6">
    <pageSetUpPr fitToPage="1"/>
  </sheetPr>
  <dimension ref="A1:AY60"/>
  <sheetViews>
    <sheetView zoomScale="90" zoomScaleNormal="90" zoomScaleSheetLayoutView="75" workbookViewId="0">
      <pane xSplit="3" topLeftCell="W1" activePane="topRight" state="frozen"/>
      <selection pane="topRight" activeCell="AU15" sqref="AU15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3" width="12.375" style="4" bestFit="1" customWidth="1"/>
    <col min="4" max="5" width="9.625" style="4" customWidth="1"/>
    <col min="6" max="6" width="9.375" style="5" bestFit="1" customWidth="1"/>
    <col min="7" max="10" width="11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20" width="11.125" style="13" customWidth="1"/>
    <col min="21" max="21" width="10" style="13" customWidth="1"/>
    <col min="22" max="23" width="14.5" style="13" bestFit="1" customWidth="1"/>
    <col min="24" max="24" width="18.875" style="13" bestFit="1" customWidth="1"/>
    <col min="25" max="29" width="10" style="13" customWidth="1"/>
    <col min="30" max="30" width="10.375" style="13" bestFit="1" customWidth="1"/>
    <col min="31" max="31" width="11" style="13" bestFit="1" customWidth="1"/>
    <col min="32" max="32" width="9" style="13" customWidth="1"/>
    <col min="33" max="33" width="9" style="13" bestFit="1" customWidth="1"/>
    <col min="34" max="34" width="14.125" style="13" bestFit="1" customWidth="1"/>
    <col min="35" max="35" width="9" style="13" bestFit="1" customWidth="1"/>
    <col min="36" max="36" width="9" style="13" customWidth="1"/>
    <col min="37" max="38" width="9.5" style="13" customWidth="1"/>
    <col min="39" max="39" width="3.25" customWidth="1"/>
    <col min="40" max="51" width="11" customWidth="1"/>
  </cols>
  <sheetData>
    <row r="1" spans="1:51" ht="37.5" x14ac:dyDescent="0.3">
      <c r="A1" s="25"/>
      <c r="B1" s="25"/>
      <c r="C1" s="11"/>
      <c r="D1" s="11"/>
      <c r="E1" s="11"/>
      <c r="O1" s="10"/>
      <c r="P1" s="17" t="s">
        <v>277</v>
      </c>
    </row>
    <row r="2" spans="1:51" ht="33.75" customHeight="1" x14ac:dyDescent="0.3">
      <c r="J2" s="7"/>
      <c r="AL2" s="4"/>
      <c r="AN2" s="332" t="s">
        <v>566</v>
      </c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</row>
    <row r="3" spans="1:51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4"/>
      <c r="P3" s="324" t="s">
        <v>44</v>
      </c>
      <c r="Q3" s="325"/>
      <c r="R3" s="325"/>
      <c r="S3" s="325"/>
      <c r="T3" s="326"/>
      <c r="U3" s="321" t="s">
        <v>451</v>
      </c>
      <c r="V3" s="322"/>
      <c r="W3" s="322"/>
      <c r="X3" s="322"/>
      <c r="Y3" s="322"/>
      <c r="Z3" s="322"/>
      <c r="AA3" s="322"/>
      <c r="AB3" s="322"/>
      <c r="AC3" s="323"/>
      <c r="AD3" s="320" t="s">
        <v>453</v>
      </c>
      <c r="AE3" s="320"/>
      <c r="AF3" s="320"/>
      <c r="AG3" s="320"/>
      <c r="AH3" s="320"/>
      <c r="AI3" s="320"/>
      <c r="AJ3" s="320"/>
      <c r="AK3" s="320"/>
      <c r="AL3" s="16"/>
      <c r="AN3" s="330" t="s">
        <v>94</v>
      </c>
      <c r="AO3" s="330"/>
      <c r="AP3" s="330"/>
      <c r="AQ3" s="330" t="s">
        <v>98</v>
      </c>
      <c r="AR3" s="330"/>
      <c r="AS3" s="330"/>
      <c r="AT3" s="330" t="s">
        <v>467</v>
      </c>
      <c r="AU3" s="330"/>
      <c r="AV3" s="330"/>
      <c r="AW3" s="330" t="s">
        <v>37</v>
      </c>
      <c r="AX3" s="330"/>
      <c r="AY3" s="330"/>
    </row>
    <row r="4" spans="1:51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4"/>
      <c r="P4" s="327"/>
      <c r="Q4" s="328"/>
      <c r="R4" s="328"/>
      <c r="S4" s="328"/>
      <c r="T4" s="329"/>
      <c r="U4" s="15" t="s">
        <v>374</v>
      </c>
      <c r="V4" s="15" t="s">
        <v>7</v>
      </c>
      <c r="W4" s="15" t="s">
        <v>82</v>
      </c>
      <c r="X4" s="15" t="s">
        <v>43</v>
      </c>
      <c r="Y4" s="15" t="s">
        <v>315</v>
      </c>
      <c r="Z4" s="59" t="s">
        <v>294</v>
      </c>
      <c r="AA4" s="15" t="s">
        <v>125</v>
      </c>
      <c r="AB4" s="15" t="s">
        <v>405</v>
      </c>
      <c r="AC4" s="15" t="s">
        <v>121</v>
      </c>
      <c r="AD4" s="53" t="s">
        <v>304</v>
      </c>
      <c r="AE4" s="53" t="s">
        <v>421</v>
      </c>
      <c r="AF4" s="53" t="s">
        <v>94</v>
      </c>
      <c r="AG4" s="53" t="s">
        <v>98</v>
      </c>
      <c r="AH4" s="182" t="s">
        <v>467</v>
      </c>
      <c r="AI4" s="53" t="s">
        <v>37</v>
      </c>
      <c r="AJ4" s="16" t="s">
        <v>39</v>
      </c>
      <c r="AK4" s="16" t="s">
        <v>430</v>
      </c>
      <c r="AL4" s="16" t="s">
        <v>102</v>
      </c>
      <c r="AN4" s="330" t="s">
        <v>401</v>
      </c>
      <c r="AO4" s="60" t="s">
        <v>408</v>
      </c>
      <c r="AP4" s="60" t="s">
        <v>391</v>
      </c>
      <c r="AQ4" s="330" t="s">
        <v>401</v>
      </c>
      <c r="AR4" s="60" t="s">
        <v>408</v>
      </c>
      <c r="AS4" s="60" t="s">
        <v>391</v>
      </c>
      <c r="AT4" s="330" t="s">
        <v>401</v>
      </c>
      <c r="AU4" s="60" t="s">
        <v>408</v>
      </c>
      <c r="AV4" s="60" t="s">
        <v>391</v>
      </c>
      <c r="AW4" s="330" t="s">
        <v>401</v>
      </c>
      <c r="AX4" s="60" t="s">
        <v>408</v>
      </c>
      <c r="AY4" s="60" t="s">
        <v>391</v>
      </c>
    </row>
    <row r="5" spans="1:51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6" t="s">
        <v>33</v>
      </c>
      <c r="P5" s="14" t="s">
        <v>65</v>
      </c>
      <c r="Q5" s="14" t="s">
        <v>317</v>
      </c>
      <c r="R5" s="14" t="s">
        <v>96</v>
      </c>
      <c r="S5" s="14" t="s">
        <v>88</v>
      </c>
      <c r="T5" s="14" t="s">
        <v>47</v>
      </c>
      <c r="U5" s="57">
        <v>1879000</v>
      </c>
      <c r="V5" s="57" t="s">
        <v>483</v>
      </c>
      <c r="W5" s="57" t="s">
        <v>528</v>
      </c>
      <c r="X5" s="57" t="s">
        <v>483</v>
      </c>
      <c r="Y5" s="57"/>
      <c r="Z5" s="57"/>
      <c r="AA5" s="15"/>
      <c r="AB5" s="15"/>
      <c r="AC5" s="15"/>
      <c r="AD5" s="55" t="s">
        <v>204</v>
      </c>
      <c r="AE5" s="54" t="s">
        <v>79</v>
      </c>
      <c r="AF5" s="54" t="s">
        <v>239</v>
      </c>
      <c r="AG5" s="54" t="s">
        <v>524</v>
      </c>
      <c r="AH5" s="54" t="s">
        <v>216</v>
      </c>
      <c r="AI5" s="54" t="s">
        <v>571</v>
      </c>
      <c r="AJ5" s="56"/>
      <c r="AK5" s="56"/>
      <c r="AL5" s="56"/>
      <c r="AN5" s="330"/>
      <c r="AO5" s="331" t="s">
        <v>239</v>
      </c>
      <c r="AP5" s="331"/>
      <c r="AQ5" s="330"/>
      <c r="AR5" s="331" t="s">
        <v>232</v>
      </c>
      <c r="AS5" s="331"/>
      <c r="AT5" s="330"/>
      <c r="AU5" s="331" t="s">
        <v>258</v>
      </c>
      <c r="AV5" s="331"/>
      <c r="AW5" s="330"/>
      <c r="AX5" s="61" t="s">
        <v>495</v>
      </c>
      <c r="AY5" s="61" t="s">
        <v>469</v>
      </c>
    </row>
    <row r="6" spans="1:51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f ca="1">VLOOKUP($A6,INDIRECT("인사기본정보!$B:$L"),11,0)</f>
        <v>0</v>
      </c>
      <c r="G6" s="49"/>
      <c r="H6" s="49"/>
      <c r="I6" s="49"/>
      <c r="J6" s="151">
        <f>ROUNDUP(((U6+Z6)/209),1)</f>
        <v>0</v>
      </c>
      <c r="K6" s="151">
        <f>((U6+Z6)/209)*1.5</f>
        <v>0</v>
      </c>
      <c r="L6" s="151">
        <f>K6*0.5</f>
        <v>0</v>
      </c>
      <c r="M6" s="181"/>
      <c r="N6" s="181"/>
      <c r="O6" s="181"/>
      <c r="P6" s="34">
        <f>SUM(U6:AC6)</f>
        <v>0</v>
      </c>
      <c r="Q6" s="152">
        <f>IF(Z6&gt;100000,100000,Z6)</f>
        <v>0</v>
      </c>
      <c r="R6" s="34">
        <f>P6-Q6</f>
        <v>0</v>
      </c>
      <c r="S6" s="34">
        <f>SUM(AD6:AK6)</f>
        <v>0</v>
      </c>
      <c r="T6" s="34">
        <f>P6-S6</f>
        <v>0</v>
      </c>
      <c r="U6" s="24"/>
      <c r="V6" s="34"/>
      <c r="W6" s="34"/>
      <c r="X6" s="34"/>
      <c r="Y6" s="24"/>
      <c r="Z6" s="24"/>
      <c r="AA6" s="24"/>
      <c r="AB6" s="24"/>
      <c r="AC6" s="24"/>
      <c r="AD6" s="34">
        <f>IF(R6&gt;1060000,INDEX(간이세액표!A:L,MATCH(R6,간이세액표!A:A,3),F6+3),0)</f>
        <v>0</v>
      </c>
      <c r="AE6" s="34">
        <f t="shared" ref="AE6:AE54" si="0">ROUNDDOWN(AD6/10,-1)</f>
        <v>0</v>
      </c>
      <c r="AF6" s="46">
        <f t="shared" ref="AF6:AF54" si="1">AO6</f>
        <v>0</v>
      </c>
      <c r="AG6" s="46">
        <f t="shared" ref="AG6:AG54" si="2">AR6</f>
        <v>0</v>
      </c>
      <c r="AH6" s="46">
        <f t="shared" ref="AH6:AH54" si="3">AU6</f>
        <v>0</v>
      </c>
      <c r="AI6" s="46">
        <f t="shared" ref="AI6:AI54" si="4">AX6</f>
        <v>0</v>
      </c>
      <c r="AJ6" s="24"/>
      <c r="AK6" s="24"/>
      <c r="AL6" s="24"/>
      <c r="AN6" s="49">
        <f>SUM(AO6:AP6)</f>
        <v>0</v>
      </c>
      <c r="AO6" s="49">
        <f>ROUNDDOWN(G6*'4대보험공제요율표'!$D$4,-1)</f>
        <v>0</v>
      </c>
      <c r="AP6" s="49">
        <f>ROUNDDOWN(G6*'4대보험공제요율표'!$D$5,-1)</f>
        <v>0</v>
      </c>
      <c r="AQ6" s="49">
        <f>SUM(AR6:AS6)</f>
        <v>0</v>
      </c>
      <c r="AR6" s="49">
        <f>ROUNDDOWN(H6*'4대보험공제요율표'!$D$6,-1)</f>
        <v>0</v>
      </c>
      <c r="AS6" s="49">
        <f>ROUNDDOWN(H6*'4대보험공제요율표'!$D$7,-1)</f>
        <v>0</v>
      </c>
      <c r="AT6" s="49">
        <f>SUM(AU6:AV6)</f>
        <v>0</v>
      </c>
      <c r="AU6" s="49">
        <f>ROUNDDOWN(AR6*'4대보험공제요율표'!$D$8,-1)</f>
        <v>0</v>
      </c>
      <c r="AV6" s="49">
        <f>ROUNDDOWN(AS6*'4대보험공제요율표'!$D$8,-1)</f>
        <v>0</v>
      </c>
      <c r="AW6" s="49">
        <f>SUM(AX6:AY6)</f>
        <v>0</v>
      </c>
      <c r="AX6" s="49">
        <f>ROUNDDOWN(I6*'4대보험공제요율표'!$D$10,-1)</f>
        <v>0</v>
      </c>
      <c r="AY6" s="49">
        <f>ROUNDDOWN(I6*'4대보험공제요율표'!$D$11,-1)</f>
        <v>0</v>
      </c>
    </row>
    <row r="7" spans="1:51" x14ac:dyDescent="0.3">
      <c r="A7" s="47">
        <v>2</v>
      </c>
      <c r="B7" s="94" t="str">
        <f t="shared" ref="B7:B54" ca="1" si="5">VLOOKUP($A7,INDIRECT("인사기본정보!$B:$K"),2,0)</f>
        <v>이성실</v>
      </c>
      <c r="C7" s="94" t="str">
        <f t="shared" ref="C7:C54" ca="1" si="6">VLOOKUP($A7,INDIRECT("인사기본정보!$B:$K"),3,0)</f>
        <v>741204-2******</v>
      </c>
      <c r="D7" s="94" t="str">
        <f t="shared" ref="D7:D54" ca="1" si="7">VLOOKUP($A7,INDIRECT("인사기본정보!$B:$K"),4,0)</f>
        <v>501여단 본부</v>
      </c>
      <c r="E7" s="94" t="str">
        <f t="shared" ref="E7:E54" ca="1" si="8">VLOOKUP($A7,INDIRECT("인사기본정보!$B:$K"),5,0)</f>
        <v>민간조리원</v>
      </c>
      <c r="F7" s="95">
        <f t="shared" ref="F7:F54" ca="1" si="9">VLOOKUP($A7,INDIRECT("인사기본정보!$B:$L"),11,0)</f>
        <v>0</v>
      </c>
      <c r="G7" s="49"/>
      <c r="H7" s="49"/>
      <c r="I7" s="49"/>
      <c r="J7" s="151">
        <f t="shared" ref="J7:J54" si="10">ROUNDUP(((U7+Z7)/209),1)</f>
        <v>0</v>
      </c>
      <c r="K7" s="151">
        <f t="shared" ref="K7:K54" si="11">((U7+Z7)/209)*1.5</f>
        <v>0</v>
      </c>
      <c r="L7" s="151">
        <f t="shared" ref="L7:L54" si="12">K7*0.5</f>
        <v>0</v>
      </c>
      <c r="M7" s="23"/>
      <c r="N7" s="23"/>
      <c r="O7" s="23"/>
      <c r="P7" s="34">
        <f t="shared" ref="P7:P54" si="13">SUM(U7:AC7)</f>
        <v>0</v>
      </c>
      <c r="Q7" s="152">
        <f t="shared" ref="Q7:Q54" si="14">IF(Z7&gt;100000,100000,Z7)</f>
        <v>0</v>
      </c>
      <c r="R7" s="34">
        <f t="shared" ref="R7:R54" si="15">P7-Q7</f>
        <v>0</v>
      </c>
      <c r="S7" s="34">
        <f t="shared" ref="S7:S54" si="16">SUM(AD7:AK7)</f>
        <v>0</v>
      </c>
      <c r="T7" s="34">
        <f t="shared" ref="T7:T54" si="17">P7-S7</f>
        <v>0</v>
      </c>
      <c r="U7" s="24"/>
      <c r="V7" s="34"/>
      <c r="W7" s="34"/>
      <c r="X7" s="34"/>
      <c r="Y7" s="24"/>
      <c r="Z7" s="24"/>
      <c r="AA7" s="24"/>
      <c r="AB7" s="24"/>
      <c r="AC7" s="24"/>
      <c r="AD7" s="34">
        <f>IF(R7&gt;1060000,INDEX(간이세액표!A:L,MATCH(R7,간이세액표!A:A,3),F7+3),0)</f>
        <v>0</v>
      </c>
      <c r="AE7" s="34">
        <f t="shared" si="0"/>
        <v>0</v>
      </c>
      <c r="AF7" s="46">
        <f t="shared" si="1"/>
        <v>0</v>
      </c>
      <c r="AG7" s="46">
        <f t="shared" si="2"/>
        <v>0</v>
      </c>
      <c r="AH7" s="46">
        <f t="shared" si="3"/>
        <v>0</v>
      </c>
      <c r="AI7" s="46">
        <f t="shared" si="4"/>
        <v>0</v>
      </c>
      <c r="AJ7" s="24"/>
      <c r="AK7" s="24"/>
      <c r="AL7" s="24"/>
      <c r="AN7" s="49">
        <f t="shared" ref="AN7:AN54" si="18">SUM(AO7:AP7)</f>
        <v>0</v>
      </c>
      <c r="AO7" s="49">
        <f>ROUNDDOWN(G7*'4대보험공제요율표'!$D$4,-1)</f>
        <v>0</v>
      </c>
      <c r="AP7" s="49">
        <f>ROUNDDOWN(G7*'4대보험공제요율표'!$D$5,-1)</f>
        <v>0</v>
      </c>
      <c r="AQ7" s="49">
        <f t="shared" ref="AQ7:AQ54" si="19">SUM(AR7:AS7)</f>
        <v>0</v>
      </c>
      <c r="AR7" s="49">
        <f>ROUNDDOWN(H7*'4대보험공제요율표'!$D$6,-1)</f>
        <v>0</v>
      </c>
      <c r="AS7" s="49">
        <f>ROUNDDOWN(H7*'4대보험공제요율표'!$D$7,-1)</f>
        <v>0</v>
      </c>
      <c r="AT7" s="49">
        <f t="shared" ref="AT7:AT54" si="20">SUM(AU7:AV7)</f>
        <v>0</v>
      </c>
      <c r="AU7" s="49">
        <f>ROUNDDOWN(AR7*'4대보험공제요율표'!$D$8,-1)</f>
        <v>0</v>
      </c>
      <c r="AV7" s="49">
        <f>ROUNDDOWN(AS7*'4대보험공제요율표'!$D$8,-1)</f>
        <v>0</v>
      </c>
      <c r="AW7" s="49">
        <f t="shared" ref="AW7:AW54" si="21">SUM(AX7:AY7)</f>
        <v>0</v>
      </c>
      <c r="AX7" s="49">
        <f>ROUNDDOWN(I7*'4대보험공제요율표'!$D$10,-1)</f>
        <v>0</v>
      </c>
      <c r="AY7" s="49">
        <f>ROUNDDOWN(I7*'4대보험공제요율표'!$D$11,-1)</f>
        <v>0</v>
      </c>
    </row>
    <row r="8" spans="1:51" x14ac:dyDescent="0.3">
      <c r="A8" s="47">
        <v>3</v>
      </c>
      <c r="B8" s="94" t="str">
        <f t="shared" ca="1" si="5"/>
        <v>임세영</v>
      </c>
      <c r="C8" s="94" t="str">
        <f t="shared" ca="1" si="6"/>
        <v>700910-2******</v>
      </c>
      <c r="D8" s="94" t="str">
        <f t="shared" ca="1" si="7"/>
        <v>501여단 1대대</v>
      </c>
      <c r="E8" s="94" t="str">
        <f t="shared" ca="1" si="8"/>
        <v>민간조리원</v>
      </c>
      <c r="F8" s="95">
        <f t="shared" ca="1" si="9"/>
        <v>0</v>
      </c>
      <c r="G8" s="49"/>
      <c r="H8" s="49"/>
      <c r="I8" s="49"/>
      <c r="J8" s="151">
        <f t="shared" si="10"/>
        <v>0</v>
      </c>
      <c r="K8" s="151">
        <f t="shared" si="11"/>
        <v>0</v>
      </c>
      <c r="L8" s="151">
        <f t="shared" si="12"/>
        <v>0</v>
      </c>
      <c r="M8" s="23"/>
      <c r="N8" s="23"/>
      <c r="O8" s="23"/>
      <c r="P8" s="34">
        <f t="shared" si="13"/>
        <v>0</v>
      </c>
      <c r="Q8" s="152">
        <f t="shared" si="14"/>
        <v>0</v>
      </c>
      <c r="R8" s="34">
        <f t="shared" si="15"/>
        <v>0</v>
      </c>
      <c r="S8" s="34">
        <f t="shared" si="16"/>
        <v>0</v>
      </c>
      <c r="T8" s="34">
        <f t="shared" si="17"/>
        <v>0</v>
      </c>
      <c r="U8" s="24"/>
      <c r="V8" s="34"/>
      <c r="W8" s="34"/>
      <c r="X8" s="34"/>
      <c r="Y8" s="24"/>
      <c r="Z8" s="24"/>
      <c r="AA8" s="24"/>
      <c r="AB8" s="24"/>
      <c r="AC8" s="24"/>
      <c r="AD8" s="34">
        <f>IF(R8&gt;1060000,INDEX(간이세액표!A:L,MATCH(R8,간이세액표!A:A,3),F8+3),0)</f>
        <v>0</v>
      </c>
      <c r="AE8" s="34">
        <f t="shared" si="0"/>
        <v>0</v>
      </c>
      <c r="AF8" s="46">
        <f t="shared" si="1"/>
        <v>0</v>
      </c>
      <c r="AG8" s="46">
        <f t="shared" si="2"/>
        <v>0</v>
      </c>
      <c r="AH8" s="46">
        <f t="shared" si="3"/>
        <v>0</v>
      </c>
      <c r="AI8" s="46">
        <f t="shared" si="4"/>
        <v>0</v>
      </c>
      <c r="AJ8" s="24"/>
      <c r="AK8" s="24"/>
      <c r="AL8" s="24"/>
      <c r="AN8" s="49">
        <f t="shared" si="18"/>
        <v>0</v>
      </c>
      <c r="AO8" s="49">
        <f>ROUNDDOWN(G8*'4대보험공제요율표'!$D$4,-1)</f>
        <v>0</v>
      </c>
      <c r="AP8" s="49">
        <f>ROUNDDOWN(G8*'4대보험공제요율표'!$D$5,-1)</f>
        <v>0</v>
      </c>
      <c r="AQ8" s="49">
        <f t="shared" si="19"/>
        <v>0</v>
      </c>
      <c r="AR8" s="49">
        <f>ROUNDDOWN(H8*'4대보험공제요율표'!$D$6,-1)</f>
        <v>0</v>
      </c>
      <c r="AS8" s="49">
        <f>ROUNDDOWN(H8*'4대보험공제요율표'!$D$7,-1)</f>
        <v>0</v>
      </c>
      <c r="AT8" s="49">
        <f t="shared" si="20"/>
        <v>0</v>
      </c>
      <c r="AU8" s="49">
        <f>ROUNDDOWN(AR8*'4대보험공제요율표'!$D$8,-1)</f>
        <v>0</v>
      </c>
      <c r="AV8" s="49">
        <f>ROUNDDOWN(AS8*'4대보험공제요율표'!$D$8,-1)</f>
        <v>0</v>
      </c>
      <c r="AW8" s="49">
        <f t="shared" si="21"/>
        <v>0</v>
      </c>
      <c r="AX8" s="49">
        <f>ROUNDDOWN(I8*'4대보험공제요율표'!$D$10,-1)</f>
        <v>0</v>
      </c>
      <c r="AY8" s="49">
        <f>ROUNDDOWN(I8*'4대보험공제요율표'!$D$11,-1)</f>
        <v>0</v>
      </c>
    </row>
    <row r="9" spans="1:51" x14ac:dyDescent="0.3">
      <c r="A9" s="47">
        <v>4</v>
      </c>
      <c r="B9" s="94" t="str">
        <f t="shared" ca="1" si="5"/>
        <v>김서정</v>
      </c>
      <c r="C9" s="94" t="str">
        <f t="shared" ca="1" si="6"/>
        <v>780828-2******</v>
      </c>
      <c r="D9" s="94" t="str">
        <f t="shared" ca="1" si="7"/>
        <v>501여단 4대대</v>
      </c>
      <c r="E9" s="94" t="str">
        <f t="shared" ca="1" si="8"/>
        <v>민간조리원</v>
      </c>
      <c r="F9" s="95">
        <f t="shared" ca="1" si="9"/>
        <v>0</v>
      </c>
      <c r="G9" s="49"/>
      <c r="H9" s="49"/>
      <c r="I9" s="49"/>
      <c r="J9" s="151">
        <f t="shared" si="10"/>
        <v>0</v>
      </c>
      <c r="K9" s="151">
        <f t="shared" si="11"/>
        <v>0</v>
      </c>
      <c r="L9" s="151">
        <f t="shared" si="12"/>
        <v>0</v>
      </c>
      <c r="M9" s="23"/>
      <c r="N9" s="23"/>
      <c r="O9" s="23"/>
      <c r="P9" s="34">
        <f t="shared" si="13"/>
        <v>0</v>
      </c>
      <c r="Q9" s="152">
        <f t="shared" si="14"/>
        <v>0</v>
      </c>
      <c r="R9" s="34">
        <f t="shared" si="15"/>
        <v>0</v>
      </c>
      <c r="S9" s="34">
        <f t="shared" si="16"/>
        <v>0</v>
      </c>
      <c r="T9" s="34">
        <f t="shared" si="17"/>
        <v>0</v>
      </c>
      <c r="U9" s="24"/>
      <c r="V9" s="34"/>
      <c r="W9" s="34"/>
      <c r="X9" s="34"/>
      <c r="Y9" s="24"/>
      <c r="Z9" s="24"/>
      <c r="AA9" s="24"/>
      <c r="AB9" s="24"/>
      <c r="AC9" s="24"/>
      <c r="AD9" s="34">
        <f>IF(R9&gt;1060000,INDEX(간이세액표!A:L,MATCH(R9,간이세액표!A:A,3),F9+3),0)</f>
        <v>0</v>
      </c>
      <c r="AE9" s="34">
        <f t="shared" si="0"/>
        <v>0</v>
      </c>
      <c r="AF9" s="46">
        <f t="shared" si="1"/>
        <v>0</v>
      </c>
      <c r="AG9" s="46">
        <f t="shared" si="2"/>
        <v>0</v>
      </c>
      <c r="AH9" s="46">
        <f t="shared" si="3"/>
        <v>0</v>
      </c>
      <c r="AI9" s="46">
        <f t="shared" si="4"/>
        <v>0</v>
      </c>
      <c r="AJ9" s="24"/>
      <c r="AK9" s="24"/>
      <c r="AL9" s="24"/>
      <c r="AN9" s="49">
        <f t="shared" si="18"/>
        <v>0</v>
      </c>
      <c r="AO9" s="49">
        <f>ROUNDDOWN(G9*'4대보험공제요율표'!$D$4,-1)</f>
        <v>0</v>
      </c>
      <c r="AP9" s="49">
        <f>ROUNDDOWN(G9*'4대보험공제요율표'!$D$5,-1)</f>
        <v>0</v>
      </c>
      <c r="AQ9" s="49">
        <f t="shared" si="19"/>
        <v>0</v>
      </c>
      <c r="AR9" s="49">
        <f>ROUNDDOWN(H9*'4대보험공제요율표'!$D$6,-1)</f>
        <v>0</v>
      </c>
      <c r="AS9" s="49">
        <f>ROUNDDOWN(H9*'4대보험공제요율표'!$D$7,-1)</f>
        <v>0</v>
      </c>
      <c r="AT9" s="49">
        <f t="shared" si="20"/>
        <v>0</v>
      </c>
      <c r="AU9" s="49">
        <f>ROUNDDOWN(AR9*'4대보험공제요율표'!$D$8,-1)</f>
        <v>0</v>
      </c>
      <c r="AV9" s="49">
        <f>ROUNDDOWN(AS9*'4대보험공제요율표'!$D$8,-1)</f>
        <v>0</v>
      </c>
      <c r="AW9" s="49">
        <f t="shared" si="21"/>
        <v>0</v>
      </c>
      <c r="AX9" s="49">
        <f>ROUNDDOWN(I9*'4대보험공제요율표'!$D$10,-1)</f>
        <v>0</v>
      </c>
      <c r="AY9" s="49">
        <f>ROUNDDOWN(I9*'4대보험공제요율표'!$D$11,-1)</f>
        <v>0</v>
      </c>
    </row>
    <row r="10" spans="1:51" x14ac:dyDescent="0.3">
      <c r="A10" s="47">
        <v>5</v>
      </c>
      <c r="B10" s="94" t="str">
        <f t="shared" ca="1" si="5"/>
        <v>윤정여</v>
      </c>
      <c r="C10" s="94" t="str">
        <f t="shared" ca="1" si="6"/>
        <v>691023-2******</v>
      </c>
      <c r="D10" s="94" t="str">
        <f t="shared" ca="1" si="7"/>
        <v>501여단 6대대</v>
      </c>
      <c r="E10" s="94" t="str">
        <f t="shared" ca="1" si="8"/>
        <v>민간조리원</v>
      </c>
      <c r="F10" s="95">
        <f t="shared" ca="1" si="9"/>
        <v>0</v>
      </c>
      <c r="G10" s="49"/>
      <c r="H10" s="49"/>
      <c r="I10" s="49"/>
      <c r="J10" s="151">
        <f t="shared" si="10"/>
        <v>0</v>
      </c>
      <c r="K10" s="151">
        <f t="shared" si="11"/>
        <v>0</v>
      </c>
      <c r="L10" s="151">
        <f t="shared" si="12"/>
        <v>0</v>
      </c>
      <c r="M10" s="23"/>
      <c r="N10" s="23"/>
      <c r="O10" s="23"/>
      <c r="P10" s="34">
        <f t="shared" si="13"/>
        <v>0</v>
      </c>
      <c r="Q10" s="152">
        <f t="shared" si="14"/>
        <v>0</v>
      </c>
      <c r="R10" s="34">
        <f t="shared" si="15"/>
        <v>0</v>
      </c>
      <c r="S10" s="34">
        <f t="shared" si="16"/>
        <v>0</v>
      </c>
      <c r="T10" s="34">
        <f t="shared" si="17"/>
        <v>0</v>
      </c>
      <c r="U10" s="24"/>
      <c r="V10" s="34"/>
      <c r="W10" s="34"/>
      <c r="X10" s="34"/>
      <c r="Y10" s="24"/>
      <c r="Z10" s="24"/>
      <c r="AA10" s="24"/>
      <c r="AB10" s="24"/>
      <c r="AC10" s="24"/>
      <c r="AD10" s="34">
        <f>IF(R10&gt;1060000,INDEX(간이세액표!A:L,MATCH(R10,간이세액표!A:A,3),F10+3),0)</f>
        <v>0</v>
      </c>
      <c r="AE10" s="34">
        <f t="shared" si="0"/>
        <v>0</v>
      </c>
      <c r="AF10" s="46">
        <f t="shared" si="1"/>
        <v>0</v>
      </c>
      <c r="AG10" s="46">
        <f t="shared" si="2"/>
        <v>0</v>
      </c>
      <c r="AH10" s="46">
        <f t="shared" si="3"/>
        <v>0</v>
      </c>
      <c r="AI10" s="46">
        <f t="shared" si="4"/>
        <v>0</v>
      </c>
      <c r="AJ10" s="24"/>
      <c r="AK10" s="24"/>
      <c r="AL10" s="24"/>
      <c r="AN10" s="49">
        <f t="shared" si="18"/>
        <v>0</v>
      </c>
      <c r="AO10" s="49">
        <f>ROUNDDOWN(G10*'4대보험공제요율표'!$D$4,-1)</f>
        <v>0</v>
      </c>
      <c r="AP10" s="49">
        <f>ROUNDDOWN(G10*'4대보험공제요율표'!$D$5,-1)</f>
        <v>0</v>
      </c>
      <c r="AQ10" s="49">
        <f t="shared" si="19"/>
        <v>0</v>
      </c>
      <c r="AR10" s="49">
        <f>ROUNDDOWN(H10*'4대보험공제요율표'!$D$6,-1)</f>
        <v>0</v>
      </c>
      <c r="AS10" s="49">
        <f>ROUNDDOWN(H10*'4대보험공제요율표'!$D$7,-1)</f>
        <v>0</v>
      </c>
      <c r="AT10" s="49">
        <f t="shared" si="20"/>
        <v>0</v>
      </c>
      <c r="AU10" s="49">
        <f>ROUNDDOWN(AR10*'4대보험공제요율표'!$D$8,-1)</f>
        <v>0</v>
      </c>
      <c r="AV10" s="49">
        <f>ROUNDDOWN(AS10*'4대보험공제요율표'!$D$8,-1)</f>
        <v>0</v>
      </c>
      <c r="AW10" s="49">
        <f t="shared" si="21"/>
        <v>0</v>
      </c>
      <c r="AX10" s="49">
        <f>ROUNDDOWN(I10*'4대보험공제요율표'!$D$10,-1)</f>
        <v>0</v>
      </c>
      <c r="AY10" s="49">
        <f>ROUNDDOWN(I10*'4대보험공제요율표'!$D$11,-1)</f>
        <v>0</v>
      </c>
    </row>
    <row r="11" spans="1:51" x14ac:dyDescent="0.3">
      <c r="A11" s="47">
        <v>6</v>
      </c>
      <c r="B11" s="94" t="str">
        <f t="shared" ca="1" si="5"/>
        <v>홍정희</v>
      </c>
      <c r="C11" s="94" t="str">
        <f t="shared" ca="1" si="6"/>
        <v>611210-2******</v>
      </c>
      <c r="D11" s="94" t="str">
        <f t="shared" ca="1" si="7"/>
        <v>501여단 7대대</v>
      </c>
      <c r="E11" s="94" t="str">
        <f t="shared" ca="1" si="8"/>
        <v>민간조리원</v>
      </c>
      <c r="F11" s="95">
        <f t="shared" ca="1" si="9"/>
        <v>0</v>
      </c>
      <c r="G11" s="49"/>
      <c r="H11" s="49"/>
      <c r="I11" s="49"/>
      <c r="J11" s="151">
        <f t="shared" si="10"/>
        <v>0</v>
      </c>
      <c r="K11" s="151">
        <f t="shared" si="11"/>
        <v>0</v>
      </c>
      <c r="L11" s="151">
        <f t="shared" si="12"/>
        <v>0</v>
      </c>
      <c r="M11" s="23"/>
      <c r="N11" s="23"/>
      <c r="O11" s="23"/>
      <c r="P11" s="34">
        <f t="shared" si="13"/>
        <v>0</v>
      </c>
      <c r="Q11" s="152">
        <f t="shared" si="14"/>
        <v>0</v>
      </c>
      <c r="R11" s="34">
        <f t="shared" si="15"/>
        <v>0</v>
      </c>
      <c r="S11" s="34">
        <f t="shared" si="16"/>
        <v>0</v>
      </c>
      <c r="T11" s="34">
        <f t="shared" si="17"/>
        <v>0</v>
      </c>
      <c r="U11" s="24"/>
      <c r="V11" s="34"/>
      <c r="W11" s="34"/>
      <c r="X11" s="34"/>
      <c r="Y11" s="24"/>
      <c r="Z11" s="24"/>
      <c r="AA11" s="24"/>
      <c r="AB11" s="24"/>
      <c r="AC11" s="24"/>
      <c r="AD11" s="34">
        <f>IF(R11&gt;1060000,INDEX(간이세액표!A:L,MATCH(R11,간이세액표!A:A,3),F11+3),0)</f>
        <v>0</v>
      </c>
      <c r="AE11" s="34">
        <f t="shared" si="0"/>
        <v>0</v>
      </c>
      <c r="AF11" s="46">
        <f t="shared" si="1"/>
        <v>0</v>
      </c>
      <c r="AG11" s="46">
        <f t="shared" si="2"/>
        <v>0</v>
      </c>
      <c r="AH11" s="46">
        <f t="shared" si="3"/>
        <v>0</v>
      </c>
      <c r="AI11" s="46">
        <f t="shared" si="4"/>
        <v>0</v>
      </c>
      <c r="AJ11" s="24"/>
      <c r="AK11" s="24"/>
      <c r="AL11" s="24"/>
      <c r="AN11" s="49">
        <f t="shared" si="18"/>
        <v>0</v>
      </c>
      <c r="AO11" s="49">
        <f>ROUNDDOWN(G11*'4대보험공제요율표'!$D$4,-1)</f>
        <v>0</v>
      </c>
      <c r="AP11" s="49">
        <f>ROUNDDOWN(G11*'4대보험공제요율표'!$D$5,-1)</f>
        <v>0</v>
      </c>
      <c r="AQ11" s="49">
        <f t="shared" si="19"/>
        <v>0</v>
      </c>
      <c r="AR11" s="49">
        <f>ROUNDDOWN(H11*'4대보험공제요율표'!$D$6,-1)</f>
        <v>0</v>
      </c>
      <c r="AS11" s="49">
        <f>ROUNDDOWN(H11*'4대보험공제요율표'!$D$7,-1)</f>
        <v>0</v>
      </c>
      <c r="AT11" s="49">
        <f t="shared" si="20"/>
        <v>0</v>
      </c>
      <c r="AU11" s="49">
        <f>ROUNDDOWN(AR11*'4대보험공제요율표'!$D$8,-1)</f>
        <v>0</v>
      </c>
      <c r="AV11" s="49">
        <f>ROUNDDOWN(AS11*'4대보험공제요율표'!$D$8,-1)</f>
        <v>0</v>
      </c>
      <c r="AW11" s="49">
        <f t="shared" si="21"/>
        <v>0</v>
      </c>
      <c r="AX11" s="49">
        <f>ROUNDDOWN(I11*'4대보험공제요율표'!$D$10,-1)</f>
        <v>0</v>
      </c>
      <c r="AY11" s="49">
        <f>ROUNDDOWN(I11*'4대보험공제요율표'!$D$11,-1)</f>
        <v>0</v>
      </c>
    </row>
    <row r="12" spans="1:51" x14ac:dyDescent="0.3">
      <c r="A12" s="47">
        <v>7</v>
      </c>
      <c r="B12" s="94" t="str">
        <f t="shared" ca="1" si="5"/>
        <v>이숙이</v>
      </c>
      <c r="C12" s="94" t="str">
        <f t="shared" ca="1" si="6"/>
        <v>680604-2******</v>
      </c>
      <c r="D12" s="94" t="str">
        <f t="shared" ca="1" si="7"/>
        <v>120여단 본부</v>
      </c>
      <c r="E12" s="94" t="str">
        <f t="shared" ca="1" si="8"/>
        <v>민간조리원</v>
      </c>
      <c r="F12" s="95">
        <f t="shared" ca="1" si="9"/>
        <v>1</v>
      </c>
      <c r="G12" s="49"/>
      <c r="H12" s="49"/>
      <c r="I12" s="49"/>
      <c r="J12" s="151">
        <f t="shared" si="10"/>
        <v>0</v>
      </c>
      <c r="K12" s="151">
        <f t="shared" si="11"/>
        <v>0</v>
      </c>
      <c r="L12" s="151">
        <f t="shared" si="12"/>
        <v>0</v>
      </c>
      <c r="M12" s="23"/>
      <c r="N12" s="23"/>
      <c r="O12" s="23"/>
      <c r="P12" s="34">
        <f t="shared" si="13"/>
        <v>0</v>
      </c>
      <c r="Q12" s="152">
        <f t="shared" si="14"/>
        <v>0</v>
      </c>
      <c r="R12" s="34">
        <f t="shared" si="15"/>
        <v>0</v>
      </c>
      <c r="S12" s="34">
        <f t="shared" si="16"/>
        <v>0</v>
      </c>
      <c r="T12" s="34">
        <f t="shared" si="17"/>
        <v>0</v>
      </c>
      <c r="U12" s="24"/>
      <c r="V12" s="34"/>
      <c r="W12" s="34"/>
      <c r="X12" s="34"/>
      <c r="Y12" s="24"/>
      <c r="Z12" s="24"/>
      <c r="AA12" s="24"/>
      <c r="AB12" s="24"/>
      <c r="AC12" s="24"/>
      <c r="AD12" s="34">
        <f>IF(R12&gt;1060000,INDEX(간이세액표!A:L,MATCH(R12,간이세액표!A:A,3),F12+3),0)</f>
        <v>0</v>
      </c>
      <c r="AE12" s="34">
        <f t="shared" si="0"/>
        <v>0</v>
      </c>
      <c r="AF12" s="46">
        <f t="shared" si="1"/>
        <v>0</v>
      </c>
      <c r="AG12" s="46">
        <f t="shared" si="2"/>
        <v>0</v>
      </c>
      <c r="AH12" s="46">
        <f t="shared" si="3"/>
        <v>0</v>
      </c>
      <c r="AI12" s="46">
        <f t="shared" si="4"/>
        <v>0</v>
      </c>
      <c r="AJ12" s="24"/>
      <c r="AK12" s="24"/>
      <c r="AL12" s="24"/>
      <c r="AN12" s="49">
        <f t="shared" si="18"/>
        <v>0</v>
      </c>
      <c r="AO12" s="49">
        <f>ROUNDDOWN(G12*'4대보험공제요율표'!$D$4,-1)</f>
        <v>0</v>
      </c>
      <c r="AP12" s="49">
        <f>ROUNDDOWN(G12*'4대보험공제요율표'!$D$5,-1)</f>
        <v>0</v>
      </c>
      <c r="AQ12" s="49">
        <f t="shared" si="19"/>
        <v>0</v>
      </c>
      <c r="AR12" s="49">
        <f>ROUNDDOWN(H12*'4대보험공제요율표'!$D$6,-1)</f>
        <v>0</v>
      </c>
      <c r="AS12" s="49">
        <f>ROUNDDOWN(H12*'4대보험공제요율표'!$D$7,-1)</f>
        <v>0</v>
      </c>
      <c r="AT12" s="49">
        <f t="shared" si="20"/>
        <v>0</v>
      </c>
      <c r="AU12" s="49">
        <f>ROUNDDOWN(AR12*'4대보험공제요율표'!$D$8,-1)</f>
        <v>0</v>
      </c>
      <c r="AV12" s="49">
        <f>ROUNDDOWN(AS12*'4대보험공제요율표'!$D$8,-1)</f>
        <v>0</v>
      </c>
      <c r="AW12" s="49">
        <f t="shared" si="21"/>
        <v>0</v>
      </c>
      <c r="AX12" s="49">
        <f>ROUNDDOWN(I12*'4대보험공제요율표'!$D$10,-1)</f>
        <v>0</v>
      </c>
      <c r="AY12" s="49">
        <f>ROUNDDOWN(I12*'4대보험공제요율표'!$D$11,-1)</f>
        <v>0</v>
      </c>
    </row>
    <row r="13" spans="1:51" x14ac:dyDescent="0.3">
      <c r="A13" s="47">
        <v>8</v>
      </c>
      <c r="B13" s="94" t="str">
        <f t="shared" ca="1" si="5"/>
        <v>박순득</v>
      </c>
      <c r="C13" s="94" t="str">
        <f t="shared" ca="1" si="6"/>
        <v>610119-2******</v>
      </c>
      <c r="D13" s="94" t="str">
        <f t="shared" ca="1" si="7"/>
        <v>120여단 1대대</v>
      </c>
      <c r="E13" s="94" t="str">
        <f t="shared" ca="1" si="8"/>
        <v>민간조리원</v>
      </c>
      <c r="F13" s="95">
        <f t="shared" ca="1" si="9"/>
        <v>0</v>
      </c>
      <c r="G13" s="49"/>
      <c r="H13" s="49"/>
      <c r="I13" s="49"/>
      <c r="J13" s="151">
        <f t="shared" si="10"/>
        <v>0</v>
      </c>
      <c r="K13" s="151">
        <f t="shared" si="11"/>
        <v>0</v>
      </c>
      <c r="L13" s="151">
        <f t="shared" si="12"/>
        <v>0</v>
      </c>
      <c r="M13" s="23"/>
      <c r="N13" s="23"/>
      <c r="O13" s="23"/>
      <c r="P13" s="34">
        <f t="shared" si="13"/>
        <v>0</v>
      </c>
      <c r="Q13" s="152">
        <f t="shared" si="14"/>
        <v>0</v>
      </c>
      <c r="R13" s="34">
        <f t="shared" si="15"/>
        <v>0</v>
      </c>
      <c r="S13" s="34">
        <f t="shared" si="16"/>
        <v>0</v>
      </c>
      <c r="T13" s="34">
        <f t="shared" si="17"/>
        <v>0</v>
      </c>
      <c r="U13" s="24"/>
      <c r="V13" s="34"/>
      <c r="W13" s="34"/>
      <c r="X13" s="34"/>
      <c r="Y13" s="24"/>
      <c r="Z13" s="24"/>
      <c r="AA13" s="24"/>
      <c r="AB13" s="24"/>
      <c r="AC13" s="24"/>
      <c r="AD13" s="34">
        <f>IF(R13&gt;1060000,INDEX(간이세액표!A:L,MATCH(R13,간이세액표!A:A,3),F13+3),0)</f>
        <v>0</v>
      </c>
      <c r="AE13" s="34">
        <f t="shared" si="0"/>
        <v>0</v>
      </c>
      <c r="AF13" s="46">
        <f t="shared" si="1"/>
        <v>0</v>
      </c>
      <c r="AG13" s="46">
        <f t="shared" si="2"/>
        <v>0</v>
      </c>
      <c r="AH13" s="46">
        <f t="shared" si="3"/>
        <v>0</v>
      </c>
      <c r="AI13" s="46">
        <f t="shared" si="4"/>
        <v>0</v>
      </c>
      <c r="AJ13" s="24"/>
      <c r="AK13" s="24"/>
      <c r="AL13" s="24"/>
      <c r="AN13" s="49">
        <f t="shared" si="18"/>
        <v>0</v>
      </c>
      <c r="AO13" s="49">
        <f>ROUNDDOWN(G13*'4대보험공제요율표'!$D$4,-1)</f>
        <v>0</v>
      </c>
      <c r="AP13" s="49">
        <f>ROUNDDOWN(G13*'4대보험공제요율표'!$D$5,-1)</f>
        <v>0</v>
      </c>
      <c r="AQ13" s="49">
        <f t="shared" si="19"/>
        <v>0</v>
      </c>
      <c r="AR13" s="49">
        <f>ROUNDDOWN(H13*'4대보험공제요율표'!$D$6,-1)</f>
        <v>0</v>
      </c>
      <c r="AS13" s="49">
        <f>ROUNDDOWN(H13*'4대보험공제요율표'!$D$7,-1)</f>
        <v>0</v>
      </c>
      <c r="AT13" s="49">
        <f t="shared" si="20"/>
        <v>0</v>
      </c>
      <c r="AU13" s="49">
        <f>ROUNDDOWN(AR13*'4대보험공제요율표'!$D$8,-1)</f>
        <v>0</v>
      </c>
      <c r="AV13" s="49">
        <f>ROUNDDOWN(AS13*'4대보험공제요율표'!$D$8,-1)</f>
        <v>0</v>
      </c>
      <c r="AW13" s="49">
        <f t="shared" si="21"/>
        <v>0</v>
      </c>
      <c r="AX13" s="49">
        <f>ROUNDDOWN(I13*'4대보험공제요율표'!$D$10,-1)</f>
        <v>0</v>
      </c>
      <c r="AY13" s="49">
        <f>ROUNDDOWN(I13*'4대보험공제요율표'!$D$11,-1)</f>
        <v>0</v>
      </c>
    </row>
    <row r="14" spans="1:51" x14ac:dyDescent="0.3">
      <c r="A14" s="47">
        <v>9</v>
      </c>
      <c r="B14" s="94" t="str">
        <f t="shared" ca="1" si="5"/>
        <v>양희자</v>
      </c>
      <c r="C14" s="94" t="str">
        <f t="shared" ca="1" si="6"/>
        <v>670115-2******</v>
      </c>
      <c r="D14" s="94" t="str">
        <f t="shared" ca="1" si="7"/>
        <v>120여단 2대대</v>
      </c>
      <c r="E14" s="94" t="str">
        <f t="shared" ca="1" si="8"/>
        <v>민간조리원</v>
      </c>
      <c r="F14" s="95">
        <f t="shared" ca="1" si="9"/>
        <v>0</v>
      </c>
      <c r="G14" s="49"/>
      <c r="H14" s="49"/>
      <c r="I14" s="49"/>
      <c r="J14" s="151">
        <f t="shared" si="10"/>
        <v>0</v>
      </c>
      <c r="K14" s="151">
        <f t="shared" si="11"/>
        <v>0</v>
      </c>
      <c r="L14" s="151">
        <f t="shared" si="12"/>
        <v>0</v>
      </c>
      <c r="M14" s="23"/>
      <c r="N14" s="23"/>
      <c r="O14" s="23"/>
      <c r="P14" s="34">
        <f t="shared" si="13"/>
        <v>0</v>
      </c>
      <c r="Q14" s="152">
        <f t="shared" si="14"/>
        <v>0</v>
      </c>
      <c r="R14" s="34">
        <f t="shared" si="15"/>
        <v>0</v>
      </c>
      <c r="S14" s="34">
        <f t="shared" si="16"/>
        <v>0</v>
      </c>
      <c r="T14" s="34">
        <f t="shared" si="17"/>
        <v>0</v>
      </c>
      <c r="U14" s="24"/>
      <c r="V14" s="34"/>
      <c r="W14" s="34"/>
      <c r="X14" s="34"/>
      <c r="Y14" s="24"/>
      <c r="Z14" s="24"/>
      <c r="AA14" s="24"/>
      <c r="AB14" s="24"/>
      <c r="AC14" s="24"/>
      <c r="AD14" s="34">
        <f>IF(R14&gt;1060000,INDEX(간이세액표!A:L,MATCH(R14,간이세액표!A:A,3),F14+3),0)</f>
        <v>0</v>
      </c>
      <c r="AE14" s="34">
        <f t="shared" si="0"/>
        <v>0</v>
      </c>
      <c r="AF14" s="46">
        <f t="shared" si="1"/>
        <v>0</v>
      </c>
      <c r="AG14" s="46">
        <f t="shared" si="2"/>
        <v>0</v>
      </c>
      <c r="AH14" s="46">
        <f t="shared" si="3"/>
        <v>0</v>
      </c>
      <c r="AI14" s="46">
        <f t="shared" si="4"/>
        <v>0</v>
      </c>
      <c r="AJ14" s="24"/>
      <c r="AK14" s="24"/>
      <c r="AL14" s="24"/>
      <c r="AN14" s="49">
        <f t="shared" si="18"/>
        <v>0</v>
      </c>
      <c r="AO14" s="49">
        <f>ROUNDDOWN(G14*'4대보험공제요율표'!$D$4,-1)</f>
        <v>0</v>
      </c>
      <c r="AP14" s="49">
        <f>ROUNDDOWN(G14*'4대보험공제요율표'!$D$5,-1)</f>
        <v>0</v>
      </c>
      <c r="AQ14" s="49">
        <f t="shared" si="19"/>
        <v>0</v>
      </c>
      <c r="AR14" s="49">
        <f>ROUNDDOWN(H14*'4대보험공제요율표'!$D$6,-1)</f>
        <v>0</v>
      </c>
      <c r="AS14" s="49">
        <f>ROUNDDOWN(H14*'4대보험공제요율표'!$D$7,-1)</f>
        <v>0</v>
      </c>
      <c r="AT14" s="49">
        <f t="shared" si="20"/>
        <v>0</v>
      </c>
      <c r="AU14" s="49">
        <f>ROUNDDOWN(AR14*'4대보험공제요율표'!$D$8,-1)</f>
        <v>0</v>
      </c>
      <c r="AV14" s="49">
        <f>ROUNDDOWN(AS14*'4대보험공제요율표'!$D$8,-1)</f>
        <v>0</v>
      </c>
      <c r="AW14" s="49">
        <f t="shared" si="21"/>
        <v>0</v>
      </c>
      <c r="AX14" s="49">
        <f>ROUNDDOWN(I14*'4대보험공제요율표'!$D$10,-1)</f>
        <v>0</v>
      </c>
      <c r="AY14" s="49">
        <f>ROUNDDOWN(I14*'4대보험공제요율표'!$D$11,-1)</f>
        <v>0</v>
      </c>
    </row>
    <row r="15" spans="1:51" x14ac:dyDescent="0.3">
      <c r="A15" s="47">
        <v>10</v>
      </c>
      <c r="B15" s="94" t="str">
        <f t="shared" ca="1" si="5"/>
        <v>권경임</v>
      </c>
      <c r="C15" s="94" t="str">
        <f t="shared" ca="1" si="6"/>
        <v>640419-2******</v>
      </c>
      <c r="D15" s="94" t="str">
        <f t="shared" ca="1" si="7"/>
        <v>120여단 3대대</v>
      </c>
      <c r="E15" s="94" t="str">
        <f t="shared" ca="1" si="8"/>
        <v>민간조리원</v>
      </c>
      <c r="F15" s="95">
        <f t="shared" ca="1" si="9"/>
        <v>2</v>
      </c>
      <c r="G15" s="49"/>
      <c r="H15" s="49"/>
      <c r="I15" s="49"/>
      <c r="J15" s="151">
        <f t="shared" si="10"/>
        <v>0</v>
      </c>
      <c r="K15" s="151">
        <f t="shared" si="11"/>
        <v>0</v>
      </c>
      <c r="L15" s="151">
        <f t="shared" si="12"/>
        <v>0</v>
      </c>
      <c r="M15" s="23"/>
      <c r="N15" s="23"/>
      <c r="O15" s="23"/>
      <c r="P15" s="34">
        <f t="shared" si="13"/>
        <v>0</v>
      </c>
      <c r="Q15" s="152">
        <f t="shared" si="14"/>
        <v>0</v>
      </c>
      <c r="R15" s="34">
        <f t="shared" si="15"/>
        <v>0</v>
      </c>
      <c r="S15" s="34">
        <f t="shared" si="16"/>
        <v>0</v>
      </c>
      <c r="T15" s="34">
        <f t="shared" si="17"/>
        <v>0</v>
      </c>
      <c r="U15" s="24"/>
      <c r="V15" s="34"/>
      <c r="W15" s="34"/>
      <c r="X15" s="34"/>
      <c r="Y15" s="24"/>
      <c r="Z15" s="24"/>
      <c r="AA15" s="24"/>
      <c r="AB15" s="24"/>
      <c r="AC15" s="24"/>
      <c r="AD15" s="34">
        <f>IF(R15&gt;1060000,INDEX(간이세액표!A:L,MATCH(R15,간이세액표!A:A,3),F15+3),0)</f>
        <v>0</v>
      </c>
      <c r="AE15" s="34">
        <f t="shared" si="0"/>
        <v>0</v>
      </c>
      <c r="AF15" s="46">
        <f t="shared" si="1"/>
        <v>0</v>
      </c>
      <c r="AG15" s="46">
        <f t="shared" si="2"/>
        <v>0</v>
      </c>
      <c r="AH15" s="46">
        <f t="shared" si="3"/>
        <v>0</v>
      </c>
      <c r="AI15" s="46">
        <f t="shared" si="4"/>
        <v>0</v>
      </c>
      <c r="AJ15" s="24"/>
      <c r="AK15" s="24"/>
      <c r="AL15" s="24"/>
      <c r="AN15" s="49">
        <f t="shared" si="18"/>
        <v>0</v>
      </c>
      <c r="AO15" s="49">
        <f>ROUNDDOWN(G15*'4대보험공제요율표'!$D$4,-1)</f>
        <v>0</v>
      </c>
      <c r="AP15" s="49">
        <f>ROUNDDOWN(G15*'4대보험공제요율표'!$D$5,-1)</f>
        <v>0</v>
      </c>
      <c r="AQ15" s="49">
        <f t="shared" si="19"/>
        <v>0</v>
      </c>
      <c r="AR15" s="49">
        <f>ROUNDDOWN(H15*'4대보험공제요율표'!$D$6,-1)</f>
        <v>0</v>
      </c>
      <c r="AS15" s="49">
        <f>ROUNDDOWN(H15*'4대보험공제요율표'!$D$7,-1)</f>
        <v>0</v>
      </c>
      <c r="AT15" s="49">
        <f t="shared" si="20"/>
        <v>0</v>
      </c>
      <c r="AU15" s="49">
        <f>ROUNDDOWN(AR15*'4대보험공제요율표'!$D$8,-1)</f>
        <v>0</v>
      </c>
      <c r="AV15" s="49">
        <f>ROUNDDOWN(AS15*'4대보험공제요율표'!$D$8,-1)</f>
        <v>0</v>
      </c>
      <c r="AW15" s="49">
        <f t="shared" si="21"/>
        <v>0</v>
      </c>
      <c r="AX15" s="49">
        <f>ROUNDDOWN(I15*'4대보험공제요율표'!$D$10,-1)</f>
        <v>0</v>
      </c>
      <c r="AY15" s="49">
        <f>ROUNDDOWN(I15*'4대보험공제요율표'!$D$11,-1)</f>
        <v>0</v>
      </c>
    </row>
    <row r="16" spans="1:51" x14ac:dyDescent="0.3">
      <c r="A16" s="47">
        <v>11</v>
      </c>
      <c r="B16" s="94" t="str">
        <f t="shared" ca="1" si="5"/>
        <v>권은숙</v>
      </c>
      <c r="C16" s="94" t="str">
        <f t="shared" ca="1" si="6"/>
        <v>800217-2******</v>
      </c>
      <c r="D16" s="94" t="str">
        <f t="shared" ca="1" si="7"/>
        <v>120여단 3대대</v>
      </c>
      <c r="E16" s="94" t="str">
        <f t="shared" ca="1" si="8"/>
        <v>민간조리원</v>
      </c>
      <c r="F16" s="95">
        <f t="shared" ca="1" si="9"/>
        <v>0</v>
      </c>
      <c r="G16" s="49"/>
      <c r="H16" s="49"/>
      <c r="I16" s="49"/>
      <c r="J16" s="151">
        <f t="shared" si="10"/>
        <v>0</v>
      </c>
      <c r="K16" s="151">
        <f t="shared" si="11"/>
        <v>0</v>
      </c>
      <c r="L16" s="151">
        <f t="shared" si="12"/>
        <v>0</v>
      </c>
      <c r="M16" s="23"/>
      <c r="N16" s="23"/>
      <c r="O16" s="23"/>
      <c r="P16" s="34">
        <f t="shared" si="13"/>
        <v>0</v>
      </c>
      <c r="Q16" s="152">
        <f t="shared" si="14"/>
        <v>0</v>
      </c>
      <c r="R16" s="34">
        <f t="shared" si="15"/>
        <v>0</v>
      </c>
      <c r="S16" s="34">
        <f t="shared" si="16"/>
        <v>0</v>
      </c>
      <c r="T16" s="34">
        <f t="shared" si="17"/>
        <v>0</v>
      </c>
      <c r="U16" s="24"/>
      <c r="V16" s="34"/>
      <c r="W16" s="34"/>
      <c r="X16" s="34"/>
      <c r="Y16" s="24"/>
      <c r="Z16" s="24"/>
      <c r="AA16" s="24"/>
      <c r="AB16" s="24"/>
      <c r="AC16" s="24"/>
      <c r="AD16" s="34">
        <f>IF(R16&gt;1060000,INDEX(간이세액표!A:L,MATCH(R16,간이세액표!A:A,3),F16+3),0)</f>
        <v>0</v>
      </c>
      <c r="AE16" s="34">
        <f t="shared" si="0"/>
        <v>0</v>
      </c>
      <c r="AF16" s="46">
        <f t="shared" si="1"/>
        <v>0</v>
      </c>
      <c r="AG16" s="46">
        <f t="shared" si="2"/>
        <v>0</v>
      </c>
      <c r="AH16" s="46">
        <f t="shared" si="3"/>
        <v>0</v>
      </c>
      <c r="AI16" s="46">
        <f t="shared" si="4"/>
        <v>0</v>
      </c>
      <c r="AJ16" s="24"/>
      <c r="AK16" s="24"/>
      <c r="AL16" s="24"/>
      <c r="AN16" s="49">
        <f t="shared" si="18"/>
        <v>0</v>
      </c>
      <c r="AO16" s="49">
        <f>ROUNDDOWN(G16*'4대보험공제요율표'!$D$4,-1)</f>
        <v>0</v>
      </c>
      <c r="AP16" s="49">
        <f>ROUNDDOWN(G16*'4대보험공제요율표'!$D$5,-1)</f>
        <v>0</v>
      </c>
      <c r="AQ16" s="49">
        <f t="shared" si="19"/>
        <v>0</v>
      </c>
      <c r="AR16" s="49">
        <f>ROUNDDOWN(H16*'4대보험공제요율표'!$D$6,-1)</f>
        <v>0</v>
      </c>
      <c r="AS16" s="49">
        <f>ROUNDDOWN(H16*'4대보험공제요율표'!$D$7,-1)</f>
        <v>0</v>
      </c>
      <c r="AT16" s="49">
        <f t="shared" si="20"/>
        <v>0</v>
      </c>
      <c r="AU16" s="49">
        <f>ROUNDDOWN(AR16*'4대보험공제요율표'!$D$8,-1)</f>
        <v>0</v>
      </c>
      <c r="AV16" s="49">
        <f>ROUNDDOWN(AS16*'4대보험공제요율표'!$D$8,-1)</f>
        <v>0</v>
      </c>
      <c r="AW16" s="49">
        <f t="shared" si="21"/>
        <v>0</v>
      </c>
      <c r="AX16" s="49">
        <f>ROUNDDOWN(I16*'4대보험공제요율표'!$D$10,-1)</f>
        <v>0</v>
      </c>
      <c r="AY16" s="49">
        <f>ROUNDDOWN(I16*'4대보험공제요율표'!$D$11,-1)</f>
        <v>0</v>
      </c>
    </row>
    <row r="17" spans="1:51" x14ac:dyDescent="0.3">
      <c r="A17" s="47">
        <v>12</v>
      </c>
      <c r="B17" s="94" t="str">
        <f t="shared" ca="1" si="5"/>
        <v>김명순</v>
      </c>
      <c r="C17" s="94" t="str">
        <f t="shared" ca="1" si="6"/>
        <v>670305-2******</v>
      </c>
      <c r="D17" s="94" t="str">
        <f t="shared" ca="1" si="7"/>
        <v>120여단 5대대</v>
      </c>
      <c r="E17" s="94" t="str">
        <f t="shared" ca="1" si="8"/>
        <v>민간조리원</v>
      </c>
      <c r="F17" s="95">
        <f t="shared" ca="1" si="9"/>
        <v>0</v>
      </c>
      <c r="G17" s="49"/>
      <c r="H17" s="49"/>
      <c r="I17" s="49"/>
      <c r="J17" s="151">
        <f t="shared" si="10"/>
        <v>0</v>
      </c>
      <c r="K17" s="151">
        <f t="shared" si="11"/>
        <v>0</v>
      </c>
      <c r="L17" s="151">
        <f t="shared" si="12"/>
        <v>0</v>
      </c>
      <c r="M17" s="23"/>
      <c r="N17" s="23"/>
      <c r="O17" s="23"/>
      <c r="P17" s="34">
        <f t="shared" si="13"/>
        <v>0</v>
      </c>
      <c r="Q17" s="152">
        <f t="shared" si="14"/>
        <v>0</v>
      </c>
      <c r="R17" s="34">
        <f t="shared" si="15"/>
        <v>0</v>
      </c>
      <c r="S17" s="34">
        <f t="shared" si="16"/>
        <v>0</v>
      </c>
      <c r="T17" s="34">
        <f t="shared" si="17"/>
        <v>0</v>
      </c>
      <c r="U17" s="24"/>
      <c r="V17" s="34"/>
      <c r="W17" s="34"/>
      <c r="X17" s="34"/>
      <c r="Y17" s="24"/>
      <c r="Z17" s="24"/>
      <c r="AA17" s="24"/>
      <c r="AB17" s="24"/>
      <c r="AC17" s="24"/>
      <c r="AD17" s="34">
        <f>IF(R17&gt;1060000,INDEX(간이세액표!A:L,MATCH(R17,간이세액표!A:A,3),F17+3),0)</f>
        <v>0</v>
      </c>
      <c r="AE17" s="34">
        <f t="shared" si="0"/>
        <v>0</v>
      </c>
      <c r="AF17" s="46">
        <f t="shared" si="1"/>
        <v>0</v>
      </c>
      <c r="AG17" s="46">
        <f t="shared" si="2"/>
        <v>0</v>
      </c>
      <c r="AH17" s="46">
        <f t="shared" si="3"/>
        <v>0</v>
      </c>
      <c r="AI17" s="46">
        <f t="shared" si="4"/>
        <v>0</v>
      </c>
      <c r="AJ17" s="24"/>
      <c r="AK17" s="24"/>
      <c r="AL17" s="24"/>
      <c r="AN17" s="49">
        <f t="shared" si="18"/>
        <v>0</v>
      </c>
      <c r="AO17" s="49">
        <f>ROUNDDOWN(G17*'4대보험공제요율표'!$D$4,-1)</f>
        <v>0</v>
      </c>
      <c r="AP17" s="49">
        <f>ROUNDDOWN(G17*'4대보험공제요율표'!$D$5,-1)</f>
        <v>0</v>
      </c>
      <c r="AQ17" s="49">
        <f t="shared" si="19"/>
        <v>0</v>
      </c>
      <c r="AR17" s="49">
        <f>ROUNDDOWN(H17*'4대보험공제요율표'!$D$6,-1)</f>
        <v>0</v>
      </c>
      <c r="AS17" s="49">
        <f>ROUNDDOWN(H17*'4대보험공제요율표'!$D$7,-1)</f>
        <v>0</v>
      </c>
      <c r="AT17" s="49">
        <f t="shared" si="20"/>
        <v>0</v>
      </c>
      <c r="AU17" s="49">
        <f>ROUNDDOWN(AR17*'4대보험공제요율표'!$D$8,-1)</f>
        <v>0</v>
      </c>
      <c r="AV17" s="49">
        <f>ROUNDDOWN(AS17*'4대보험공제요율표'!$D$8,-1)</f>
        <v>0</v>
      </c>
      <c r="AW17" s="49">
        <f t="shared" si="21"/>
        <v>0</v>
      </c>
      <c r="AX17" s="49">
        <f>ROUNDDOWN(I17*'4대보험공제요율표'!$D$10,-1)</f>
        <v>0</v>
      </c>
      <c r="AY17" s="49">
        <f>ROUNDDOWN(I17*'4대보험공제요율표'!$D$11,-1)</f>
        <v>0</v>
      </c>
    </row>
    <row r="18" spans="1:51" x14ac:dyDescent="0.3">
      <c r="A18" s="47">
        <v>13</v>
      </c>
      <c r="B18" s="94" t="str">
        <f t="shared" ca="1" si="5"/>
        <v>신명숙</v>
      </c>
      <c r="C18" s="94" t="str">
        <f t="shared" ca="1" si="6"/>
        <v>580528-2******</v>
      </c>
      <c r="D18" s="94" t="str">
        <f t="shared" ca="1" si="7"/>
        <v>120여단 6대대</v>
      </c>
      <c r="E18" s="94" t="str">
        <f t="shared" ca="1" si="8"/>
        <v>민간조리원</v>
      </c>
      <c r="F18" s="95">
        <f t="shared" ca="1" si="9"/>
        <v>1</v>
      </c>
      <c r="G18" s="49"/>
      <c r="H18" s="49"/>
      <c r="I18" s="49"/>
      <c r="J18" s="151">
        <f t="shared" si="10"/>
        <v>0</v>
      </c>
      <c r="K18" s="151">
        <f t="shared" si="11"/>
        <v>0</v>
      </c>
      <c r="L18" s="151">
        <f t="shared" si="12"/>
        <v>0</v>
      </c>
      <c r="M18" s="23"/>
      <c r="N18" s="23"/>
      <c r="O18" s="23"/>
      <c r="P18" s="34">
        <f t="shared" si="13"/>
        <v>0</v>
      </c>
      <c r="Q18" s="152">
        <f t="shared" si="14"/>
        <v>0</v>
      </c>
      <c r="R18" s="34">
        <f t="shared" si="15"/>
        <v>0</v>
      </c>
      <c r="S18" s="34">
        <f t="shared" si="16"/>
        <v>0</v>
      </c>
      <c r="T18" s="34">
        <f t="shared" si="17"/>
        <v>0</v>
      </c>
      <c r="U18" s="24"/>
      <c r="V18" s="34"/>
      <c r="W18" s="34"/>
      <c r="X18" s="34"/>
      <c r="Y18" s="24"/>
      <c r="Z18" s="24"/>
      <c r="AA18" s="24"/>
      <c r="AB18" s="24"/>
      <c r="AC18" s="24"/>
      <c r="AD18" s="34">
        <f>IF(R18&gt;1060000,INDEX(간이세액표!A:L,MATCH(R18,간이세액표!A:A,3),F18+3),0)</f>
        <v>0</v>
      </c>
      <c r="AE18" s="34">
        <f t="shared" si="0"/>
        <v>0</v>
      </c>
      <c r="AF18" s="46">
        <f t="shared" si="1"/>
        <v>0</v>
      </c>
      <c r="AG18" s="46">
        <f t="shared" si="2"/>
        <v>0</v>
      </c>
      <c r="AH18" s="46">
        <f t="shared" si="3"/>
        <v>0</v>
      </c>
      <c r="AI18" s="46">
        <f t="shared" si="4"/>
        <v>0</v>
      </c>
      <c r="AJ18" s="24"/>
      <c r="AK18" s="24"/>
      <c r="AL18" s="24"/>
      <c r="AN18" s="49">
        <f t="shared" si="18"/>
        <v>0</v>
      </c>
      <c r="AO18" s="49">
        <f>ROUNDDOWN(G18*'4대보험공제요율표'!$D$4,-1)</f>
        <v>0</v>
      </c>
      <c r="AP18" s="49">
        <f>ROUNDDOWN(G18*'4대보험공제요율표'!$D$5,-1)</f>
        <v>0</v>
      </c>
      <c r="AQ18" s="49">
        <f t="shared" si="19"/>
        <v>0</v>
      </c>
      <c r="AR18" s="49">
        <f>ROUNDDOWN(H18*'4대보험공제요율표'!$D$6,-1)</f>
        <v>0</v>
      </c>
      <c r="AS18" s="49">
        <f>ROUNDDOWN(H18*'4대보험공제요율표'!$D$7,-1)</f>
        <v>0</v>
      </c>
      <c r="AT18" s="49">
        <f t="shared" si="20"/>
        <v>0</v>
      </c>
      <c r="AU18" s="49">
        <f>ROUNDDOWN(AR18*'4대보험공제요율표'!$D$8,-1)</f>
        <v>0</v>
      </c>
      <c r="AV18" s="49">
        <f>ROUNDDOWN(AS18*'4대보험공제요율표'!$D$8,-1)</f>
        <v>0</v>
      </c>
      <c r="AW18" s="49">
        <f t="shared" si="21"/>
        <v>0</v>
      </c>
      <c r="AX18" s="49">
        <f>ROUNDDOWN(I18*'4대보험공제요율표'!$D$10,-1)</f>
        <v>0</v>
      </c>
      <c r="AY18" s="49">
        <f>ROUNDDOWN(I18*'4대보험공제요율표'!$D$11,-1)</f>
        <v>0</v>
      </c>
    </row>
    <row r="19" spans="1:51" x14ac:dyDescent="0.3">
      <c r="A19" s="47">
        <v>14</v>
      </c>
      <c r="B19" s="94" t="str">
        <f t="shared" ca="1" si="5"/>
        <v>김영경</v>
      </c>
      <c r="C19" s="94" t="str">
        <f t="shared" ca="1" si="6"/>
        <v>770214-2******</v>
      </c>
      <c r="D19" s="94" t="str">
        <f t="shared" ca="1" si="7"/>
        <v>121여단 본부</v>
      </c>
      <c r="E19" s="94" t="str">
        <f t="shared" ca="1" si="8"/>
        <v>민간조리원</v>
      </c>
      <c r="F19" s="95">
        <f t="shared" ca="1" si="9"/>
        <v>0</v>
      </c>
      <c r="G19" s="49"/>
      <c r="H19" s="49"/>
      <c r="I19" s="49"/>
      <c r="J19" s="151">
        <f t="shared" si="10"/>
        <v>0</v>
      </c>
      <c r="K19" s="151">
        <f t="shared" si="11"/>
        <v>0</v>
      </c>
      <c r="L19" s="151">
        <f t="shared" si="12"/>
        <v>0</v>
      </c>
      <c r="M19" s="23"/>
      <c r="N19" s="23"/>
      <c r="O19" s="23"/>
      <c r="P19" s="34">
        <f t="shared" si="13"/>
        <v>0</v>
      </c>
      <c r="Q19" s="152">
        <f t="shared" si="14"/>
        <v>0</v>
      </c>
      <c r="R19" s="34">
        <f t="shared" si="15"/>
        <v>0</v>
      </c>
      <c r="S19" s="34">
        <f t="shared" si="16"/>
        <v>0</v>
      </c>
      <c r="T19" s="34">
        <f t="shared" si="17"/>
        <v>0</v>
      </c>
      <c r="U19" s="24"/>
      <c r="V19" s="34"/>
      <c r="W19" s="34"/>
      <c r="X19" s="34"/>
      <c r="Y19" s="24"/>
      <c r="Z19" s="24"/>
      <c r="AA19" s="24"/>
      <c r="AB19" s="24"/>
      <c r="AC19" s="24"/>
      <c r="AD19" s="34">
        <f>IF(R19&gt;1060000,INDEX(간이세액표!A:L,MATCH(R19,간이세액표!A:A,3),F19+3),0)</f>
        <v>0</v>
      </c>
      <c r="AE19" s="34">
        <f t="shared" si="0"/>
        <v>0</v>
      </c>
      <c r="AF19" s="46">
        <f t="shared" si="1"/>
        <v>0</v>
      </c>
      <c r="AG19" s="46">
        <f t="shared" si="2"/>
        <v>0</v>
      </c>
      <c r="AH19" s="46">
        <f t="shared" si="3"/>
        <v>0</v>
      </c>
      <c r="AI19" s="46">
        <f t="shared" si="4"/>
        <v>0</v>
      </c>
      <c r="AJ19" s="24"/>
      <c r="AK19" s="24"/>
      <c r="AL19" s="24"/>
      <c r="AN19" s="49">
        <f t="shared" si="18"/>
        <v>0</v>
      </c>
      <c r="AO19" s="49">
        <f>ROUNDDOWN(G19*'4대보험공제요율표'!$D$4,-1)</f>
        <v>0</v>
      </c>
      <c r="AP19" s="49">
        <f>ROUNDDOWN(G19*'4대보험공제요율표'!$D$5,-1)</f>
        <v>0</v>
      </c>
      <c r="AQ19" s="49">
        <f t="shared" si="19"/>
        <v>0</v>
      </c>
      <c r="AR19" s="49">
        <f>ROUNDDOWN(H19*'4대보험공제요율표'!$D$6,-1)</f>
        <v>0</v>
      </c>
      <c r="AS19" s="49">
        <f>ROUNDDOWN(H19*'4대보험공제요율표'!$D$7,-1)</f>
        <v>0</v>
      </c>
      <c r="AT19" s="49">
        <f t="shared" si="20"/>
        <v>0</v>
      </c>
      <c r="AU19" s="49">
        <f>ROUNDDOWN(AR19*'4대보험공제요율표'!$D$8,-1)</f>
        <v>0</v>
      </c>
      <c r="AV19" s="49">
        <f>ROUNDDOWN(AS19*'4대보험공제요율표'!$D$8,-1)</f>
        <v>0</v>
      </c>
      <c r="AW19" s="49">
        <f t="shared" si="21"/>
        <v>0</v>
      </c>
      <c r="AX19" s="49">
        <f>ROUNDDOWN(I19*'4대보험공제요율표'!$D$10,-1)</f>
        <v>0</v>
      </c>
      <c r="AY19" s="49">
        <f>ROUNDDOWN(I19*'4대보험공제요율표'!$D$11,-1)</f>
        <v>0</v>
      </c>
    </row>
    <row r="20" spans="1:51" x14ac:dyDescent="0.3">
      <c r="A20" s="47">
        <v>15</v>
      </c>
      <c r="B20" s="94" t="str">
        <f t="shared" ca="1" si="5"/>
        <v>손송주</v>
      </c>
      <c r="C20" s="94" t="str">
        <f t="shared" ca="1" si="6"/>
        <v>760727-2******</v>
      </c>
      <c r="D20" s="94" t="str">
        <f t="shared" ca="1" si="7"/>
        <v>121여단 본부</v>
      </c>
      <c r="E20" s="94" t="str">
        <f t="shared" ca="1" si="8"/>
        <v>민간조리원</v>
      </c>
      <c r="F20" s="95">
        <f t="shared" ca="1" si="9"/>
        <v>0</v>
      </c>
      <c r="G20" s="49"/>
      <c r="H20" s="49"/>
      <c r="I20" s="49"/>
      <c r="J20" s="151">
        <f t="shared" si="10"/>
        <v>0</v>
      </c>
      <c r="K20" s="151">
        <f t="shared" si="11"/>
        <v>0</v>
      </c>
      <c r="L20" s="151">
        <f t="shared" si="12"/>
        <v>0</v>
      </c>
      <c r="M20" s="23"/>
      <c r="N20" s="23"/>
      <c r="O20" s="23"/>
      <c r="P20" s="34">
        <f t="shared" si="13"/>
        <v>0</v>
      </c>
      <c r="Q20" s="152">
        <f t="shared" si="14"/>
        <v>0</v>
      </c>
      <c r="R20" s="34">
        <f t="shared" si="15"/>
        <v>0</v>
      </c>
      <c r="S20" s="34">
        <f t="shared" si="16"/>
        <v>0</v>
      </c>
      <c r="T20" s="34">
        <f t="shared" si="17"/>
        <v>0</v>
      </c>
      <c r="U20" s="24"/>
      <c r="V20" s="34"/>
      <c r="W20" s="34"/>
      <c r="X20" s="34"/>
      <c r="Y20" s="24"/>
      <c r="Z20" s="24"/>
      <c r="AA20" s="24"/>
      <c r="AB20" s="24"/>
      <c r="AC20" s="24"/>
      <c r="AD20" s="34">
        <f>IF(R20&gt;1060000,INDEX(간이세액표!A:L,MATCH(R20,간이세액표!A:A,3),F20+3),0)</f>
        <v>0</v>
      </c>
      <c r="AE20" s="34">
        <f t="shared" si="0"/>
        <v>0</v>
      </c>
      <c r="AF20" s="46">
        <f t="shared" si="1"/>
        <v>0</v>
      </c>
      <c r="AG20" s="46">
        <f t="shared" si="2"/>
        <v>0</v>
      </c>
      <c r="AH20" s="46">
        <f t="shared" si="3"/>
        <v>0</v>
      </c>
      <c r="AI20" s="46">
        <f t="shared" si="4"/>
        <v>0</v>
      </c>
      <c r="AJ20" s="24"/>
      <c r="AK20" s="24"/>
      <c r="AL20" s="24"/>
      <c r="AN20" s="49">
        <f t="shared" si="18"/>
        <v>0</v>
      </c>
      <c r="AO20" s="49">
        <f>ROUNDDOWN(G20*'4대보험공제요율표'!$D$4,-1)</f>
        <v>0</v>
      </c>
      <c r="AP20" s="49">
        <f>ROUNDDOWN(G20*'4대보험공제요율표'!$D$5,-1)</f>
        <v>0</v>
      </c>
      <c r="AQ20" s="49">
        <f t="shared" si="19"/>
        <v>0</v>
      </c>
      <c r="AR20" s="49">
        <f>ROUNDDOWN(H20*'4대보험공제요율표'!$D$6,-1)</f>
        <v>0</v>
      </c>
      <c r="AS20" s="49">
        <f>ROUNDDOWN(H20*'4대보험공제요율표'!$D$7,-1)</f>
        <v>0</v>
      </c>
      <c r="AT20" s="49">
        <f t="shared" si="20"/>
        <v>0</v>
      </c>
      <c r="AU20" s="49">
        <f>ROUNDDOWN(AR20*'4대보험공제요율표'!$D$8,-1)</f>
        <v>0</v>
      </c>
      <c r="AV20" s="49">
        <f>ROUNDDOWN(AS20*'4대보험공제요율표'!$D$8,-1)</f>
        <v>0</v>
      </c>
      <c r="AW20" s="49">
        <f t="shared" si="21"/>
        <v>0</v>
      </c>
      <c r="AX20" s="49">
        <f>ROUNDDOWN(I20*'4대보험공제요율표'!$D$10,-1)</f>
        <v>0</v>
      </c>
      <c r="AY20" s="49">
        <f>ROUNDDOWN(I20*'4대보험공제요율표'!$D$11,-1)</f>
        <v>0</v>
      </c>
    </row>
    <row r="21" spans="1:51" x14ac:dyDescent="0.3">
      <c r="A21" s="47">
        <v>16</v>
      </c>
      <c r="B21" s="94" t="str">
        <f t="shared" ca="1" si="5"/>
        <v>박분영</v>
      </c>
      <c r="C21" s="94" t="str">
        <f t="shared" ca="1" si="6"/>
        <v>800502-2******</v>
      </c>
      <c r="D21" s="94" t="str">
        <f t="shared" ca="1" si="7"/>
        <v>121여단 1대대</v>
      </c>
      <c r="E21" s="94" t="str">
        <f t="shared" ca="1" si="8"/>
        <v>민간조리원</v>
      </c>
      <c r="F21" s="95">
        <f t="shared" ca="1" si="9"/>
        <v>0</v>
      </c>
      <c r="G21" s="49"/>
      <c r="H21" s="49"/>
      <c r="I21" s="49"/>
      <c r="J21" s="151">
        <f t="shared" si="10"/>
        <v>0</v>
      </c>
      <c r="K21" s="151">
        <f t="shared" si="11"/>
        <v>0</v>
      </c>
      <c r="L21" s="151">
        <f t="shared" si="12"/>
        <v>0</v>
      </c>
      <c r="M21" s="23"/>
      <c r="N21" s="23"/>
      <c r="O21" s="23"/>
      <c r="P21" s="34">
        <f t="shared" si="13"/>
        <v>0</v>
      </c>
      <c r="Q21" s="152">
        <f t="shared" si="14"/>
        <v>0</v>
      </c>
      <c r="R21" s="34">
        <f t="shared" si="15"/>
        <v>0</v>
      </c>
      <c r="S21" s="34">
        <f t="shared" si="16"/>
        <v>0</v>
      </c>
      <c r="T21" s="34">
        <f t="shared" si="17"/>
        <v>0</v>
      </c>
      <c r="U21" s="24"/>
      <c r="V21" s="34"/>
      <c r="W21" s="34"/>
      <c r="X21" s="34"/>
      <c r="Y21" s="24"/>
      <c r="Z21" s="24"/>
      <c r="AA21" s="24"/>
      <c r="AB21" s="24"/>
      <c r="AC21" s="24"/>
      <c r="AD21" s="34">
        <f>IF(R21&gt;1060000,INDEX(간이세액표!A:L,MATCH(R21,간이세액표!A:A,3),F21+3),0)</f>
        <v>0</v>
      </c>
      <c r="AE21" s="34">
        <f t="shared" si="0"/>
        <v>0</v>
      </c>
      <c r="AF21" s="46">
        <f t="shared" si="1"/>
        <v>0</v>
      </c>
      <c r="AG21" s="46">
        <f t="shared" si="2"/>
        <v>0</v>
      </c>
      <c r="AH21" s="46">
        <f t="shared" si="3"/>
        <v>0</v>
      </c>
      <c r="AI21" s="46">
        <f t="shared" si="4"/>
        <v>0</v>
      </c>
      <c r="AJ21" s="24"/>
      <c r="AK21" s="24"/>
      <c r="AL21" s="24"/>
      <c r="AN21" s="49">
        <f t="shared" si="18"/>
        <v>0</v>
      </c>
      <c r="AO21" s="49">
        <f>ROUNDDOWN(G21*'4대보험공제요율표'!$D$4,-1)</f>
        <v>0</v>
      </c>
      <c r="AP21" s="49">
        <f>ROUNDDOWN(G21*'4대보험공제요율표'!$D$5,-1)</f>
        <v>0</v>
      </c>
      <c r="AQ21" s="49">
        <f t="shared" si="19"/>
        <v>0</v>
      </c>
      <c r="AR21" s="49">
        <f>ROUNDDOWN(H21*'4대보험공제요율표'!$D$6,-1)</f>
        <v>0</v>
      </c>
      <c r="AS21" s="49">
        <f>ROUNDDOWN(H21*'4대보험공제요율표'!$D$7,-1)</f>
        <v>0</v>
      </c>
      <c r="AT21" s="49">
        <f t="shared" si="20"/>
        <v>0</v>
      </c>
      <c r="AU21" s="49">
        <f>ROUNDDOWN(AR21*'4대보험공제요율표'!$D$8,-1)</f>
        <v>0</v>
      </c>
      <c r="AV21" s="49">
        <f>ROUNDDOWN(AS21*'4대보험공제요율표'!$D$8,-1)</f>
        <v>0</v>
      </c>
      <c r="AW21" s="49">
        <f t="shared" si="21"/>
        <v>0</v>
      </c>
      <c r="AX21" s="49">
        <f>ROUNDDOWN(I21*'4대보험공제요율표'!$D$10,-1)</f>
        <v>0</v>
      </c>
      <c r="AY21" s="49">
        <f>ROUNDDOWN(I21*'4대보험공제요율표'!$D$11,-1)</f>
        <v>0</v>
      </c>
    </row>
    <row r="22" spans="1:51" x14ac:dyDescent="0.3">
      <c r="A22" s="47">
        <v>17</v>
      </c>
      <c r="B22" s="94" t="str">
        <f t="shared" ca="1" si="5"/>
        <v>한영선</v>
      </c>
      <c r="C22" s="94" t="str">
        <f t="shared" ca="1" si="6"/>
        <v>640519-2******</v>
      </c>
      <c r="D22" s="94" t="str">
        <f t="shared" ca="1" si="7"/>
        <v>121여단 고포</v>
      </c>
      <c r="E22" s="94" t="str">
        <f t="shared" ca="1" si="8"/>
        <v>민간조리원</v>
      </c>
      <c r="F22" s="95">
        <f t="shared" ca="1" si="9"/>
        <v>0</v>
      </c>
      <c r="G22" s="49"/>
      <c r="H22" s="49"/>
      <c r="I22" s="49"/>
      <c r="J22" s="151">
        <f t="shared" si="10"/>
        <v>0</v>
      </c>
      <c r="K22" s="151">
        <f t="shared" si="11"/>
        <v>0</v>
      </c>
      <c r="L22" s="151">
        <f t="shared" si="12"/>
        <v>0</v>
      </c>
      <c r="M22" s="23"/>
      <c r="N22" s="23"/>
      <c r="O22" s="23"/>
      <c r="P22" s="34">
        <f t="shared" si="13"/>
        <v>0</v>
      </c>
      <c r="Q22" s="152">
        <f t="shared" si="14"/>
        <v>0</v>
      </c>
      <c r="R22" s="34">
        <f t="shared" si="15"/>
        <v>0</v>
      </c>
      <c r="S22" s="34">
        <f t="shared" si="16"/>
        <v>0</v>
      </c>
      <c r="T22" s="34">
        <f t="shared" si="17"/>
        <v>0</v>
      </c>
      <c r="U22" s="24"/>
      <c r="V22" s="34"/>
      <c r="W22" s="34"/>
      <c r="X22" s="34"/>
      <c r="Y22" s="24"/>
      <c r="Z22" s="24"/>
      <c r="AA22" s="24"/>
      <c r="AB22" s="24"/>
      <c r="AC22" s="24"/>
      <c r="AD22" s="34">
        <f>IF(R22&gt;1060000,INDEX(간이세액표!A:L,MATCH(R22,간이세액표!A:A,3),F22+3),0)</f>
        <v>0</v>
      </c>
      <c r="AE22" s="34">
        <f t="shared" si="0"/>
        <v>0</v>
      </c>
      <c r="AF22" s="46">
        <f t="shared" si="1"/>
        <v>0</v>
      </c>
      <c r="AG22" s="46">
        <f t="shared" si="2"/>
        <v>0</v>
      </c>
      <c r="AH22" s="46">
        <f t="shared" si="3"/>
        <v>0</v>
      </c>
      <c r="AI22" s="46">
        <f t="shared" si="4"/>
        <v>0</v>
      </c>
      <c r="AJ22" s="24"/>
      <c r="AK22" s="24"/>
      <c r="AL22" s="24"/>
      <c r="AN22" s="49">
        <f t="shared" si="18"/>
        <v>0</v>
      </c>
      <c r="AO22" s="49">
        <f>ROUNDDOWN(G22*'4대보험공제요율표'!$D$4,-1)</f>
        <v>0</v>
      </c>
      <c r="AP22" s="49">
        <f>ROUNDDOWN(G22*'4대보험공제요율표'!$D$5,-1)</f>
        <v>0</v>
      </c>
      <c r="AQ22" s="49">
        <f t="shared" si="19"/>
        <v>0</v>
      </c>
      <c r="AR22" s="49">
        <f>ROUNDDOWN(H22*'4대보험공제요율표'!$D$6,-1)</f>
        <v>0</v>
      </c>
      <c r="AS22" s="49">
        <f>ROUNDDOWN(H22*'4대보험공제요율표'!$D$7,-1)</f>
        <v>0</v>
      </c>
      <c r="AT22" s="49">
        <f t="shared" si="20"/>
        <v>0</v>
      </c>
      <c r="AU22" s="49">
        <f>ROUNDDOWN(AR22*'4대보험공제요율표'!$D$8,-1)</f>
        <v>0</v>
      </c>
      <c r="AV22" s="49">
        <f>ROUNDDOWN(AS22*'4대보험공제요율표'!$D$8,-1)</f>
        <v>0</v>
      </c>
      <c r="AW22" s="49">
        <f t="shared" si="21"/>
        <v>0</v>
      </c>
      <c r="AX22" s="49">
        <f>ROUNDDOWN(I22*'4대보험공제요율표'!$D$10,-1)</f>
        <v>0</v>
      </c>
      <c r="AY22" s="49">
        <f>ROUNDDOWN(I22*'4대보험공제요율표'!$D$11,-1)</f>
        <v>0</v>
      </c>
    </row>
    <row r="23" spans="1:51" x14ac:dyDescent="0.3">
      <c r="A23" s="47">
        <v>18</v>
      </c>
      <c r="B23" s="94" t="str">
        <f t="shared" ca="1" si="5"/>
        <v>남순란</v>
      </c>
      <c r="C23" s="94" t="str">
        <f t="shared" ca="1" si="6"/>
        <v>670519-2******</v>
      </c>
      <c r="D23" s="94" t="str">
        <f t="shared" ca="1" si="7"/>
        <v>121여단 원전</v>
      </c>
      <c r="E23" s="94" t="str">
        <f t="shared" ca="1" si="8"/>
        <v>민간조리원</v>
      </c>
      <c r="F23" s="95">
        <f t="shared" ca="1" si="9"/>
        <v>0</v>
      </c>
      <c r="G23" s="49"/>
      <c r="H23" s="49"/>
      <c r="I23" s="49"/>
      <c r="J23" s="151">
        <f t="shared" si="10"/>
        <v>0</v>
      </c>
      <c r="K23" s="151">
        <f t="shared" si="11"/>
        <v>0</v>
      </c>
      <c r="L23" s="151">
        <f t="shared" si="12"/>
        <v>0</v>
      </c>
      <c r="M23" s="23"/>
      <c r="N23" s="23"/>
      <c r="O23" s="23"/>
      <c r="P23" s="34">
        <f t="shared" si="13"/>
        <v>0</v>
      </c>
      <c r="Q23" s="152">
        <f t="shared" si="14"/>
        <v>0</v>
      </c>
      <c r="R23" s="34">
        <f t="shared" si="15"/>
        <v>0</v>
      </c>
      <c r="S23" s="34">
        <f t="shared" si="16"/>
        <v>0</v>
      </c>
      <c r="T23" s="34">
        <f t="shared" si="17"/>
        <v>0</v>
      </c>
      <c r="U23" s="24"/>
      <c r="V23" s="34"/>
      <c r="W23" s="34"/>
      <c r="X23" s="34"/>
      <c r="Y23" s="24"/>
      <c r="Z23" s="24"/>
      <c r="AA23" s="24"/>
      <c r="AB23" s="24"/>
      <c r="AC23" s="24"/>
      <c r="AD23" s="34">
        <f>IF(R23&gt;1060000,INDEX(간이세액표!A:L,MATCH(R23,간이세액표!A:A,3),F23+3),0)</f>
        <v>0</v>
      </c>
      <c r="AE23" s="34">
        <f t="shared" si="0"/>
        <v>0</v>
      </c>
      <c r="AF23" s="46">
        <f t="shared" si="1"/>
        <v>0</v>
      </c>
      <c r="AG23" s="46">
        <f t="shared" si="2"/>
        <v>0</v>
      </c>
      <c r="AH23" s="46">
        <f t="shared" si="3"/>
        <v>0</v>
      </c>
      <c r="AI23" s="46">
        <f t="shared" si="4"/>
        <v>0</v>
      </c>
      <c r="AJ23" s="24"/>
      <c r="AK23" s="24"/>
      <c r="AL23" s="24"/>
      <c r="AN23" s="49">
        <f t="shared" si="18"/>
        <v>0</v>
      </c>
      <c r="AO23" s="49">
        <f>ROUNDDOWN(G23*'4대보험공제요율표'!$D$4,-1)</f>
        <v>0</v>
      </c>
      <c r="AP23" s="49">
        <f>ROUNDDOWN(G23*'4대보험공제요율표'!$D$5,-1)</f>
        <v>0</v>
      </c>
      <c r="AQ23" s="49">
        <f t="shared" si="19"/>
        <v>0</v>
      </c>
      <c r="AR23" s="49">
        <f>ROUNDDOWN(H23*'4대보험공제요율표'!$D$6,-1)</f>
        <v>0</v>
      </c>
      <c r="AS23" s="49">
        <f>ROUNDDOWN(H23*'4대보험공제요율표'!$D$7,-1)</f>
        <v>0</v>
      </c>
      <c r="AT23" s="49">
        <f t="shared" si="20"/>
        <v>0</v>
      </c>
      <c r="AU23" s="49">
        <f>ROUNDDOWN(AR23*'4대보험공제요율표'!$D$8,-1)</f>
        <v>0</v>
      </c>
      <c r="AV23" s="49">
        <f>ROUNDDOWN(AS23*'4대보험공제요율표'!$D$8,-1)</f>
        <v>0</v>
      </c>
      <c r="AW23" s="49">
        <f t="shared" si="21"/>
        <v>0</v>
      </c>
      <c r="AX23" s="49">
        <f>ROUNDDOWN(I23*'4대보험공제요율표'!$D$10,-1)</f>
        <v>0</v>
      </c>
      <c r="AY23" s="49">
        <f>ROUNDDOWN(I23*'4대보험공제요율표'!$D$11,-1)</f>
        <v>0</v>
      </c>
    </row>
    <row r="24" spans="1:51" x14ac:dyDescent="0.3">
      <c r="A24" s="47">
        <v>19</v>
      </c>
      <c r="B24" s="94" t="str">
        <f t="shared" ca="1" si="5"/>
        <v>배미향</v>
      </c>
      <c r="C24" s="94" t="str">
        <f t="shared" ca="1" si="6"/>
        <v>650110-2******</v>
      </c>
      <c r="D24" s="94" t="str">
        <f t="shared" ca="1" si="7"/>
        <v>121여단 봉산</v>
      </c>
      <c r="E24" s="94" t="str">
        <f t="shared" ca="1" si="8"/>
        <v>민간조리원</v>
      </c>
      <c r="F24" s="95">
        <f t="shared" ca="1" si="9"/>
        <v>2</v>
      </c>
      <c r="G24" s="49"/>
      <c r="H24" s="49"/>
      <c r="I24" s="49"/>
      <c r="J24" s="151">
        <f t="shared" si="10"/>
        <v>0</v>
      </c>
      <c r="K24" s="151">
        <f t="shared" si="11"/>
        <v>0</v>
      </c>
      <c r="L24" s="151">
        <f t="shared" si="12"/>
        <v>0</v>
      </c>
      <c r="M24" s="23"/>
      <c r="N24" s="23"/>
      <c r="O24" s="23"/>
      <c r="P24" s="34">
        <f t="shared" si="13"/>
        <v>0</v>
      </c>
      <c r="Q24" s="152">
        <f t="shared" si="14"/>
        <v>0</v>
      </c>
      <c r="R24" s="34">
        <f t="shared" si="15"/>
        <v>0</v>
      </c>
      <c r="S24" s="34">
        <f t="shared" si="16"/>
        <v>0</v>
      </c>
      <c r="T24" s="34">
        <f t="shared" si="17"/>
        <v>0</v>
      </c>
      <c r="U24" s="24"/>
      <c r="V24" s="34"/>
      <c r="W24" s="34"/>
      <c r="X24" s="34"/>
      <c r="Y24" s="24"/>
      <c r="Z24" s="24"/>
      <c r="AA24" s="24"/>
      <c r="AB24" s="24"/>
      <c r="AC24" s="24"/>
      <c r="AD24" s="34">
        <f>IF(R24&gt;1060000,INDEX(간이세액표!A:L,MATCH(R24,간이세액표!A:A,3),F24+3),0)</f>
        <v>0</v>
      </c>
      <c r="AE24" s="34">
        <f t="shared" si="0"/>
        <v>0</v>
      </c>
      <c r="AF24" s="46">
        <f t="shared" si="1"/>
        <v>0</v>
      </c>
      <c r="AG24" s="46">
        <f t="shared" si="2"/>
        <v>0</v>
      </c>
      <c r="AH24" s="46">
        <f t="shared" si="3"/>
        <v>0</v>
      </c>
      <c r="AI24" s="46">
        <f t="shared" si="4"/>
        <v>0</v>
      </c>
      <c r="AJ24" s="24"/>
      <c r="AK24" s="24"/>
      <c r="AL24" s="24"/>
      <c r="AN24" s="49">
        <f t="shared" si="18"/>
        <v>0</v>
      </c>
      <c r="AO24" s="49">
        <f>ROUNDDOWN(G24*'4대보험공제요율표'!$D$4,-1)</f>
        <v>0</v>
      </c>
      <c r="AP24" s="49">
        <f>ROUNDDOWN(G24*'4대보험공제요율표'!$D$5,-1)</f>
        <v>0</v>
      </c>
      <c r="AQ24" s="49">
        <f t="shared" si="19"/>
        <v>0</v>
      </c>
      <c r="AR24" s="49">
        <f>ROUNDDOWN(H24*'4대보험공제요율표'!$D$6,-1)</f>
        <v>0</v>
      </c>
      <c r="AS24" s="49">
        <f>ROUNDDOWN(H24*'4대보험공제요율표'!$D$7,-1)</f>
        <v>0</v>
      </c>
      <c r="AT24" s="49">
        <f t="shared" si="20"/>
        <v>0</v>
      </c>
      <c r="AU24" s="49">
        <f>ROUNDDOWN(AR24*'4대보험공제요율표'!$D$8,-1)</f>
        <v>0</v>
      </c>
      <c r="AV24" s="49">
        <f>ROUNDDOWN(AS24*'4대보험공제요율표'!$D$8,-1)</f>
        <v>0</v>
      </c>
      <c r="AW24" s="49">
        <f t="shared" si="21"/>
        <v>0</v>
      </c>
      <c r="AX24" s="49">
        <f>ROUNDDOWN(I24*'4대보험공제요율표'!$D$10,-1)</f>
        <v>0</v>
      </c>
      <c r="AY24" s="49">
        <f>ROUNDDOWN(I24*'4대보험공제요율표'!$D$11,-1)</f>
        <v>0</v>
      </c>
    </row>
    <row r="25" spans="1:51" x14ac:dyDescent="0.3">
      <c r="A25" s="47">
        <v>20</v>
      </c>
      <c r="B25" s="94" t="str">
        <f t="shared" ca="1" si="5"/>
        <v>이상자</v>
      </c>
      <c r="C25" s="94" t="str">
        <f t="shared" ca="1" si="6"/>
        <v>641012-2******</v>
      </c>
      <c r="D25" s="94" t="str">
        <f t="shared" ca="1" si="7"/>
        <v>121여단 2대대</v>
      </c>
      <c r="E25" s="94" t="str">
        <f t="shared" ca="1" si="8"/>
        <v>민간조리원</v>
      </c>
      <c r="F25" s="95">
        <f t="shared" ca="1" si="9"/>
        <v>0</v>
      </c>
      <c r="G25" s="49"/>
      <c r="H25" s="49"/>
      <c r="I25" s="49"/>
      <c r="J25" s="151">
        <f t="shared" si="10"/>
        <v>0</v>
      </c>
      <c r="K25" s="151">
        <f t="shared" si="11"/>
        <v>0</v>
      </c>
      <c r="L25" s="151">
        <f t="shared" si="12"/>
        <v>0</v>
      </c>
      <c r="M25" s="23"/>
      <c r="N25" s="23"/>
      <c r="O25" s="23"/>
      <c r="P25" s="34">
        <f t="shared" si="13"/>
        <v>0</v>
      </c>
      <c r="Q25" s="152">
        <f t="shared" si="14"/>
        <v>0</v>
      </c>
      <c r="R25" s="34">
        <f t="shared" si="15"/>
        <v>0</v>
      </c>
      <c r="S25" s="34">
        <f t="shared" si="16"/>
        <v>0</v>
      </c>
      <c r="T25" s="34">
        <f t="shared" si="17"/>
        <v>0</v>
      </c>
      <c r="U25" s="24"/>
      <c r="V25" s="34"/>
      <c r="W25" s="34"/>
      <c r="X25" s="34"/>
      <c r="Y25" s="24"/>
      <c r="Z25" s="24"/>
      <c r="AA25" s="24"/>
      <c r="AB25" s="24"/>
      <c r="AC25" s="24"/>
      <c r="AD25" s="34">
        <f>IF(R25&gt;1060000,INDEX(간이세액표!A:L,MATCH(R25,간이세액표!A:A,3),F25+3),0)</f>
        <v>0</v>
      </c>
      <c r="AE25" s="34">
        <f t="shared" si="0"/>
        <v>0</v>
      </c>
      <c r="AF25" s="46">
        <f t="shared" si="1"/>
        <v>0</v>
      </c>
      <c r="AG25" s="46">
        <f t="shared" si="2"/>
        <v>0</v>
      </c>
      <c r="AH25" s="46">
        <f t="shared" si="3"/>
        <v>0</v>
      </c>
      <c r="AI25" s="46">
        <f t="shared" si="4"/>
        <v>0</v>
      </c>
      <c r="AJ25" s="24"/>
      <c r="AK25" s="24"/>
      <c r="AL25" s="24"/>
      <c r="AN25" s="49">
        <f t="shared" si="18"/>
        <v>0</v>
      </c>
      <c r="AO25" s="49">
        <f>ROUNDDOWN(G25*'4대보험공제요율표'!$D$4,-1)</f>
        <v>0</v>
      </c>
      <c r="AP25" s="49">
        <f>ROUNDDOWN(G25*'4대보험공제요율표'!$D$5,-1)</f>
        <v>0</v>
      </c>
      <c r="AQ25" s="49">
        <f t="shared" si="19"/>
        <v>0</v>
      </c>
      <c r="AR25" s="49">
        <f>ROUNDDOWN(H25*'4대보험공제요율표'!$D$6,-1)</f>
        <v>0</v>
      </c>
      <c r="AS25" s="49">
        <f>ROUNDDOWN(H25*'4대보험공제요율표'!$D$7,-1)</f>
        <v>0</v>
      </c>
      <c r="AT25" s="49">
        <f t="shared" si="20"/>
        <v>0</v>
      </c>
      <c r="AU25" s="49">
        <f>ROUNDDOWN(AR25*'4대보험공제요율표'!$D$8,-1)</f>
        <v>0</v>
      </c>
      <c r="AV25" s="49">
        <f>ROUNDDOWN(AS25*'4대보험공제요율표'!$D$8,-1)</f>
        <v>0</v>
      </c>
      <c r="AW25" s="49">
        <f t="shared" si="21"/>
        <v>0</v>
      </c>
      <c r="AX25" s="49">
        <f>ROUNDDOWN(I25*'4대보험공제요율표'!$D$10,-1)</f>
        <v>0</v>
      </c>
      <c r="AY25" s="49">
        <f>ROUNDDOWN(I25*'4대보험공제요율표'!$D$11,-1)</f>
        <v>0</v>
      </c>
    </row>
    <row r="26" spans="1:51" x14ac:dyDescent="0.3">
      <c r="A26" s="47">
        <v>21</v>
      </c>
      <c r="B26" s="94" t="str">
        <f t="shared" ca="1" si="5"/>
        <v>김덕남</v>
      </c>
      <c r="C26" s="94" t="str">
        <f t="shared" ca="1" si="6"/>
        <v>701004-2******</v>
      </c>
      <c r="D26" s="94" t="str">
        <f t="shared" ca="1" si="7"/>
        <v>121여단 직산</v>
      </c>
      <c r="E26" s="94" t="str">
        <f t="shared" ca="1" si="8"/>
        <v>민간조리원</v>
      </c>
      <c r="F26" s="95">
        <f t="shared" ca="1" si="9"/>
        <v>0</v>
      </c>
      <c r="G26" s="49"/>
      <c r="H26" s="49"/>
      <c r="I26" s="49"/>
      <c r="J26" s="151">
        <f t="shared" si="10"/>
        <v>0</v>
      </c>
      <c r="K26" s="151">
        <f t="shared" si="11"/>
        <v>0</v>
      </c>
      <c r="L26" s="151">
        <f t="shared" si="12"/>
        <v>0</v>
      </c>
      <c r="M26" s="23"/>
      <c r="N26" s="23"/>
      <c r="O26" s="23"/>
      <c r="P26" s="34">
        <f t="shared" si="13"/>
        <v>0</v>
      </c>
      <c r="Q26" s="152">
        <f t="shared" si="14"/>
        <v>0</v>
      </c>
      <c r="R26" s="34">
        <f t="shared" si="15"/>
        <v>0</v>
      </c>
      <c r="S26" s="34">
        <f t="shared" si="16"/>
        <v>0</v>
      </c>
      <c r="T26" s="34">
        <f t="shared" si="17"/>
        <v>0</v>
      </c>
      <c r="U26" s="24"/>
      <c r="V26" s="34"/>
      <c r="W26" s="34"/>
      <c r="X26" s="34"/>
      <c r="Y26" s="24"/>
      <c r="Z26" s="24"/>
      <c r="AA26" s="24"/>
      <c r="AB26" s="24"/>
      <c r="AC26" s="24"/>
      <c r="AD26" s="34">
        <f>IF(R26&gt;1060000,INDEX(간이세액표!A:L,MATCH(R26,간이세액표!A:A,3),F26+3),0)</f>
        <v>0</v>
      </c>
      <c r="AE26" s="34">
        <f t="shared" si="0"/>
        <v>0</v>
      </c>
      <c r="AF26" s="46">
        <f t="shared" si="1"/>
        <v>0</v>
      </c>
      <c r="AG26" s="46">
        <f t="shared" si="2"/>
        <v>0</v>
      </c>
      <c r="AH26" s="46">
        <f t="shared" si="3"/>
        <v>0</v>
      </c>
      <c r="AI26" s="46">
        <f t="shared" si="4"/>
        <v>0</v>
      </c>
      <c r="AJ26" s="24"/>
      <c r="AK26" s="24"/>
      <c r="AL26" s="24"/>
      <c r="AN26" s="49">
        <f t="shared" si="18"/>
        <v>0</v>
      </c>
      <c r="AO26" s="49">
        <f>ROUNDDOWN(G26*'4대보험공제요율표'!$D$4,-1)</f>
        <v>0</v>
      </c>
      <c r="AP26" s="49">
        <f>ROUNDDOWN(G26*'4대보험공제요율표'!$D$5,-1)</f>
        <v>0</v>
      </c>
      <c r="AQ26" s="49">
        <f t="shared" si="19"/>
        <v>0</v>
      </c>
      <c r="AR26" s="49">
        <f>ROUNDDOWN(H26*'4대보험공제요율표'!$D$6,-1)</f>
        <v>0</v>
      </c>
      <c r="AS26" s="49">
        <f>ROUNDDOWN(H26*'4대보험공제요율표'!$D$7,-1)</f>
        <v>0</v>
      </c>
      <c r="AT26" s="49">
        <f t="shared" si="20"/>
        <v>0</v>
      </c>
      <c r="AU26" s="49">
        <f>ROUNDDOWN(AR26*'4대보험공제요율표'!$D$8,-1)</f>
        <v>0</v>
      </c>
      <c r="AV26" s="49">
        <f>ROUNDDOWN(AS26*'4대보험공제요율표'!$D$8,-1)</f>
        <v>0</v>
      </c>
      <c r="AW26" s="49">
        <f t="shared" si="21"/>
        <v>0</v>
      </c>
      <c r="AX26" s="49">
        <f>ROUNDDOWN(I26*'4대보험공제요율표'!$D$10,-1)</f>
        <v>0</v>
      </c>
      <c r="AY26" s="49">
        <f>ROUNDDOWN(I26*'4대보험공제요율표'!$D$11,-1)</f>
        <v>0</v>
      </c>
    </row>
    <row r="27" spans="1:51" x14ac:dyDescent="0.3">
      <c r="A27" s="47">
        <v>22</v>
      </c>
      <c r="B27" s="94" t="str">
        <f t="shared" ca="1" si="5"/>
        <v>류혁환</v>
      </c>
      <c r="C27" s="94" t="str">
        <f t="shared" ca="1" si="6"/>
        <v>600629-2******</v>
      </c>
      <c r="D27" s="94" t="str">
        <f t="shared" ca="1" si="7"/>
        <v>121여단 병곡</v>
      </c>
      <c r="E27" s="94" t="str">
        <f t="shared" ca="1" si="8"/>
        <v>민간조리원</v>
      </c>
      <c r="F27" s="95">
        <f t="shared" ca="1" si="9"/>
        <v>1</v>
      </c>
      <c r="G27" s="49"/>
      <c r="H27" s="49"/>
      <c r="I27" s="49"/>
      <c r="J27" s="151">
        <f t="shared" si="10"/>
        <v>0</v>
      </c>
      <c r="K27" s="151">
        <f t="shared" si="11"/>
        <v>0</v>
      </c>
      <c r="L27" s="151">
        <f t="shared" si="12"/>
        <v>0</v>
      </c>
      <c r="M27" s="23"/>
      <c r="N27" s="23"/>
      <c r="O27" s="23"/>
      <c r="P27" s="34">
        <f t="shared" si="13"/>
        <v>0</v>
      </c>
      <c r="Q27" s="152">
        <f t="shared" si="14"/>
        <v>0</v>
      </c>
      <c r="R27" s="34">
        <f t="shared" si="15"/>
        <v>0</v>
      </c>
      <c r="S27" s="34">
        <f t="shared" si="16"/>
        <v>0</v>
      </c>
      <c r="T27" s="34">
        <f t="shared" si="17"/>
        <v>0</v>
      </c>
      <c r="U27" s="24"/>
      <c r="V27" s="34"/>
      <c r="W27" s="34"/>
      <c r="X27" s="34"/>
      <c r="Y27" s="24"/>
      <c r="Z27" s="24"/>
      <c r="AA27" s="24"/>
      <c r="AB27" s="24"/>
      <c r="AC27" s="24"/>
      <c r="AD27" s="34">
        <f>IF(R27&gt;1060000,INDEX(간이세액표!A:L,MATCH(R27,간이세액표!A:A,3),F27+3),0)</f>
        <v>0</v>
      </c>
      <c r="AE27" s="34">
        <f t="shared" si="0"/>
        <v>0</v>
      </c>
      <c r="AF27" s="46">
        <f t="shared" si="1"/>
        <v>0</v>
      </c>
      <c r="AG27" s="46">
        <f t="shared" si="2"/>
        <v>0</v>
      </c>
      <c r="AH27" s="46">
        <f t="shared" si="3"/>
        <v>0</v>
      </c>
      <c r="AI27" s="46">
        <f t="shared" si="4"/>
        <v>0</v>
      </c>
      <c r="AJ27" s="24"/>
      <c r="AK27" s="24"/>
      <c r="AL27" s="24"/>
      <c r="AN27" s="49">
        <f t="shared" si="18"/>
        <v>0</v>
      </c>
      <c r="AO27" s="49">
        <f>ROUNDDOWN(G27*'4대보험공제요율표'!$D$4,-1)</f>
        <v>0</v>
      </c>
      <c r="AP27" s="49">
        <f>ROUNDDOWN(G27*'4대보험공제요율표'!$D$5,-1)</f>
        <v>0</v>
      </c>
      <c r="AQ27" s="49">
        <f t="shared" si="19"/>
        <v>0</v>
      </c>
      <c r="AR27" s="49">
        <f>ROUNDDOWN(H27*'4대보험공제요율표'!$D$6,-1)</f>
        <v>0</v>
      </c>
      <c r="AS27" s="49">
        <f>ROUNDDOWN(H27*'4대보험공제요율표'!$D$7,-1)</f>
        <v>0</v>
      </c>
      <c r="AT27" s="49">
        <f t="shared" si="20"/>
        <v>0</v>
      </c>
      <c r="AU27" s="49">
        <f>ROUNDDOWN(AR27*'4대보험공제요율표'!$D$8,-1)</f>
        <v>0</v>
      </c>
      <c r="AV27" s="49">
        <f>ROUNDDOWN(AS27*'4대보험공제요율표'!$D$8,-1)</f>
        <v>0</v>
      </c>
      <c r="AW27" s="49">
        <f t="shared" si="21"/>
        <v>0</v>
      </c>
      <c r="AX27" s="49">
        <f>ROUNDDOWN(I27*'4대보험공제요율표'!$D$10,-1)</f>
        <v>0</v>
      </c>
      <c r="AY27" s="49">
        <f>ROUNDDOWN(I27*'4대보험공제요율표'!$D$11,-1)</f>
        <v>0</v>
      </c>
    </row>
    <row r="28" spans="1:51" x14ac:dyDescent="0.3">
      <c r="A28" s="47">
        <v>23</v>
      </c>
      <c r="B28" s="94" t="str">
        <f t="shared" ca="1" si="5"/>
        <v>허덕기</v>
      </c>
      <c r="C28" s="94" t="str">
        <f t="shared" ca="1" si="6"/>
        <v>720107-2******</v>
      </c>
      <c r="D28" s="94" t="str">
        <f t="shared" ca="1" si="7"/>
        <v>121여단 3대대</v>
      </c>
      <c r="E28" s="94" t="str">
        <f t="shared" ca="1" si="8"/>
        <v>민간조리원</v>
      </c>
      <c r="F28" s="95">
        <f t="shared" ca="1" si="9"/>
        <v>1</v>
      </c>
      <c r="G28" s="49"/>
      <c r="H28" s="49"/>
      <c r="I28" s="49"/>
      <c r="J28" s="151">
        <f t="shared" si="10"/>
        <v>0</v>
      </c>
      <c r="K28" s="151">
        <f t="shared" si="11"/>
        <v>0</v>
      </c>
      <c r="L28" s="151">
        <f t="shared" si="12"/>
        <v>0</v>
      </c>
      <c r="M28" s="23"/>
      <c r="N28" s="23"/>
      <c r="O28" s="23"/>
      <c r="P28" s="34">
        <f t="shared" si="13"/>
        <v>0</v>
      </c>
      <c r="Q28" s="152">
        <f t="shared" si="14"/>
        <v>0</v>
      </c>
      <c r="R28" s="34">
        <f t="shared" si="15"/>
        <v>0</v>
      </c>
      <c r="S28" s="34">
        <f t="shared" si="16"/>
        <v>0</v>
      </c>
      <c r="T28" s="34">
        <f t="shared" si="17"/>
        <v>0</v>
      </c>
      <c r="U28" s="24"/>
      <c r="V28" s="34"/>
      <c r="W28" s="34"/>
      <c r="X28" s="34"/>
      <c r="Y28" s="24"/>
      <c r="Z28" s="24"/>
      <c r="AA28" s="24"/>
      <c r="AB28" s="24"/>
      <c r="AC28" s="24"/>
      <c r="AD28" s="34">
        <f>IF(R28&gt;1060000,INDEX(간이세액표!A:L,MATCH(R28,간이세액표!A:A,3),F28+3),0)</f>
        <v>0</v>
      </c>
      <c r="AE28" s="34">
        <f t="shared" si="0"/>
        <v>0</v>
      </c>
      <c r="AF28" s="46">
        <f t="shared" si="1"/>
        <v>0</v>
      </c>
      <c r="AG28" s="46">
        <f t="shared" si="2"/>
        <v>0</v>
      </c>
      <c r="AH28" s="46">
        <f t="shared" si="3"/>
        <v>0</v>
      </c>
      <c r="AI28" s="46">
        <f t="shared" si="4"/>
        <v>0</v>
      </c>
      <c r="AJ28" s="24"/>
      <c r="AK28" s="24"/>
      <c r="AL28" s="24"/>
      <c r="AN28" s="49">
        <f t="shared" si="18"/>
        <v>0</v>
      </c>
      <c r="AO28" s="49">
        <f>ROUNDDOWN(G28*'4대보험공제요율표'!$D$4,-1)</f>
        <v>0</v>
      </c>
      <c r="AP28" s="49">
        <f>ROUNDDOWN(G28*'4대보험공제요율표'!$D$5,-1)</f>
        <v>0</v>
      </c>
      <c r="AQ28" s="49">
        <f t="shared" si="19"/>
        <v>0</v>
      </c>
      <c r="AR28" s="49">
        <f>ROUNDDOWN(H28*'4대보험공제요율표'!$D$6,-1)</f>
        <v>0</v>
      </c>
      <c r="AS28" s="49">
        <f>ROUNDDOWN(H28*'4대보험공제요율표'!$D$7,-1)</f>
        <v>0</v>
      </c>
      <c r="AT28" s="49">
        <f t="shared" si="20"/>
        <v>0</v>
      </c>
      <c r="AU28" s="49">
        <f>ROUNDDOWN(AR28*'4대보험공제요율표'!$D$8,-1)</f>
        <v>0</v>
      </c>
      <c r="AV28" s="49">
        <f>ROUNDDOWN(AS28*'4대보험공제요율표'!$D$8,-1)</f>
        <v>0</v>
      </c>
      <c r="AW28" s="49">
        <f t="shared" si="21"/>
        <v>0</v>
      </c>
      <c r="AX28" s="49">
        <f>ROUNDDOWN(I28*'4대보험공제요율표'!$D$10,-1)</f>
        <v>0</v>
      </c>
      <c r="AY28" s="49">
        <f>ROUNDDOWN(I28*'4대보험공제요율표'!$D$11,-1)</f>
        <v>0</v>
      </c>
    </row>
    <row r="29" spans="1:51" x14ac:dyDescent="0.3">
      <c r="A29" s="47">
        <v>24</v>
      </c>
      <c r="B29" s="94" t="str">
        <f t="shared" ca="1" si="5"/>
        <v>김민주</v>
      </c>
      <c r="C29" s="94" t="str">
        <f t="shared" ca="1" si="6"/>
        <v>780310-2******</v>
      </c>
      <c r="D29" s="94" t="str">
        <f t="shared" ca="1" si="7"/>
        <v>121여단 3대대</v>
      </c>
      <c r="E29" s="94" t="str">
        <f t="shared" ca="1" si="8"/>
        <v>민간조리원</v>
      </c>
      <c r="F29" s="95">
        <f t="shared" ca="1" si="9"/>
        <v>0</v>
      </c>
      <c r="G29" s="49"/>
      <c r="H29" s="49"/>
      <c r="I29" s="49"/>
      <c r="J29" s="151">
        <f t="shared" si="10"/>
        <v>0</v>
      </c>
      <c r="K29" s="151">
        <f t="shared" si="11"/>
        <v>0</v>
      </c>
      <c r="L29" s="151">
        <f t="shared" si="12"/>
        <v>0</v>
      </c>
      <c r="M29" s="23"/>
      <c r="N29" s="23"/>
      <c r="O29" s="23"/>
      <c r="P29" s="34">
        <f t="shared" si="13"/>
        <v>0</v>
      </c>
      <c r="Q29" s="152">
        <f t="shared" si="14"/>
        <v>0</v>
      </c>
      <c r="R29" s="34">
        <f t="shared" si="15"/>
        <v>0</v>
      </c>
      <c r="S29" s="34">
        <f t="shared" si="16"/>
        <v>0</v>
      </c>
      <c r="T29" s="34">
        <f t="shared" si="17"/>
        <v>0</v>
      </c>
      <c r="U29" s="24"/>
      <c r="V29" s="34"/>
      <c r="W29" s="34"/>
      <c r="X29" s="34"/>
      <c r="Y29" s="24"/>
      <c r="Z29" s="24"/>
      <c r="AA29" s="24"/>
      <c r="AB29" s="24"/>
      <c r="AC29" s="24"/>
      <c r="AD29" s="34">
        <f>IF(R29&gt;1060000,INDEX(간이세액표!A:L,MATCH(R29,간이세액표!A:A,3),F29+3),0)</f>
        <v>0</v>
      </c>
      <c r="AE29" s="34">
        <f t="shared" si="0"/>
        <v>0</v>
      </c>
      <c r="AF29" s="46">
        <f t="shared" si="1"/>
        <v>0</v>
      </c>
      <c r="AG29" s="46">
        <f t="shared" si="2"/>
        <v>0</v>
      </c>
      <c r="AH29" s="46">
        <f t="shared" si="3"/>
        <v>0</v>
      </c>
      <c r="AI29" s="46">
        <f t="shared" si="4"/>
        <v>0</v>
      </c>
      <c r="AJ29" s="24"/>
      <c r="AK29" s="24"/>
      <c r="AL29" s="24"/>
      <c r="AN29" s="49">
        <f t="shared" si="18"/>
        <v>0</v>
      </c>
      <c r="AO29" s="49">
        <f>ROUNDDOWN(G29*'4대보험공제요율표'!$D$4,-1)</f>
        <v>0</v>
      </c>
      <c r="AP29" s="49">
        <f>ROUNDDOWN(G29*'4대보험공제요율표'!$D$5,-1)</f>
        <v>0</v>
      </c>
      <c r="AQ29" s="49">
        <f t="shared" si="19"/>
        <v>0</v>
      </c>
      <c r="AR29" s="49">
        <f>ROUNDDOWN(H29*'4대보험공제요율표'!$D$6,-1)</f>
        <v>0</v>
      </c>
      <c r="AS29" s="49">
        <f>ROUNDDOWN(H29*'4대보험공제요율표'!$D$7,-1)</f>
        <v>0</v>
      </c>
      <c r="AT29" s="49">
        <f t="shared" si="20"/>
        <v>0</v>
      </c>
      <c r="AU29" s="49">
        <f>ROUNDDOWN(AR29*'4대보험공제요율표'!$D$8,-1)</f>
        <v>0</v>
      </c>
      <c r="AV29" s="49">
        <f>ROUNDDOWN(AS29*'4대보험공제요율표'!$D$8,-1)</f>
        <v>0</v>
      </c>
      <c r="AW29" s="49">
        <f t="shared" si="21"/>
        <v>0</v>
      </c>
      <c r="AX29" s="49">
        <f>ROUNDDOWN(I29*'4대보험공제요율표'!$D$10,-1)</f>
        <v>0</v>
      </c>
      <c r="AY29" s="49">
        <f>ROUNDDOWN(I29*'4대보험공제요율표'!$D$11,-1)</f>
        <v>0</v>
      </c>
    </row>
    <row r="30" spans="1:51" x14ac:dyDescent="0.3">
      <c r="A30" s="47">
        <v>25</v>
      </c>
      <c r="B30" s="94" t="str">
        <f t="shared" ca="1" si="5"/>
        <v>황순남</v>
      </c>
      <c r="C30" s="94" t="str">
        <f t="shared" ca="1" si="6"/>
        <v>691005-2******</v>
      </c>
      <c r="D30" s="94" t="str">
        <f t="shared" ca="1" si="7"/>
        <v>122여단 본부</v>
      </c>
      <c r="E30" s="94" t="str">
        <f t="shared" ca="1" si="8"/>
        <v>민간조리원</v>
      </c>
      <c r="F30" s="95">
        <f t="shared" ca="1" si="9"/>
        <v>1</v>
      </c>
      <c r="G30" s="49"/>
      <c r="H30" s="49"/>
      <c r="I30" s="49"/>
      <c r="J30" s="151">
        <f t="shared" si="10"/>
        <v>0</v>
      </c>
      <c r="K30" s="151">
        <f t="shared" si="11"/>
        <v>0</v>
      </c>
      <c r="L30" s="151">
        <f t="shared" si="12"/>
        <v>0</v>
      </c>
      <c r="M30" s="23"/>
      <c r="N30" s="23"/>
      <c r="O30" s="23"/>
      <c r="P30" s="34">
        <f t="shared" si="13"/>
        <v>0</v>
      </c>
      <c r="Q30" s="152">
        <f t="shared" si="14"/>
        <v>0</v>
      </c>
      <c r="R30" s="34">
        <f t="shared" si="15"/>
        <v>0</v>
      </c>
      <c r="S30" s="34">
        <f t="shared" si="16"/>
        <v>0</v>
      </c>
      <c r="T30" s="34">
        <f t="shared" si="17"/>
        <v>0</v>
      </c>
      <c r="U30" s="24"/>
      <c r="V30" s="34"/>
      <c r="W30" s="34"/>
      <c r="X30" s="34"/>
      <c r="Y30" s="24"/>
      <c r="Z30" s="24"/>
      <c r="AA30" s="24"/>
      <c r="AB30" s="24"/>
      <c r="AC30" s="24"/>
      <c r="AD30" s="34">
        <f>IF(R30&gt;1060000,INDEX(간이세액표!A:L,MATCH(R30,간이세액표!A:A,3),F30+3),0)</f>
        <v>0</v>
      </c>
      <c r="AE30" s="34">
        <f t="shared" si="0"/>
        <v>0</v>
      </c>
      <c r="AF30" s="46">
        <f t="shared" si="1"/>
        <v>0</v>
      </c>
      <c r="AG30" s="46">
        <f t="shared" si="2"/>
        <v>0</v>
      </c>
      <c r="AH30" s="46">
        <f t="shared" si="3"/>
        <v>0</v>
      </c>
      <c r="AI30" s="46">
        <f t="shared" si="4"/>
        <v>0</v>
      </c>
      <c r="AJ30" s="24"/>
      <c r="AK30" s="24"/>
      <c r="AL30" s="24"/>
      <c r="AN30" s="49">
        <f t="shared" si="18"/>
        <v>0</v>
      </c>
      <c r="AO30" s="49">
        <f>ROUNDDOWN(G30*'4대보험공제요율표'!$D$4,-1)</f>
        <v>0</v>
      </c>
      <c r="AP30" s="49">
        <f>ROUNDDOWN(G30*'4대보험공제요율표'!$D$5,-1)</f>
        <v>0</v>
      </c>
      <c r="AQ30" s="49">
        <f t="shared" si="19"/>
        <v>0</v>
      </c>
      <c r="AR30" s="49">
        <f>ROUNDDOWN(H30*'4대보험공제요율표'!$D$6,-1)</f>
        <v>0</v>
      </c>
      <c r="AS30" s="49">
        <f>ROUNDDOWN(H30*'4대보험공제요율표'!$D$7,-1)</f>
        <v>0</v>
      </c>
      <c r="AT30" s="49">
        <f t="shared" si="20"/>
        <v>0</v>
      </c>
      <c r="AU30" s="49">
        <f>ROUNDDOWN(AR30*'4대보험공제요율표'!$D$8,-1)</f>
        <v>0</v>
      </c>
      <c r="AV30" s="49">
        <f>ROUNDDOWN(AS30*'4대보험공제요율표'!$D$8,-1)</f>
        <v>0</v>
      </c>
      <c r="AW30" s="49">
        <f t="shared" si="21"/>
        <v>0</v>
      </c>
      <c r="AX30" s="49">
        <f>ROUNDDOWN(I30*'4대보험공제요율표'!$D$10,-1)</f>
        <v>0</v>
      </c>
      <c r="AY30" s="49">
        <f>ROUNDDOWN(I30*'4대보험공제요율표'!$D$11,-1)</f>
        <v>0</v>
      </c>
    </row>
    <row r="31" spans="1:51" x14ac:dyDescent="0.3">
      <c r="A31" s="47">
        <v>26</v>
      </c>
      <c r="B31" s="94" t="str">
        <f t="shared" ca="1" si="5"/>
        <v>조옥</v>
      </c>
      <c r="C31" s="94" t="str">
        <f t="shared" ca="1" si="6"/>
        <v>601210-2******</v>
      </c>
      <c r="D31" s="94" t="str">
        <f t="shared" ca="1" si="7"/>
        <v>122여단 1대대</v>
      </c>
      <c r="E31" s="94" t="str">
        <f t="shared" ca="1" si="8"/>
        <v>민간조리원</v>
      </c>
      <c r="F31" s="95">
        <f t="shared" ca="1" si="9"/>
        <v>0</v>
      </c>
      <c r="G31" s="49"/>
      <c r="H31" s="49"/>
      <c r="I31" s="49"/>
      <c r="J31" s="151">
        <f t="shared" si="10"/>
        <v>0</v>
      </c>
      <c r="K31" s="151">
        <f t="shared" si="11"/>
        <v>0</v>
      </c>
      <c r="L31" s="151">
        <f t="shared" si="12"/>
        <v>0</v>
      </c>
      <c r="M31" s="23"/>
      <c r="N31" s="23"/>
      <c r="O31" s="23"/>
      <c r="P31" s="34">
        <f t="shared" si="13"/>
        <v>0</v>
      </c>
      <c r="Q31" s="152">
        <f t="shared" si="14"/>
        <v>0</v>
      </c>
      <c r="R31" s="34">
        <f t="shared" si="15"/>
        <v>0</v>
      </c>
      <c r="S31" s="34">
        <f t="shared" si="16"/>
        <v>0</v>
      </c>
      <c r="T31" s="34">
        <f t="shared" si="17"/>
        <v>0</v>
      </c>
      <c r="U31" s="24"/>
      <c r="V31" s="34"/>
      <c r="W31" s="34"/>
      <c r="X31" s="34"/>
      <c r="Y31" s="24"/>
      <c r="Z31" s="24"/>
      <c r="AA31" s="24"/>
      <c r="AB31" s="24"/>
      <c r="AC31" s="24"/>
      <c r="AD31" s="34">
        <f>IF(R31&gt;1060000,INDEX(간이세액표!A:L,MATCH(R31,간이세액표!A:A,3),F31+3),0)</f>
        <v>0</v>
      </c>
      <c r="AE31" s="34">
        <f t="shared" si="0"/>
        <v>0</v>
      </c>
      <c r="AF31" s="46">
        <f t="shared" si="1"/>
        <v>0</v>
      </c>
      <c r="AG31" s="46">
        <f t="shared" si="2"/>
        <v>0</v>
      </c>
      <c r="AH31" s="46">
        <f t="shared" si="3"/>
        <v>0</v>
      </c>
      <c r="AI31" s="46">
        <f t="shared" si="4"/>
        <v>0</v>
      </c>
      <c r="AJ31" s="24"/>
      <c r="AK31" s="24"/>
      <c r="AL31" s="24"/>
      <c r="AN31" s="49">
        <f t="shared" si="18"/>
        <v>0</v>
      </c>
      <c r="AO31" s="49">
        <f>ROUNDDOWN(G31*'4대보험공제요율표'!$D$4,-1)</f>
        <v>0</v>
      </c>
      <c r="AP31" s="49">
        <f>ROUNDDOWN(G31*'4대보험공제요율표'!$D$5,-1)</f>
        <v>0</v>
      </c>
      <c r="AQ31" s="49">
        <f t="shared" si="19"/>
        <v>0</v>
      </c>
      <c r="AR31" s="49">
        <f>ROUNDDOWN(H31*'4대보험공제요율표'!$D$6,-1)</f>
        <v>0</v>
      </c>
      <c r="AS31" s="49">
        <f>ROUNDDOWN(H31*'4대보험공제요율표'!$D$7,-1)</f>
        <v>0</v>
      </c>
      <c r="AT31" s="49">
        <f t="shared" si="20"/>
        <v>0</v>
      </c>
      <c r="AU31" s="49">
        <f>ROUNDDOWN(AR31*'4대보험공제요율표'!$D$8,-1)</f>
        <v>0</v>
      </c>
      <c r="AV31" s="49">
        <f>ROUNDDOWN(AS31*'4대보험공제요율표'!$D$8,-1)</f>
        <v>0</v>
      </c>
      <c r="AW31" s="49">
        <f t="shared" si="21"/>
        <v>0</v>
      </c>
      <c r="AX31" s="49">
        <f>ROUNDDOWN(I31*'4대보험공제요율표'!$D$10,-1)</f>
        <v>0</v>
      </c>
      <c r="AY31" s="49">
        <f>ROUNDDOWN(I31*'4대보험공제요율표'!$D$11,-1)</f>
        <v>0</v>
      </c>
    </row>
    <row r="32" spans="1:51" x14ac:dyDescent="0.3">
      <c r="A32" s="47">
        <v>27</v>
      </c>
      <c r="B32" s="94" t="str">
        <f t="shared" ca="1" si="5"/>
        <v>김태희</v>
      </c>
      <c r="C32" s="94" t="str">
        <f t="shared" ca="1" si="6"/>
        <v>710923-2******</v>
      </c>
      <c r="D32" s="94" t="str">
        <f t="shared" ca="1" si="7"/>
        <v>122여단 2대대</v>
      </c>
      <c r="E32" s="94" t="str">
        <f t="shared" ca="1" si="8"/>
        <v>민간조리원</v>
      </c>
      <c r="F32" s="95">
        <f t="shared" ca="1" si="9"/>
        <v>0</v>
      </c>
      <c r="G32" s="49"/>
      <c r="H32" s="49"/>
      <c r="I32" s="49"/>
      <c r="J32" s="151">
        <f t="shared" si="10"/>
        <v>0</v>
      </c>
      <c r="K32" s="151">
        <f t="shared" si="11"/>
        <v>0</v>
      </c>
      <c r="L32" s="151">
        <f t="shared" si="12"/>
        <v>0</v>
      </c>
      <c r="M32" s="23"/>
      <c r="N32" s="23"/>
      <c r="O32" s="23"/>
      <c r="P32" s="34">
        <f t="shared" si="13"/>
        <v>0</v>
      </c>
      <c r="Q32" s="152">
        <f t="shared" si="14"/>
        <v>0</v>
      </c>
      <c r="R32" s="34">
        <f t="shared" si="15"/>
        <v>0</v>
      </c>
      <c r="S32" s="34">
        <f t="shared" si="16"/>
        <v>0</v>
      </c>
      <c r="T32" s="34">
        <f t="shared" si="17"/>
        <v>0</v>
      </c>
      <c r="U32" s="24"/>
      <c r="V32" s="34"/>
      <c r="W32" s="34"/>
      <c r="X32" s="34"/>
      <c r="Y32" s="24"/>
      <c r="Z32" s="24"/>
      <c r="AA32" s="24"/>
      <c r="AB32" s="24"/>
      <c r="AC32" s="24"/>
      <c r="AD32" s="34">
        <f>IF(R32&gt;1060000,INDEX(간이세액표!A:L,MATCH(R32,간이세액표!A:A,3),F32+3),0)</f>
        <v>0</v>
      </c>
      <c r="AE32" s="34">
        <f t="shared" si="0"/>
        <v>0</v>
      </c>
      <c r="AF32" s="46">
        <f t="shared" si="1"/>
        <v>0</v>
      </c>
      <c r="AG32" s="46">
        <f t="shared" si="2"/>
        <v>0</v>
      </c>
      <c r="AH32" s="46">
        <f t="shared" si="3"/>
        <v>0</v>
      </c>
      <c r="AI32" s="46">
        <f t="shared" si="4"/>
        <v>0</v>
      </c>
      <c r="AJ32" s="24"/>
      <c r="AK32" s="24"/>
      <c r="AL32" s="24"/>
      <c r="AN32" s="49">
        <f t="shared" si="18"/>
        <v>0</v>
      </c>
      <c r="AO32" s="49">
        <f>ROUNDDOWN(G32*'4대보험공제요율표'!$D$4,-1)</f>
        <v>0</v>
      </c>
      <c r="AP32" s="49">
        <f>ROUNDDOWN(G32*'4대보험공제요율표'!$D$5,-1)</f>
        <v>0</v>
      </c>
      <c r="AQ32" s="49">
        <f t="shared" si="19"/>
        <v>0</v>
      </c>
      <c r="AR32" s="49">
        <f>ROUNDDOWN(H32*'4대보험공제요율표'!$D$6,-1)</f>
        <v>0</v>
      </c>
      <c r="AS32" s="49">
        <f>ROUNDDOWN(H32*'4대보험공제요율표'!$D$7,-1)</f>
        <v>0</v>
      </c>
      <c r="AT32" s="49">
        <f t="shared" si="20"/>
        <v>0</v>
      </c>
      <c r="AU32" s="49">
        <f>ROUNDDOWN(AR32*'4대보험공제요율표'!$D$8,-1)</f>
        <v>0</v>
      </c>
      <c r="AV32" s="49">
        <f>ROUNDDOWN(AS32*'4대보험공제요율표'!$D$8,-1)</f>
        <v>0</v>
      </c>
      <c r="AW32" s="49">
        <f t="shared" si="21"/>
        <v>0</v>
      </c>
      <c r="AX32" s="49">
        <f>ROUNDDOWN(I32*'4대보험공제요율표'!$D$10,-1)</f>
        <v>0</v>
      </c>
      <c r="AY32" s="49">
        <f>ROUNDDOWN(I32*'4대보험공제요율표'!$D$11,-1)</f>
        <v>0</v>
      </c>
    </row>
    <row r="33" spans="1:51" x14ac:dyDescent="0.3">
      <c r="A33" s="47">
        <v>28</v>
      </c>
      <c r="B33" s="94" t="str">
        <f t="shared" ca="1" si="5"/>
        <v>임종순</v>
      </c>
      <c r="C33" s="94" t="str">
        <f t="shared" ca="1" si="6"/>
        <v>661218-2******</v>
      </c>
      <c r="D33" s="94" t="str">
        <f t="shared" ca="1" si="7"/>
        <v>122여단 3대대</v>
      </c>
      <c r="E33" s="94" t="str">
        <f t="shared" ca="1" si="8"/>
        <v>민간조리원</v>
      </c>
      <c r="F33" s="95">
        <f t="shared" ca="1" si="9"/>
        <v>2</v>
      </c>
      <c r="G33" s="49"/>
      <c r="H33" s="49"/>
      <c r="I33" s="49"/>
      <c r="J33" s="151">
        <f t="shared" si="10"/>
        <v>0</v>
      </c>
      <c r="K33" s="151">
        <f t="shared" si="11"/>
        <v>0</v>
      </c>
      <c r="L33" s="151">
        <f t="shared" si="12"/>
        <v>0</v>
      </c>
      <c r="M33" s="23"/>
      <c r="N33" s="23"/>
      <c r="O33" s="23"/>
      <c r="P33" s="34">
        <f t="shared" si="13"/>
        <v>0</v>
      </c>
      <c r="Q33" s="152">
        <f t="shared" si="14"/>
        <v>0</v>
      </c>
      <c r="R33" s="34">
        <f t="shared" si="15"/>
        <v>0</v>
      </c>
      <c r="S33" s="34">
        <f t="shared" si="16"/>
        <v>0</v>
      </c>
      <c r="T33" s="34">
        <f t="shared" si="17"/>
        <v>0</v>
      </c>
      <c r="U33" s="24"/>
      <c r="V33" s="34"/>
      <c r="W33" s="34"/>
      <c r="X33" s="34"/>
      <c r="Y33" s="24"/>
      <c r="Z33" s="24"/>
      <c r="AA33" s="24"/>
      <c r="AB33" s="24"/>
      <c r="AC33" s="24"/>
      <c r="AD33" s="34">
        <f>IF(R33&gt;1060000,INDEX(간이세액표!A:L,MATCH(R33,간이세액표!A:A,3),F33+3),0)</f>
        <v>0</v>
      </c>
      <c r="AE33" s="34">
        <f t="shared" si="0"/>
        <v>0</v>
      </c>
      <c r="AF33" s="46">
        <f t="shared" si="1"/>
        <v>0</v>
      </c>
      <c r="AG33" s="46">
        <f t="shared" si="2"/>
        <v>0</v>
      </c>
      <c r="AH33" s="46">
        <f t="shared" si="3"/>
        <v>0</v>
      </c>
      <c r="AI33" s="46">
        <f t="shared" si="4"/>
        <v>0</v>
      </c>
      <c r="AJ33" s="24"/>
      <c r="AK33" s="24"/>
      <c r="AL33" s="24"/>
      <c r="AN33" s="49">
        <f t="shared" si="18"/>
        <v>0</v>
      </c>
      <c r="AO33" s="49">
        <f>ROUNDDOWN(G33*'4대보험공제요율표'!$D$4,-1)</f>
        <v>0</v>
      </c>
      <c r="AP33" s="49">
        <f>ROUNDDOWN(G33*'4대보험공제요율표'!$D$5,-1)</f>
        <v>0</v>
      </c>
      <c r="AQ33" s="49">
        <f t="shared" si="19"/>
        <v>0</v>
      </c>
      <c r="AR33" s="49">
        <f>ROUNDDOWN(H33*'4대보험공제요율표'!$D$6,-1)</f>
        <v>0</v>
      </c>
      <c r="AS33" s="49">
        <f>ROUNDDOWN(H33*'4대보험공제요율표'!$D$7,-1)</f>
        <v>0</v>
      </c>
      <c r="AT33" s="49">
        <f t="shared" si="20"/>
        <v>0</v>
      </c>
      <c r="AU33" s="49">
        <f>ROUNDDOWN(AR33*'4대보험공제요율표'!$D$8,-1)</f>
        <v>0</v>
      </c>
      <c r="AV33" s="49">
        <f>ROUNDDOWN(AS33*'4대보험공제요율표'!$D$8,-1)</f>
        <v>0</v>
      </c>
      <c r="AW33" s="49">
        <f t="shared" si="21"/>
        <v>0</v>
      </c>
      <c r="AX33" s="49">
        <f>ROUNDDOWN(I33*'4대보험공제요율표'!$D$10,-1)</f>
        <v>0</v>
      </c>
      <c r="AY33" s="49">
        <f>ROUNDDOWN(I33*'4대보험공제요율표'!$D$11,-1)</f>
        <v>0</v>
      </c>
    </row>
    <row r="34" spans="1:51" x14ac:dyDescent="0.3">
      <c r="A34" s="47">
        <v>29</v>
      </c>
      <c r="B34" s="94" t="str">
        <f t="shared" ca="1" si="5"/>
        <v>김귀애</v>
      </c>
      <c r="C34" s="94" t="str">
        <f t="shared" ca="1" si="6"/>
        <v>560405-2******</v>
      </c>
      <c r="D34" s="94" t="str">
        <f t="shared" ca="1" si="7"/>
        <v>122여단 월포</v>
      </c>
      <c r="E34" s="94" t="str">
        <f t="shared" ca="1" si="8"/>
        <v>민간조리원</v>
      </c>
      <c r="F34" s="95">
        <f t="shared" ca="1" si="9"/>
        <v>0</v>
      </c>
      <c r="G34" s="49"/>
      <c r="H34" s="49"/>
      <c r="I34" s="49"/>
      <c r="J34" s="151">
        <f t="shared" si="10"/>
        <v>0</v>
      </c>
      <c r="K34" s="151">
        <f t="shared" si="11"/>
        <v>0</v>
      </c>
      <c r="L34" s="151">
        <f t="shared" si="12"/>
        <v>0</v>
      </c>
      <c r="M34" s="23"/>
      <c r="N34" s="23"/>
      <c r="O34" s="23"/>
      <c r="P34" s="34">
        <f t="shared" si="13"/>
        <v>0</v>
      </c>
      <c r="Q34" s="152">
        <f t="shared" si="14"/>
        <v>0</v>
      </c>
      <c r="R34" s="34">
        <f t="shared" si="15"/>
        <v>0</v>
      </c>
      <c r="S34" s="34">
        <f t="shared" si="16"/>
        <v>0</v>
      </c>
      <c r="T34" s="34">
        <f t="shared" si="17"/>
        <v>0</v>
      </c>
      <c r="U34" s="24"/>
      <c r="V34" s="34"/>
      <c r="W34" s="34"/>
      <c r="X34" s="34"/>
      <c r="Y34" s="24"/>
      <c r="Z34" s="24"/>
      <c r="AA34" s="24"/>
      <c r="AB34" s="24"/>
      <c r="AC34" s="24"/>
      <c r="AD34" s="34">
        <f>IF(R34&gt;1060000,INDEX(간이세액표!A:L,MATCH(R34,간이세액표!A:A,3),F34+3),0)</f>
        <v>0</v>
      </c>
      <c r="AE34" s="34">
        <f t="shared" si="0"/>
        <v>0</v>
      </c>
      <c r="AF34" s="46">
        <f t="shared" si="1"/>
        <v>0</v>
      </c>
      <c r="AG34" s="46">
        <f t="shared" si="2"/>
        <v>0</v>
      </c>
      <c r="AH34" s="46">
        <f t="shared" si="3"/>
        <v>0</v>
      </c>
      <c r="AI34" s="46">
        <f t="shared" si="4"/>
        <v>0</v>
      </c>
      <c r="AJ34" s="24"/>
      <c r="AK34" s="24"/>
      <c r="AL34" s="24"/>
      <c r="AN34" s="49">
        <f t="shared" si="18"/>
        <v>0</v>
      </c>
      <c r="AO34" s="49">
        <f>ROUNDDOWN(G34*'4대보험공제요율표'!$D$4,-1)</f>
        <v>0</v>
      </c>
      <c r="AP34" s="49">
        <f>ROUNDDOWN(G34*'4대보험공제요율표'!$D$5,-1)</f>
        <v>0</v>
      </c>
      <c r="AQ34" s="49">
        <f t="shared" si="19"/>
        <v>0</v>
      </c>
      <c r="AR34" s="49">
        <f>ROUNDDOWN(H34*'4대보험공제요율표'!$D$6,-1)</f>
        <v>0</v>
      </c>
      <c r="AS34" s="49">
        <f>ROUNDDOWN(H34*'4대보험공제요율표'!$D$7,-1)</f>
        <v>0</v>
      </c>
      <c r="AT34" s="49">
        <f t="shared" si="20"/>
        <v>0</v>
      </c>
      <c r="AU34" s="49">
        <f>ROUNDDOWN(AR34*'4대보험공제요율표'!$D$8,-1)</f>
        <v>0</v>
      </c>
      <c r="AV34" s="49">
        <f>ROUNDDOWN(AS34*'4대보험공제요율표'!$D$8,-1)</f>
        <v>0</v>
      </c>
      <c r="AW34" s="49">
        <f t="shared" si="21"/>
        <v>0</v>
      </c>
      <c r="AX34" s="49">
        <f>ROUNDDOWN(I34*'4대보험공제요율표'!$D$10,-1)</f>
        <v>0</v>
      </c>
      <c r="AY34" s="49">
        <f>ROUNDDOWN(I34*'4대보험공제요율표'!$D$11,-1)</f>
        <v>0</v>
      </c>
    </row>
    <row r="35" spans="1:51" x14ac:dyDescent="0.3">
      <c r="A35" s="47">
        <v>30</v>
      </c>
      <c r="B35" s="94" t="str">
        <f t="shared" ca="1" si="5"/>
        <v>정영숙</v>
      </c>
      <c r="C35" s="94" t="str">
        <f t="shared" ca="1" si="6"/>
        <v>640821-2******</v>
      </c>
      <c r="D35" s="94" t="str">
        <f t="shared" ca="1" si="7"/>
        <v>122여단 장사</v>
      </c>
      <c r="E35" s="94" t="str">
        <f t="shared" ca="1" si="8"/>
        <v>민간조리원</v>
      </c>
      <c r="F35" s="95">
        <f t="shared" ca="1" si="9"/>
        <v>0</v>
      </c>
      <c r="G35" s="49"/>
      <c r="H35" s="49"/>
      <c r="I35" s="49"/>
      <c r="J35" s="151">
        <f t="shared" si="10"/>
        <v>0</v>
      </c>
      <c r="K35" s="151">
        <f t="shared" si="11"/>
        <v>0</v>
      </c>
      <c r="L35" s="151">
        <f t="shared" si="12"/>
        <v>0</v>
      </c>
      <c r="M35" s="23"/>
      <c r="N35" s="23"/>
      <c r="O35" s="23"/>
      <c r="P35" s="34">
        <f t="shared" si="13"/>
        <v>0</v>
      </c>
      <c r="Q35" s="152">
        <f t="shared" si="14"/>
        <v>0</v>
      </c>
      <c r="R35" s="34">
        <f t="shared" si="15"/>
        <v>0</v>
      </c>
      <c r="S35" s="34">
        <f t="shared" si="16"/>
        <v>0</v>
      </c>
      <c r="T35" s="34">
        <f t="shared" si="17"/>
        <v>0</v>
      </c>
      <c r="U35" s="24"/>
      <c r="V35" s="34"/>
      <c r="W35" s="34"/>
      <c r="X35" s="34"/>
      <c r="Y35" s="24"/>
      <c r="Z35" s="24"/>
      <c r="AA35" s="24"/>
      <c r="AB35" s="24"/>
      <c r="AC35" s="24"/>
      <c r="AD35" s="34">
        <f>IF(R35&gt;1060000,INDEX(간이세액표!A:L,MATCH(R35,간이세액표!A:A,3),F35+3),0)</f>
        <v>0</v>
      </c>
      <c r="AE35" s="34">
        <f t="shared" si="0"/>
        <v>0</v>
      </c>
      <c r="AF35" s="46">
        <f t="shared" si="1"/>
        <v>0</v>
      </c>
      <c r="AG35" s="46">
        <f t="shared" si="2"/>
        <v>0</v>
      </c>
      <c r="AH35" s="46">
        <f t="shared" si="3"/>
        <v>0</v>
      </c>
      <c r="AI35" s="46">
        <f t="shared" si="4"/>
        <v>0</v>
      </c>
      <c r="AJ35" s="24"/>
      <c r="AK35" s="24"/>
      <c r="AL35" s="24"/>
      <c r="AN35" s="49">
        <f t="shared" si="18"/>
        <v>0</v>
      </c>
      <c r="AO35" s="49">
        <f>ROUNDDOWN(G35*'4대보험공제요율표'!$D$4,-1)</f>
        <v>0</v>
      </c>
      <c r="AP35" s="49">
        <f>ROUNDDOWN(G35*'4대보험공제요율표'!$D$5,-1)</f>
        <v>0</v>
      </c>
      <c r="AQ35" s="49">
        <f t="shared" si="19"/>
        <v>0</v>
      </c>
      <c r="AR35" s="49">
        <f>ROUNDDOWN(H35*'4대보험공제요율표'!$D$6,-1)</f>
        <v>0</v>
      </c>
      <c r="AS35" s="49">
        <f>ROUNDDOWN(H35*'4대보험공제요율표'!$D$7,-1)</f>
        <v>0</v>
      </c>
      <c r="AT35" s="49">
        <f t="shared" si="20"/>
        <v>0</v>
      </c>
      <c r="AU35" s="49">
        <f>ROUNDDOWN(AR35*'4대보험공제요율표'!$D$8,-1)</f>
        <v>0</v>
      </c>
      <c r="AV35" s="49">
        <f>ROUNDDOWN(AS35*'4대보험공제요율표'!$D$8,-1)</f>
        <v>0</v>
      </c>
      <c r="AW35" s="49">
        <f t="shared" si="21"/>
        <v>0</v>
      </c>
      <c r="AX35" s="49">
        <f>ROUNDDOWN(I35*'4대보험공제요율표'!$D$10,-1)</f>
        <v>0</v>
      </c>
      <c r="AY35" s="49">
        <f>ROUNDDOWN(I35*'4대보험공제요율표'!$D$11,-1)</f>
        <v>0</v>
      </c>
    </row>
    <row r="36" spans="1:51" x14ac:dyDescent="0.3">
      <c r="A36" s="47">
        <v>31</v>
      </c>
      <c r="B36" s="94" t="str">
        <f t="shared" ca="1" si="5"/>
        <v>권오금</v>
      </c>
      <c r="C36" s="94" t="str">
        <f t="shared" ca="1" si="6"/>
        <v>640501-2******</v>
      </c>
      <c r="D36" s="94" t="str">
        <f t="shared" ca="1" si="7"/>
        <v>122여단 4대대</v>
      </c>
      <c r="E36" s="94" t="str">
        <f t="shared" ca="1" si="8"/>
        <v>민간조리원</v>
      </c>
      <c r="F36" s="95">
        <f t="shared" ca="1" si="9"/>
        <v>1</v>
      </c>
      <c r="G36" s="49"/>
      <c r="H36" s="49"/>
      <c r="I36" s="49"/>
      <c r="J36" s="151">
        <f t="shared" si="10"/>
        <v>0</v>
      </c>
      <c r="K36" s="151">
        <f t="shared" si="11"/>
        <v>0</v>
      </c>
      <c r="L36" s="151">
        <f t="shared" si="12"/>
        <v>0</v>
      </c>
      <c r="M36" s="23"/>
      <c r="N36" s="23"/>
      <c r="O36" s="23"/>
      <c r="P36" s="34">
        <f t="shared" si="13"/>
        <v>0</v>
      </c>
      <c r="Q36" s="152">
        <f t="shared" si="14"/>
        <v>0</v>
      </c>
      <c r="R36" s="34">
        <f t="shared" si="15"/>
        <v>0</v>
      </c>
      <c r="S36" s="34">
        <f t="shared" si="16"/>
        <v>0</v>
      </c>
      <c r="T36" s="34">
        <f t="shared" si="17"/>
        <v>0</v>
      </c>
      <c r="U36" s="24"/>
      <c r="V36" s="34"/>
      <c r="W36" s="34"/>
      <c r="X36" s="34"/>
      <c r="Y36" s="24"/>
      <c r="Z36" s="24"/>
      <c r="AA36" s="24"/>
      <c r="AB36" s="24"/>
      <c r="AC36" s="24"/>
      <c r="AD36" s="34">
        <f>IF(R36&gt;1060000,INDEX(간이세액표!A:L,MATCH(R36,간이세액표!A:A,3),F36+3),0)</f>
        <v>0</v>
      </c>
      <c r="AE36" s="34">
        <f t="shared" si="0"/>
        <v>0</v>
      </c>
      <c r="AF36" s="46">
        <f t="shared" si="1"/>
        <v>0</v>
      </c>
      <c r="AG36" s="46">
        <f t="shared" si="2"/>
        <v>0</v>
      </c>
      <c r="AH36" s="46">
        <f t="shared" si="3"/>
        <v>0</v>
      </c>
      <c r="AI36" s="46">
        <f t="shared" si="4"/>
        <v>0</v>
      </c>
      <c r="AJ36" s="24"/>
      <c r="AK36" s="24"/>
      <c r="AL36" s="24"/>
      <c r="AN36" s="49">
        <f t="shared" si="18"/>
        <v>0</v>
      </c>
      <c r="AO36" s="49">
        <f>ROUNDDOWN(G36*'4대보험공제요율표'!$D$4,-1)</f>
        <v>0</v>
      </c>
      <c r="AP36" s="49">
        <f>ROUNDDOWN(G36*'4대보험공제요율표'!$D$5,-1)</f>
        <v>0</v>
      </c>
      <c r="AQ36" s="49">
        <f t="shared" si="19"/>
        <v>0</v>
      </c>
      <c r="AR36" s="49">
        <f>ROUNDDOWN(H36*'4대보험공제요율표'!$D$6,-1)</f>
        <v>0</v>
      </c>
      <c r="AS36" s="49">
        <f>ROUNDDOWN(H36*'4대보험공제요율표'!$D$7,-1)</f>
        <v>0</v>
      </c>
      <c r="AT36" s="49">
        <f t="shared" si="20"/>
        <v>0</v>
      </c>
      <c r="AU36" s="49">
        <f>ROUNDDOWN(AR36*'4대보험공제요율표'!$D$8,-1)</f>
        <v>0</v>
      </c>
      <c r="AV36" s="49">
        <f>ROUNDDOWN(AS36*'4대보험공제요율표'!$D$8,-1)</f>
        <v>0</v>
      </c>
      <c r="AW36" s="49">
        <f t="shared" si="21"/>
        <v>0</v>
      </c>
      <c r="AX36" s="49">
        <f>ROUNDDOWN(I36*'4대보험공제요율표'!$D$10,-1)</f>
        <v>0</v>
      </c>
      <c r="AY36" s="49">
        <f>ROUNDDOWN(I36*'4대보험공제요율표'!$D$11,-1)</f>
        <v>0</v>
      </c>
    </row>
    <row r="37" spans="1:51" x14ac:dyDescent="0.3">
      <c r="A37" s="47">
        <v>32</v>
      </c>
      <c r="B37" s="94" t="str">
        <f t="shared" ca="1" si="5"/>
        <v>이명희</v>
      </c>
      <c r="C37" s="94" t="str">
        <f t="shared" ca="1" si="6"/>
        <v>670504-2******</v>
      </c>
      <c r="D37" s="94" t="str">
        <f t="shared" ca="1" si="7"/>
        <v>122여단 5대대</v>
      </c>
      <c r="E37" s="94" t="str">
        <f t="shared" ca="1" si="8"/>
        <v>민간조리원</v>
      </c>
      <c r="F37" s="95">
        <f t="shared" ca="1" si="9"/>
        <v>0</v>
      </c>
      <c r="G37" s="49"/>
      <c r="H37" s="49"/>
      <c r="I37" s="49"/>
      <c r="J37" s="151">
        <f t="shared" si="10"/>
        <v>0</v>
      </c>
      <c r="K37" s="151">
        <f t="shared" si="11"/>
        <v>0</v>
      </c>
      <c r="L37" s="151">
        <f t="shared" si="12"/>
        <v>0</v>
      </c>
      <c r="M37" s="23"/>
      <c r="N37" s="23"/>
      <c r="O37" s="23"/>
      <c r="P37" s="34">
        <f t="shared" si="13"/>
        <v>0</v>
      </c>
      <c r="Q37" s="152">
        <f t="shared" si="14"/>
        <v>0</v>
      </c>
      <c r="R37" s="34">
        <f t="shared" si="15"/>
        <v>0</v>
      </c>
      <c r="S37" s="34">
        <f t="shared" si="16"/>
        <v>0</v>
      </c>
      <c r="T37" s="34">
        <f t="shared" si="17"/>
        <v>0</v>
      </c>
      <c r="U37" s="24"/>
      <c r="V37" s="34"/>
      <c r="W37" s="34"/>
      <c r="X37" s="34"/>
      <c r="Y37" s="24"/>
      <c r="Z37" s="24"/>
      <c r="AA37" s="24"/>
      <c r="AB37" s="24"/>
      <c r="AC37" s="24"/>
      <c r="AD37" s="34">
        <f>IF(R37&gt;1060000,INDEX(간이세액표!A:L,MATCH(R37,간이세액표!A:A,3),F37+3),0)</f>
        <v>0</v>
      </c>
      <c r="AE37" s="34">
        <f t="shared" si="0"/>
        <v>0</v>
      </c>
      <c r="AF37" s="46">
        <f t="shared" si="1"/>
        <v>0</v>
      </c>
      <c r="AG37" s="46">
        <f t="shared" si="2"/>
        <v>0</v>
      </c>
      <c r="AH37" s="46">
        <f t="shared" si="3"/>
        <v>0</v>
      </c>
      <c r="AI37" s="46">
        <f t="shared" si="4"/>
        <v>0</v>
      </c>
      <c r="AJ37" s="24"/>
      <c r="AK37" s="24"/>
      <c r="AL37" s="24"/>
      <c r="AN37" s="49">
        <f t="shared" si="18"/>
        <v>0</v>
      </c>
      <c r="AO37" s="49">
        <f>ROUNDDOWN(G37*'4대보험공제요율표'!$D$4,-1)</f>
        <v>0</v>
      </c>
      <c r="AP37" s="49">
        <f>ROUNDDOWN(G37*'4대보험공제요율표'!$D$5,-1)</f>
        <v>0</v>
      </c>
      <c r="AQ37" s="49">
        <f t="shared" si="19"/>
        <v>0</v>
      </c>
      <c r="AR37" s="49">
        <f>ROUNDDOWN(H37*'4대보험공제요율표'!$D$6,-1)</f>
        <v>0</v>
      </c>
      <c r="AS37" s="49">
        <f>ROUNDDOWN(H37*'4대보험공제요율표'!$D$7,-1)</f>
        <v>0</v>
      </c>
      <c r="AT37" s="49">
        <f t="shared" si="20"/>
        <v>0</v>
      </c>
      <c r="AU37" s="49">
        <f>ROUNDDOWN(AR37*'4대보험공제요율표'!$D$8,-1)</f>
        <v>0</v>
      </c>
      <c r="AV37" s="49">
        <f>ROUNDDOWN(AS37*'4대보험공제요율표'!$D$8,-1)</f>
        <v>0</v>
      </c>
      <c r="AW37" s="49">
        <f t="shared" si="21"/>
        <v>0</v>
      </c>
      <c r="AX37" s="49">
        <f>ROUNDDOWN(I37*'4대보험공제요율표'!$D$10,-1)</f>
        <v>0</v>
      </c>
      <c r="AY37" s="49">
        <f>ROUNDDOWN(I37*'4대보험공제요율표'!$D$11,-1)</f>
        <v>0</v>
      </c>
    </row>
    <row r="38" spans="1:51" x14ac:dyDescent="0.3">
      <c r="A38" s="47">
        <v>33</v>
      </c>
      <c r="B38" s="94" t="str">
        <f t="shared" ca="1" si="5"/>
        <v>손옥순</v>
      </c>
      <c r="C38" s="94" t="str">
        <f t="shared" ca="1" si="6"/>
        <v>660313-2******</v>
      </c>
      <c r="D38" s="94" t="str">
        <f t="shared" ca="1" si="7"/>
        <v>123여단 본부</v>
      </c>
      <c r="E38" s="94" t="str">
        <f t="shared" ca="1" si="8"/>
        <v>민간조리원</v>
      </c>
      <c r="F38" s="95">
        <f t="shared" ca="1" si="9"/>
        <v>1</v>
      </c>
      <c r="G38" s="49"/>
      <c r="H38" s="49"/>
      <c r="I38" s="49"/>
      <c r="J38" s="151">
        <f t="shared" si="10"/>
        <v>0</v>
      </c>
      <c r="K38" s="151">
        <f t="shared" si="11"/>
        <v>0</v>
      </c>
      <c r="L38" s="151">
        <f t="shared" si="12"/>
        <v>0</v>
      </c>
      <c r="M38" s="23"/>
      <c r="N38" s="23"/>
      <c r="O38" s="23"/>
      <c r="P38" s="34">
        <f t="shared" si="13"/>
        <v>0</v>
      </c>
      <c r="Q38" s="152">
        <f t="shared" si="14"/>
        <v>0</v>
      </c>
      <c r="R38" s="34">
        <f t="shared" si="15"/>
        <v>0</v>
      </c>
      <c r="S38" s="34">
        <f t="shared" si="16"/>
        <v>0</v>
      </c>
      <c r="T38" s="34">
        <f t="shared" si="17"/>
        <v>0</v>
      </c>
      <c r="U38" s="24"/>
      <c r="V38" s="34"/>
      <c r="W38" s="34"/>
      <c r="X38" s="34"/>
      <c r="Y38" s="24"/>
      <c r="Z38" s="24"/>
      <c r="AA38" s="24"/>
      <c r="AB38" s="24"/>
      <c r="AC38" s="24"/>
      <c r="AD38" s="34">
        <f>IF(R38&gt;1060000,INDEX(간이세액표!A:L,MATCH(R38,간이세액표!A:A,3),F38+3),0)</f>
        <v>0</v>
      </c>
      <c r="AE38" s="34">
        <f t="shared" si="0"/>
        <v>0</v>
      </c>
      <c r="AF38" s="46">
        <f t="shared" si="1"/>
        <v>0</v>
      </c>
      <c r="AG38" s="46">
        <f t="shared" si="2"/>
        <v>0</v>
      </c>
      <c r="AH38" s="46">
        <f t="shared" si="3"/>
        <v>0</v>
      </c>
      <c r="AI38" s="46">
        <f t="shared" si="4"/>
        <v>0</v>
      </c>
      <c r="AJ38" s="24"/>
      <c r="AK38" s="24"/>
      <c r="AL38" s="24"/>
      <c r="AN38" s="49">
        <f t="shared" si="18"/>
        <v>0</v>
      </c>
      <c r="AO38" s="49">
        <f>ROUNDDOWN(G38*'4대보험공제요율표'!$D$4,-1)</f>
        <v>0</v>
      </c>
      <c r="AP38" s="49">
        <f>ROUNDDOWN(G38*'4대보험공제요율표'!$D$5,-1)</f>
        <v>0</v>
      </c>
      <c r="AQ38" s="49">
        <f t="shared" si="19"/>
        <v>0</v>
      </c>
      <c r="AR38" s="49">
        <f>ROUNDDOWN(H38*'4대보험공제요율표'!$D$6,-1)</f>
        <v>0</v>
      </c>
      <c r="AS38" s="49">
        <f>ROUNDDOWN(H38*'4대보험공제요율표'!$D$7,-1)</f>
        <v>0</v>
      </c>
      <c r="AT38" s="49">
        <f t="shared" si="20"/>
        <v>0</v>
      </c>
      <c r="AU38" s="49">
        <f>ROUNDDOWN(AR38*'4대보험공제요율표'!$D$8,-1)</f>
        <v>0</v>
      </c>
      <c r="AV38" s="49">
        <f>ROUNDDOWN(AS38*'4대보험공제요율표'!$D$8,-1)</f>
        <v>0</v>
      </c>
      <c r="AW38" s="49">
        <f t="shared" si="21"/>
        <v>0</v>
      </c>
      <c r="AX38" s="49">
        <f>ROUNDDOWN(I38*'4대보험공제요율표'!$D$10,-1)</f>
        <v>0</v>
      </c>
      <c r="AY38" s="49">
        <f>ROUNDDOWN(I38*'4대보험공제요율표'!$D$11,-1)</f>
        <v>0</v>
      </c>
    </row>
    <row r="39" spans="1:51" x14ac:dyDescent="0.3">
      <c r="A39" s="47">
        <v>34</v>
      </c>
      <c r="B39" s="94" t="str">
        <f t="shared" ca="1" si="5"/>
        <v>이영미</v>
      </c>
      <c r="C39" s="94" t="str">
        <f t="shared" ca="1" si="6"/>
        <v>701226-2******</v>
      </c>
      <c r="D39" s="94" t="str">
        <f t="shared" ca="1" si="7"/>
        <v>123여단 본부</v>
      </c>
      <c r="E39" s="94" t="str">
        <f t="shared" ca="1" si="8"/>
        <v>민간조리원</v>
      </c>
      <c r="F39" s="95">
        <f t="shared" ca="1" si="9"/>
        <v>0</v>
      </c>
      <c r="G39" s="49"/>
      <c r="H39" s="49"/>
      <c r="I39" s="49"/>
      <c r="J39" s="151">
        <f t="shared" si="10"/>
        <v>0</v>
      </c>
      <c r="K39" s="151">
        <f t="shared" si="11"/>
        <v>0</v>
      </c>
      <c r="L39" s="151">
        <f t="shared" si="12"/>
        <v>0</v>
      </c>
      <c r="M39" s="23"/>
      <c r="N39" s="23"/>
      <c r="O39" s="23"/>
      <c r="P39" s="34">
        <f t="shared" si="13"/>
        <v>0</v>
      </c>
      <c r="Q39" s="152">
        <f t="shared" si="14"/>
        <v>0</v>
      </c>
      <c r="R39" s="34">
        <f t="shared" si="15"/>
        <v>0</v>
      </c>
      <c r="S39" s="34">
        <f t="shared" si="16"/>
        <v>0</v>
      </c>
      <c r="T39" s="34">
        <f t="shared" si="17"/>
        <v>0</v>
      </c>
      <c r="U39" s="24"/>
      <c r="V39" s="34"/>
      <c r="W39" s="34"/>
      <c r="X39" s="34"/>
      <c r="Y39" s="24"/>
      <c r="Z39" s="24"/>
      <c r="AA39" s="24"/>
      <c r="AB39" s="24"/>
      <c r="AC39" s="24"/>
      <c r="AD39" s="34">
        <f>IF(R39&gt;1060000,INDEX(간이세액표!A:L,MATCH(R39,간이세액표!A:A,3),F39+3),0)</f>
        <v>0</v>
      </c>
      <c r="AE39" s="34">
        <f t="shared" si="0"/>
        <v>0</v>
      </c>
      <c r="AF39" s="46">
        <f t="shared" si="1"/>
        <v>0</v>
      </c>
      <c r="AG39" s="46">
        <f t="shared" si="2"/>
        <v>0</v>
      </c>
      <c r="AH39" s="46">
        <f t="shared" si="3"/>
        <v>0</v>
      </c>
      <c r="AI39" s="46">
        <f t="shared" si="4"/>
        <v>0</v>
      </c>
      <c r="AJ39" s="24"/>
      <c r="AK39" s="24"/>
      <c r="AL39" s="24"/>
      <c r="AN39" s="49">
        <f t="shared" si="18"/>
        <v>0</v>
      </c>
      <c r="AO39" s="49">
        <f>ROUNDDOWN(G39*'4대보험공제요율표'!$D$4,-1)</f>
        <v>0</v>
      </c>
      <c r="AP39" s="49">
        <f>ROUNDDOWN(G39*'4대보험공제요율표'!$D$5,-1)</f>
        <v>0</v>
      </c>
      <c r="AQ39" s="49">
        <f t="shared" si="19"/>
        <v>0</v>
      </c>
      <c r="AR39" s="49">
        <f>ROUNDDOWN(H39*'4대보험공제요율표'!$D$6,-1)</f>
        <v>0</v>
      </c>
      <c r="AS39" s="49">
        <f>ROUNDDOWN(H39*'4대보험공제요율표'!$D$7,-1)</f>
        <v>0</v>
      </c>
      <c r="AT39" s="49">
        <f t="shared" si="20"/>
        <v>0</v>
      </c>
      <c r="AU39" s="49">
        <f>ROUNDDOWN(AR39*'4대보험공제요율표'!$D$8,-1)</f>
        <v>0</v>
      </c>
      <c r="AV39" s="49">
        <f>ROUNDDOWN(AS39*'4대보험공제요율표'!$D$8,-1)</f>
        <v>0</v>
      </c>
      <c r="AW39" s="49">
        <f t="shared" si="21"/>
        <v>0</v>
      </c>
      <c r="AX39" s="49">
        <f>ROUNDDOWN(I39*'4대보험공제요율표'!$D$10,-1)</f>
        <v>0</v>
      </c>
      <c r="AY39" s="49">
        <f>ROUNDDOWN(I39*'4대보험공제요율표'!$D$11,-1)</f>
        <v>0</v>
      </c>
    </row>
    <row r="40" spans="1:51" x14ac:dyDescent="0.3">
      <c r="A40" s="47">
        <v>35</v>
      </c>
      <c r="B40" s="94" t="str">
        <f t="shared" ca="1" si="5"/>
        <v>안성애</v>
      </c>
      <c r="C40" s="94" t="str">
        <f t="shared" ca="1" si="6"/>
        <v>740913-2******</v>
      </c>
      <c r="D40" s="94" t="str">
        <f t="shared" ca="1" si="7"/>
        <v>123여단 2대대</v>
      </c>
      <c r="E40" s="94" t="str">
        <f t="shared" ca="1" si="8"/>
        <v>민간조리원</v>
      </c>
      <c r="F40" s="95">
        <f t="shared" ca="1" si="9"/>
        <v>1</v>
      </c>
      <c r="G40" s="49"/>
      <c r="H40" s="49"/>
      <c r="I40" s="49"/>
      <c r="J40" s="151">
        <f t="shared" si="10"/>
        <v>0</v>
      </c>
      <c r="K40" s="151">
        <f t="shared" si="11"/>
        <v>0</v>
      </c>
      <c r="L40" s="151">
        <f t="shared" si="12"/>
        <v>0</v>
      </c>
      <c r="M40" s="23"/>
      <c r="N40" s="23"/>
      <c r="O40" s="23"/>
      <c r="P40" s="34">
        <f t="shared" si="13"/>
        <v>0</v>
      </c>
      <c r="Q40" s="152">
        <f t="shared" si="14"/>
        <v>0</v>
      </c>
      <c r="R40" s="34">
        <f t="shared" si="15"/>
        <v>0</v>
      </c>
      <c r="S40" s="34">
        <f t="shared" si="16"/>
        <v>0</v>
      </c>
      <c r="T40" s="34">
        <f t="shared" si="17"/>
        <v>0</v>
      </c>
      <c r="U40" s="24"/>
      <c r="V40" s="34"/>
      <c r="W40" s="34"/>
      <c r="X40" s="34"/>
      <c r="Y40" s="24"/>
      <c r="Z40" s="24"/>
      <c r="AA40" s="24"/>
      <c r="AB40" s="24"/>
      <c r="AC40" s="24"/>
      <c r="AD40" s="34">
        <f>IF(R40&gt;1060000,INDEX(간이세액표!A:L,MATCH(R40,간이세액표!A:A,3),F40+3),0)</f>
        <v>0</v>
      </c>
      <c r="AE40" s="34">
        <f t="shared" si="0"/>
        <v>0</v>
      </c>
      <c r="AF40" s="46">
        <f t="shared" si="1"/>
        <v>0</v>
      </c>
      <c r="AG40" s="46">
        <f t="shared" si="2"/>
        <v>0</v>
      </c>
      <c r="AH40" s="46">
        <f t="shared" si="3"/>
        <v>0</v>
      </c>
      <c r="AI40" s="46">
        <f t="shared" si="4"/>
        <v>0</v>
      </c>
      <c r="AJ40" s="24"/>
      <c r="AK40" s="24"/>
      <c r="AL40" s="24"/>
      <c r="AN40" s="49">
        <f t="shared" si="18"/>
        <v>0</v>
      </c>
      <c r="AO40" s="49">
        <f>ROUNDDOWN(G40*'4대보험공제요율표'!$D$4,-1)</f>
        <v>0</v>
      </c>
      <c r="AP40" s="49">
        <f>ROUNDDOWN(G40*'4대보험공제요율표'!$D$5,-1)</f>
        <v>0</v>
      </c>
      <c r="AQ40" s="49">
        <f t="shared" si="19"/>
        <v>0</v>
      </c>
      <c r="AR40" s="49">
        <f>ROUNDDOWN(H40*'4대보험공제요율표'!$D$6,-1)</f>
        <v>0</v>
      </c>
      <c r="AS40" s="49">
        <f>ROUNDDOWN(H40*'4대보험공제요율표'!$D$7,-1)</f>
        <v>0</v>
      </c>
      <c r="AT40" s="49">
        <f t="shared" si="20"/>
        <v>0</v>
      </c>
      <c r="AU40" s="49">
        <f>ROUNDDOWN(AR40*'4대보험공제요율표'!$D$8,-1)</f>
        <v>0</v>
      </c>
      <c r="AV40" s="49">
        <f>ROUNDDOWN(AS40*'4대보험공제요율표'!$D$8,-1)</f>
        <v>0</v>
      </c>
      <c r="AW40" s="49">
        <f t="shared" si="21"/>
        <v>0</v>
      </c>
      <c r="AX40" s="49">
        <f>ROUNDDOWN(I40*'4대보험공제요율표'!$D$10,-1)</f>
        <v>0</v>
      </c>
      <c r="AY40" s="49">
        <f>ROUNDDOWN(I40*'4대보험공제요율표'!$D$11,-1)</f>
        <v>0</v>
      </c>
    </row>
    <row r="41" spans="1:51" x14ac:dyDescent="0.3">
      <c r="A41" s="47">
        <v>36</v>
      </c>
      <c r="B41" s="94" t="str">
        <f t="shared" ca="1" si="5"/>
        <v>박순정</v>
      </c>
      <c r="C41" s="94" t="str">
        <f t="shared" ca="1" si="6"/>
        <v>710912-2******</v>
      </c>
      <c r="D41" s="94" t="str">
        <f t="shared" ca="1" si="7"/>
        <v>123여단 3대대</v>
      </c>
      <c r="E41" s="94" t="str">
        <f t="shared" ca="1" si="8"/>
        <v>민간조리원</v>
      </c>
      <c r="F41" s="95">
        <f t="shared" ca="1" si="9"/>
        <v>0</v>
      </c>
      <c r="G41" s="49"/>
      <c r="H41" s="49"/>
      <c r="I41" s="49"/>
      <c r="J41" s="151">
        <f t="shared" si="10"/>
        <v>0</v>
      </c>
      <c r="K41" s="151">
        <f t="shared" si="11"/>
        <v>0</v>
      </c>
      <c r="L41" s="151">
        <f t="shared" si="12"/>
        <v>0</v>
      </c>
      <c r="M41" s="23"/>
      <c r="N41" s="23"/>
      <c r="O41" s="23"/>
      <c r="P41" s="34">
        <f t="shared" si="13"/>
        <v>0</v>
      </c>
      <c r="Q41" s="152">
        <f t="shared" si="14"/>
        <v>0</v>
      </c>
      <c r="R41" s="34">
        <f t="shared" si="15"/>
        <v>0</v>
      </c>
      <c r="S41" s="34">
        <f t="shared" si="16"/>
        <v>0</v>
      </c>
      <c r="T41" s="34">
        <f t="shared" si="17"/>
        <v>0</v>
      </c>
      <c r="U41" s="24"/>
      <c r="V41" s="34"/>
      <c r="W41" s="34"/>
      <c r="X41" s="34"/>
      <c r="Y41" s="24"/>
      <c r="Z41" s="24"/>
      <c r="AA41" s="24"/>
      <c r="AB41" s="24"/>
      <c r="AC41" s="24"/>
      <c r="AD41" s="34">
        <f>IF(R41&gt;1060000,INDEX(간이세액표!A:L,MATCH(R41,간이세액표!A:A,3),F41+3),0)</f>
        <v>0</v>
      </c>
      <c r="AE41" s="34">
        <f t="shared" si="0"/>
        <v>0</v>
      </c>
      <c r="AF41" s="46">
        <f t="shared" si="1"/>
        <v>0</v>
      </c>
      <c r="AG41" s="46">
        <f t="shared" si="2"/>
        <v>0</v>
      </c>
      <c r="AH41" s="46">
        <f t="shared" si="3"/>
        <v>0</v>
      </c>
      <c r="AI41" s="46">
        <f t="shared" si="4"/>
        <v>0</v>
      </c>
      <c r="AJ41" s="24"/>
      <c r="AK41" s="24"/>
      <c r="AL41" s="24"/>
      <c r="AN41" s="49">
        <f t="shared" si="18"/>
        <v>0</v>
      </c>
      <c r="AO41" s="49">
        <f>ROUNDDOWN(G41*'4대보험공제요율표'!$D$4,-1)</f>
        <v>0</v>
      </c>
      <c r="AP41" s="49">
        <f>ROUNDDOWN(G41*'4대보험공제요율표'!$D$5,-1)</f>
        <v>0</v>
      </c>
      <c r="AQ41" s="49">
        <f t="shared" si="19"/>
        <v>0</v>
      </c>
      <c r="AR41" s="49">
        <f>ROUNDDOWN(H41*'4대보험공제요율표'!$D$6,-1)</f>
        <v>0</v>
      </c>
      <c r="AS41" s="49">
        <f>ROUNDDOWN(H41*'4대보험공제요율표'!$D$7,-1)</f>
        <v>0</v>
      </c>
      <c r="AT41" s="49">
        <f t="shared" si="20"/>
        <v>0</v>
      </c>
      <c r="AU41" s="49">
        <f>ROUNDDOWN(AR41*'4대보험공제요율표'!$D$8,-1)</f>
        <v>0</v>
      </c>
      <c r="AV41" s="49">
        <f>ROUNDDOWN(AS41*'4대보험공제요율표'!$D$8,-1)</f>
        <v>0</v>
      </c>
      <c r="AW41" s="49">
        <f t="shared" si="21"/>
        <v>0</v>
      </c>
      <c r="AX41" s="49">
        <f>ROUNDDOWN(I41*'4대보험공제요율표'!$D$10,-1)</f>
        <v>0</v>
      </c>
      <c r="AY41" s="49">
        <f>ROUNDDOWN(I41*'4대보험공제요율표'!$D$11,-1)</f>
        <v>0</v>
      </c>
    </row>
    <row r="42" spans="1:51" x14ac:dyDescent="0.3">
      <c r="A42" s="47">
        <v>37</v>
      </c>
      <c r="B42" s="94" t="str">
        <f t="shared" ca="1" si="5"/>
        <v>송금연</v>
      </c>
      <c r="C42" s="94" t="str">
        <f t="shared" ca="1" si="6"/>
        <v>740111-2******</v>
      </c>
      <c r="D42" s="94" t="str">
        <f t="shared" ca="1" si="7"/>
        <v>123여단 3대대</v>
      </c>
      <c r="E42" s="94" t="str">
        <f t="shared" ca="1" si="8"/>
        <v>민간조리원</v>
      </c>
      <c r="F42" s="95">
        <f t="shared" ca="1" si="9"/>
        <v>0</v>
      </c>
      <c r="G42" s="49"/>
      <c r="H42" s="49"/>
      <c r="I42" s="49"/>
      <c r="J42" s="151">
        <f t="shared" si="10"/>
        <v>0</v>
      </c>
      <c r="K42" s="151">
        <f t="shared" si="11"/>
        <v>0</v>
      </c>
      <c r="L42" s="151">
        <f t="shared" si="12"/>
        <v>0</v>
      </c>
      <c r="M42" s="23"/>
      <c r="N42" s="23"/>
      <c r="O42" s="23"/>
      <c r="P42" s="34">
        <f t="shared" si="13"/>
        <v>0</v>
      </c>
      <c r="Q42" s="152">
        <f t="shared" si="14"/>
        <v>0</v>
      </c>
      <c r="R42" s="34">
        <f t="shared" si="15"/>
        <v>0</v>
      </c>
      <c r="S42" s="34">
        <f t="shared" si="16"/>
        <v>0</v>
      </c>
      <c r="T42" s="34">
        <f t="shared" si="17"/>
        <v>0</v>
      </c>
      <c r="U42" s="24"/>
      <c r="V42" s="34"/>
      <c r="W42" s="34"/>
      <c r="X42" s="34"/>
      <c r="Y42" s="24"/>
      <c r="Z42" s="24"/>
      <c r="AA42" s="24"/>
      <c r="AB42" s="24"/>
      <c r="AC42" s="24"/>
      <c r="AD42" s="34">
        <f>IF(R42&gt;1060000,INDEX(간이세액표!A:L,MATCH(R42,간이세액표!A:A,3),F42+3),0)</f>
        <v>0</v>
      </c>
      <c r="AE42" s="34">
        <f t="shared" si="0"/>
        <v>0</v>
      </c>
      <c r="AF42" s="46">
        <f t="shared" si="1"/>
        <v>0</v>
      </c>
      <c r="AG42" s="46">
        <f t="shared" si="2"/>
        <v>0</v>
      </c>
      <c r="AH42" s="46">
        <f t="shared" si="3"/>
        <v>0</v>
      </c>
      <c r="AI42" s="46">
        <f t="shared" si="4"/>
        <v>0</v>
      </c>
      <c r="AJ42" s="24"/>
      <c r="AK42" s="24"/>
      <c r="AL42" s="24"/>
      <c r="AN42" s="49">
        <f t="shared" si="18"/>
        <v>0</v>
      </c>
      <c r="AO42" s="49">
        <f>ROUNDDOWN(G42*'4대보험공제요율표'!$D$4,-1)</f>
        <v>0</v>
      </c>
      <c r="AP42" s="49">
        <f>ROUNDDOWN(G42*'4대보험공제요율표'!$D$5,-1)</f>
        <v>0</v>
      </c>
      <c r="AQ42" s="49">
        <f t="shared" si="19"/>
        <v>0</v>
      </c>
      <c r="AR42" s="49">
        <f>ROUNDDOWN(H42*'4대보험공제요율표'!$D$6,-1)</f>
        <v>0</v>
      </c>
      <c r="AS42" s="49">
        <f>ROUNDDOWN(H42*'4대보험공제요율표'!$D$7,-1)</f>
        <v>0</v>
      </c>
      <c r="AT42" s="49">
        <f t="shared" si="20"/>
        <v>0</v>
      </c>
      <c r="AU42" s="49">
        <f>ROUNDDOWN(AR42*'4대보험공제요율표'!$D$8,-1)</f>
        <v>0</v>
      </c>
      <c r="AV42" s="49">
        <f>ROUNDDOWN(AS42*'4대보험공제요율표'!$D$8,-1)</f>
        <v>0</v>
      </c>
      <c r="AW42" s="49">
        <f t="shared" si="21"/>
        <v>0</v>
      </c>
      <c r="AX42" s="49">
        <f>ROUNDDOWN(I42*'4대보험공제요율표'!$D$10,-1)</f>
        <v>0</v>
      </c>
      <c r="AY42" s="49">
        <f>ROUNDDOWN(I42*'4대보험공제요율표'!$D$11,-1)</f>
        <v>0</v>
      </c>
    </row>
    <row r="43" spans="1:51" x14ac:dyDescent="0.3">
      <c r="A43" s="47">
        <v>38</v>
      </c>
      <c r="B43" s="94" t="str">
        <f t="shared" ca="1" si="5"/>
        <v>김소희</v>
      </c>
      <c r="C43" s="94" t="str">
        <f t="shared" ca="1" si="6"/>
        <v>700828-2******</v>
      </c>
      <c r="D43" s="94" t="str">
        <f t="shared" ca="1" si="7"/>
        <v>123여단 5대대</v>
      </c>
      <c r="E43" s="94" t="str">
        <f t="shared" ca="1" si="8"/>
        <v>민간조리원</v>
      </c>
      <c r="F43" s="95">
        <f t="shared" ca="1" si="9"/>
        <v>1</v>
      </c>
      <c r="G43" s="49"/>
      <c r="H43" s="49"/>
      <c r="I43" s="49"/>
      <c r="J43" s="151">
        <f t="shared" si="10"/>
        <v>0</v>
      </c>
      <c r="K43" s="151">
        <f t="shared" si="11"/>
        <v>0</v>
      </c>
      <c r="L43" s="151">
        <f t="shared" si="12"/>
        <v>0</v>
      </c>
      <c r="M43" s="23"/>
      <c r="N43" s="23"/>
      <c r="O43" s="23"/>
      <c r="P43" s="34">
        <f t="shared" si="13"/>
        <v>0</v>
      </c>
      <c r="Q43" s="152">
        <f t="shared" si="14"/>
        <v>0</v>
      </c>
      <c r="R43" s="34">
        <f t="shared" si="15"/>
        <v>0</v>
      </c>
      <c r="S43" s="34">
        <f t="shared" si="16"/>
        <v>0</v>
      </c>
      <c r="T43" s="34">
        <f t="shared" si="17"/>
        <v>0</v>
      </c>
      <c r="U43" s="24"/>
      <c r="V43" s="34"/>
      <c r="W43" s="34"/>
      <c r="X43" s="34"/>
      <c r="Y43" s="24"/>
      <c r="Z43" s="24"/>
      <c r="AA43" s="24"/>
      <c r="AB43" s="24"/>
      <c r="AC43" s="24"/>
      <c r="AD43" s="34">
        <f>IF(R43&gt;1060000,INDEX(간이세액표!A:L,MATCH(R43,간이세액표!A:A,3),F43+3),0)</f>
        <v>0</v>
      </c>
      <c r="AE43" s="34">
        <f t="shared" si="0"/>
        <v>0</v>
      </c>
      <c r="AF43" s="46">
        <f t="shared" si="1"/>
        <v>0</v>
      </c>
      <c r="AG43" s="46">
        <f t="shared" si="2"/>
        <v>0</v>
      </c>
      <c r="AH43" s="46">
        <f t="shared" si="3"/>
        <v>0</v>
      </c>
      <c r="AI43" s="46">
        <f t="shared" si="4"/>
        <v>0</v>
      </c>
      <c r="AJ43" s="24"/>
      <c r="AK43" s="24"/>
      <c r="AL43" s="24"/>
      <c r="AN43" s="49">
        <f t="shared" si="18"/>
        <v>0</v>
      </c>
      <c r="AO43" s="49">
        <f>ROUNDDOWN(G43*'4대보험공제요율표'!$D$4,-1)</f>
        <v>0</v>
      </c>
      <c r="AP43" s="49">
        <f>ROUNDDOWN(G43*'4대보험공제요율표'!$D$5,-1)</f>
        <v>0</v>
      </c>
      <c r="AQ43" s="49">
        <f t="shared" si="19"/>
        <v>0</v>
      </c>
      <c r="AR43" s="49">
        <f>ROUNDDOWN(H43*'4대보험공제요율표'!$D$6,-1)</f>
        <v>0</v>
      </c>
      <c r="AS43" s="49">
        <f>ROUNDDOWN(H43*'4대보험공제요율표'!$D$7,-1)</f>
        <v>0</v>
      </c>
      <c r="AT43" s="49">
        <f t="shared" si="20"/>
        <v>0</v>
      </c>
      <c r="AU43" s="49">
        <f>ROUNDDOWN(AR43*'4대보험공제요율표'!$D$8,-1)</f>
        <v>0</v>
      </c>
      <c r="AV43" s="49">
        <f>ROUNDDOWN(AS43*'4대보험공제요율표'!$D$8,-1)</f>
        <v>0</v>
      </c>
      <c r="AW43" s="49">
        <f t="shared" si="21"/>
        <v>0</v>
      </c>
      <c r="AX43" s="49">
        <f>ROUNDDOWN(I43*'4대보험공제요율표'!$D$10,-1)</f>
        <v>0</v>
      </c>
      <c r="AY43" s="49">
        <f>ROUNDDOWN(I43*'4대보험공제요율표'!$D$11,-1)</f>
        <v>0</v>
      </c>
    </row>
    <row r="44" spans="1:51" x14ac:dyDescent="0.3">
      <c r="A44" s="47">
        <v>39</v>
      </c>
      <c r="B44" s="94" t="str">
        <f t="shared" ca="1" si="5"/>
        <v>서숙경</v>
      </c>
      <c r="C44" s="94" t="str">
        <f t="shared" ca="1" si="6"/>
        <v>670617-2******</v>
      </c>
      <c r="D44" s="94" t="str">
        <f t="shared" ca="1" si="7"/>
        <v>123여단 5대대</v>
      </c>
      <c r="E44" s="94" t="str">
        <f t="shared" ca="1" si="8"/>
        <v>민간조리원</v>
      </c>
      <c r="F44" s="95">
        <f t="shared" ca="1" si="9"/>
        <v>0</v>
      </c>
      <c r="G44" s="49"/>
      <c r="H44" s="49"/>
      <c r="I44" s="49"/>
      <c r="J44" s="151">
        <f t="shared" si="10"/>
        <v>0</v>
      </c>
      <c r="K44" s="151">
        <f t="shared" si="11"/>
        <v>0</v>
      </c>
      <c r="L44" s="151">
        <f t="shared" si="12"/>
        <v>0</v>
      </c>
      <c r="M44" s="23"/>
      <c r="N44" s="23"/>
      <c r="O44" s="23"/>
      <c r="P44" s="34">
        <f t="shared" si="13"/>
        <v>0</v>
      </c>
      <c r="Q44" s="152">
        <f t="shared" si="14"/>
        <v>0</v>
      </c>
      <c r="R44" s="34">
        <f t="shared" si="15"/>
        <v>0</v>
      </c>
      <c r="S44" s="34">
        <f t="shared" si="16"/>
        <v>0</v>
      </c>
      <c r="T44" s="34">
        <f t="shared" si="17"/>
        <v>0</v>
      </c>
      <c r="U44" s="24"/>
      <c r="V44" s="34"/>
      <c r="W44" s="34"/>
      <c r="X44" s="34"/>
      <c r="Y44" s="24"/>
      <c r="Z44" s="24"/>
      <c r="AA44" s="24"/>
      <c r="AB44" s="24"/>
      <c r="AC44" s="24"/>
      <c r="AD44" s="34">
        <f>IF(R44&gt;1060000,INDEX(간이세액표!A:L,MATCH(R44,간이세액표!A:A,3),F44+3),0)</f>
        <v>0</v>
      </c>
      <c r="AE44" s="34">
        <f t="shared" si="0"/>
        <v>0</v>
      </c>
      <c r="AF44" s="46">
        <f t="shared" si="1"/>
        <v>0</v>
      </c>
      <c r="AG44" s="46">
        <f t="shared" si="2"/>
        <v>0</v>
      </c>
      <c r="AH44" s="46">
        <f t="shared" si="3"/>
        <v>0</v>
      </c>
      <c r="AI44" s="46">
        <f t="shared" si="4"/>
        <v>0</v>
      </c>
      <c r="AJ44" s="24"/>
      <c r="AK44" s="24"/>
      <c r="AL44" s="24"/>
      <c r="AN44" s="49">
        <f t="shared" si="18"/>
        <v>0</v>
      </c>
      <c r="AO44" s="49">
        <f>ROUNDDOWN(G44*'4대보험공제요율표'!$D$4,-1)</f>
        <v>0</v>
      </c>
      <c r="AP44" s="49">
        <f>ROUNDDOWN(G44*'4대보험공제요율표'!$D$5,-1)</f>
        <v>0</v>
      </c>
      <c r="AQ44" s="49">
        <f t="shared" si="19"/>
        <v>0</v>
      </c>
      <c r="AR44" s="49">
        <f>ROUNDDOWN(H44*'4대보험공제요율표'!$D$6,-1)</f>
        <v>0</v>
      </c>
      <c r="AS44" s="49">
        <f>ROUNDDOWN(H44*'4대보험공제요율표'!$D$7,-1)</f>
        <v>0</v>
      </c>
      <c r="AT44" s="49">
        <f t="shared" si="20"/>
        <v>0</v>
      </c>
      <c r="AU44" s="49">
        <f>ROUNDDOWN(AR44*'4대보험공제요율표'!$D$8,-1)</f>
        <v>0</v>
      </c>
      <c r="AV44" s="49">
        <f>ROUNDDOWN(AS44*'4대보험공제요율표'!$D$8,-1)</f>
        <v>0</v>
      </c>
      <c r="AW44" s="49">
        <f t="shared" si="21"/>
        <v>0</v>
      </c>
      <c r="AX44" s="49">
        <f>ROUNDDOWN(I44*'4대보험공제요율표'!$D$10,-1)</f>
        <v>0</v>
      </c>
      <c r="AY44" s="49">
        <f>ROUNDDOWN(I44*'4대보험공제요율표'!$D$11,-1)</f>
        <v>0</v>
      </c>
    </row>
    <row r="45" spans="1:51" x14ac:dyDescent="0.3">
      <c r="A45" s="47">
        <v>40</v>
      </c>
      <c r="B45" s="94" t="str">
        <f t="shared" ca="1" si="5"/>
        <v>박정희</v>
      </c>
      <c r="C45" s="94" t="str">
        <f t="shared" ca="1" si="6"/>
        <v>610318-2******</v>
      </c>
      <c r="D45" s="94" t="str">
        <f t="shared" ca="1" si="7"/>
        <v>신교대대</v>
      </c>
      <c r="E45" s="94" t="str">
        <f t="shared" ca="1" si="8"/>
        <v>민간조리원</v>
      </c>
      <c r="F45" s="95">
        <f t="shared" ca="1" si="9"/>
        <v>0</v>
      </c>
      <c r="G45" s="49"/>
      <c r="H45" s="49"/>
      <c r="I45" s="49"/>
      <c r="J45" s="151">
        <f t="shared" si="10"/>
        <v>0</v>
      </c>
      <c r="K45" s="151">
        <f t="shared" si="11"/>
        <v>0</v>
      </c>
      <c r="L45" s="151">
        <f t="shared" si="12"/>
        <v>0</v>
      </c>
      <c r="M45" s="23"/>
      <c r="N45" s="23"/>
      <c r="O45" s="23"/>
      <c r="P45" s="34">
        <f t="shared" si="13"/>
        <v>0</v>
      </c>
      <c r="Q45" s="152">
        <f t="shared" si="14"/>
        <v>0</v>
      </c>
      <c r="R45" s="34">
        <f t="shared" si="15"/>
        <v>0</v>
      </c>
      <c r="S45" s="34">
        <f t="shared" si="16"/>
        <v>0</v>
      </c>
      <c r="T45" s="34">
        <f t="shared" si="17"/>
        <v>0</v>
      </c>
      <c r="U45" s="24"/>
      <c r="V45" s="34"/>
      <c r="W45" s="34"/>
      <c r="X45" s="34"/>
      <c r="Y45" s="24"/>
      <c r="Z45" s="24"/>
      <c r="AA45" s="24"/>
      <c r="AB45" s="24"/>
      <c r="AC45" s="24"/>
      <c r="AD45" s="34">
        <f>IF(R45&gt;1060000,INDEX(간이세액표!A:L,MATCH(R45,간이세액표!A:A,3),F45+3),0)</f>
        <v>0</v>
      </c>
      <c r="AE45" s="34">
        <f t="shared" si="0"/>
        <v>0</v>
      </c>
      <c r="AF45" s="46">
        <f t="shared" si="1"/>
        <v>0</v>
      </c>
      <c r="AG45" s="46">
        <f t="shared" si="2"/>
        <v>0</v>
      </c>
      <c r="AH45" s="46">
        <f t="shared" si="3"/>
        <v>0</v>
      </c>
      <c r="AI45" s="46">
        <f t="shared" si="4"/>
        <v>0</v>
      </c>
      <c r="AJ45" s="24"/>
      <c r="AK45" s="24"/>
      <c r="AL45" s="24"/>
      <c r="AN45" s="49">
        <f t="shared" si="18"/>
        <v>0</v>
      </c>
      <c r="AO45" s="49">
        <f>ROUNDDOWN(G45*'4대보험공제요율표'!$D$4,-1)</f>
        <v>0</v>
      </c>
      <c r="AP45" s="49">
        <f>ROUNDDOWN(G45*'4대보험공제요율표'!$D$5,-1)</f>
        <v>0</v>
      </c>
      <c r="AQ45" s="49">
        <f t="shared" si="19"/>
        <v>0</v>
      </c>
      <c r="AR45" s="49">
        <f>ROUNDDOWN(H45*'4대보험공제요율표'!$D$6,-1)</f>
        <v>0</v>
      </c>
      <c r="AS45" s="49">
        <f>ROUNDDOWN(H45*'4대보험공제요율표'!$D$7,-1)</f>
        <v>0</v>
      </c>
      <c r="AT45" s="49">
        <f t="shared" si="20"/>
        <v>0</v>
      </c>
      <c r="AU45" s="49">
        <f>ROUNDDOWN(AR45*'4대보험공제요율표'!$D$8,-1)</f>
        <v>0</v>
      </c>
      <c r="AV45" s="49">
        <f>ROUNDDOWN(AS45*'4대보험공제요율표'!$D$8,-1)</f>
        <v>0</v>
      </c>
      <c r="AW45" s="49">
        <f t="shared" si="21"/>
        <v>0</v>
      </c>
      <c r="AX45" s="49">
        <f>ROUNDDOWN(I45*'4대보험공제요율표'!$D$10,-1)</f>
        <v>0</v>
      </c>
      <c r="AY45" s="49">
        <f>ROUNDDOWN(I45*'4대보험공제요율표'!$D$11,-1)</f>
        <v>0</v>
      </c>
    </row>
    <row r="46" spans="1:51" x14ac:dyDescent="0.3">
      <c r="A46" s="47">
        <v>41</v>
      </c>
      <c r="B46" s="94" t="str">
        <f t="shared" ca="1" si="5"/>
        <v>김향옥</v>
      </c>
      <c r="C46" s="94" t="str">
        <f t="shared" ca="1" si="6"/>
        <v>650910-2******</v>
      </c>
      <c r="D46" s="94" t="str">
        <f t="shared" ca="1" si="7"/>
        <v>신교대대</v>
      </c>
      <c r="E46" s="94" t="str">
        <f t="shared" ca="1" si="8"/>
        <v>민간조리원</v>
      </c>
      <c r="F46" s="95">
        <f t="shared" ca="1" si="9"/>
        <v>0</v>
      </c>
      <c r="G46" s="49"/>
      <c r="H46" s="49"/>
      <c r="I46" s="49"/>
      <c r="J46" s="151">
        <f t="shared" si="10"/>
        <v>0</v>
      </c>
      <c r="K46" s="151">
        <f t="shared" si="11"/>
        <v>0</v>
      </c>
      <c r="L46" s="151">
        <f t="shared" si="12"/>
        <v>0</v>
      </c>
      <c r="M46" s="23"/>
      <c r="N46" s="23"/>
      <c r="O46" s="23"/>
      <c r="P46" s="34">
        <f t="shared" si="13"/>
        <v>0</v>
      </c>
      <c r="Q46" s="152">
        <f t="shared" si="14"/>
        <v>0</v>
      </c>
      <c r="R46" s="34">
        <f t="shared" si="15"/>
        <v>0</v>
      </c>
      <c r="S46" s="34">
        <f t="shared" si="16"/>
        <v>0</v>
      </c>
      <c r="T46" s="34">
        <f t="shared" si="17"/>
        <v>0</v>
      </c>
      <c r="U46" s="24"/>
      <c r="V46" s="34"/>
      <c r="W46" s="34"/>
      <c r="X46" s="34"/>
      <c r="Y46" s="24"/>
      <c r="Z46" s="24"/>
      <c r="AA46" s="24"/>
      <c r="AB46" s="24"/>
      <c r="AC46" s="24"/>
      <c r="AD46" s="34">
        <f>IF(R46&gt;1060000,INDEX(간이세액표!A:L,MATCH(R46,간이세액표!A:A,3),F46+3),0)</f>
        <v>0</v>
      </c>
      <c r="AE46" s="34">
        <f t="shared" si="0"/>
        <v>0</v>
      </c>
      <c r="AF46" s="46">
        <f t="shared" si="1"/>
        <v>0</v>
      </c>
      <c r="AG46" s="46">
        <f t="shared" si="2"/>
        <v>0</v>
      </c>
      <c r="AH46" s="46">
        <f t="shared" si="3"/>
        <v>0</v>
      </c>
      <c r="AI46" s="46">
        <f t="shared" si="4"/>
        <v>0</v>
      </c>
      <c r="AJ46" s="24"/>
      <c r="AK46" s="24"/>
      <c r="AL46" s="24"/>
      <c r="AN46" s="49">
        <f t="shared" si="18"/>
        <v>0</v>
      </c>
      <c r="AO46" s="49">
        <f>ROUNDDOWN(G46*'4대보험공제요율표'!$D$4,-1)</f>
        <v>0</v>
      </c>
      <c r="AP46" s="49">
        <f>ROUNDDOWN(G46*'4대보험공제요율표'!$D$5,-1)</f>
        <v>0</v>
      </c>
      <c r="AQ46" s="49">
        <f t="shared" si="19"/>
        <v>0</v>
      </c>
      <c r="AR46" s="49">
        <f>ROUNDDOWN(H46*'4대보험공제요율표'!$D$6,-1)</f>
        <v>0</v>
      </c>
      <c r="AS46" s="49">
        <f>ROUNDDOWN(H46*'4대보험공제요율표'!$D$7,-1)</f>
        <v>0</v>
      </c>
      <c r="AT46" s="49">
        <f t="shared" si="20"/>
        <v>0</v>
      </c>
      <c r="AU46" s="49">
        <f>ROUNDDOWN(AR46*'4대보험공제요율표'!$D$8,-1)</f>
        <v>0</v>
      </c>
      <c r="AV46" s="49">
        <f>ROUNDDOWN(AS46*'4대보험공제요율표'!$D$8,-1)</f>
        <v>0</v>
      </c>
      <c r="AW46" s="49">
        <f t="shared" si="21"/>
        <v>0</v>
      </c>
      <c r="AX46" s="49">
        <f>ROUNDDOWN(I46*'4대보험공제요율표'!$D$10,-1)</f>
        <v>0</v>
      </c>
      <c r="AY46" s="49">
        <f>ROUNDDOWN(I46*'4대보험공제요율표'!$D$11,-1)</f>
        <v>0</v>
      </c>
    </row>
    <row r="47" spans="1:51" x14ac:dyDescent="0.3">
      <c r="A47" s="47">
        <v>42</v>
      </c>
      <c r="B47" s="94" t="str">
        <f t="shared" ca="1" si="5"/>
        <v>유경희</v>
      </c>
      <c r="C47" s="94" t="str">
        <f t="shared" ca="1" si="6"/>
        <v>680415-2******</v>
      </c>
      <c r="D47" s="94" t="str">
        <f t="shared" ca="1" si="7"/>
        <v>신교대대</v>
      </c>
      <c r="E47" s="94" t="str">
        <f t="shared" ca="1" si="8"/>
        <v>민간조리원</v>
      </c>
      <c r="F47" s="95">
        <f t="shared" ca="1" si="9"/>
        <v>0</v>
      </c>
      <c r="G47" s="49"/>
      <c r="H47" s="49"/>
      <c r="I47" s="49"/>
      <c r="J47" s="151">
        <f t="shared" si="10"/>
        <v>0</v>
      </c>
      <c r="K47" s="151">
        <f t="shared" si="11"/>
        <v>0</v>
      </c>
      <c r="L47" s="151">
        <f t="shared" si="12"/>
        <v>0</v>
      </c>
      <c r="M47" s="23"/>
      <c r="N47" s="23"/>
      <c r="O47" s="23"/>
      <c r="P47" s="34">
        <f t="shared" si="13"/>
        <v>0</v>
      </c>
      <c r="Q47" s="152">
        <f t="shared" si="14"/>
        <v>0</v>
      </c>
      <c r="R47" s="34">
        <f t="shared" si="15"/>
        <v>0</v>
      </c>
      <c r="S47" s="34">
        <f t="shared" si="16"/>
        <v>0</v>
      </c>
      <c r="T47" s="34">
        <f t="shared" si="17"/>
        <v>0</v>
      </c>
      <c r="U47" s="24"/>
      <c r="V47" s="34"/>
      <c r="W47" s="34"/>
      <c r="X47" s="34"/>
      <c r="Y47" s="24"/>
      <c r="Z47" s="24"/>
      <c r="AA47" s="24"/>
      <c r="AB47" s="24"/>
      <c r="AC47" s="24"/>
      <c r="AD47" s="34">
        <f>IF(R47&gt;1060000,INDEX(간이세액표!A:L,MATCH(R47,간이세액표!A:A,3),F47+3),0)</f>
        <v>0</v>
      </c>
      <c r="AE47" s="34">
        <f t="shared" si="0"/>
        <v>0</v>
      </c>
      <c r="AF47" s="46">
        <f t="shared" si="1"/>
        <v>0</v>
      </c>
      <c r="AG47" s="46">
        <f t="shared" si="2"/>
        <v>0</v>
      </c>
      <c r="AH47" s="46">
        <f t="shared" si="3"/>
        <v>0</v>
      </c>
      <c r="AI47" s="46">
        <f t="shared" si="4"/>
        <v>0</v>
      </c>
      <c r="AJ47" s="24"/>
      <c r="AK47" s="24"/>
      <c r="AL47" s="24"/>
      <c r="AN47" s="49">
        <f t="shared" si="18"/>
        <v>0</v>
      </c>
      <c r="AO47" s="49">
        <f>ROUNDDOWN(G47*'4대보험공제요율표'!$D$4,-1)</f>
        <v>0</v>
      </c>
      <c r="AP47" s="49">
        <f>ROUNDDOWN(G47*'4대보험공제요율표'!$D$5,-1)</f>
        <v>0</v>
      </c>
      <c r="AQ47" s="49">
        <f t="shared" si="19"/>
        <v>0</v>
      </c>
      <c r="AR47" s="49">
        <f>ROUNDDOWN(H47*'4대보험공제요율표'!$D$6,-1)</f>
        <v>0</v>
      </c>
      <c r="AS47" s="49">
        <f>ROUNDDOWN(H47*'4대보험공제요율표'!$D$7,-1)</f>
        <v>0</v>
      </c>
      <c r="AT47" s="49">
        <f t="shared" si="20"/>
        <v>0</v>
      </c>
      <c r="AU47" s="49">
        <f>ROUNDDOWN(AR47*'4대보험공제요율표'!$D$8,-1)</f>
        <v>0</v>
      </c>
      <c r="AV47" s="49">
        <f>ROUNDDOWN(AS47*'4대보험공제요율표'!$D$8,-1)</f>
        <v>0</v>
      </c>
      <c r="AW47" s="49">
        <f t="shared" si="21"/>
        <v>0</v>
      </c>
      <c r="AX47" s="49">
        <f>ROUNDDOWN(I47*'4대보험공제요율표'!$D$10,-1)</f>
        <v>0</v>
      </c>
      <c r="AY47" s="49">
        <f>ROUNDDOWN(I47*'4대보험공제요율표'!$D$11,-1)</f>
        <v>0</v>
      </c>
    </row>
    <row r="48" spans="1:51" x14ac:dyDescent="0.3">
      <c r="A48" s="47">
        <v>43</v>
      </c>
      <c r="B48" s="94" t="str">
        <f t="shared" ca="1" si="5"/>
        <v>최영자</v>
      </c>
      <c r="C48" s="94" t="str">
        <f t="shared" ca="1" si="6"/>
        <v>650201-2******</v>
      </c>
      <c r="D48" s="94" t="str">
        <f t="shared" ca="1" si="7"/>
        <v>신교대대</v>
      </c>
      <c r="E48" s="94" t="str">
        <f t="shared" ca="1" si="8"/>
        <v>민간조리원</v>
      </c>
      <c r="F48" s="95">
        <f t="shared" ca="1" si="9"/>
        <v>0</v>
      </c>
      <c r="G48" s="49"/>
      <c r="H48" s="49"/>
      <c r="I48" s="49"/>
      <c r="J48" s="151">
        <f t="shared" si="10"/>
        <v>0</v>
      </c>
      <c r="K48" s="151">
        <f t="shared" si="11"/>
        <v>0</v>
      </c>
      <c r="L48" s="151">
        <f t="shared" si="12"/>
        <v>0</v>
      </c>
      <c r="M48" s="23"/>
      <c r="N48" s="23"/>
      <c r="O48" s="23">
        <v>16</v>
      </c>
      <c r="P48" s="34">
        <f t="shared" si="13"/>
        <v>0</v>
      </c>
      <c r="Q48" s="152">
        <f t="shared" si="14"/>
        <v>0</v>
      </c>
      <c r="R48" s="34">
        <f t="shared" si="15"/>
        <v>0</v>
      </c>
      <c r="S48" s="34">
        <f t="shared" si="16"/>
        <v>0</v>
      </c>
      <c r="T48" s="34">
        <f t="shared" si="17"/>
        <v>0</v>
      </c>
      <c r="U48" s="24"/>
      <c r="V48" s="34"/>
      <c r="W48" s="34"/>
      <c r="X48" s="34"/>
      <c r="Y48" s="24"/>
      <c r="Z48" s="24"/>
      <c r="AA48" s="24"/>
      <c r="AB48" s="24"/>
      <c r="AC48" s="24"/>
      <c r="AD48" s="34">
        <f>IF(R48&gt;1060000,INDEX(간이세액표!A:L,MATCH(R48,간이세액표!A:A,3),F48+3),0)</f>
        <v>0</v>
      </c>
      <c r="AE48" s="34">
        <f t="shared" si="0"/>
        <v>0</v>
      </c>
      <c r="AF48" s="46">
        <f t="shared" si="1"/>
        <v>0</v>
      </c>
      <c r="AG48" s="46">
        <f t="shared" si="2"/>
        <v>0</v>
      </c>
      <c r="AH48" s="46">
        <f t="shared" si="3"/>
        <v>0</v>
      </c>
      <c r="AI48" s="46">
        <f t="shared" si="4"/>
        <v>0</v>
      </c>
      <c r="AJ48" s="24"/>
      <c r="AK48" s="24"/>
      <c r="AL48" s="24"/>
      <c r="AN48" s="49">
        <f t="shared" si="18"/>
        <v>0</v>
      </c>
      <c r="AO48" s="49">
        <f>ROUNDDOWN(G48*'4대보험공제요율표'!$D$4,-1)</f>
        <v>0</v>
      </c>
      <c r="AP48" s="49">
        <f>ROUNDDOWN(G48*'4대보험공제요율표'!$D$5,-1)</f>
        <v>0</v>
      </c>
      <c r="AQ48" s="49">
        <f t="shared" si="19"/>
        <v>0</v>
      </c>
      <c r="AR48" s="49">
        <f>ROUNDDOWN(H48*'4대보험공제요율표'!$D$6,-1)</f>
        <v>0</v>
      </c>
      <c r="AS48" s="49">
        <f>ROUNDDOWN(H48*'4대보험공제요율표'!$D$7,-1)</f>
        <v>0</v>
      </c>
      <c r="AT48" s="49">
        <f t="shared" si="20"/>
        <v>0</v>
      </c>
      <c r="AU48" s="49">
        <f>ROUNDDOWN(AR48*'4대보험공제요율표'!$D$8,-1)</f>
        <v>0</v>
      </c>
      <c r="AV48" s="49">
        <f>ROUNDDOWN(AS48*'4대보험공제요율표'!$D$8,-1)</f>
        <v>0</v>
      </c>
      <c r="AW48" s="49">
        <f t="shared" si="21"/>
        <v>0</v>
      </c>
      <c r="AX48" s="49">
        <f>ROUNDDOWN(I48*'4대보험공제요율표'!$D$10,-1)</f>
        <v>0</v>
      </c>
      <c r="AY48" s="49">
        <f>ROUNDDOWN(I48*'4대보험공제요율표'!$D$11,-1)</f>
        <v>0</v>
      </c>
    </row>
    <row r="49" spans="1:51" x14ac:dyDescent="0.3">
      <c r="A49" s="47">
        <v>44</v>
      </c>
      <c r="B49" s="94" t="str">
        <f t="shared" ca="1" si="5"/>
        <v>나은미</v>
      </c>
      <c r="C49" s="94" t="str">
        <f t="shared" ca="1" si="6"/>
        <v>651215-2******</v>
      </c>
      <c r="D49" s="94" t="str">
        <f t="shared" ca="1" si="7"/>
        <v>통신대대</v>
      </c>
      <c r="E49" s="94" t="str">
        <f t="shared" ca="1" si="8"/>
        <v>민간조리원</v>
      </c>
      <c r="F49" s="95">
        <f t="shared" ca="1" si="9"/>
        <v>0</v>
      </c>
      <c r="G49" s="49"/>
      <c r="H49" s="49"/>
      <c r="I49" s="49"/>
      <c r="J49" s="151">
        <f t="shared" si="10"/>
        <v>0</v>
      </c>
      <c r="K49" s="151">
        <f t="shared" si="11"/>
        <v>0</v>
      </c>
      <c r="L49" s="151">
        <f t="shared" si="12"/>
        <v>0</v>
      </c>
      <c r="M49" s="23"/>
      <c r="N49" s="23"/>
      <c r="O49" s="23">
        <v>8</v>
      </c>
      <c r="P49" s="34">
        <f t="shared" si="13"/>
        <v>0</v>
      </c>
      <c r="Q49" s="152">
        <f t="shared" si="14"/>
        <v>0</v>
      </c>
      <c r="R49" s="34">
        <f t="shared" si="15"/>
        <v>0</v>
      </c>
      <c r="S49" s="34">
        <f t="shared" si="16"/>
        <v>0</v>
      </c>
      <c r="T49" s="34">
        <f t="shared" si="17"/>
        <v>0</v>
      </c>
      <c r="U49" s="24"/>
      <c r="V49" s="34"/>
      <c r="W49" s="34"/>
      <c r="X49" s="34"/>
      <c r="Y49" s="24"/>
      <c r="Z49" s="24"/>
      <c r="AA49" s="24"/>
      <c r="AB49" s="24"/>
      <c r="AC49" s="24"/>
      <c r="AD49" s="34">
        <f>IF(R49&gt;1060000,INDEX(간이세액표!A:L,MATCH(R49,간이세액표!A:A,3),F49+3),0)</f>
        <v>0</v>
      </c>
      <c r="AE49" s="34">
        <f t="shared" si="0"/>
        <v>0</v>
      </c>
      <c r="AF49" s="46">
        <f t="shared" si="1"/>
        <v>0</v>
      </c>
      <c r="AG49" s="46">
        <f t="shared" si="2"/>
        <v>0</v>
      </c>
      <c r="AH49" s="46">
        <f t="shared" si="3"/>
        <v>0</v>
      </c>
      <c r="AI49" s="46">
        <f t="shared" si="4"/>
        <v>0</v>
      </c>
      <c r="AJ49" s="24"/>
      <c r="AK49" s="24"/>
      <c r="AL49" s="24"/>
      <c r="AN49" s="49">
        <f t="shared" si="18"/>
        <v>0</v>
      </c>
      <c r="AO49" s="49">
        <f>ROUNDDOWN(G49*'4대보험공제요율표'!$D$4,-1)</f>
        <v>0</v>
      </c>
      <c r="AP49" s="49">
        <f>ROUNDDOWN(G49*'4대보험공제요율표'!$D$5,-1)</f>
        <v>0</v>
      </c>
      <c r="AQ49" s="49">
        <f t="shared" si="19"/>
        <v>0</v>
      </c>
      <c r="AR49" s="49">
        <f>ROUNDDOWN(H49*'4대보험공제요율표'!$D$6,-1)</f>
        <v>0</v>
      </c>
      <c r="AS49" s="49">
        <f>ROUNDDOWN(H49*'4대보험공제요율표'!$D$7,-1)</f>
        <v>0</v>
      </c>
      <c r="AT49" s="49">
        <f t="shared" si="20"/>
        <v>0</v>
      </c>
      <c r="AU49" s="49">
        <f>ROUNDDOWN(AR49*'4대보험공제요율표'!$D$8,-1)</f>
        <v>0</v>
      </c>
      <c r="AV49" s="49">
        <f>ROUNDDOWN(AS49*'4대보험공제요율표'!$D$8,-1)</f>
        <v>0</v>
      </c>
      <c r="AW49" s="49">
        <f t="shared" si="21"/>
        <v>0</v>
      </c>
      <c r="AX49" s="49">
        <f>ROUNDDOWN(I49*'4대보험공제요율표'!$D$10,-1)</f>
        <v>0</v>
      </c>
      <c r="AY49" s="49">
        <f>ROUNDDOWN(I49*'4대보험공제요율표'!$D$11,-1)</f>
        <v>0</v>
      </c>
    </row>
    <row r="50" spans="1:51" x14ac:dyDescent="0.3">
      <c r="A50" s="47">
        <v>45</v>
      </c>
      <c r="B50" s="94" t="str">
        <f t="shared" ca="1" si="5"/>
        <v>문보경</v>
      </c>
      <c r="C50" s="94" t="str">
        <f t="shared" ca="1" si="6"/>
        <v>650117-2******</v>
      </c>
      <c r="D50" s="94" t="str">
        <f t="shared" ca="1" si="7"/>
        <v>통신대대</v>
      </c>
      <c r="E50" s="94" t="str">
        <f t="shared" ca="1" si="8"/>
        <v>민간조리원</v>
      </c>
      <c r="F50" s="95">
        <f t="shared" ca="1" si="9"/>
        <v>0</v>
      </c>
      <c r="G50" s="49"/>
      <c r="H50" s="49"/>
      <c r="I50" s="49"/>
      <c r="J50" s="151">
        <f t="shared" si="10"/>
        <v>0</v>
      </c>
      <c r="K50" s="151">
        <f t="shared" si="11"/>
        <v>0</v>
      </c>
      <c r="L50" s="151">
        <f t="shared" si="12"/>
        <v>0</v>
      </c>
      <c r="M50" s="23"/>
      <c r="N50" s="23"/>
      <c r="O50" s="23"/>
      <c r="P50" s="34">
        <f t="shared" si="13"/>
        <v>0</v>
      </c>
      <c r="Q50" s="152">
        <f t="shared" si="14"/>
        <v>0</v>
      </c>
      <c r="R50" s="34">
        <f t="shared" si="15"/>
        <v>0</v>
      </c>
      <c r="S50" s="34">
        <f t="shared" si="16"/>
        <v>0</v>
      </c>
      <c r="T50" s="34">
        <f t="shared" si="17"/>
        <v>0</v>
      </c>
      <c r="U50" s="24"/>
      <c r="V50" s="34"/>
      <c r="W50" s="34"/>
      <c r="X50" s="34"/>
      <c r="Y50" s="24"/>
      <c r="Z50" s="24"/>
      <c r="AA50" s="24"/>
      <c r="AB50" s="24"/>
      <c r="AC50" s="24"/>
      <c r="AD50" s="34">
        <f>IF(R50&gt;1060000,INDEX(간이세액표!A:L,MATCH(R50,간이세액표!A:A,3),F50+3),0)</f>
        <v>0</v>
      </c>
      <c r="AE50" s="34">
        <f t="shared" si="0"/>
        <v>0</v>
      </c>
      <c r="AF50" s="46">
        <f t="shared" si="1"/>
        <v>0</v>
      </c>
      <c r="AG50" s="46">
        <f t="shared" si="2"/>
        <v>0</v>
      </c>
      <c r="AH50" s="46">
        <f t="shared" si="3"/>
        <v>0</v>
      </c>
      <c r="AI50" s="46">
        <f t="shared" si="4"/>
        <v>0</v>
      </c>
      <c r="AJ50" s="24"/>
      <c r="AK50" s="24"/>
      <c r="AL50" s="24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</row>
    <row r="51" spans="1:51" x14ac:dyDescent="0.3">
      <c r="A51" s="47">
        <v>46</v>
      </c>
      <c r="B51" s="94" t="str">
        <f t="shared" ca="1" si="5"/>
        <v>이라자</v>
      </c>
      <c r="C51" s="94" t="str">
        <f t="shared" ca="1" si="6"/>
        <v>610910-2******</v>
      </c>
      <c r="D51" s="94" t="str">
        <f t="shared" ca="1" si="7"/>
        <v>기동대대</v>
      </c>
      <c r="E51" s="94" t="str">
        <f t="shared" ca="1" si="8"/>
        <v>민간조리원</v>
      </c>
      <c r="F51" s="95">
        <f t="shared" ca="1" si="9"/>
        <v>1</v>
      </c>
      <c r="G51" s="49"/>
      <c r="H51" s="49"/>
      <c r="I51" s="49"/>
      <c r="J51" s="151">
        <f t="shared" si="10"/>
        <v>0</v>
      </c>
      <c r="K51" s="151">
        <f t="shared" si="11"/>
        <v>0</v>
      </c>
      <c r="L51" s="151">
        <f t="shared" si="12"/>
        <v>0</v>
      </c>
      <c r="M51" s="23"/>
      <c r="N51" s="23"/>
      <c r="O51" s="23"/>
      <c r="P51" s="34">
        <f t="shared" si="13"/>
        <v>0</v>
      </c>
      <c r="Q51" s="152">
        <f t="shared" si="14"/>
        <v>0</v>
      </c>
      <c r="R51" s="34">
        <f t="shared" si="15"/>
        <v>0</v>
      </c>
      <c r="S51" s="34">
        <f t="shared" si="16"/>
        <v>0</v>
      </c>
      <c r="T51" s="34">
        <f t="shared" si="17"/>
        <v>0</v>
      </c>
      <c r="U51" s="24"/>
      <c r="V51" s="34"/>
      <c r="W51" s="34"/>
      <c r="X51" s="34"/>
      <c r="Y51" s="24"/>
      <c r="Z51" s="24"/>
      <c r="AA51" s="24"/>
      <c r="AB51" s="24"/>
      <c r="AC51" s="24"/>
      <c r="AD51" s="34">
        <f>IF(R51&gt;1060000,INDEX(간이세액표!A:L,MATCH(R51,간이세액표!A:A,3),F51+3),0)</f>
        <v>0</v>
      </c>
      <c r="AE51" s="34">
        <f t="shared" si="0"/>
        <v>0</v>
      </c>
      <c r="AF51" s="46">
        <f t="shared" si="1"/>
        <v>0</v>
      </c>
      <c r="AG51" s="46">
        <f t="shared" si="2"/>
        <v>0</v>
      </c>
      <c r="AH51" s="46">
        <f t="shared" si="3"/>
        <v>0</v>
      </c>
      <c r="AI51" s="46">
        <f t="shared" si="4"/>
        <v>0</v>
      </c>
      <c r="AJ51" s="24"/>
      <c r="AK51" s="24"/>
      <c r="AL51" s="24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</row>
    <row r="52" spans="1:51" x14ac:dyDescent="0.3">
      <c r="A52" s="47">
        <v>47</v>
      </c>
      <c r="B52" s="94" t="str">
        <f t="shared" ca="1" si="5"/>
        <v>김필자</v>
      </c>
      <c r="C52" s="94" t="str">
        <f t="shared" ca="1" si="6"/>
        <v>710415-2******</v>
      </c>
      <c r="D52" s="94" t="str">
        <f t="shared" ca="1" si="7"/>
        <v>기동대대</v>
      </c>
      <c r="E52" s="94" t="str">
        <f t="shared" ca="1" si="8"/>
        <v>민간조리원</v>
      </c>
      <c r="F52" s="95">
        <f t="shared" ca="1" si="9"/>
        <v>0</v>
      </c>
      <c r="G52" s="49"/>
      <c r="H52" s="49"/>
      <c r="I52" s="49"/>
      <c r="J52" s="151">
        <f t="shared" si="10"/>
        <v>0</v>
      </c>
      <c r="K52" s="151">
        <f t="shared" si="11"/>
        <v>0</v>
      </c>
      <c r="L52" s="151">
        <f t="shared" si="12"/>
        <v>0</v>
      </c>
      <c r="M52" s="23"/>
      <c r="N52" s="23"/>
      <c r="O52" s="23"/>
      <c r="P52" s="34">
        <f t="shared" si="13"/>
        <v>0</v>
      </c>
      <c r="Q52" s="152">
        <f t="shared" si="14"/>
        <v>0</v>
      </c>
      <c r="R52" s="34">
        <f t="shared" si="15"/>
        <v>0</v>
      </c>
      <c r="S52" s="34">
        <f t="shared" si="16"/>
        <v>0</v>
      </c>
      <c r="T52" s="34">
        <f t="shared" si="17"/>
        <v>0</v>
      </c>
      <c r="U52" s="24"/>
      <c r="V52" s="34"/>
      <c r="W52" s="34"/>
      <c r="X52" s="34"/>
      <c r="Y52" s="24"/>
      <c r="Z52" s="24"/>
      <c r="AA52" s="24"/>
      <c r="AB52" s="24"/>
      <c r="AC52" s="24"/>
      <c r="AD52" s="34">
        <f>IF(R52&gt;1060000,INDEX(간이세액표!A:L,MATCH(R52,간이세액표!A:A,3),F52+3),0)</f>
        <v>0</v>
      </c>
      <c r="AE52" s="34">
        <f t="shared" si="0"/>
        <v>0</v>
      </c>
      <c r="AF52" s="46">
        <f t="shared" si="1"/>
        <v>0</v>
      </c>
      <c r="AG52" s="46">
        <f t="shared" si="2"/>
        <v>0</v>
      </c>
      <c r="AH52" s="46">
        <f t="shared" si="3"/>
        <v>0</v>
      </c>
      <c r="AI52" s="46">
        <f t="shared" si="4"/>
        <v>0</v>
      </c>
      <c r="AJ52" s="24"/>
      <c r="AK52" s="24"/>
      <c r="AL52" s="24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</row>
    <row r="53" spans="1:51" x14ac:dyDescent="0.3">
      <c r="A53" s="47">
        <v>48</v>
      </c>
      <c r="B53" s="94" t="str">
        <f t="shared" ca="1" si="5"/>
        <v>박문숙</v>
      </c>
      <c r="C53" s="94" t="str">
        <f t="shared" ca="1" si="6"/>
        <v>600330-2******</v>
      </c>
      <c r="D53" s="94" t="str">
        <f t="shared" ca="1" si="7"/>
        <v>포병대대</v>
      </c>
      <c r="E53" s="94" t="str">
        <f t="shared" ca="1" si="8"/>
        <v>민간조리원</v>
      </c>
      <c r="F53" s="95">
        <f t="shared" ca="1" si="9"/>
        <v>1</v>
      </c>
      <c r="G53" s="49"/>
      <c r="H53" s="49"/>
      <c r="I53" s="49"/>
      <c r="J53" s="151">
        <f t="shared" si="10"/>
        <v>0</v>
      </c>
      <c r="K53" s="151">
        <f t="shared" si="11"/>
        <v>0</v>
      </c>
      <c r="L53" s="151">
        <f t="shared" si="12"/>
        <v>0</v>
      </c>
      <c r="M53" s="23"/>
      <c r="N53" s="23"/>
      <c r="O53" s="23"/>
      <c r="P53" s="34">
        <f t="shared" si="13"/>
        <v>0</v>
      </c>
      <c r="Q53" s="152">
        <f t="shared" si="14"/>
        <v>0</v>
      </c>
      <c r="R53" s="34">
        <f t="shared" si="15"/>
        <v>0</v>
      </c>
      <c r="S53" s="34">
        <f t="shared" si="16"/>
        <v>0</v>
      </c>
      <c r="T53" s="34">
        <f t="shared" si="17"/>
        <v>0</v>
      </c>
      <c r="U53" s="24"/>
      <c r="V53" s="34"/>
      <c r="W53" s="34"/>
      <c r="X53" s="34"/>
      <c r="Y53" s="24"/>
      <c r="Z53" s="24"/>
      <c r="AA53" s="24"/>
      <c r="AB53" s="24"/>
      <c r="AC53" s="24"/>
      <c r="AD53" s="34">
        <f>IF(R53&gt;1060000,INDEX(간이세액표!A:L,MATCH(R53,간이세액표!A:A,3),F53+3),0)</f>
        <v>0</v>
      </c>
      <c r="AE53" s="34">
        <f t="shared" si="0"/>
        <v>0</v>
      </c>
      <c r="AF53" s="46">
        <f t="shared" si="1"/>
        <v>0</v>
      </c>
      <c r="AG53" s="46">
        <f t="shared" si="2"/>
        <v>0</v>
      </c>
      <c r="AH53" s="46">
        <f t="shared" si="3"/>
        <v>0</v>
      </c>
      <c r="AI53" s="46">
        <f t="shared" si="4"/>
        <v>0</v>
      </c>
      <c r="AJ53" s="24"/>
      <c r="AK53" s="24"/>
      <c r="AL53" s="24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</row>
    <row r="54" spans="1:51" x14ac:dyDescent="0.3">
      <c r="A54" s="47">
        <v>49</v>
      </c>
      <c r="B54" s="94" t="str">
        <f t="shared" ca="1" si="5"/>
        <v>임점희</v>
      </c>
      <c r="C54" s="94" t="str">
        <f t="shared" ca="1" si="6"/>
        <v>690430-2******</v>
      </c>
      <c r="D54" s="94" t="str">
        <f t="shared" ca="1" si="7"/>
        <v>공병대대</v>
      </c>
      <c r="E54" s="94" t="str">
        <f t="shared" ca="1" si="8"/>
        <v>민간조리원</v>
      </c>
      <c r="F54" s="95">
        <f t="shared" ca="1" si="9"/>
        <v>0</v>
      </c>
      <c r="G54" s="49"/>
      <c r="H54" s="49"/>
      <c r="I54" s="49"/>
      <c r="J54" s="151">
        <f t="shared" si="10"/>
        <v>0</v>
      </c>
      <c r="K54" s="151">
        <f t="shared" si="11"/>
        <v>0</v>
      </c>
      <c r="L54" s="151">
        <f t="shared" si="12"/>
        <v>0</v>
      </c>
      <c r="M54" s="23"/>
      <c r="N54" s="23"/>
      <c r="O54" s="23"/>
      <c r="P54" s="34">
        <f t="shared" si="13"/>
        <v>0</v>
      </c>
      <c r="Q54" s="152">
        <f t="shared" si="14"/>
        <v>0</v>
      </c>
      <c r="R54" s="34">
        <f t="shared" si="15"/>
        <v>0</v>
      </c>
      <c r="S54" s="34">
        <f t="shared" si="16"/>
        <v>0</v>
      </c>
      <c r="T54" s="34">
        <f t="shared" si="17"/>
        <v>0</v>
      </c>
      <c r="U54" s="24"/>
      <c r="V54" s="34"/>
      <c r="W54" s="34"/>
      <c r="X54" s="34"/>
      <c r="Y54" s="24"/>
      <c r="Z54" s="24"/>
      <c r="AA54" s="24"/>
      <c r="AB54" s="24"/>
      <c r="AC54" s="24"/>
      <c r="AD54" s="34">
        <f>IF(R54&gt;1060000,INDEX(간이세액표!A:L,MATCH(R54,간이세액표!A:A,3),F54+3),0)</f>
        <v>0</v>
      </c>
      <c r="AE54" s="34">
        <f t="shared" si="0"/>
        <v>0</v>
      </c>
      <c r="AF54" s="46">
        <f t="shared" si="1"/>
        <v>0</v>
      </c>
      <c r="AG54" s="46">
        <f t="shared" si="2"/>
        <v>0</v>
      </c>
      <c r="AH54" s="46">
        <f t="shared" si="3"/>
        <v>0</v>
      </c>
      <c r="AI54" s="46">
        <f t="shared" si="4"/>
        <v>0</v>
      </c>
      <c r="AJ54" s="24"/>
      <c r="AK54" s="24"/>
      <c r="AL54" s="24"/>
      <c r="AN54" s="49">
        <f t="shared" si="18"/>
        <v>0</v>
      </c>
      <c r="AO54" s="49">
        <f>ROUNDDOWN(G54*'4대보험공제요율표'!$D$4,-1)</f>
        <v>0</v>
      </c>
      <c r="AP54" s="49">
        <f>ROUNDDOWN(G54*'4대보험공제요율표'!$D$5,-1)</f>
        <v>0</v>
      </c>
      <c r="AQ54" s="49">
        <f t="shared" si="19"/>
        <v>0</v>
      </c>
      <c r="AR54" s="49">
        <f>ROUNDDOWN(H54*'4대보험공제요율표'!$D$6,-1)</f>
        <v>0</v>
      </c>
      <c r="AS54" s="49">
        <f>ROUNDDOWN(H54*'4대보험공제요율표'!$D$7,-1)</f>
        <v>0</v>
      </c>
      <c r="AT54" s="49">
        <f t="shared" si="20"/>
        <v>0</v>
      </c>
      <c r="AU54" s="49">
        <f>ROUNDDOWN(AR54*'4대보험공제요율표'!$D$8,-1)</f>
        <v>0</v>
      </c>
      <c r="AV54" s="49">
        <f>ROUNDDOWN(AS54*'4대보험공제요율표'!$D$8,-1)</f>
        <v>0</v>
      </c>
      <c r="AW54" s="49">
        <f t="shared" si="21"/>
        <v>0</v>
      </c>
      <c r="AX54" s="49">
        <f>ROUNDDOWN(I54*'4대보험공제요율표'!$D$10,-1)</f>
        <v>0</v>
      </c>
      <c r="AY54" s="49">
        <f>ROUNDDOWN(I54*'4대보험공제요율표'!$D$11,-1)</f>
        <v>0</v>
      </c>
    </row>
    <row r="55" spans="1:51" x14ac:dyDescent="0.3">
      <c r="A55" s="50"/>
      <c r="B55" s="50" t="s">
        <v>373</v>
      </c>
      <c r="C55" s="51"/>
      <c r="D55" s="51"/>
      <c r="E55" s="51"/>
      <c r="F55" s="52"/>
      <c r="G55" s="52"/>
      <c r="H55" s="52"/>
      <c r="I55" s="52"/>
      <c r="J55" s="52"/>
      <c r="K55" s="52"/>
      <c r="L55" s="52"/>
      <c r="M55" s="9">
        <f>SUM(M6:M54)</f>
        <v>0</v>
      </c>
      <c r="N55" s="9">
        <f t="shared" ref="N55:AY55" si="22">SUM(N6:N54)</f>
        <v>0</v>
      </c>
      <c r="O55" s="9">
        <f t="shared" si="22"/>
        <v>24</v>
      </c>
      <c r="P55" s="232">
        <f t="shared" si="22"/>
        <v>0</v>
      </c>
      <c r="Q55" s="232">
        <f t="shared" si="22"/>
        <v>0</v>
      </c>
      <c r="R55" s="232">
        <f t="shared" si="22"/>
        <v>0</v>
      </c>
      <c r="S55" s="232">
        <f t="shared" si="22"/>
        <v>0</v>
      </c>
      <c r="T55" s="232">
        <f t="shared" si="22"/>
        <v>0</v>
      </c>
      <c r="U55" s="232">
        <f t="shared" si="22"/>
        <v>0</v>
      </c>
      <c r="V55" s="9">
        <f t="shared" si="22"/>
        <v>0</v>
      </c>
      <c r="W55" s="9">
        <f t="shared" si="22"/>
        <v>0</v>
      </c>
      <c r="X55" s="232">
        <f t="shared" si="22"/>
        <v>0</v>
      </c>
      <c r="Y55" s="232">
        <f t="shared" si="22"/>
        <v>0</v>
      </c>
      <c r="Z55" s="232">
        <f t="shared" si="22"/>
        <v>0</v>
      </c>
      <c r="AA55" s="232">
        <f t="shared" si="22"/>
        <v>0</v>
      </c>
      <c r="AB55" s="9">
        <f t="shared" si="22"/>
        <v>0</v>
      </c>
      <c r="AC55" s="232">
        <f t="shared" si="22"/>
        <v>0</v>
      </c>
      <c r="AD55" s="232">
        <f t="shared" si="22"/>
        <v>0</v>
      </c>
      <c r="AE55" s="232">
        <f t="shared" si="22"/>
        <v>0</v>
      </c>
      <c r="AF55" s="232">
        <f t="shared" si="22"/>
        <v>0</v>
      </c>
      <c r="AG55" s="232">
        <f t="shared" si="22"/>
        <v>0</v>
      </c>
      <c r="AH55" s="232">
        <f t="shared" si="22"/>
        <v>0</v>
      </c>
      <c r="AI55" s="232">
        <f t="shared" si="22"/>
        <v>0</v>
      </c>
      <c r="AJ55" s="9">
        <f t="shared" si="22"/>
        <v>0</v>
      </c>
      <c r="AK55" s="9">
        <f t="shared" si="22"/>
        <v>0</v>
      </c>
      <c r="AL55" s="9">
        <f t="shared" si="22"/>
        <v>0</v>
      </c>
      <c r="AM55" s="9">
        <f t="shared" si="22"/>
        <v>0</v>
      </c>
      <c r="AN55" s="9">
        <f t="shared" si="22"/>
        <v>0</v>
      </c>
      <c r="AO55" s="9">
        <f t="shared" si="22"/>
        <v>0</v>
      </c>
      <c r="AP55" s="9">
        <f t="shared" si="22"/>
        <v>0</v>
      </c>
      <c r="AQ55" s="9">
        <f t="shared" si="22"/>
        <v>0</v>
      </c>
      <c r="AR55" s="9">
        <f t="shared" si="22"/>
        <v>0</v>
      </c>
      <c r="AS55" s="9">
        <f t="shared" si="22"/>
        <v>0</v>
      </c>
      <c r="AT55" s="9">
        <f t="shared" si="22"/>
        <v>0</v>
      </c>
      <c r="AU55" s="9">
        <f t="shared" si="22"/>
        <v>0</v>
      </c>
      <c r="AV55" s="9">
        <f t="shared" si="22"/>
        <v>0</v>
      </c>
      <c r="AW55" s="9">
        <f t="shared" si="22"/>
        <v>0</v>
      </c>
      <c r="AX55" s="9">
        <f t="shared" si="22"/>
        <v>0</v>
      </c>
      <c r="AY55" s="9">
        <f t="shared" si="22"/>
        <v>0</v>
      </c>
    </row>
    <row r="60" spans="1:51" x14ac:dyDescent="0.3">
      <c r="H60" s="45"/>
    </row>
  </sheetData>
  <autoFilter ref="A5:AZ55" xr:uid="{00000000-0009-0000-0000-00000A000000}">
    <filterColumn colId="40" showButton="0"/>
    <filterColumn colId="43" showButton="0"/>
    <filterColumn colId="46" showButton="0"/>
  </autoFilter>
  <mergeCells count="17">
    <mergeCell ref="AN2:AY2"/>
    <mergeCell ref="A3:L4"/>
    <mergeCell ref="M3:O4"/>
    <mergeCell ref="AT3:AV3"/>
    <mergeCell ref="AW3:AY3"/>
    <mergeCell ref="AO5:AP5"/>
    <mergeCell ref="AR5:AS5"/>
    <mergeCell ref="AU5:AV5"/>
    <mergeCell ref="AQ4:AQ5"/>
    <mergeCell ref="AT4:AT5"/>
    <mergeCell ref="AW4:AW5"/>
    <mergeCell ref="AD3:AK3"/>
    <mergeCell ref="U3:AC3"/>
    <mergeCell ref="P3:T4"/>
    <mergeCell ref="AN3:AP3"/>
    <mergeCell ref="AQ3:AS3"/>
    <mergeCell ref="AN4:AN5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55:F1048576" xr:uid="{00000000-0002-0000-0A00-000000000000}">
      <formula1>"0,1,2,3,4,5,6,7,8,9,10,11"</formula1>
    </dataValidation>
    <dataValidation type="whole" allowBlank="1" showInputMessage="1" showErrorMessage="1" sqref="AA54:AE54 AC44:AE44 AC40:AE40 AC6:AE26 AA7:AB53 Y7:Z54 Y6:AB6 M55:AY55 AJ6:AL54 M56:AL1048576 AC28:AC34 AC36:AC37 AC46:AC49 M6:U54 AD27:AE39 AD41:AE43 AD45:AE53" xr:uid="{00000000-0002-0000-0A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4" xr:uid="{00000000-0002-0000-0A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4" orientation="landscape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7">
    <pageSetUpPr fitToPage="1"/>
  </sheetPr>
  <dimension ref="A1:BB60"/>
  <sheetViews>
    <sheetView zoomScale="90" zoomScaleNormal="90" zoomScaleSheetLayoutView="75" workbookViewId="0">
      <pane xSplit="4" topLeftCell="H1" activePane="topRight" state="frozen"/>
      <selection pane="topRight" activeCell="M10" sqref="M10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3" width="12.375" style="4" bestFit="1" customWidth="1"/>
    <col min="4" max="4" width="12.125" style="4" bestFit="1" customWidth="1"/>
    <col min="5" max="5" width="9.625" style="4" customWidth="1"/>
    <col min="6" max="6" width="9.375" style="5" bestFit="1" customWidth="1"/>
    <col min="7" max="10" width="11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19" width="11.125" style="13" customWidth="1"/>
    <col min="20" max="20" width="13.125" style="13" bestFit="1" customWidth="1"/>
    <col min="21" max="21" width="12.125" style="13" bestFit="1" customWidth="1"/>
    <col min="22" max="23" width="13" style="13" bestFit="1" customWidth="1"/>
    <col min="24" max="24" width="10" style="13" customWidth="1"/>
    <col min="25" max="26" width="14.5" style="13" bestFit="1" customWidth="1"/>
    <col min="27" max="27" width="18.875" style="13" bestFit="1" customWidth="1"/>
    <col min="28" max="32" width="10" style="13" customWidth="1"/>
    <col min="33" max="33" width="10.375" style="13" bestFit="1" customWidth="1"/>
    <col min="34" max="34" width="11" style="13" bestFit="1" customWidth="1"/>
    <col min="35" max="35" width="9" style="13" customWidth="1"/>
    <col min="36" max="36" width="12.25" style="13" bestFit="1" customWidth="1"/>
    <col min="37" max="37" width="9" style="13" bestFit="1" customWidth="1"/>
    <col min="38" max="38" width="9" style="13" customWidth="1"/>
    <col min="39" max="40" width="9.5" style="13" customWidth="1"/>
    <col min="41" max="41" width="3.25" customWidth="1"/>
    <col min="42" max="52" width="11" customWidth="1"/>
  </cols>
  <sheetData>
    <row r="1" spans="1:54" ht="37.5" x14ac:dyDescent="0.3">
      <c r="A1" s="25"/>
      <c r="B1" s="25"/>
      <c r="C1" s="11"/>
      <c r="D1" s="11"/>
      <c r="E1" s="11"/>
      <c r="O1" s="10"/>
      <c r="P1" s="17" t="s">
        <v>286</v>
      </c>
    </row>
    <row r="2" spans="1:54" ht="30" customHeight="1" x14ac:dyDescent="0.3">
      <c r="C2" s="4" t="s">
        <v>3</v>
      </c>
      <c r="J2" s="7"/>
      <c r="AN2" s="4"/>
      <c r="AP2" s="332" t="s">
        <v>566</v>
      </c>
      <c r="AQ2" s="332"/>
      <c r="AR2" s="332"/>
      <c r="AS2" s="332"/>
      <c r="AT2" s="332"/>
      <c r="AU2" s="332"/>
      <c r="AV2" s="332"/>
      <c r="AW2" s="332"/>
      <c r="AX2" s="332"/>
      <c r="AY2" s="332"/>
      <c r="AZ2" s="332"/>
    </row>
    <row r="3" spans="1:54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8"/>
      <c r="P3" s="337" t="s">
        <v>44</v>
      </c>
      <c r="Q3" s="337"/>
      <c r="R3" s="337"/>
      <c r="S3" s="337"/>
      <c r="T3" s="337"/>
      <c r="U3" s="337" t="s">
        <v>464</v>
      </c>
      <c r="V3" s="339" t="s">
        <v>516</v>
      </c>
      <c r="W3" s="340" t="s">
        <v>297</v>
      </c>
      <c r="X3" s="336" t="s">
        <v>451</v>
      </c>
      <c r="Y3" s="322"/>
      <c r="Z3" s="322"/>
      <c r="AA3" s="322"/>
      <c r="AB3" s="322"/>
      <c r="AC3" s="322"/>
      <c r="AD3" s="322"/>
      <c r="AE3" s="322"/>
      <c r="AF3" s="323"/>
      <c r="AG3" s="320" t="s">
        <v>453</v>
      </c>
      <c r="AH3" s="320"/>
      <c r="AI3" s="320"/>
      <c r="AJ3" s="320"/>
      <c r="AK3" s="320"/>
      <c r="AL3" s="320"/>
      <c r="AM3" s="320"/>
      <c r="AN3" s="16"/>
      <c r="AP3" s="330" t="s">
        <v>94</v>
      </c>
      <c r="AQ3" s="330"/>
      <c r="AR3" s="330"/>
      <c r="AS3" s="330" t="s">
        <v>98</v>
      </c>
      <c r="AT3" s="330"/>
      <c r="AU3" s="330"/>
      <c r="AV3" s="330" t="s">
        <v>26</v>
      </c>
      <c r="AW3" s="330"/>
      <c r="AX3" s="330" t="s">
        <v>37</v>
      </c>
      <c r="AY3" s="330"/>
      <c r="AZ3" s="330"/>
    </row>
    <row r="4" spans="1:54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8"/>
      <c r="P4" s="337"/>
      <c r="Q4" s="337"/>
      <c r="R4" s="337"/>
      <c r="S4" s="337"/>
      <c r="T4" s="337"/>
      <c r="U4" s="337"/>
      <c r="V4" s="343"/>
      <c r="W4" s="341"/>
      <c r="X4" s="246" t="s">
        <v>374</v>
      </c>
      <c r="Y4" s="15" t="s">
        <v>7</v>
      </c>
      <c r="Z4" s="15" t="s">
        <v>82</v>
      </c>
      <c r="AA4" s="15" t="s">
        <v>43</v>
      </c>
      <c r="AB4" s="15" t="s">
        <v>315</v>
      </c>
      <c r="AC4" s="59" t="s">
        <v>294</v>
      </c>
      <c r="AD4" s="15" t="s">
        <v>125</v>
      </c>
      <c r="AE4" s="15" t="s">
        <v>405</v>
      </c>
      <c r="AF4" s="15" t="s">
        <v>121</v>
      </c>
      <c r="AG4" s="53" t="s">
        <v>304</v>
      </c>
      <c r="AH4" s="53" t="s">
        <v>421</v>
      </c>
      <c r="AI4" s="53" t="s">
        <v>94</v>
      </c>
      <c r="AJ4" s="53" t="s">
        <v>271</v>
      </c>
      <c r="AK4" s="53" t="s">
        <v>37</v>
      </c>
      <c r="AL4" s="16" t="s">
        <v>39</v>
      </c>
      <c r="AM4" s="16" t="s">
        <v>430</v>
      </c>
      <c r="AN4" s="16" t="s">
        <v>102</v>
      </c>
      <c r="AP4" s="330" t="s">
        <v>401</v>
      </c>
      <c r="AQ4" s="60" t="s">
        <v>408</v>
      </c>
      <c r="AR4" s="60" t="s">
        <v>391</v>
      </c>
      <c r="AS4" s="330" t="s">
        <v>401</v>
      </c>
      <c r="AT4" s="60" t="s">
        <v>408</v>
      </c>
      <c r="AU4" s="60" t="s">
        <v>391</v>
      </c>
      <c r="AV4" s="330" t="s">
        <v>401</v>
      </c>
      <c r="AW4" s="60" t="s">
        <v>391</v>
      </c>
      <c r="AX4" s="330" t="s">
        <v>401</v>
      </c>
      <c r="AY4" s="60" t="s">
        <v>408</v>
      </c>
      <c r="AZ4" s="60" t="s">
        <v>391</v>
      </c>
    </row>
    <row r="5" spans="1:54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248" t="s">
        <v>33</v>
      </c>
      <c r="P5" s="249" t="s">
        <v>65</v>
      </c>
      <c r="Q5" s="249" t="s">
        <v>317</v>
      </c>
      <c r="R5" s="249" t="s">
        <v>96</v>
      </c>
      <c r="S5" s="249" t="s">
        <v>88</v>
      </c>
      <c r="T5" s="254" t="s">
        <v>510</v>
      </c>
      <c r="U5" s="339"/>
      <c r="V5" s="344"/>
      <c r="W5" s="342"/>
      <c r="X5" s="222">
        <v>1879000</v>
      </c>
      <c r="Y5" s="57" t="s">
        <v>483</v>
      </c>
      <c r="Z5" s="57" t="s">
        <v>528</v>
      </c>
      <c r="AA5" s="57" t="s">
        <v>483</v>
      </c>
      <c r="AB5" s="57"/>
      <c r="AC5" s="57"/>
      <c r="AD5" s="15"/>
      <c r="AE5" s="15"/>
      <c r="AF5" s="15"/>
      <c r="AG5" s="55" t="s">
        <v>204</v>
      </c>
      <c r="AH5" s="54" t="s">
        <v>79</v>
      </c>
      <c r="AI5" s="54" t="s">
        <v>239</v>
      </c>
      <c r="AJ5" s="54" t="s">
        <v>524</v>
      </c>
      <c r="AK5" s="54" t="s">
        <v>571</v>
      </c>
      <c r="AL5" s="56"/>
      <c r="AM5" s="56"/>
      <c r="AN5" s="56"/>
      <c r="AP5" s="330"/>
      <c r="AQ5" s="331" t="s">
        <v>239</v>
      </c>
      <c r="AR5" s="331"/>
      <c r="AS5" s="330"/>
      <c r="AT5" s="331" t="s">
        <v>232</v>
      </c>
      <c r="AU5" s="331"/>
      <c r="AV5" s="330"/>
      <c r="AW5" s="61"/>
      <c r="AX5" s="330"/>
      <c r="AY5" s="61" t="s">
        <v>495</v>
      </c>
      <c r="AZ5" s="61" t="s">
        <v>469</v>
      </c>
    </row>
    <row r="6" spans="1:54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f ca="1">VLOOKUP($A6,INDIRECT("인사기본정보!$B:$L"),11,0)</f>
        <v>0</v>
      </c>
      <c r="G6" s="237"/>
      <c r="H6" s="237"/>
      <c r="I6" s="237"/>
      <c r="J6" s="238">
        <f>ROUNDUP(((X6+AC6)/209),1)</f>
        <v>0</v>
      </c>
      <c r="K6" s="238">
        <f>((X6+AC6)/209)*1.5</f>
        <v>0</v>
      </c>
      <c r="L6" s="238">
        <f>K6*0.5</f>
        <v>0</v>
      </c>
      <c r="M6" s="239"/>
      <c r="N6" s="239"/>
      <c r="O6" s="250"/>
      <c r="P6" s="247">
        <f>SUM(X6:AF6)</f>
        <v>0</v>
      </c>
      <c r="Q6" s="251">
        <f>IF(AC6&gt;100000,100000,AC6)</f>
        <v>0</v>
      </c>
      <c r="R6" s="247">
        <f>P6-Q6</f>
        <v>0</v>
      </c>
      <c r="S6" s="255">
        <f>SUM(AG6:AM6)</f>
        <v>0</v>
      </c>
      <c r="T6" s="256">
        <f>P6-S6</f>
        <v>0</v>
      </c>
      <c r="U6" s="260"/>
      <c r="V6" s="263"/>
      <c r="W6" s="265">
        <f t="shared" ref="W6:W28" si="0">T6-U6+V6</f>
        <v>0</v>
      </c>
      <c r="X6" s="228"/>
      <c r="Y6" s="34">
        <f>ROUNDUP(K6*M6,-1)</f>
        <v>0</v>
      </c>
      <c r="Z6" s="34">
        <f>ROUNDUP(L6*N6,-1)</f>
        <v>0</v>
      </c>
      <c r="AA6" s="34">
        <f>ROUNDUP(K6*O6,-1)</f>
        <v>0</v>
      </c>
      <c r="AB6" s="24"/>
      <c r="AC6" s="24"/>
      <c r="AD6" s="24"/>
      <c r="AE6" s="24"/>
      <c r="AF6" s="24"/>
      <c r="AG6" s="34">
        <f>IF(R6&gt;1060000,INDEX(간이세액표!A:L,MATCH(R6,간이세액표!A:A,3),F6+3),0)</f>
        <v>0</v>
      </c>
      <c r="AH6" s="34">
        <f>ROUNDDOWN(AG6/10,-1)</f>
        <v>0</v>
      </c>
      <c r="AI6" s="46">
        <f>AQ6</f>
        <v>0</v>
      </c>
      <c r="AJ6" s="46">
        <f>AT6</f>
        <v>0</v>
      </c>
      <c r="AK6" s="46">
        <f>AY6</f>
        <v>0</v>
      </c>
      <c r="AL6" s="24"/>
      <c r="AM6" s="24"/>
      <c r="AN6" s="24"/>
      <c r="AO6" s="240"/>
      <c r="AP6" s="237">
        <f>SUM(AQ6:AR6)</f>
        <v>0</v>
      </c>
      <c r="AQ6" s="237">
        <v>0</v>
      </c>
      <c r="AR6" s="237">
        <f>AQ6</f>
        <v>0</v>
      </c>
      <c r="AS6" s="237">
        <f>SUM(AT6:AU6)</f>
        <v>0</v>
      </c>
      <c r="AT6" s="237">
        <v>0</v>
      </c>
      <c r="AU6" s="237">
        <f>AT6</f>
        <v>0</v>
      </c>
      <c r="AV6" s="237">
        <f>SUM(AW6:AW6)</f>
        <v>0</v>
      </c>
      <c r="AW6" s="237">
        <v>0</v>
      </c>
      <c r="AX6" s="237">
        <f>SUM(AY6:AZ6)</f>
        <v>0</v>
      </c>
      <c r="AY6" s="237">
        <v>0</v>
      </c>
      <c r="AZ6" s="237">
        <v>0</v>
      </c>
      <c r="BB6" s="243"/>
    </row>
    <row r="7" spans="1:54" x14ac:dyDescent="0.3">
      <c r="A7" s="47">
        <v>2</v>
      </c>
      <c r="B7" s="94" t="str">
        <f t="shared" ref="B7:B54" ca="1" si="1">VLOOKUP($A7,INDIRECT("인사기본정보!$B:$K"),2,0)</f>
        <v>이성실</v>
      </c>
      <c r="C7" s="94" t="str">
        <f t="shared" ref="C7:C54" ca="1" si="2">VLOOKUP($A7,INDIRECT("인사기본정보!$B:$K"),3,0)</f>
        <v>741204-2******</v>
      </c>
      <c r="D7" s="94" t="str">
        <f t="shared" ref="D7:D54" ca="1" si="3">VLOOKUP($A7,INDIRECT("인사기본정보!$B:$K"),4,0)</f>
        <v>501여단 본부</v>
      </c>
      <c r="E7" s="94" t="str">
        <f t="shared" ref="E7:E54" ca="1" si="4">VLOOKUP($A7,INDIRECT("인사기본정보!$B:$K"),5,0)</f>
        <v>민간조리원</v>
      </c>
      <c r="F7" s="95">
        <f t="shared" ref="F7:F54" ca="1" si="5">VLOOKUP($A7,INDIRECT("인사기본정보!$B:$L"),11,0)</f>
        <v>0</v>
      </c>
      <c r="G7" s="237"/>
      <c r="H7" s="237"/>
      <c r="I7" s="237"/>
      <c r="J7" s="238">
        <f t="shared" ref="J7:J54" si="6">ROUNDUP(((X7+AC7)/209),1)</f>
        <v>0</v>
      </c>
      <c r="K7" s="238">
        <f t="shared" ref="K7:K54" si="7">((X7+AC7)/209)*1.5</f>
        <v>0</v>
      </c>
      <c r="L7" s="238">
        <f t="shared" ref="L7:L54" si="8">K7*0.5</f>
        <v>0</v>
      </c>
      <c r="M7" s="241"/>
      <c r="N7" s="241"/>
      <c r="O7" s="252"/>
      <c r="P7" s="247">
        <f t="shared" ref="P7:P54" si="9">SUM(X7:AF7)</f>
        <v>0</v>
      </c>
      <c r="Q7" s="251">
        <f t="shared" ref="Q7:Q54" si="10">IF(AC7&gt;100000,100000,AC7)</f>
        <v>0</v>
      </c>
      <c r="R7" s="247">
        <f t="shared" ref="R7:R54" si="11">P7-Q7</f>
        <v>0</v>
      </c>
      <c r="S7" s="255">
        <f t="shared" ref="S7:S54" si="12">SUM(AG7:AM7)</f>
        <v>0</v>
      </c>
      <c r="T7" s="257">
        <f t="shared" ref="T7:T54" si="13">P7-S7</f>
        <v>0</v>
      </c>
      <c r="U7" s="261"/>
      <c r="V7" s="264"/>
      <c r="W7" s="265">
        <v>0</v>
      </c>
      <c r="X7" s="228"/>
      <c r="Y7" s="34">
        <f t="shared" ref="Y7:Z54" si="14">ROUNDUP(K7*M7,-1)</f>
        <v>0</v>
      </c>
      <c r="Z7" s="34">
        <f t="shared" si="14"/>
        <v>0</v>
      </c>
      <c r="AA7" s="34">
        <f t="shared" ref="AA7:AA54" si="15">ROUNDUP(K7*O7,-1)</f>
        <v>0</v>
      </c>
      <c r="AB7" s="24"/>
      <c r="AC7" s="24"/>
      <c r="AD7" s="24"/>
      <c r="AE7" s="24"/>
      <c r="AF7" s="24"/>
      <c r="AG7" s="34">
        <f>IF(R7&gt;1060000,INDEX(간이세액표!A:L,MATCH(R7,간이세액표!A:A,3),F7+3),0)</f>
        <v>0</v>
      </c>
      <c r="AH7" s="34">
        <f t="shared" ref="AH7:AH54" si="16">ROUNDDOWN(AG7/10,-1)</f>
        <v>0</v>
      </c>
      <c r="AI7" s="46">
        <f t="shared" ref="AI7:AI54" si="17">AQ7</f>
        <v>0</v>
      </c>
      <c r="AJ7" s="46">
        <f t="shared" ref="AJ7:AJ54" si="18">AT7</f>
        <v>0</v>
      </c>
      <c r="AK7" s="46">
        <f t="shared" ref="AK7:AK54" si="19">AY7</f>
        <v>0</v>
      </c>
      <c r="AL7" s="24"/>
      <c r="AM7" s="24"/>
      <c r="AN7" s="24"/>
      <c r="AO7" s="240"/>
      <c r="AP7" s="237">
        <f t="shared" ref="AP7:AP54" si="20">SUM(AQ7:AR7)</f>
        <v>0</v>
      </c>
      <c r="AQ7" s="237">
        <v>0</v>
      </c>
      <c r="AR7" s="237">
        <f t="shared" ref="AR7:AR54" si="21">AQ7</f>
        <v>0</v>
      </c>
      <c r="AS7" s="237">
        <f t="shared" ref="AS7:AS54" si="22">SUM(AT7:AU7)</f>
        <v>0</v>
      </c>
      <c r="AT7" s="237">
        <v>0</v>
      </c>
      <c r="AU7" s="237">
        <f t="shared" ref="AU7:AU54" si="23">AT7</f>
        <v>0</v>
      </c>
      <c r="AV7" s="237">
        <f t="shared" ref="AV7:AV54" si="24">SUM(AW7:AW7)</f>
        <v>0</v>
      </c>
      <c r="AW7" s="237">
        <v>0</v>
      </c>
      <c r="AX7" s="237">
        <f t="shared" ref="AX7:AX54" si="25">SUM(AY7:AZ7)</f>
        <v>0</v>
      </c>
      <c r="AY7" s="237">
        <v>0</v>
      </c>
      <c r="AZ7" s="237">
        <v>0</v>
      </c>
      <c r="BB7" s="243"/>
    </row>
    <row r="8" spans="1:54" x14ac:dyDescent="0.3">
      <c r="A8" s="47">
        <v>3</v>
      </c>
      <c r="B8" s="94" t="str">
        <f t="shared" ca="1" si="1"/>
        <v>임세영</v>
      </c>
      <c r="C8" s="94" t="str">
        <f t="shared" ca="1" si="2"/>
        <v>700910-2******</v>
      </c>
      <c r="D8" s="94" t="str">
        <f t="shared" ca="1" si="3"/>
        <v>501여단 1대대</v>
      </c>
      <c r="E8" s="94" t="str">
        <f t="shared" ca="1" si="4"/>
        <v>민간조리원</v>
      </c>
      <c r="F8" s="95">
        <f t="shared" ca="1" si="5"/>
        <v>0</v>
      </c>
      <c r="G8" s="237"/>
      <c r="H8" s="237"/>
      <c r="I8" s="237"/>
      <c r="J8" s="238">
        <f t="shared" si="6"/>
        <v>0</v>
      </c>
      <c r="K8" s="238">
        <f t="shared" si="7"/>
        <v>0</v>
      </c>
      <c r="L8" s="238">
        <f t="shared" si="8"/>
        <v>0</v>
      </c>
      <c r="M8" s="241"/>
      <c r="N8" s="241"/>
      <c r="O8" s="252"/>
      <c r="P8" s="247">
        <f t="shared" si="9"/>
        <v>0</v>
      </c>
      <c r="Q8" s="251">
        <f t="shared" si="10"/>
        <v>0</v>
      </c>
      <c r="R8" s="247">
        <f t="shared" si="11"/>
        <v>0</v>
      </c>
      <c r="S8" s="255">
        <f t="shared" si="12"/>
        <v>0</v>
      </c>
      <c r="T8" s="257">
        <f t="shared" si="13"/>
        <v>0</v>
      </c>
      <c r="U8" s="261"/>
      <c r="V8" s="264"/>
      <c r="W8" s="265">
        <f t="shared" si="0"/>
        <v>0</v>
      </c>
      <c r="X8" s="228"/>
      <c r="Y8" s="34">
        <f t="shared" si="14"/>
        <v>0</v>
      </c>
      <c r="Z8" s="34">
        <f t="shared" si="14"/>
        <v>0</v>
      </c>
      <c r="AA8" s="34">
        <f t="shared" si="15"/>
        <v>0</v>
      </c>
      <c r="AB8" s="24"/>
      <c r="AC8" s="24"/>
      <c r="AD8" s="24"/>
      <c r="AE8" s="24"/>
      <c r="AF8" s="24"/>
      <c r="AG8" s="34">
        <f>IF(R8&gt;1060000,INDEX(간이세액표!A:L,MATCH(R8,간이세액표!A:A,3),F8+3),0)</f>
        <v>0</v>
      </c>
      <c r="AH8" s="34">
        <f t="shared" si="16"/>
        <v>0</v>
      </c>
      <c r="AI8" s="46">
        <f t="shared" si="17"/>
        <v>0</v>
      </c>
      <c r="AJ8" s="46">
        <f t="shared" si="18"/>
        <v>0</v>
      </c>
      <c r="AK8" s="46">
        <f t="shared" si="19"/>
        <v>0</v>
      </c>
      <c r="AL8" s="24"/>
      <c r="AM8" s="24"/>
      <c r="AN8" s="24"/>
      <c r="AO8" s="240"/>
      <c r="AP8" s="237">
        <f t="shared" si="20"/>
        <v>0</v>
      </c>
      <c r="AQ8" s="237">
        <v>0</v>
      </c>
      <c r="AR8" s="237">
        <f t="shared" si="21"/>
        <v>0</v>
      </c>
      <c r="AS8" s="237">
        <f t="shared" si="22"/>
        <v>0</v>
      </c>
      <c r="AT8" s="237">
        <v>0</v>
      </c>
      <c r="AU8" s="237">
        <f t="shared" si="23"/>
        <v>0</v>
      </c>
      <c r="AV8" s="237">
        <f t="shared" si="24"/>
        <v>0</v>
      </c>
      <c r="AW8" s="237">
        <v>0</v>
      </c>
      <c r="AX8" s="237">
        <f t="shared" si="25"/>
        <v>0</v>
      </c>
      <c r="AY8" s="237">
        <v>0</v>
      </c>
      <c r="AZ8" s="237">
        <v>0</v>
      </c>
      <c r="BB8" s="243"/>
    </row>
    <row r="9" spans="1:54" x14ac:dyDescent="0.3">
      <c r="A9" s="47">
        <v>4</v>
      </c>
      <c r="B9" s="94" t="str">
        <f t="shared" ca="1" si="1"/>
        <v>김서정</v>
      </c>
      <c r="C9" s="94" t="str">
        <f t="shared" ca="1" si="2"/>
        <v>780828-2******</v>
      </c>
      <c r="D9" s="94" t="str">
        <f t="shared" ca="1" si="3"/>
        <v>501여단 4대대</v>
      </c>
      <c r="E9" s="94" t="str">
        <f t="shared" ca="1" si="4"/>
        <v>민간조리원</v>
      </c>
      <c r="F9" s="95">
        <f t="shared" ca="1" si="5"/>
        <v>0</v>
      </c>
      <c r="G9" s="237"/>
      <c r="H9" s="237"/>
      <c r="I9" s="237"/>
      <c r="J9" s="238">
        <f t="shared" si="6"/>
        <v>0</v>
      </c>
      <c r="K9" s="238">
        <f t="shared" si="7"/>
        <v>0</v>
      </c>
      <c r="L9" s="238">
        <f t="shared" si="8"/>
        <v>0</v>
      </c>
      <c r="M9" s="241"/>
      <c r="N9" s="241"/>
      <c r="O9" s="252"/>
      <c r="P9" s="247">
        <f t="shared" si="9"/>
        <v>0</v>
      </c>
      <c r="Q9" s="251">
        <f t="shared" si="10"/>
        <v>0</v>
      </c>
      <c r="R9" s="247">
        <f t="shared" si="11"/>
        <v>0</v>
      </c>
      <c r="S9" s="255">
        <f t="shared" si="12"/>
        <v>0</v>
      </c>
      <c r="T9" s="257">
        <f t="shared" si="13"/>
        <v>0</v>
      </c>
      <c r="U9" s="261"/>
      <c r="V9" s="264"/>
      <c r="W9" s="265">
        <f t="shared" si="0"/>
        <v>0</v>
      </c>
      <c r="X9" s="228"/>
      <c r="Y9" s="34">
        <f t="shared" si="14"/>
        <v>0</v>
      </c>
      <c r="Z9" s="34">
        <f t="shared" si="14"/>
        <v>0</v>
      </c>
      <c r="AA9" s="34">
        <f t="shared" si="15"/>
        <v>0</v>
      </c>
      <c r="AB9" s="24"/>
      <c r="AC9" s="24"/>
      <c r="AD9" s="24"/>
      <c r="AE9" s="24"/>
      <c r="AF9" s="24"/>
      <c r="AG9" s="34">
        <f>IF(R9&gt;1060000,INDEX(간이세액표!A:L,MATCH(R9,간이세액표!A:A,3),F9+3),0)</f>
        <v>0</v>
      </c>
      <c r="AH9" s="34">
        <f t="shared" si="16"/>
        <v>0</v>
      </c>
      <c r="AI9" s="46">
        <f t="shared" si="17"/>
        <v>0</v>
      </c>
      <c r="AJ9" s="46">
        <f t="shared" si="18"/>
        <v>0</v>
      </c>
      <c r="AK9" s="46">
        <f t="shared" si="19"/>
        <v>0</v>
      </c>
      <c r="AL9" s="24"/>
      <c r="AM9" s="24"/>
      <c r="AN9" s="24"/>
      <c r="AO9" s="240"/>
      <c r="AP9" s="237">
        <f t="shared" si="20"/>
        <v>0</v>
      </c>
      <c r="AQ9" s="237">
        <v>0</v>
      </c>
      <c r="AR9" s="237">
        <f t="shared" si="21"/>
        <v>0</v>
      </c>
      <c r="AS9" s="237">
        <f t="shared" si="22"/>
        <v>0</v>
      </c>
      <c r="AT9" s="237">
        <v>0</v>
      </c>
      <c r="AU9" s="237">
        <f t="shared" si="23"/>
        <v>0</v>
      </c>
      <c r="AV9" s="237">
        <f t="shared" si="24"/>
        <v>0</v>
      </c>
      <c r="AW9" s="237">
        <v>0</v>
      </c>
      <c r="AX9" s="237">
        <f t="shared" si="25"/>
        <v>0</v>
      </c>
      <c r="AY9" s="237">
        <v>0</v>
      </c>
      <c r="AZ9" s="237">
        <v>0</v>
      </c>
      <c r="BB9" s="243"/>
    </row>
    <row r="10" spans="1:54" x14ac:dyDescent="0.3">
      <c r="A10" s="47">
        <v>5</v>
      </c>
      <c r="B10" s="94" t="str">
        <f t="shared" ca="1" si="1"/>
        <v>윤정여</v>
      </c>
      <c r="C10" s="94" t="str">
        <f t="shared" ca="1" si="2"/>
        <v>691023-2******</v>
      </c>
      <c r="D10" s="94" t="str">
        <f t="shared" ca="1" si="3"/>
        <v>501여단 6대대</v>
      </c>
      <c r="E10" s="94" t="str">
        <f t="shared" ca="1" si="4"/>
        <v>민간조리원</v>
      </c>
      <c r="F10" s="95">
        <f t="shared" ca="1" si="5"/>
        <v>0</v>
      </c>
      <c r="G10" s="237"/>
      <c r="H10" s="237"/>
      <c r="I10" s="237"/>
      <c r="J10" s="238">
        <f t="shared" si="6"/>
        <v>0</v>
      </c>
      <c r="K10" s="238">
        <f t="shared" si="7"/>
        <v>0</v>
      </c>
      <c r="L10" s="238">
        <f t="shared" si="8"/>
        <v>0</v>
      </c>
      <c r="M10" s="241"/>
      <c r="N10" s="241"/>
      <c r="O10" s="252"/>
      <c r="P10" s="247">
        <f t="shared" si="9"/>
        <v>0</v>
      </c>
      <c r="Q10" s="251">
        <f t="shared" si="10"/>
        <v>0</v>
      </c>
      <c r="R10" s="247">
        <f t="shared" si="11"/>
        <v>0</v>
      </c>
      <c r="S10" s="255">
        <f t="shared" si="12"/>
        <v>0</v>
      </c>
      <c r="T10" s="257">
        <f t="shared" si="13"/>
        <v>0</v>
      </c>
      <c r="U10" s="261"/>
      <c r="V10" s="264"/>
      <c r="W10" s="265">
        <f t="shared" si="0"/>
        <v>0</v>
      </c>
      <c r="X10" s="228"/>
      <c r="Y10" s="34">
        <f t="shared" si="14"/>
        <v>0</v>
      </c>
      <c r="Z10" s="34">
        <f t="shared" si="14"/>
        <v>0</v>
      </c>
      <c r="AA10" s="34">
        <f t="shared" si="15"/>
        <v>0</v>
      </c>
      <c r="AB10" s="24"/>
      <c r="AC10" s="24"/>
      <c r="AD10" s="24"/>
      <c r="AE10" s="24"/>
      <c r="AF10" s="24"/>
      <c r="AG10" s="34">
        <f>IF(R10&gt;1060000,INDEX(간이세액표!A:L,MATCH(R10,간이세액표!A:A,3),F10+3),0)</f>
        <v>0</v>
      </c>
      <c r="AH10" s="34">
        <f t="shared" si="16"/>
        <v>0</v>
      </c>
      <c r="AI10" s="46">
        <f t="shared" si="17"/>
        <v>0</v>
      </c>
      <c r="AJ10" s="46">
        <f t="shared" si="18"/>
        <v>0</v>
      </c>
      <c r="AK10" s="46">
        <f t="shared" si="19"/>
        <v>0</v>
      </c>
      <c r="AL10" s="24"/>
      <c r="AM10" s="24"/>
      <c r="AN10" s="24"/>
      <c r="AO10" s="240"/>
      <c r="AP10" s="237">
        <f t="shared" si="20"/>
        <v>0</v>
      </c>
      <c r="AQ10" s="237">
        <v>0</v>
      </c>
      <c r="AR10" s="237">
        <f t="shared" si="21"/>
        <v>0</v>
      </c>
      <c r="AS10" s="237">
        <f t="shared" si="22"/>
        <v>0</v>
      </c>
      <c r="AT10" s="237">
        <v>0</v>
      </c>
      <c r="AU10" s="237">
        <f t="shared" si="23"/>
        <v>0</v>
      </c>
      <c r="AV10" s="237">
        <f t="shared" si="24"/>
        <v>0</v>
      </c>
      <c r="AW10" s="237">
        <v>0</v>
      </c>
      <c r="AX10" s="237">
        <f t="shared" si="25"/>
        <v>0</v>
      </c>
      <c r="AY10" s="237">
        <v>0</v>
      </c>
      <c r="AZ10" s="237">
        <v>0</v>
      </c>
      <c r="BB10" s="243"/>
    </row>
    <row r="11" spans="1:54" x14ac:dyDescent="0.3">
      <c r="A11" s="47">
        <v>6</v>
      </c>
      <c r="B11" s="94" t="str">
        <f t="shared" ca="1" si="1"/>
        <v>홍정희</v>
      </c>
      <c r="C11" s="94" t="str">
        <f t="shared" ca="1" si="2"/>
        <v>611210-2******</v>
      </c>
      <c r="D11" s="94" t="str">
        <f t="shared" ca="1" si="3"/>
        <v>501여단 7대대</v>
      </c>
      <c r="E11" s="94" t="str">
        <f t="shared" ca="1" si="4"/>
        <v>민간조리원</v>
      </c>
      <c r="F11" s="95">
        <f t="shared" ca="1" si="5"/>
        <v>0</v>
      </c>
      <c r="G11" s="237"/>
      <c r="H11" s="237"/>
      <c r="I11" s="237"/>
      <c r="J11" s="238">
        <f t="shared" si="6"/>
        <v>0</v>
      </c>
      <c r="K11" s="238">
        <f t="shared" si="7"/>
        <v>0</v>
      </c>
      <c r="L11" s="238">
        <f t="shared" si="8"/>
        <v>0</v>
      </c>
      <c r="M11" s="241"/>
      <c r="N11" s="241"/>
      <c r="O11" s="252"/>
      <c r="P11" s="247">
        <f t="shared" si="9"/>
        <v>0</v>
      </c>
      <c r="Q11" s="251">
        <f t="shared" si="10"/>
        <v>0</v>
      </c>
      <c r="R11" s="247">
        <f t="shared" si="11"/>
        <v>0</v>
      </c>
      <c r="S11" s="255">
        <f t="shared" si="12"/>
        <v>0</v>
      </c>
      <c r="T11" s="257">
        <f t="shared" si="13"/>
        <v>0</v>
      </c>
      <c r="U11" s="261"/>
      <c r="V11" s="264"/>
      <c r="W11" s="265">
        <f t="shared" si="0"/>
        <v>0</v>
      </c>
      <c r="X11" s="228"/>
      <c r="Y11" s="34">
        <f t="shared" si="14"/>
        <v>0</v>
      </c>
      <c r="Z11" s="34">
        <f t="shared" si="14"/>
        <v>0</v>
      </c>
      <c r="AA11" s="34">
        <f t="shared" si="15"/>
        <v>0</v>
      </c>
      <c r="AB11" s="24"/>
      <c r="AC11" s="24"/>
      <c r="AD11" s="24"/>
      <c r="AE11" s="24"/>
      <c r="AF11" s="24"/>
      <c r="AG11" s="34">
        <f>IF(R11&gt;1060000,INDEX(간이세액표!A:L,MATCH(R11,간이세액표!A:A,3),F11+3),0)</f>
        <v>0</v>
      </c>
      <c r="AH11" s="34">
        <f t="shared" si="16"/>
        <v>0</v>
      </c>
      <c r="AI11" s="46">
        <f t="shared" si="17"/>
        <v>0</v>
      </c>
      <c r="AJ11" s="46">
        <f t="shared" si="18"/>
        <v>0</v>
      </c>
      <c r="AK11" s="46">
        <f t="shared" si="19"/>
        <v>0</v>
      </c>
      <c r="AL11" s="24"/>
      <c r="AM11" s="24"/>
      <c r="AN11" s="24"/>
      <c r="AO11" s="240"/>
      <c r="AP11" s="237">
        <f t="shared" si="20"/>
        <v>0</v>
      </c>
      <c r="AQ11" s="237">
        <v>0</v>
      </c>
      <c r="AR11" s="237">
        <f t="shared" si="21"/>
        <v>0</v>
      </c>
      <c r="AS11" s="237">
        <f t="shared" si="22"/>
        <v>0</v>
      </c>
      <c r="AT11" s="237">
        <v>0</v>
      </c>
      <c r="AU11" s="237">
        <f t="shared" si="23"/>
        <v>0</v>
      </c>
      <c r="AV11" s="237">
        <f t="shared" si="24"/>
        <v>0</v>
      </c>
      <c r="AW11" s="237">
        <v>0</v>
      </c>
      <c r="AX11" s="237">
        <f t="shared" si="25"/>
        <v>0</v>
      </c>
      <c r="AY11" s="237">
        <v>0</v>
      </c>
      <c r="AZ11" s="237">
        <v>0</v>
      </c>
      <c r="BB11" s="243"/>
    </row>
    <row r="12" spans="1:54" x14ac:dyDescent="0.3">
      <c r="A12" s="47">
        <v>7</v>
      </c>
      <c r="B12" s="94" t="str">
        <f t="shared" ca="1" si="1"/>
        <v>이숙이</v>
      </c>
      <c r="C12" s="94" t="str">
        <f t="shared" ca="1" si="2"/>
        <v>680604-2******</v>
      </c>
      <c r="D12" s="94" t="str">
        <f t="shared" ca="1" si="3"/>
        <v>120여단 본부</v>
      </c>
      <c r="E12" s="94" t="str">
        <f t="shared" ca="1" si="4"/>
        <v>민간조리원</v>
      </c>
      <c r="F12" s="95">
        <f t="shared" ca="1" si="5"/>
        <v>1</v>
      </c>
      <c r="G12" s="237"/>
      <c r="H12" s="237"/>
      <c r="I12" s="237"/>
      <c r="J12" s="238">
        <f t="shared" si="6"/>
        <v>0</v>
      </c>
      <c r="K12" s="238">
        <f t="shared" si="7"/>
        <v>0</v>
      </c>
      <c r="L12" s="238">
        <f t="shared" si="8"/>
        <v>0</v>
      </c>
      <c r="M12" s="241"/>
      <c r="N12" s="241"/>
      <c r="O12" s="252"/>
      <c r="P12" s="247">
        <f t="shared" si="9"/>
        <v>0</v>
      </c>
      <c r="Q12" s="251">
        <f t="shared" si="10"/>
        <v>0</v>
      </c>
      <c r="R12" s="247">
        <f t="shared" si="11"/>
        <v>0</v>
      </c>
      <c r="S12" s="255">
        <f t="shared" si="12"/>
        <v>0</v>
      </c>
      <c r="T12" s="257">
        <f t="shared" si="13"/>
        <v>0</v>
      </c>
      <c r="U12" s="261"/>
      <c r="V12" s="264"/>
      <c r="W12" s="265">
        <f t="shared" si="0"/>
        <v>0</v>
      </c>
      <c r="X12" s="228"/>
      <c r="Y12" s="34">
        <f t="shared" si="14"/>
        <v>0</v>
      </c>
      <c r="Z12" s="34">
        <f t="shared" si="14"/>
        <v>0</v>
      </c>
      <c r="AA12" s="34">
        <f t="shared" si="15"/>
        <v>0</v>
      </c>
      <c r="AB12" s="24"/>
      <c r="AC12" s="24"/>
      <c r="AD12" s="24"/>
      <c r="AE12" s="24"/>
      <c r="AF12" s="24"/>
      <c r="AG12" s="34">
        <f>IF(R12&gt;1060000,INDEX(간이세액표!A:L,MATCH(R12,간이세액표!A:A,3),F12+3),0)</f>
        <v>0</v>
      </c>
      <c r="AH12" s="34">
        <f t="shared" si="16"/>
        <v>0</v>
      </c>
      <c r="AI12" s="46">
        <f t="shared" si="17"/>
        <v>0</v>
      </c>
      <c r="AJ12" s="46">
        <f t="shared" si="18"/>
        <v>0</v>
      </c>
      <c r="AK12" s="46">
        <f t="shared" si="19"/>
        <v>0</v>
      </c>
      <c r="AL12" s="24"/>
      <c r="AM12" s="24"/>
      <c r="AN12" s="24"/>
      <c r="AO12" s="240"/>
      <c r="AP12" s="237">
        <f t="shared" si="20"/>
        <v>0</v>
      </c>
      <c r="AQ12" s="237">
        <v>0</v>
      </c>
      <c r="AR12" s="237">
        <f t="shared" si="21"/>
        <v>0</v>
      </c>
      <c r="AS12" s="237">
        <f t="shared" si="22"/>
        <v>0</v>
      </c>
      <c r="AT12" s="237">
        <v>0</v>
      </c>
      <c r="AU12" s="237">
        <f t="shared" si="23"/>
        <v>0</v>
      </c>
      <c r="AV12" s="237">
        <f t="shared" si="24"/>
        <v>0</v>
      </c>
      <c r="AW12" s="237">
        <v>0</v>
      </c>
      <c r="AX12" s="237">
        <f t="shared" si="25"/>
        <v>0</v>
      </c>
      <c r="AY12" s="237">
        <v>0</v>
      </c>
      <c r="AZ12" s="237">
        <v>0</v>
      </c>
      <c r="BB12" s="243"/>
    </row>
    <row r="13" spans="1:54" x14ac:dyDescent="0.3">
      <c r="A13" s="47">
        <v>8</v>
      </c>
      <c r="B13" s="94" t="str">
        <f t="shared" ca="1" si="1"/>
        <v>박순득</v>
      </c>
      <c r="C13" s="94" t="str">
        <f t="shared" ca="1" si="2"/>
        <v>610119-2******</v>
      </c>
      <c r="D13" s="94" t="str">
        <f t="shared" ca="1" si="3"/>
        <v>120여단 1대대</v>
      </c>
      <c r="E13" s="94" t="str">
        <f t="shared" ca="1" si="4"/>
        <v>민간조리원</v>
      </c>
      <c r="F13" s="95">
        <f t="shared" ca="1" si="5"/>
        <v>0</v>
      </c>
      <c r="G13" s="237"/>
      <c r="H13" s="237"/>
      <c r="I13" s="237"/>
      <c r="J13" s="238">
        <f t="shared" si="6"/>
        <v>0</v>
      </c>
      <c r="K13" s="238">
        <f t="shared" si="7"/>
        <v>0</v>
      </c>
      <c r="L13" s="238">
        <f t="shared" si="8"/>
        <v>0</v>
      </c>
      <c r="M13" s="241"/>
      <c r="N13" s="241"/>
      <c r="O13" s="252"/>
      <c r="P13" s="247">
        <f t="shared" si="9"/>
        <v>0</v>
      </c>
      <c r="Q13" s="251">
        <f t="shared" si="10"/>
        <v>0</v>
      </c>
      <c r="R13" s="247">
        <f t="shared" si="11"/>
        <v>0</v>
      </c>
      <c r="S13" s="255">
        <f t="shared" si="12"/>
        <v>0</v>
      </c>
      <c r="T13" s="257">
        <f t="shared" si="13"/>
        <v>0</v>
      </c>
      <c r="U13" s="261"/>
      <c r="V13" s="264"/>
      <c r="W13" s="265">
        <f t="shared" si="0"/>
        <v>0</v>
      </c>
      <c r="X13" s="228"/>
      <c r="Y13" s="34">
        <f t="shared" si="14"/>
        <v>0</v>
      </c>
      <c r="Z13" s="34">
        <f t="shared" si="14"/>
        <v>0</v>
      </c>
      <c r="AA13" s="34">
        <f t="shared" si="15"/>
        <v>0</v>
      </c>
      <c r="AB13" s="24"/>
      <c r="AC13" s="24"/>
      <c r="AD13" s="24"/>
      <c r="AE13" s="24"/>
      <c r="AF13" s="24"/>
      <c r="AG13" s="34">
        <f>IF(R13&gt;1060000,INDEX(간이세액표!A:L,MATCH(R13,간이세액표!A:A,3),F13+3),0)</f>
        <v>0</v>
      </c>
      <c r="AH13" s="34">
        <f t="shared" si="16"/>
        <v>0</v>
      </c>
      <c r="AI13" s="46">
        <f t="shared" si="17"/>
        <v>0</v>
      </c>
      <c r="AJ13" s="46">
        <f t="shared" si="18"/>
        <v>0</v>
      </c>
      <c r="AK13" s="46">
        <f t="shared" si="19"/>
        <v>0</v>
      </c>
      <c r="AL13" s="24"/>
      <c r="AM13" s="24"/>
      <c r="AN13" s="24"/>
      <c r="AO13" s="240"/>
      <c r="AP13" s="237">
        <f t="shared" si="20"/>
        <v>0</v>
      </c>
      <c r="AQ13" s="237">
        <v>0</v>
      </c>
      <c r="AR13" s="237">
        <f t="shared" si="21"/>
        <v>0</v>
      </c>
      <c r="AS13" s="237">
        <f t="shared" si="22"/>
        <v>0</v>
      </c>
      <c r="AT13" s="237">
        <v>0</v>
      </c>
      <c r="AU13" s="237">
        <f t="shared" si="23"/>
        <v>0</v>
      </c>
      <c r="AV13" s="237">
        <f t="shared" si="24"/>
        <v>0</v>
      </c>
      <c r="AW13" s="237">
        <v>0</v>
      </c>
      <c r="AX13" s="237">
        <f t="shared" si="25"/>
        <v>0</v>
      </c>
      <c r="AY13" s="237">
        <v>0</v>
      </c>
      <c r="AZ13" s="237">
        <v>0</v>
      </c>
      <c r="BB13" s="243"/>
    </row>
    <row r="14" spans="1:54" x14ac:dyDescent="0.3">
      <c r="A14" s="47">
        <v>9</v>
      </c>
      <c r="B14" s="94" t="str">
        <f t="shared" ca="1" si="1"/>
        <v>양희자</v>
      </c>
      <c r="C14" s="94" t="str">
        <f t="shared" ca="1" si="2"/>
        <v>670115-2******</v>
      </c>
      <c r="D14" s="94" t="str">
        <f t="shared" ca="1" si="3"/>
        <v>120여단 2대대</v>
      </c>
      <c r="E14" s="94" t="str">
        <f t="shared" ca="1" si="4"/>
        <v>민간조리원</v>
      </c>
      <c r="F14" s="95">
        <f t="shared" ca="1" si="5"/>
        <v>0</v>
      </c>
      <c r="G14" s="237"/>
      <c r="H14" s="237"/>
      <c r="I14" s="237"/>
      <c r="J14" s="238">
        <f t="shared" si="6"/>
        <v>0</v>
      </c>
      <c r="K14" s="238">
        <f t="shared" si="7"/>
        <v>0</v>
      </c>
      <c r="L14" s="238">
        <f t="shared" si="8"/>
        <v>0</v>
      </c>
      <c r="M14" s="241"/>
      <c r="N14" s="241"/>
      <c r="O14" s="252"/>
      <c r="P14" s="247">
        <f t="shared" si="9"/>
        <v>0</v>
      </c>
      <c r="Q14" s="251">
        <f t="shared" si="10"/>
        <v>0</v>
      </c>
      <c r="R14" s="247">
        <f t="shared" si="11"/>
        <v>0</v>
      </c>
      <c r="S14" s="255">
        <f t="shared" si="12"/>
        <v>0</v>
      </c>
      <c r="T14" s="257">
        <f t="shared" si="13"/>
        <v>0</v>
      </c>
      <c r="U14" s="261"/>
      <c r="V14" s="264"/>
      <c r="W14" s="265">
        <f t="shared" si="0"/>
        <v>0</v>
      </c>
      <c r="X14" s="228"/>
      <c r="Y14" s="34">
        <f t="shared" si="14"/>
        <v>0</v>
      </c>
      <c r="Z14" s="34">
        <f t="shared" si="14"/>
        <v>0</v>
      </c>
      <c r="AA14" s="34">
        <f t="shared" si="15"/>
        <v>0</v>
      </c>
      <c r="AB14" s="24"/>
      <c r="AC14" s="24"/>
      <c r="AD14" s="24"/>
      <c r="AE14" s="24"/>
      <c r="AF14" s="24"/>
      <c r="AG14" s="34">
        <f>IF(R14&gt;1060000,INDEX(간이세액표!A:L,MATCH(R14,간이세액표!A:A,3),F14+3),0)</f>
        <v>0</v>
      </c>
      <c r="AH14" s="34">
        <f t="shared" si="16"/>
        <v>0</v>
      </c>
      <c r="AI14" s="46">
        <f t="shared" si="17"/>
        <v>0</v>
      </c>
      <c r="AJ14" s="46">
        <f t="shared" si="18"/>
        <v>0</v>
      </c>
      <c r="AK14" s="46">
        <f t="shared" si="19"/>
        <v>0</v>
      </c>
      <c r="AL14" s="24"/>
      <c r="AM14" s="24"/>
      <c r="AN14" s="24"/>
      <c r="AO14" s="240"/>
      <c r="AP14" s="237">
        <f t="shared" si="20"/>
        <v>0</v>
      </c>
      <c r="AQ14" s="237">
        <v>0</v>
      </c>
      <c r="AR14" s="237">
        <f t="shared" si="21"/>
        <v>0</v>
      </c>
      <c r="AS14" s="237">
        <f t="shared" si="22"/>
        <v>0</v>
      </c>
      <c r="AT14" s="237">
        <v>0</v>
      </c>
      <c r="AU14" s="237">
        <f t="shared" si="23"/>
        <v>0</v>
      </c>
      <c r="AV14" s="237">
        <f t="shared" si="24"/>
        <v>0</v>
      </c>
      <c r="AW14" s="237">
        <v>0</v>
      </c>
      <c r="AX14" s="237">
        <f t="shared" si="25"/>
        <v>0</v>
      </c>
      <c r="AY14" s="237">
        <v>0</v>
      </c>
      <c r="AZ14" s="237">
        <v>0</v>
      </c>
      <c r="BB14" s="243"/>
    </row>
    <row r="15" spans="1:54" x14ac:dyDescent="0.3">
      <c r="A15" s="47">
        <v>10</v>
      </c>
      <c r="B15" s="94" t="str">
        <f t="shared" ca="1" si="1"/>
        <v>권경임</v>
      </c>
      <c r="C15" s="94" t="str">
        <f t="shared" ca="1" si="2"/>
        <v>640419-2******</v>
      </c>
      <c r="D15" s="94" t="str">
        <f t="shared" ca="1" si="3"/>
        <v>120여단 3대대</v>
      </c>
      <c r="E15" s="94" t="str">
        <f t="shared" ca="1" si="4"/>
        <v>민간조리원</v>
      </c>
      <c r="F15" s="95">
        <f t="shared" ca="1" si="5"/>
        <v>2</v>
      </c>
      <c r="G15" s="237"/>
      <c r="H15" s="237"/>
      <c r="I15" s="237"/>
      <c r="J15" s="238">
        <f t="shared" si="6"/>
        <v>0</v>
      </c>
      <c r="K15" s="238">
        <f t="shared" si="7"/>
        <v>0</v>
      </c>
      <c r="L15" s="238">
        <f t="shared" si="8"/>
        <v>0</v>
      </c>
      <c r="M15" s="241"/>
      <c r="N15" s="241"/>
      <c r="O15" s="252"/>
      <c r="P15" s="247">
        <f t="shared" si="9"/>
        <v>0</v>
      </c>
      <c r="Q15" s="251">
        <f t="shared" si="10"/>
        <v>0</v>
      </c>
      <c r="R15" s="247">
        <f t="shared" si="11"/>
        <v>0</v>
      </c>
      <c r="S15" s="255">
        <f t="shared" si="12"/>
        <v>0</v>
      </c>
      <c r="T15" s="257">
        <f t="shared" si="13"/>
        <v>0</v>
      </c>
      <c r="U15" s="261"/>
      <c r="V15" s="264"/>
      <c r="W15" s="265">
        <f t="shared" si="0"/>
        <v>0</v>
      </c>
      <c r="X15" s="228"/>
      <c r="Y15" s="34">
        <f t="shared" si="14"/>
        <v>0</v>
      </c>
      <c r="Z15" s="34">
        <f t="shared" si="14"/>
        <v>0</v>
      </c>
      <c r="AA15" s="34">
        <f t="shared" si="15"/>
        <v>0</v>
      </c>
      <c r="AB15" s="24"/>
      <c r="AC15" s="24"/>
      <c r="AD15" s="24"/>
      <c r="AE15" s="24"/>
      <c r="AF15" s="24"/>
      <c r="AG15" s="34">
        <f>IF(R15&gt;1060000,INDEX(간이세액표!A:L,MATCH(R15,간이세액표!A:A,3),F15+3),0)</f>
        <v>0</v>
      </c>
      <c r="AH15" s="34">
        <f t="shared" si="16"/>
        <v>0</v>
      </c>
      <c r="AI15" s="46">
        <f t="shared" si="17"/>
        <v>0</v>
      </c>
      <c r="AJ15" s="46">
        <f t="shared" si="18"/>
        <v>0</v>
      </c>
      <c r="AK15" s="46">
        <f t="shared" si="19"/>
        <v>0</v>
      </c>
      <c r="AL15" s="24"/>
      <c r="AM15" s="24"/>
      <c r="AN15" s="24"/>
      <c r="AO15" s="240"/>
      <c r="AP15" s="237">
        <f t="shared" si="20"/>
        <v>0</v>
      </c>
      <c r="AQ15" s="237">
        <v>0</v>
      </c>
      <c r="AR15" s="237">
        <f t="shared" si="21"/>
        <v>0</v>
      </c>
      <c r="AS15" s="237">
        <f t="shared" si="22"/>
        <v>0</v>
      </c>
      <c r="AT15" s="237">
        <v>0</v>
      </c>
      <c r="AU15" s="237">
        <f t="shared" si="23"/>
        <v>0</v>
      </c>
      <c r="AV15" s="237">
        <f t="shared" si="24"/>
        <v>0</v>
      </c>
      <c r="AW15" s="237">
        <v>0</v>
      </c>
      <c r="AX15" s="237">
        <f t="shared" si="25"/>
        <v>0</v>
      </c>
      <c r="AY15" s="237">
        <v>0</v>
      </c>
      <c r="AZ15" s="237">
        <v>0</v>
      </c>
      <c r="BB15" s="243"/>
    </row>
    <row r="16" spans="1:54" x14ac:dyDescent="0.3">
      <c r="A16" s="47">
        <v>11</v>
      </c>
      <c r="B16" s="94" t="str">
        <f t="shared" ca="1" si="1"/>
        <v>권은숙</v>
      </c>
      <c r="C16" s="94" t="str">
        <f t="shared" ca="1" si="2"/>
        <v>800217-2******</v>
      </c>
      <c r="D16" s="94" t="str">
        <f t="shared" ca="1" si="3"/>
        <v>120여단 3대대</v>
      </c>
      <c r="E16" s="94" t="str">
        <f t="shared" ca="1" si="4"/>
        <v>민간조리원</v>
      </c>
      <c r="F16" s="95">
        <f t="shared" ca="1" si="5"/>
        <v>0</v>
      </c>
      <c r="G16" s="237"/>
      <c r="H16" s="237"/>
      <c r="I16" s="237"/>
      <c r="J16" s="238">
        <f t="shared" si="6"/>
        <v>0</v>
      </c>
      <c r="K16" s="238">
        <f t="shared" si="7"/>
        <v>0</v>
      </c>
      <c r="L16" s="238">
        <f t="shared" si="8"/>
        <v>0</v>
      </c>
      <c r="M16" s="241"/>
      <c r="N16" s="241"/>
      <c r="O16" s="252"/>
      <c r="P16" s="247">
        <f t="shared" si="9"/>
        <v>0</v>
      </c>
      <c r="Q16" s="251">
        <f t="shared" si="10"/>
        <v>0</v>
      </c>
      <c r="R16" s="247">
        <f t="shared" si="11"/>
        <v>0</v>
      </c>
      <c r="S16" s="255">
        <f t="shared" si="12"/>
        <v>0</v>
      </c>
      <c r="T16" s="257">
        <f t="shared" si="13"/>
        <v>0</v>
      </c>
      <c r="U16" s="261"/>
      <c r="V16" s="264"/>
      <c r="W16" s="265">
        <v>0</v>
      </c>
      <c r="X16" s="228"/>
      <c r="Y16" s="34">
        <f t="shared" si="14"/>
        <v>0</v>
      </c>
      <c r="Z16" s="34">
        <f t="shared" si="14"/>
        <v>0</v>
      </c>
      <c r="AA16" s="34">
        <f t="shared" si="15"/>
        <v>0</v>
      </c>
      <c r="AB16" s="24"/>
      <c r="AC16" s="24"/>
      <c r="AD16" s="24"/>
      <c r="AE16" s="24"/>
      <c r="AF16" s="24"/>
      <c r="AG16" s="34">
        <f>IF(R16&gt;1060000,INDEX(간이세액표!A:L,MATCH(R16,간이세액표!A:A,3),F16+3),0)</f>
        <v>0</v>
      </c>
      <c r="AH16" s="34">
        <f t="shared" si="16"/>
        <v>0</v>
      </c>
      <c r="AI16" s="46">
        <f t="shared" si="17"/>
        <v>0</v>
      </c>
      <c r="AJ16" s="46">
        <f t="shared" si="18"/>
        <v>0</v>
      </c>
      <c r="AK16" s="46">
        <f t="shared" si="19"/>
        <v>0</v>
      </c>
      <c r="AL16" s="24"/>
      <c r="AM16" s="24"/>
      <c r="AN16" s="24"/>
      <c r="AO16" s="240"/>
      <c r="AP16" s="237">
        <f t="shared" si="20"/>
        <v>0</v>
      </c>
      <c r="AQ16" s="237">
        <v>0</v>
      </c>
      <c r="AR16" s="237">
        <f t="shared" si="21"/>
        <v>0</v>
      </c>
      <c r="AS16" s="237">
        <f t="shared" si="22"/>
        <v>0</v>
      </c>
      <c r="AT16" s="237">
        <v>0</v>
      </c>
      <c r="AU16" s="237">
        <f t="shared" si="23"/>
        <v>0</v>
      </c>
      <c r="AV16" s="237">
        <f t="shared" si="24"/>
        <v>0</v>
      </c>
      <c r="AW16" s="237">
        <v>0</v>
      </c>
      <c r="AX16" s="237">
        <f t="shared" si="25"/>
        <v>0</v>
      </c>
      <c r="AY16" s="237">
        <v>0</v>
      </c>
      <c r="AZ16" s="237">
        <v>0</v>
      </c>
      <c r="BB16" s="243"/>
    </row>
    <row r="17" spans="1:54" x14ac:dyDescent="0.3">
      <c r="A17" s="47">
        <v>12</v>
      </c>
      <c r="B17" s="94" t="str">
        <f t="shared" ca="1" si="1"/>
        <v>김명순</v>
      </c>
      <c r="C17" s="94" t="str">
        <f t="shared" ca="1" si="2"/>
        <v>670305-2******</v>
      </c>
      <c r="D17" s="94" t="str">
        <f t="shared" ca="1" si="3"/>
        <v>120여단 5대대</v>
      </c>
      <c r="E17" s="94" t="str">
        <f t="shared" ca="1" si="4"/>
        <v>민간조리원</v>
      </c>
      <c r="F17" s="95">
        <f t="shared" ca="1" si="5"/>
        <v>0</v>
      </c>
      <c r="G17" s="237"/>
      <c r="H17" s="237"/>
      <c r="I17" s="237"/>
      <c r="J17" s="238">
        <f t="shared" si="6"/>
        <v>0</v>
      </c>
      <c r="K17" s="238">
        <f t="shared" si="7"/>
        <v>0</v>
      </c>
      <c r="L17" s="238">
        <f t="shared" si="8"/>
        <v>0</v>
      </c>
      <c r="M17" s="241"/>
      <c r="N17" s="241"/>
      <c r="O17" s="252"/>
      <c r="P17" s="247">
        <f t="shared" si="9"/>
        <v>0</v>
      </c>
      <c r="Q17" s="251">
        <f t="shared" si="10"/>
        <v>0</v>
      </c>
      <c r="R17" s="247">
        <f t="shared" si="11"/>
        <v>0</v>
      </c>
      <c r="S17" s="255">
        <f t="shared" si="12"/>
        <v>0</v>
      </c>
      <c r="T17" s="257">
        <f t="shared" si="13"/>
        <v>0</v>
      </c>
      <c r="U17" s="261"/>
      <c r="V17" s="264"/>
      <c r="W17" s="265">
        <f t="shared" si="0"/>
        <v>0</v>
      </c>
      <c r="X17" s="228"/>
      <c r="Y17" s="34">
        <f t="shared" si="14"/>
        <v>0</v>
      </c>
      <c r="Z17" s="34">
        <f t="shared" si="14"/>
        <v>0</v>
      </c>
      <c r="AA17" s="34">
        <f t="shared" si="15"/>
        <v>0</v>
      </c>
      <c r="AB17" s="24"/>
      <c r="AC17" s="24"/>
      <c r="AD17" s="24"/>
      <c r="AE17" s="24"/>
      <c r="AF17" s="24"/>
      <c r="AG17" s="34">
        <f>IF(R17&gt;1060000,INDEX(간이세액표!A:L,MATCH(R17,간이세액표!A:A,3),F17+3),0)</f>
        <v>0</v>
      </c>
      <c r="AH17" s="34">
        <f t="shared" si="16"/>
        <v>0</v>
      </c>
      <c r="AI17" s="46">
        <f t="shared" si="17"/>
        <v>0</v>
      </c>
      <c r="AJ17" s="46">
        <f t="shared" si="18"/>
        <v>0</v>
      </c>
      <c r="AK17" s="46">
        <f t="shared" si="19"/>
        <v>0</v>
      </c>
      <c r="AL17" s="24"/>
      <c r="AM17" s="24"/>
      <c r="AN17" s="24"/>
      <c r="AO17" s="240"/>
      <c r="AP17" s="237">
        <f t="shared" si="20"/>
        <v>0</v>
      </c>
      <c r="AQ17" s="237">
        <v>0</v>
      </c>
      <c r="AR17" s="237">
        <f t="shared" si="21"/>
        <v>0</v>
      </c>
      <c r="AS17" s="237">
        <f t="shared" si="22"/>
        <v>0</v>
      </c>
      <c r="AT17" s="237">
        <v>0</v>
      </c>
      <c r="AU17" s="237">
        <f t="shared" si="23"/>
        <v>0</v>
      </c>
      <c r="AV17" s="237">
        <f t="shared" si="24"/>
        <v>0</v>
      </c>
      <c r="AW17" s="237">
        <v>0</v>
      </c>
      <c r="AX17" s="237">
        <f t="shared" si="25"/>
        <v>0</v>
      </c>
      <c r="AY17" s="237">
        <v>0</v>
      </c>
      <c r="AZ17" s="237">
        <v>0</v>
      </c>
      <c r="BB17" s="243"/>
    </row>
    <row r="18" spans="1:54" x14ac:dyDescent="0.3">
      <c r="A18" s="47">
        <v>13</v>
      </c>
      <c r="B18" s="94" t="str">
        <f t="shared" ca="1" si="1"/>
        <v>신명숙</v>
      </c>
      <c r="C18" s="94" t="str">
        <f t="shared" ca="1" si="2"/>
        <v>580528-2******</v>
      </c>
      <c r="D18" s="94" t="str">
        <f t="shared" ca="1" si="3"/>
        <v>120여단 6대대</v>
      </c>
      <c r="E18" s="94" t="str">
        <f t="shared" ca="1" si="4"/>
        <v>민간조리원</v>
      </c>
      <c r="F18" s="95">
        <f t="shared" ca="1" si="5"/>
        <v>1</v>
      </c>
      <c r="G18" s="237"/>
      <c r="H18" s="237"/>
      <c r="I18" s="237"/>
      <c r="J18" s="238">
        <f t="shared" si="6"/>
        <v>0</v>
      </c>
      <c r="K18" s="238">
        <f t="shared" si="7"/>
        <v>0</v>
      </c>
      <c r="L18" s="238">
        <f t="shared" si="8"/>
        <v>0</v>
      </c>
      <c r="M18" s="241"/>
      <c r="N18" s="241"/>
      <c r="O18" s="252"/>
      <c r="P18" s="247">
        <f t="shared" si="9"/>
        <v>0</v>
      </c>
      <c r="Q18" s="251">
        <f t="shared" si="10"/>
        <v>0</v>
      </c>
      <c r="R18" s="247">
        <f t="shared" si="11"/>
        <v>0</v>
      </c>
      <c r="S18" s="255">
        <f t="shared" si="12"/>
        <v>0</v>
      </c>
      <c r="T18" s="257">
        <f t="shared" si="13"/>
        <v>0</v>
      </c>
      <c r="U18" s="261"/>
      <c r="V18" s="264"/>
      <c r="W18" s="265">
        <f t="shared" si="0"/>
        <v>0</v>
      </c>
      <c r="X18" s="228"/>
      <c r="Y18" s="34">
        <f t="shared" si="14"/>
        <v>0</v>
      </c>
      <c r="Z18" s="34">
        <f t="shared" si="14"/>
        <v>0</v>
      </c>
      <c r="AA18" s="34">
        <f t="shared" si="15"/>
        <v>0</v>
      </c>
      <c r="AB18" s="24"/>
      <c r="AC18" s="24"/>
      <c r="AD18" s="24"/>
      <c r="AE18" s="24"/>
      <c r="AF18" s="24"/>
      <c r="AG18" s="34">
        <f>IF(R18&gt;1060000,INDEX(간이세액표!A:L,MATCH(R18,간이세액표!A:A,3),F18+3),0)</f>
        <v>0</v>
      </c>
      <c r="AH18" s="34">
        <f t="shared" si="16"/>
        <v>0</v>
      </c>
      <c r="AI18" s="46">
        <f t="shared" si="17"/>
        <v>0</v>
      </c>
      <c r="AJ18" s="46">
        <f t="shared" si="18"/>
        <v>0</v>
      </c>
      <c r="AK18" s="46">
        <f t="shared" si="19"/>
        <v>0</v>
      </c>
      <c r="AL18" s="24"/>
      <c r="AM18" s="24"/>
      <c r="AN18" s="24"/>
      <c r="AO18" s="240"/>
      <c r="AP18" s="237">
        <f t="shared" si="20"/>
        <v>0</v>
      </c>
      <c r="AQ18" s="237">
        <v>0</v>
      </c>
      <c r="AR18" s="237">
        <f t="shared" si="21"/>
        <v>0</v>
      </c>
      <c r="AS18" s="237">
        <f t="shared" si="22"/>
        <v>0</v>
      </c>
      <c r="AT18" s="237">
        <v>0</v>
      </c>
      <c r="AU18" s="237">
        <f t="shared" si="23"/>
        <v>0</v>
      </c>
      <c r="AV18" s="237">
        <f t="shared" si="24"/>
        <v>0</v>
      </c>
      <c r="AW18" s="237">
        <v>0</v>
      </c>
      <c r="AX18" s="237">
        <f t="shared" si="25"/>
        <v>0</v>
      </c>
      <c r="AY18" s="237">
        <v>0</v>
      </c>
      <c r="AZ18" s="237">
        <v>0</v>
      </c>
      <c r="BB18" s="243"/>
    </row>
    <row r="19" spans="1:54" x14ac:dyDescent="0.3">
      <c r="A19" s="47">
        <v>14</v>
      </c>
      <c r="B19" s="94" t="str">
        <f t="shared" ca="1" si="1"/>
        <v>김영경</v>
      </c>
      <c r="C19" s="94" t="str">
        <f t="shared" ca="1" si="2"/>
        <v>770214-2******</v>
      </c>
      <c r="D19" s="94" t="str">
        <f t="shared" ca="1" si="3"/>
        <v>121여단 본부</v>
      </c>
      <c r="E19" s="94" t="str">
        <f t="shared" ca="1" si="4"/>
        <v>민간조리원</v>
      </c>
      <c r="F19" s="95">
        <f t="shared" ca="1" si="5"/>
        <v>0</v>
      </c>
      <c r="G19" s="237"/>
      <c r="H19" s="237"/>
      <c r="I19" s="237"/>
      <c r="J19" s="238">
        <f t="shared" si="6"/>
        <v>0</v>
      </c>
      <c r="K19" s="238">
        <f t="shared" si="7"/>
        <v>0</v>
      </c>
      <c r="L19" s="238">
        <f t="shared" si="8"/>
        <v>0</v>
      </c>
      <c r="M19" s="241"/>
      <c r="N19" s="241"/>
      <c r="O19" s="252"/>
      <c r="P19" s="247">
        <f t="shared" si="9"/>
        <v>0</v>
      </c>
      <c r="Q19" s="251">
        <f t="shared" si="10"/>
        <v>0</v>
      </c>
      <c r="R19" s="247">
        <f t="shared" si="11"/>
        <v>0</v>
      </c>
      <c r="S19" s="255">
        <f t="shared" si="12"/>
        <v>0</v>
      </c>
      <c r="T19" s="257">
        <f t="shared" si="13"/>
        <v>0</v>
      </c>
      <c r="U19" s="261"/>
      <c r="V19" s="264"/>
      <c r="W19" s="265">
        <f t="shared" si="0"/>
        <v>0</v>
      </c>
      <c r="X19" s="228"/>
      <c r="Y19" s="34">
        <f t="shared" si="14"/>
        <v>0</v>
      </c>
      <c r="Z19" s="34">
        <f t="shared" si="14"/>
        <v>0</v>
      </c>
      <c r="AA19" s="34">
        <f t="shared" si="15"/>
        <v>0</v>
      </c>
      <c r="AB19" s="24"/>
      <c r="AC19" s="24"/>
      <c r="AD19" s="24"/>
      <c r="AE19" s="24"/>
      <c r="AF19" s="24"/>
      <c r="AG19" s="34">
        <f>IF(R19&gt;1060000,INDEX(간이세액표!A:L,MATCH(R19,간이세액표!A:A,3),F19+3),0)</f>
        <v>0</v>
      </c>
      <c r="AH19" s="34">
        <f t="shared" si="16"/>
        <v>0</v>
      </c>
      <c r="AI19" s="46">
        <f t="shared" si="17"/>
        <v>0</v>
      </c>
      <c r="AJ19" s="46">
        <f t="shared" si="18"/>
        <v>0</v>
      </c>
      <c r="AK19" s="46">
        <f t="shared" si="19"/>
        <v>0</v>
      </c>
      <c r="AL19" s="24"/>
      <c r="AM19" s="24"/>
      <c r="AN19" s="24"/>
      <c r="AO19" s="240"/>
      <c r="AP19" s="237">
        <f t="shared" si="20"/>
        <v>0</v>
      </c>
      <c r="AQ19" s="237">
        <v>0</v>
      </c>
      <c r="AR19" s="237">
        <f t="shared" si="21"/>
        <v>0</v>
      </c>
      <c r="AS19" s="237">
        <f t="shared" si="22"/>
        <v>0</v>
      </c>
      <c r="AT19" s="237">
        <v>0</v>
      </c>
      <c r="AU19" s="237">
        <f t="shared" si="23"/>
        <v>0</v>
      </c>
      <c r="AV19" s="237">
        <f t="shared" si="24"/>
        <v>0</v>
      </c>
      <c r="AW19" s="237">
        <v>0</v>
      </c>
      <c r="AX19" s="237">
        <f t="shared" si="25"/>
        <v>0</v>
      </c>
      <c r="AY19" s="237">
        <v>0</v>
      </c>
      <c r="AZ19" s="237">
        <v>0</v>
      </c>
      <c r="BB19" s="243"/>
    </row>
    <row r="20" spans="1:54" x14ac:dyDescent="0.3">
      <c r="A20" s="47">
        <v>15</v>
      </c>
      <c r="B20" s="94" t="str">
        <f t="shared" ca="1" si="1"/>
        <v>손송주</v>
      </c>
      <c r="C20" s="94" t="str">
        <f t="shared" ca="1" si="2"/>
        <v>760727-2******</v>
      </c>
      <c r="D20" s="94" t="str">
        <f t="shared" ca="1" si="3"/>
        <v>121여단 본부</v>
      </c>
      <c r="E20" s="94" t="str">
        <f t="shared" ca="1" si="4"/>
        <v>민간조리원</v>
      </c>
      <c r="F20" s="95">
        <f t="shared" ca="1" si="5"/>
        <v>0</v>
      </c>
      <c r="G20" s="237"/>
      <c r="H20" s="237"/>
      <c r="I20" s="237"/>
      <c r="J20" s="238">
        <f t="shared" si="6"/>
        <v>0</v>
      </c>
      <c r="K20" s="238">
        <f t="shared" si="7"/>
        <v>0</v>
      </c>
      <c r="L20" s="238">
        <f t="shared" si="8"/>
        <v>0</v>
      </c>
      <c r="M20" s="241"/>
      <c r="N20" s="241"/>
      <c r="O20" s="252"/>
      <c r="P20" s="247">
        <f t="shared" si="9"/>
        <v>0</v>
      </c>
      <c r="Q20" s="251">
        <f t="shared" si="10"/>
        <v>0</v>
      </c>
      <c r="R20" s="247">
        <f t="shared" si="11"/>
        <v>0</v>
      </c>
      <c r="S20" s="255">
        <f t="shared" si="12"/>
        <v>0</v>
      </c>
      <c r="T20" s="257">
        <f t="shared" si="13"/>
        <v>0</v>
      </c>
      <c r="U20" s="261"/>
      <c r="V20" s="264"/>
      <c r="W20" s="267">
        <f t="shared" si="0"/>
        <v>0</v>
      </c>
      <c r="X20" s="228"/>
      <c r="Y20" s="34">
        <f t="shared" si="14"/>
        <v>0</v>
      </c>
      <c r="Z20" s="34">
        <f t="shared" si="14"/>
        <v>0</v>
      </c>
      <c r="AA20" s="34">
        <f t="shared" si="15"/>
        <v>0</v>
      </c>
      <c r="AB20" s="24"/>
      <c r="AC20" s="24"/>
      <c r="AD20" s="24"/>
      <c r="AE20" s="24"/>
      <c r="AF20" s="24"/>
      <c r="AG20" s="34">
        <f>IF(R20&gt;1060000,INDEX(간이세액표!A:L,MATCH(R20,간이세액표!A:A,3),F20+3),0)</f>
        <v>0</v>
      </c>
      <c r="AH20" s="34">
        <f t="shared" si="16"/>
        <v>0</v>
      </c>
      <c r="AI20" s="46">
        <f t="shared" si="17"/>
        <v>0</v>
      </c>
      <c r="AJ20" s="46">
        <f t="shared" si="18"/>
        <v>0</v>
      </c>
      <c r="AK20" s="46">
        <f t="shared" si="19"/>
        <v>0</v>
      </c>
      <c r="AL20" s="24"/>
      <c r="AM20" s="24"/>
      <c r="AN20" s="24"/>
      <c r="AO20" s="240"/>
      <c r="AP20" s="237">
        <f t="shared" si="20"/>
        <v>0</v>
      </c>
      <c r="AQ20" s="237">
        <v>0</v>
      </c>
      <c r="AR20" s="237">
        <f t="shared" si="21"/>
        <v>0</v>
      </c>
      <c r="AS20" s="237">
        <f t="shared" si="22"/>
        <v>0</v>
      </c>
      <c r="AT20" s="237">
        <v>0</v>
      </c>
      <c r="AU20" s="237">
        <f t="shared" si="23"/>
        <v>0</v>
      </c>
      <c r="AV20" s="237">
        <f t="shared" si="24"/>
        <v>0</v>
      </c>
      <c r="AW20" s="237">
        <v>0</v>
      </c>
      <c r="AX20" s="237">
        <f t="shared" si="25"/>
        <v>0</v>
      </c>
      <c r="AY20" s="237">
        <v>0</v>
      </c>
      <c r="AZ20" s="237">
        <v>0</v>
      </c>
      <c r="BB20" s="243"/>
    </row>
    <row r="21" spans="1:54" x14ac:dyDescent="0.3">
      <c r="A21" s="47">
        <v>16</v>
      </c>
      <c r="B21" s="94" t="str">
        <f t="shared" ca="1" si="1"/>
        <v>박분영</v>
      </c>
      <c r="C21" s="94" t="str">
        <f t="shared" ca="1" si="2"/>
        <v>800502-2******</v>
      </c>
      <c r="D21" s="94" t="str">
        <f t="shared" ca="1" si="3"/>
        <v>121여단 1대대</v>
      </c>
      <c r="E21" s="94" t="str">
        <f t="shared" ca="1" si="4"/>
        <v>민간조리원</v>
      </c>
      <c r="F21" s="95">
        <f t="shared" ca="1" si="5"/>
        <v>0</v>
      </c>
      <c r="G21" s="237"/>
      <c r="H21" s="237"/>
      <c r="I21" s="237"/>
      <c r="J21" s="238">
        <f t="shared" si="6"/>
        <v>0</v>
      </c>
      <c r="K21" s="238">
        <f t="shared" si="7"/>
        <v>0</v>
      </c>
      <c r="L21" s="238">
        <f t="shared" si="8"/>
        <v>0</v>
      </c>
      <c r="M21" s="241"/>
      <c r="N21" s="241"/>
      <c r="O21" s="252"/>
      <c r="P21" s="247">
        <f t="shared" si="9"/>
        <v>0</v>
      </c>
      <c r="Q21" s="251">
        <f t="shared" si="10"/>
        <v>0</v>
      </c>
      <c r="R21" s="247">
        <f t="shared" si="11"/>
        <v>0</v>
      </c>
      <c r="S21" s="255">
        <f t="shared" si="12"/>
        <v>0</v>
      </c>
      <c r="T21" s="257">
        <f t="shared" si="13"/>
        <v>0</v>
      </c>
      <c r="U21" s="261"/>
      <c r="V21" s="264"/>
      <c r="W21" s="266">
        <f t="shared" si="0"/>
        <v>0</v>
      </c>
      <c r="X21" s="228"/>
      <c r="Y21" s="34">
        <f t="shared" si="14"/>
        <v>0</v>
      </c>
      <c r="Z21" s="34">
        <f t="shared" si="14"/>
        <v>0</v>
      </c>
      <c r="AA21" s="34">
        <f t="shared" si="15"/>
        <v>0</v>
      </c>
      <c r="AB21" s="24"/>
      <c r="AC21" s="24"/>
      <c r="AD21" s="24"/>
      <c r="AE21" s="24"/>
      <c r="AF21" s="24"/>
      <c r="AG21" s="34">
        <f>IF(R21&gt;1060000,INDEX(간이세액표!A:L,MATCH(R21,간이세액표!A:A,3),F21+3),0)</f>
        <v>0</v>
      </c>
      <c r="AH21" s="34">
        <f t="shared" si="16"/>
        <v>0</v>
      </c>
      <c r="AI21" s="46">
        <f t="shared" si="17"/>
        <v>0</v>
      </c>
      <c r="AJ21" s="46">
        <f t="shared" si="18"/>
        <v>0</v>
      </c>
      <c r="AK21" s="46">
        <f t="shared" si="19"/>
        <v>0</v>
      </c>
      <c r="AL21" s="24"/>
      <c r="AM21" s="24"/>
      <c r="AN21" s="24"/>
      <c r="AO21" s="240"/>
      <c r="AP21" s="237">
        <f t="shared" si="20"/>
        <v>0</v>
      </c>
      <c r="AQ21" s="237">
        <v>0</v>
      </c>
      <c r="AR21" s="237">
        <f t="shared" si="21"/>
        <v>0</v>
      </c>
      <c r="AS21" s="237">
        <f t="shared" si="22"/>
        <v>0</v>
      </c>
      <c r="AT21" s="237">
        <v>0</v>
      </c>
      <c r="AU21" s="237">
        <f t="shared" si="23"/>
        <v>0</v>
      </c>
      <c r="AV21" s="237">
        <f t="shared" si="24"/>
        <v>0</v>
      </c>
      <c r="AW21" s="237">
        <v>0</v>
      </c>
      <c r="AX21" s="237">
        <f t="shared" si="25"/>
        <v>0</v>
      </c>
      <c r="AY21" s="237">
        <v>0</v>
      </c>
      <c r="AZ21" s="237">
        <v>0</v>
      </c>
      <c r="BB21" s="243"/>
    </row>
    <row r="22" spans="1:54" x14ac:dyDescent="0.3">
      <c r="A22" s="47">
        <v>17</v>
      </c>
      <c r="B22" s="94" t="str">
        <f t="shared" ca="1" si="1"/>
        <v>한영선</v>
      </c>
      <c r="C22" s="94" t="str">
        <f t="shared" ca="1" si="2"/>
        <v>640519-2******</v>
      </c>
      <c r="D22" s="94" t="str">
        <f t="shared" ca="1" si="3"/>
        <v>121여단 고포</v>
      </c>
      <c r="E22" s="94" t="str">
        <f t="shared" ca="1" si="4"/>
        <v>민간조리원</v>
      </c>
      <c r="F22" s="95">
        <f t="shared" ca="1" si="5"/>
        <v>0</v>
      </c>
      <c r="G22" s="237"/>
      <c r="H22" s="237"/>
      <c r="I22" s="237"/>
      <c r="J22" s="238">
        <f t="shared" si="6"/>
        <v>0</v>
      </c>
      <c r="K22" s="238">
        <f t="shared" si="7"/>
        <v>0</v>
      </c>
      <c r="L22" s="238">
        <f t="shared" si="8"/>
        <v>0</v>
      </c>
      <c r="M22" s="241"/>
      <c r="N22" s="241"/>
      <c r="O22" s="252"/>
      <c r="P22" s="247">
        <f t="shared" si="9"/>
        <v>0</v>
      </c>
      <c r="Q22" s="251">
        <f t="shared" si="10"/>
        <v>0</v>
      </c>
      <c r="R22" s="247">
        <f t="shared" si="11"/>
        <v>0</v>
      </c>
      <c r="S22" s="255">
        <f t="shared" si="12"/>
        <v>0</v>
      </c>
      <c r="T22" s="257">
        <f t="shared" si="13"/>
        <v>0</v>
      </c>
      <c r="U22" s="261"/>
      <c r="V22" s="264"/>
      <c r="W22" s="267">
        <f t="shared" si="0"/>
        <v>0</v>
      </c>
      <c r="X22" s="228"/>
      <c r="Y22" s="34">
        <f t="shared" si="14"/>
        <v>0</v>
      </c>
      <c r="Z22" s="34">
        <f t="shared" si="14"/>
        <v>0</v>
      </c>
      <c r="AA22" s="34">
        <f t="shared" si="15"/>
        <v>0</v>
      </c>
      <c r="AB22" s="24"/>
      <c r="AC22" s="24"/>
      <c r="AD22" s="24"/>
      <c r="AE22" s="24"/>
      <c r="AF22" s="24"/>
      <c r="AG22" s="34">
        <f>IF(R22&gt;1060000,INDEX(간이세액표!A:L,MATCH(R22,간이세액표!A:A,3),F22+3),0)</f>
        <v>0</v>
      </c>
      <c r="AH22" s="34">
        <f t="shared" si="16"/>
        <v>0</v>
      </c>
      <c r="AI22" s="46">
        <f t="shared" si="17"/>
        <v>0</v>
      </c>
      <c r="AJ22" s="46">
        <f t="shared" si="18"/>
        <v>0</v>
      </c>
      <c r="AK22" s="46">
        <f t="shared" si="19"/>
        <v>0</v>
      </c>
      <c r="AL22" s="24"/>
      <c r="AM22" s="24"/>
      <c r="AN22" s="24"/>
      <c r="AO22" s="240"/>
      <c r="AP22" s="237">
        <f t="shared" si="20"/>
        <v>0</v>
      </c>
      <c r="AQ22" s="237">
        <v>0</v>
      </c>
      <c r="AR22" s="237">
        <f t="shared" si="21"/>
        <v>0</v>
      </c>
      <c r="AS22" s="237">
        <f t="shared" si="22"/>
        <v>0</v>
      </c>
      <c r="AT22" s="237">
        <v>0</v>
      </c>
      <c r="AU22" s="237">
        <f t="shared" si="23"/>
        <v>0</v>
      </c>
      <c r="AV22" s="237">
        <f t="shared" si="24"/>
        <v>0</v>
      </c>
      <c r="AW22" s="237">
        <v>0</v>
      </c>
      <c r="AX22" s="237">
        <f t="shared" si="25"/>
        <v>0</v>
      </c>
      <c r="AY22" s="237">
        <v>0</v>
      </c>
      <c r="AZ22" s="237">
        <v>0</v>
      </c>
      <c r="BB22" s="243"/>
    </row>
    <row r="23" spans="1:54" x14ac:dyDescent="0.3">
      <c r="A23" s="47">
        <v>18</v>
      </c>
      <c r="B23" s="94" t="str">
        <f t="shared" ca="1" si="1"/>
        <v>남순란</v>
      </c>
      <c r="C23" s="94" t="str">
        <f t="shared" ca="1" si="2"/>
        <v>670519-2******</v>
      </c>
      <c r="D23" s="94" t="str">
        <f t="shared" ca="1" si="3"/>
        <v>121여단 원전</v>
      </c>
      <c r="E23" s="94" t="str">
        <f t="shared" ca="1" si="4"/>
        <v>민간조리원</v>
      </c>
      <c r="F23" s="95">
        <f t="shared" ca="1" si="5"/>
        <v>0</v>
      </c>
      <c r="G23" s="237"/>
      <c r="H23" s="237"/>
      <c r="I23" s="237"/>
      <c r="J23" s="238">
        <f t="shared" si="6"/>
        <v>0</v>
      </c>
      <c r="K23" s="238">
        <f t="shared" si="7"/>
        <v>0</v>
      </c>
      <c r="L23" s="238">
        <f t="shared" si="8"/>
        <v>0</v>
      </c>
      <c r="M23" s="241"/>
      <c r="N23" s="241"/>
      <c r="O23" s="252"/>
      <c r="P23" s="247">
        <f t="shared" si="9"/>
        <v>0</v>
      </c>
      <c r="Q23" s="251">
        <f t="shared" si="10"/>
        <v>0</v>
      </c>
      <c r="R23" s="247">
        <f t="shared" si="11"/>
        <v>0</v>
      </c>
      <c r="S23" s="255">
        <f t="shared" si="12"/>
        <v>0</v>
      </c>
      <c r="T23" s="257">
        <f t="shared" si="13"/>
        <v>0</v>
      </c>
      <c r="U23" s="261"/>
      <c r="V23" s="264"/>
      <c r="W23" s="267">
        <f t="shared" si="0"/>
        <v>0</v>
      </c>
      <c r="X23" s="228"/>
      <c r="Y23" s="34">
        <f t="shared" si="14"/>
        <v>0</v>
      </c>
      <c r="Z23" s="34">
        <f t="shared" si="14"/>
        <v>0</v>
      </c>
      <c r="AA23" s="34">
        <f t="shared" si="15"/>
        <v>0</v>
      </c>
      <c r="AB23" s="24"/>
      <c r="AC23" s="24"/>
      <c r="AD23" s="24"/>
      <c r="AE23" s="24"/>
      <c r="AF23" s="24"/>
      <c r="AG23" s="34">
        <f>IF(R23&gt;1060000,INDEX(간이세액표!A:L,MATCH(R23,간이세액표!A:A,3),F23+3),0)</f>
        <v>0</v>
      </c>
      <c r="AH23" s="34">
        <f t="shared" si="16"/>
        <v>0</v>
      </c>
      <c r="AI23" s="46">
        <f t="shared" si="17"/>
        <v>0</v>
      </c>
      <c r="AJ23" s="46">
        <f t="shared" si="18"/>
        <v>0</v>
      </c>
      <c r="AK23" s="46">
        <f t="shared" si="19"/>
        <v>0</v>
      </c>
      <c r="AL23" s="24"/>
      <c r="AM23" s="24"/>
      <c r="AN23" s="24"/>
      <c r="AO23" s="240"/>
      <c r="AP23" s="237">
        <f t="shared" si="20"/>
        <v>0</v>
      </c>
      <c r="AQ23" s="237">
        <v>0</v>
      </c>
      <c r="AR23" s="237">
        <f t="shared" si="21"/>
        <v>0</v>
      </c>
      <c r="AS23" s="237">
        <f t="shared" si="22"/>
        <v>0</v>
      </c>
      <c r="AT23" s="237">
        <v>0</v>
      </c>
      <c r="AU23" s="237">
        <f t="shared" si="23"/>
        <v>0</v>
      </c>
      <c r="AV23" s="237">
        <f t="shared" si="24"/>
        <v>0</v>
      </c>
      <c r="AW23" s="237">
        <v>0</v>
      </c>
      <c r="AX23" s="237">
        <f t="shared" si="25"/>
        <v>0</v>
      </c>
      <c r="AY23" s="237">
        <v>0</v>
      </c>
      <c r="AZ23" s="237">
        <v>0</v>
      </c>
      <c r="BB23" s="243"/>
    </row>
    <row r="24" spans="1:54" x14ac:dyDescent="0.3">
      <c r="A24" s="47">
        <v>19</v>
      </c>
      <c r="B24" s="94" t="str">
        <f t="shared" ca="1" si="1"/>
        <v>배미향</v>
      </c>
      <c r="C24" s="94" t="str">
        <f t="shared" ca="1" si="2"/>
        <v>650110-2******</v>
      </c>
      <c r="D24" s="94" t="str">
        <f t="shared" ca="1" si="3"/>
        <v>121여단 봉산</v>
      </c>
      <c r="E24" s="94" t="str">
        <f t="shared" ca="1" si="4"/>
        <v>민간조리원</v>
      </c>
      <c r="F24" s="95">
        <f t="shared" ca="1" si="5"/>
        <v>2</v>
      </c>
      <c r="G24" s="237"/>
      <c r="H24" s="237"/>
      <c r="I24" s="237"/>
      <c r="J24" s="238">
        <f t="shared" si="6"/>
        <v>0</v>
      </c>
      <c r="K24" s="238">
        <f t="shared" si="7"/>
        <v>0</v>
      </c>
      <c r="L24" s="238">
        <f t="shared" si="8"/>
        <v>0</v>
      </c>
      <c r="M24" s="241"/>
      <c r="N24" s="241"/>
      <c r="O24" s="252"/>
      <c r="P24" s="247">
        <f t="shared" si="9"/>
        <v>0</v>
      </c>
      <c r="Q24" s="251">
        <f t="shared" si="10"/>
        <v>0</v>
      </c>
      <c r="R24" s="247">
        <f t="shared" si="11"/>
        <v>0</v>
      </c>
      <c r="S24" s="255">
        <f t="shared" si="12"/>
        <v>0</v>
      </c>
      <c r="T24" s="257">
        <f t="shared" si="13"/>
        <v>0</v>
      </c>
      <c r="U24" s="261"/>
      <c r="V24" s="264"/>
      <c r="W24" s="267">
        <f t="shared" si="0"/>
        <v>0</v>
      </c>
      <c r="X24" s="228"/>
      <c r="Y24" s="34">
        <f t="shared" si="14"/>
        <v>0</v>
      </c>
      <c r="Z24" s="34">
        <f t="shared" si="14"/>
        <v>0</v>
      </c>
      <c r="AA24" s="34">
        <f t="shared" si="15"/>
        <v>0</v>
      </c>
      <c r="AB24" s="24"/>
      <c r="AC24" s="24"/>
      <c r="AD24" s="24"/>
      <c r="AE24" s="24"/>
      <c r="AF24" s="24"/>
      <c r="AG24" s="34">
        <f>IF(R24&gt;1060000,INDEX(간이세액표!A:L,MATCH(R24,간이세액표!A:A,3),F24+3),0)</f>
        <v>0</v>
      </c>
      <c r="AH24" s="34">
        <f t="shared" si="16"/>
        <v>0</v>
      </c>
      <c r="AI24" s="46">
        <f t="shared" si="17"/>
        <v>0</v>
      </c>
      <c r="AJ24" s="46">
        <f t="shared" si="18"/>
        <v>0</v>
      </c>
      <c r="AK24" s="46">
        <f t="shared" si="19"/>
        <v>0</v>
      </c>
      <c r="AL24" s="24"/>
      <c r="AM24" s="24"/>
      <c r="AN24" s="24"/>
      <c r="AO24" s="240"/>
      <c r="AP24" s="237">
        <f t="shared" si="20"/>
        <v>0</v>
      </c>
      <c r="AQ24" s="237">
        <v>0</v>
      </c>
      <c r="AR24" s="237">
        <f t="shared" si="21"/>
        <v>0</v>
      </c>
      <c r="AS24" s="237">
        <f t="shared" si="22"/>
        <v>0</v>
      </c>
      <c r="AT24" s="237">
        <v>0</v>
      </c>
      <c r="AU24" s="237">
        <f t="shared" si="23"/>
        <v>0</v>
      </c>
      <c r="AV24" s="237">
        <f t="shared" si="24"/>
        <v>0</v>
      </c>
      <c r="AW24" s="237">
        <v>0</v>
      </c>
      <c r="AX24" s="237">
        <f t="shared" si="25"/>
        <v>0</v>
      </c>
      <c r="AY24" s="237">
        <v>0</v>
      </c>
      <c r="AZ24" s="237">
        <v>0</v>
      </c>
      <c r="BB24" s="243"/>
    </row>
    <row r="25" spans="1:54" x14ac:dyDescent="0.3">
      <c r="A25" s="47">
        <v>20</v>
      </c>
      <c r="B25" s="94" t="str">
        <f t="shared" ca="1" si="1"/>
        <v>이상자</v>
      </c>
      <c r="C25" s="94" t="str">
        <f t="shared" ca="1" si="2"/>
        <v>641012-2******</v>
      </c>
      <c r="D25" s="94" t="str">
        <f t="shared" ca="1" si="3"/>
        <v>121여단 2대대</v>
      </c>
      <c r="E25" s="94" t="str">
        <f t="shared" ca="1" si="4"/>
        <v>민간조리원</v>
      </c>
      <c r="F25" s="95">
        <f t="shared" ca="1" si="5"/>
        <v>0</v>
      </c>
      <c r="G25" s="237"/>
      <c r="H25" s="237"/>
      <c r="I25" s="237"/>
      <c r="J25" s="238">
        <f t="shared" si="6"/>
        <v>0</v>
      </c>
      <c r="K25" s="238">
        <f t="shared" si="7"/>
        <v>0</v>
      </c>
      <c r="L25" s="238">
        <f t="shared" si="8"/>
        <v>0</v>
      </c>
      <c r="M25" s="241"/>
      <c r="N25" s="241"/>
      <c r="O25" s="252"/>
      <c r="P25" s="247">
        <f t="shared" si="9"/>
        <v>0</v>
      </c>
      <c r="Q25" s="251">
        <f t="shared" si="10"/>
        <v>0</v>
      </c>
      <c r="R25" s="247">
        <f t="shared" si="11"/>
        <v>0</v>
      </c>
      <c r="S25" s="255">
        <f t="shared" si="12"/>
        <v>0</v>
      </c>
      <c r="T25" s="257">
        <f t="shared" si="13"/>
        <v>0</v>
      </c>
      <c r="U25" s="261"/>
      <c r="V25" s="264"/>
      <c r="W25" s="267">
        <f t="shared" si="0"/>
        <v>0</v>
      </c>
      <c r="X25" s="228"/>
      <c r="Y25" s="34">
        <f t="shared" si="14"/>
        <v>0</v>
      </c>
      <c r="Z25" s="34">
        <f t="shared" si="14"/>
        <v>0</v>
      </c>
      <c r="AA25" s="34">
        <f t="shared" si="15"/>
        <v>0</v>
      </c>
      <c r="AB25" s="24"/>
      <c r="AC25" s="24"/>
      <c r="AD25" s="24"/>
      <c r="AE25" s="24"/>
      <c r="AF25" s="24"/>
      <c r="AG25" s="34">
        <f>IF(R25&gt;1060000,INDEX(간이세액표!A:L,MATCH(R25,간이세액표!A:A,3),F25+3),0)</f>
        <v>0</v>
      </c>
      <c r="AH25" s="34">
        <f t="shared" si="16"/>
        <v>0</v>
      </c>
      <c r="AI25" s="46">
        <f t="shared" si="17"/>
        <v>0</v>
      </c>
      <c r="AJ25" s="46">
        <f t="shared" si="18"/>
        <v>0</v>
      </c>
      <c r="AK25" s="46">
        <f t="shared" si="19"/>
        <v>0</v>
      </c>
      <c r="AL25" s="24"/>
      <c r="AM25" s="24"/>
      <c r="AN25" s="24"/>
      <c r="AO25" s="240"/>
      <c r="AP25" s="237">
        <f t="shared" si="20"/>
        <v>0</v>
      </c>
      <c r="AQ25" s="237">
        <v>0</v>
      </c>
      <c r="AR25" s="237">
        <f t="shared" si="21"/>
        <v>0</v>
      </c>
      <c r="AS25" s="237">
        <f t="shared" si="22"/>
        <v>0</v>
      </c>
      <c r="AT25" s="237">
        <v>0</v>
      </c>
      <c r="AU25" s="237">
        <f t="shared" si="23"/>
        <v>0</v>
      </c>
      <c r="AV25" s="237">
        <f t="shared" si="24"/>
        <v>0</v>
      </c>
      <c r="AW25" s="237">
        <v>0</v>
      </c>
      <c r="AX25" s="237">
        <f t="shared" si="25"/>
        <v>0</v>
      </c>
      <c r="AY25" s="237">
        <v>0</v>
      </c>
      <c r="AZ25" s="237">
        <v>0</v>
      </c>
      <c r="BB25" s="243"/>
    </row>
    <row r="26" spans="1:54" x14ac:dyDescent="0.3">
      <c r="A26" s="47">
        <v>21</v>
      </c>
      <c r="B26" s="94" t="str">
        <f t="shared" ca="1" si="1"/>
        <v>김덕남</v>
      </c>
      <c r="C26" s="94" t="str">
        <f t="shared" ca="1" si="2"/>
        <v>701004-2******</v>
      </c>
      <c r="D26" s="94" t="str">
        <f t="shared" ca="1" si="3"/>
        <v>121여단 직산</v>
      </c>
      <c r="E26" s="94" t="str">
        <f t="shared" ca="1" si="4"/>
        <v>민간조리원</v>
      </c>
      <c r="F26" s="95">
        <f t="shared" ca="1" si="5"/>
        <v>0</v>
      </c>
      <c r="G26" s="237"/>
      <c r="H26" s="237"/>
      <c r="I26" s="237"/>
      <c r="J26" s="238">
        <f t="shared" si="6"/>
        <v>0</v>
      </c>
      <c r="K26" s="238">
        <f t="shared" si="7"/>
        <v>0</v>
      </c>
      <c r="L26" s="238">
        <f t="shared" si="8"/>
        <v>0</v>
      </c>
      <c r="M26" s="241"/>
      <c r="N26" s="241"/>
      <c r="O26" s="252"/>
      <c r="P26" s="247">
        <f t="shared" si="9"/>
        <v>0</v>
      </c>
      <c r="Q26" s="251">
        <f t="shared" si="10"/>
        <v>0</v>
      </c>
      <c r="R26" s="247">
        <f t="shared" si="11"/>
        <v>0</v>
      </c>
      <c r="S26" s="255">
        <f t="shared" si="12"/>
        <v>0</v>
      </c>
      <c r="T26" s="257">
        <f t="shared" si="13"/>
        <v>0</v>
      </c>
      <c r="U26" s="261"/>
      <c r="V26" s="264"/>
      <c r="W26" s="266">
        <f t="shared" si="0"/>
        <v>0</v>
      </c>
      <c r="X26" s="228"/>
      <c r="Y26" s="34">
        <f t="shared" si="14"/>
        <v>0</v>
      </c>
      <c r="Z26" s="34">
        <f t="shared" si="14"/>
        <v>0</v>
      </c>
      <c r="AA26" s="34">
        <f t="shared" si="15"/>
        <v>0</v>
      </c>
      <c r="AB26" s="24"/>
      <c r="AC26" s="24"/>
      <c r="AD26" s="24"/>
      <c r="AE26" s="24"/>
      <c r="AF26" s="24"/>
      <c r="AG26" s="34">
        <f>IF(R26&gt;1060000,INDEX(간이세액표!A:L,MATCH(R26,간이세액표!A:A,3),F26+3),0)</f>
        <v>0</v>
      </c>
      <c r="AH26" s="34">
        <f t="shared" si="16"/>
        <v>0</v>
      </c>
      <c r="AI26" s="46">
        <f t="shared" si="17"/>
        <v>0</v>
      </c>
      <c r="AJ26" s="46">
        <f t="shared" si="18"/>
        <v>0</v>
      </c>
      <c r="AK26" s="46">
        <f t="shared" si="19"/>
        <v>0</v>
      </c>
      <c r="AL26" s="24"/>
      <c r="AM26" s="24"/>
      <c r="AN26" s="24"/>
      <c r="AO26" s="240"/>
      <c r="AP26" s="237">
        <f t="shared" si="20"/>
        <v>0</v>
      </c>
      <c r="AQ26" s="237">
        <v>0</v>
      </c>
      <c r="AR26" s="237">
        <f t="shared" si="21"/>
        <v>0</v>
      </c>
      <c r="AS26" s="237">
        <f t="shared" si="22"/>
        <v>0</v>
      </c>
      <c r="AT26" s="237">
        <v>0</v>
      </c>
      <c r="AU26" s="237">
        <f t="shared" si="23"/>
        <v>0</v>
      </c>
      <c r="AV26" s="237">
        <f t="shared" si="24"/>
        <v>0</v>
      </c>
      <c r="AW26" s="237">
        <v>0</v>
      </c>
      <c r="AX26" s="237">
        <f t="shared" si="25"/>
        <v>0</v>
      </c>
      <c r="AY26" s="237">
        <v>0</v>
      </c>
      <c r="AZ26" s="237">
        <v>0</v>
      </c>
      <c r="BB26" s="243"/>
    </row>
    <row r="27" spans="1:54" x14ac:dyDescent="0.3">
      <c r="A27" s="47">
        <v>22</v>
      </c>
      <c r="B27" s="94" t="str">
        <f t="shared" ca="1" si="1"/>
        <v>류혁환</v>
      </c>
      <c r="C27" s="94" t="str">
        <f t="shared" ca="1" si="2"/>
        <v>600629-2******</v>
      </c>
      <c r="D27" s="94" t="str">
        <f t="shared" ca="1" si="3"/>
        <v>121여단 병곡</v>
      </c>
      <c r="E27" s="94" t="str">
        <f t="shared" ca="1" si="4"/>
        <v>민간조리원</v>
      </c>
      <c r="F27" s="95">
        <f t="shared" ca="1" si="5"/>
        <v>1</v>
      </c>
      <c r="G27" s="237"/>
      <c r="H27" s="237"/>
      <c r="I27" s="237"/>
      <c r="J27" s="238">
        <f t="shared" si="6"/>
        <v>0</v>
      </c>
      <c r="K27" s="238">
        <f t="shared" si="7"/>
        <v>0</v>
      </c>
      <c r="L27" s="238">
        <f t="shared" si="8"/>
        <v>0</v>
      </c>
      <c r="M27" s="241"/>
      <c r="N27" s="241"/>
      <c r="O27" s="252"/>
      <c r="P27" s="247">
        <f t="shared" si="9"/>
        <v>0</v>
      </c>
      <c r="Q27" s="251">
        <f t="shared" si="10"/>
        <v>0</v>
      </c>
      <c r="R27" s="247">
        <f t="shared" si="11"/>
        <v>0</v>
      </c>
      <c r="S27" s="255">
        <f t="shared" si="12"/>
        <v>0</v>
      </c>
      <c r="T27" s="257">
        <f t="shared" si="13"/>
        <v>0</v>
      </c>
      <c r="U27" s="261"/>
      <c r="V27" s="264"/>
      <c r="W27" s="267">
        <f t="shared" si="0"/>
        <v>0</v>
      </c>
      <c r="X27" s="228"/>
      <c r="Y27" s="34">
        <f t="shared" si="14"/>
        <v>0</v>
      </c>
      <c r="Z27" s="34">
        <f t="shared" si="14"/>
        <v>0</v>
      </c>
      <c r="AA27" s="34">
        <f t="shared" si="15"/>
        <v>0</v>
      </c>
      <c r="AB27" s="24"/>
      <c r="AC27" s="24"/>
      <c r="AD27" s="24"/>
      <c r="AE27" s="24"/>
      <c r="AF27" s="24"/>
      <c r="AG27" s="34">
        <f>IF(R27&gt;1060000,INDEX(간이세액표!A:L,MATCH(R27,간이세액표!A:A,3),F27+3),0)</f>
        <v>0</v>
      </c>
      <c r="AH27" s="34">
        <f t="shared" si="16"/>
        <v>0</v>
      </c>
      <c r="AI27" s="46">
        <f t="shared" si="17"/>
        <v>0</v>
      </c>
      <c r="AJ27" s="46">
        <f t="shared" si="18"/>
        <v>0</v>
      </c>
      <c r="AK27" s="46">
        <f t="shared" si="19"/>
        <v>0</v>
      </c>
      <c r="AL27" s="24"/>
      <c r="AM27" s="24"/>
      <c r="AN27" s="24"/>
      <c r="AO27" s="240"/>
      <c r="AP27" s="237">
        <f t="shared" si="20"/>
        <v>0</v>
      </c>
      <c r="AQ27" s="237">
        <v>0</v>
      </c>
      <c r="AR27" s="237">
        <f t="shared" si="21"/>
        <v>0</v>
      </c>
      <c r="AS27" s="237">
        <f t="shared" si="22"/>
        <v>0</v>
      </c>
      <c r="AT27" s="237">
        <v>0</v>
      </c>
      <c r="AU27" s="237">
        <f t="shared" si="23"/>
        <v>0</v>
      </c>
      <c r="AV27" s="237">
        <f t="shared" si="24"/>
        <v>0</v>
      </c>
      <c r="AW27" s="237">
        <v>0</v>
      </c>
      <c r="AX27" s="237">
        <f t="shared" si="25"/>
        <v>0</v>
      </c>
      <c r="AY27" s="237">
        <v>0</v>
      </c>
      <c r="AZ27" s="237">
        <v>0</v>
      </c>
      <c r="BB27" s="243"/>
    </row>
    <row r="28" spans="1:54" x14ac:dyDescent="0.3">
      <c r="A28" s="47">
        <v>23</v>
      </c>
      <c r="B28" s="94" t="str">
        <f t="shared" ca="1" si="1"/>
        <v>허덕기</v>
      </c>
      <c r="C28" s="94" t="str">
        <f t="shared" ca="1" si="2"/>
        <v>720107-2******</v>
      </c>
      <c r="D28" s="94" t="str">
        <f t="shared" ca="1" si="3"/>
        <v>121여단 3대대</v>
      </c>
      <c r="E28" s="94" t="str">
        <f t="shared" ca="1" si="4"/>
        <v>민간조리원</v>
      </c>
      <c r="F28" s="95">
        <f t="shared" ca="1" si="5"/>
        <v>1</v>
      </c>
      <c r="G28" s="237"/>
      <c r="H28" s="237"/>
      <c r="I28" s="237"/>
      <c r="J28" s="238">
        <f t="shared" si="6"/>
        <v>0</v>
      </c>
      <c r="K28" s="238">
        <f t="shared" si="7"/>
        <v>0</v>
      </c>
      <c r="L28" s="238">
        <f t="shared" si="8"/>
        <v>0</v>
      </c>
      <c r="M28" s="241"/>
      <c r="N28" s="241"/>
      <c r="O28" s="252"/>
      <c r="P28" s="247">
        <f t="shared" si="9"/>
        <v>0</v>
      </c>
      <c r="Q28" s="251">
        <f t="shared" si="10"/>
        <v>0</v>
      </c>
      <c r="R28" s="247">
        <f t="shared" si="11"/>
        <v>0</v>
      </c>
      <c r="S28" s="255">
        <f t="shared" si="12"/>
        <v>0</v>
      </c>
      <c r="T28" s="257">
        <f t="shared" si="13"/>
        <v>0</v>
      </c>
      <c r="U28" s="261"/>
      <c r="V28" s="264"/>
      <c r="W28" s="266">
        <f t="shared" si="0"/>
        <v>0</v>
      </c>
      <c r="X28" s="228"/>
      <c r="Y28" s="34">
        <f t="shared" si="14"/>
        <v>0</v>
      </c>
      <c r="Z28" s="34">
        <f t="shared" si="14"/>
        <v>0</v>
      </c>
      <c r="AA28" s="34">
        <f t="shared" si="15"/>
        <v>0</v>
      </c>
      <c r="AB28" s="24"/>
      <c r="AC28" s="24"/>
      <c r="AD28" s="24"/>
      <c r="AE28" s="24"/>
      <c r="AF28" s="24"/>
      <c r="AG28" s="34">
        <f>IF(R28&gt;1060000,INDEX(간이세액표!A:L,MATCH(R28,간이세액표!A:A,3),F28+3),0)</f>
        <v>0</v>
      </c>
      <c r="AH28" s="34">
        <f t="shared" si="16"/>
        <v>0</v>
      </c>
      <c r="AI28" s="46">
        <f t="shared" si="17"/>
        <v>0</v>
      </c>
      <c r="AJ28" s="46">
        <f t="shared" si="18"/>
        <v>0</v>
      </c>
      <c r="AK28" s="46">
        <f t="shared" si="19"/>
        <v>0</v>
      </c>
      <c r="AL28" s="24"/>
      <c r="AM28" s="24"/>
      <c r="AN28" s="24"/>
      <c r="AO28" s="240"/>
      <c r="AP28" s="237">
        <f t="shared" si="20"/>
        <v>0</v>
      </c>
      <c r="AQ28" s="237">
        <v>0</v>
      </c>
      <c r="AR28" s="237">
        <f t="shared" si="21"/>
        <v>0</v>
      </c>
      <c r="AS28" s="237">
        <f t="shared" si="22"/>
        <v>0</v>
      </c>
      <c r="AT28" s="237">
        <v>0</v>
      </c>
      <c r="AU28" s="237">
        <f t="shared" si="23"/>
        <v>0</v>
      </c>
      <c r="AV28" s="237">
        <f t="shared" si="24"/>
        <v>0</v>
      </c>
      <c r="AW28" s="237">
        <v>0</v>
      </c>
      <c r="AX28" s="237">
        <f t="shared" si="25"/>
        <v>0</v>
      </c>
      <c r="AY28" s="237">
        <v>0</v>
      </c>
      <c r="AZ28" s="237">
        <v>0</v>
      </c>
      <c r="BB28" s="243"/>
    </row>
    <row r="29" spans="1:54" x14ac:dyDescent="0.3">
      <c r="A29" s="47">
        <v>24</v>
      </c>
      <c r="B29" s="94" t="str">
        <f t="shared" ca="1" si="1"/>
        <v>김민주</v>
      </c>
      <c r="C29" s="94" t="str">
        <f t="shared" ca="1" si="2"/>
        <v>780310-2******</v>
      </c>
      <c r="D29" s="94" t="str">
        <f t="shared" ca="1" si="3"/>
        <v>121여단 3대대</v>
      </c>
      <c r="E29" s="94" t="str">
        <f t="shared" ca="1" si="4"/>
        <v>민간조리원</v>
      </c>
      <c r="F29" s="95">
        <f t="shared" ca="1" si="5"/>
        <v>0</v>
      </c>
      <c r="G29" s="237"/>
      <c r="H29" s="237"/>
      <c r="I29" s="237"/>
      <c r="J29" s="238">
        <f t="shared" si="6"/>
        <v>0</v>
      </c>
      <c r="K29" s="238">
        <f t="shared" si="7"/>
        <v>0</v>
      </c>
      <c r="L29" s="238">
        <f t="shared" si="8"/>
        <v>0</v>
      </c>
      <c r="M29" s="241"/>
      <c r="N29" s="241"/>
      <c r="O29" s="252"/>
      <c r="P29" s="247">
        <f t="shared" si="9"/>
        <v>0</v>
      </c>
      <c r="Q29" s="251">
        <f t="shared" si="10"/>
        <v>0</v>
      </c>
      <c r="R29" s="247">
        <f t="shared" si="11"/>
        <v>0</v>
      </c>
      <c r="S29" s="255">
        <f t="shared" si="12"/>
        <v>0</v>
      </c>
      <c r="T29" s="257">
        <f t="shared" si="13"/>
        <v>0</v>
      </c>
      <c r="U29" s="261"/>
      <c r="V29" s="264"/>
      <c r="W29" s="267">
        <f>T29-U29+V29</f>
        <v>0</v>
      </c>
      <c r="X29" s="228"/>
      <c r="Y29" s="34">
        <f t="shared" si="14"/>
        <v>0</v>
      </c>
      <c r="Z29" s="34">
        <f t="shared" si="14"/>
        <v>0</v>
      </c>
      <c r="AA29" s="34">
        <f t="shared" si="15"/>
        <v>0</v>
      </c>
      <c r="AB29" s="24"/>
      <c r="AC29" s="24"/>
      <c r="AD29" s="24"/>
      <c r="AE29" s="24"/>
      <c r="AF29" s="24"/>
      <c r="AG29" s="34">
        <f>IF(R29&gt;1060000,INDEX(간이세액표!A:L,MATCH(R29,간이세액표!A:A,3),F29+3),0)</f>
        <v>0</v>
      </c>
      <c r="AH29" s="34">
        <f t="shared" si="16"/>
        <v>0</v>
      </c>
      <c r="AI29" s="46">
        <f t="shared" si="17"/>
        <v>0</v>
      </c>
      <c r="AJ29" s="46">
        <f t="shared" si="18"/>
        <v>0</v>
      </c>
      <c r="AK29" s="46">
        <f t="shared" si="19"/>
        <v>0</v>
      </c>
      <c r="AL29" s="24"/>
      <c r="AM29" s="24"/>
      <c r="AN29" s="24"/>
      <c r="AO29" s="240"/>
      <c r="AP29" s="237">
        <f t="shared" si="20"/>
        <v>0</v>
      </c>
      <c r="AQ29" s="237">
        <v>0</v>
      </c>
      <c r="AR29" s="237">
        <f t="shared" si="21"/>
        <v>0</v>
      </c>
      <c r="AS29" s="237">
        <f t="shared" si="22"/>
        <v>0</v>
      </c>
      <c r="AT29" s="237">
        <v>0</v>
      </c>
      <c r="AU29" s="237">
        <f t="shared" si="23"/>
        <v>0</v>
      </c>
      <c r="AV29" s="237">
        <f t="shared" si="24"/>
        <v>0</v>
      </c>
      <c r="AW29" s="237">
        <v>0</v>
      </c>
      <c r="AX29" s="237">
        <f t="shared" si="25"/>
        <v>0</v>
      </c>
      <c r="AY29" s="237">
        <v>0</v>
      </c>
      <c r="AZ29" s="237">
        <v>0</v>
      </c>
      <c r="BB29" s="243"/>
    </row>
    <row r="30" spans="1:54" x14ac:dyDescent="0.3">
      <c r="A30" s="47">
        <v>25</v>
      </c>
      <c r="B30" s="94" t="str">
        <f t="shared" ca="1" si="1"/>
        <v>황순남</v>
      </c>
      <c r="C30" s="94" t="str">
        <f t="shared" ca="1" si="2"/>
        <v>691005-2******</v>
      </c>
      <c r="D30" s="94" t="str">
        <f t="shared" ca="1" si="3"/>
        <v>122여단 본부</v>
      </c>
      <c r="E30" s="94" t="str">
        <f t="shared" ca="1" si="4"/>
        <v>민간조리원</v>
      </c>
      <c r="F30" s="95">
        <f t="shared" ca="1" si="5"/>
        <v>1</v>
      </c>
      <c r="G30" s="237"/>
      <c r="H30" s="237"/>
      <c r="I30" s="237"/>
      <c r="J30" s="238">
        <f t="shared" si="6"/>
        <v>0</v>
      </c>
      <c r="K30" s="238">
        <f t="shared" si="7"/>
        <v>0</v>
      </c>
      <c r="L30" s="238">
        <f t="shared" si="8"/>
        <v>0</v>
      </c>
      <c r="M30" s="241"/>
      <c r="N30" s="241"/>
      <c r="O30" s="252"/>
      <c r="P30" s="247">
        <f t="shared" si="9"/>
        <v>0</v>
      </c>
      <c r="Q30" s="251">
        <f t="shared" si="10"/>
        <v>0</v>
      </c>
      <c r="R30" s="247">
        <f t="shared" si="11"/>
        <v>0</v>
      </c>
      <c r="S30" s="255">
        <f t="shared" si="12"/>
        <v>0</v>
      </c>
      <c r="T30" s="257">
        <f t="shared" si="13"/>
        <v>0</v>
      </c>
      <c r="U30" s="261"/>
      <c r="V30" s="264"/>
      <c r="W30" s="265">
        <f t="shared" ref="W30:W54" si="26">T30-U30+V30</f>
        <v>0</v>
      </c>
      <c r="X30" s="228"/>
      <c r="Y30" s="34">
        <f t="shared" si="14"/>
        <v>0</v>
      </c>
      <c r="Z30" s="34">
        <f t="shared" si="14"/>
        <v>0</v>
      </c>
      <c r="AA30" s="34">
        <f t="shared" si="15"/>
        <v>0</v>
      </c>
      <c r="AB30" s="24"/>
      <c r="AC30" s="24"/>
      <c r="AD30" s="24"/>
      <c r="AE30" s="24"/>
      <c r="AF30" s="24"/>
      <c r="AG30" s="34">
        <f>IF(R30&gt;1060000,INDEX(간이세액표!A:L,MATCH(R30,간이세액표!A:A,3),F30+3),0)</f>
        <v>0</v>
      </c>
      <c r="AH30" s="34">
        <f t="shared" si="16"/>
        <v>0</v>
      </c>
      <c r="AI30" s="46">
        <f t="shared" si="17"/>
        <v>0</v>
      </c>
      <c r="AJ30" s="46">
        <f t="shared" si="18"/>
        <v>0</v>
      </c>
      <c r="AK30" s="46">
        <f t="shared" si="19"/>
        <v>0</v>
      </c>
      <c r="AL30" s="24"/>
      <c r="AM30" s="24"/>
      <c r="AN30" s="24"/>
      <c r="AO30" s="240"/>
      <c r="AP30" s="237">
        <f t="shared" si="20"/>
        <v>0</v>
      </c>
      <c r="AQ30" s="237">
        <v>0</v>
      </c>
      <c r="AR30" s="237">
        <f t="shared" si="21"/>
        <v>0</v>
      </c>
      <c r="AS30" s="237">
        <f t="shared" si="22"/>
        <v>0</v>
      </c>
      <c r="AT30" s="237">
        <v>0</v>
      </c>
      <c r="AU30" s="237">
        <f t="shared" si="23"/>
        <v>0</v>
      </c>
      <c r="AV30" s="237">
        <f t="shared" si="24"/>
        <v>0</v>
      </c>
      <c r="AW30" s="237">
        <v>0</v>
      </c>
      <c r="AX30" s="237">
        <f t="shared" si="25"/>
        <v>0</v>
      </c>
      <c r="AY30" s="237">
        <v>0</v>
      </c>
      <c r="AZ30" s="237">
        <v>0</v>
      </c>
      <c r="BB30" s="243"/>
    </row>
    <row r="31" spans="1:54" x14ac:dyDescent="0.3">
      <c r="A31" s="47">
        <v>26</v>
      </c>
      <c r="B31" s="94" t="str">
        <f t="shared" ca="1" si="1"/>
        <v>조옥</v>
      </c>
      <c r="C31" s="94" t="str">
        <f t="shared" ca="1" si="2"/>
        <v>601210-2******</v>
      </c>
      <c r="D31" s="94" t="str">
        <f t="shared" ca="1" si="3"/>
        <v>122여단 1대대</v>
      </c>
      <c r="E31" s="94" t="str">
        <f t="shared" ca="1" si="4"/>
        <v>민간조리원</v>
      </c>
      <c r="F31" s="95">
        <f t="shared" ca="1" si="5"/>
        <v>0</v>
      </c>
      <c r="G31" s="237"/>
      <c r="H31" s="237"/>
      <c r="I31" s="237"/>
      <c r="J31" s="238">
        <f t="shared" si="6"/>
        <v>0</v>
      </c>
      <c r="K31" s="238">
        <f t="shared" si="7"/>
        <v>0</v>
      </c>
      <c r="L31" s="238">
        <f t="shared" si="8"/>
        <v>0</v>
      </c>
      <c r="M31" s="241"/>
      <c r="N31" s="241"/>
      <c r="O31" s="252"/>
      <c r="P31" s="247">
        <f t="shared" si="9"/>
        <v>0</v>
      </c>
      <c r="Q31" s="251">
        <f t="shared" si="10"/>
        <v>0</v>
      </c>
      <c r="R31" s="247">
        <f t="shared" si="11"/>
        <v>0</v>
      </c>
      <c r="S31" s="255">
        <f t="shared" si="12"/>
        <v>0</v>
      </c>
      <c r="T31" s="257">
        <f t="shared" si="13"/>
        <v>0</v>
      </c>
      <c r="U31" s="261"/>
      <c r="V31" s="264"/>
      <c r="W31" s="266">
        <f t="shared" si="26"/>
        <v>0</v>
      </c>
      <c r="X31" s="228"/>
      <c r="Y31" s="34">
        <f t="shared" si="14"/>
        <v>0</v>
      </c>
      <c r="Z31" s="34">
        <f t="shared" si="14"/>
        <v>0</v>
      </c>
      <c r="AA31" s="34">
        <f t="shared" si="15"/>
        <v>0</v>
      </c>
      <c r="AB31" s="24"/>
      <c r="AC31" s="24"/>
      <c r="AD31" s="24"/>
      <c r="AE31" s="24"/>
      <c r="AF31" s="24"/>
      <c r="AG31" s="34">
        <f>IF(R31&gt;1060000,INDEX(간이세액표!A:L,MATCH(R31,간이세액표!A:A,3),F31+3),0)</f>
        <v>0</v>
      </c>
      <c r="AH31" s="34">
        <f t="shared" si="16"/>
        <v>0</v>
      </c>
      <c r="AI31" s="46">
        <f t="shared" si="17"/>
        <v>0</v>
      </c>
      <c r="AJ31" s="46">
        <f t="shared" si="18"/>
        <v>0</v>
      </c>
      <c r="AK31" s="46">
        <f t="shared" si="19"/>
        <v>0</v>
      </c>
      <c r="AL31" s="24"/>
      <c r="AM31" s="24"/>
      <c r="AN31" s="24"/>
      <c r="AO31" s="240"/>
      <c r="AP31" s="237">
        <f t="shared" si="20"/>
        <v>0</v>
      </c>
      <c r="AQ31" s="237">
        <v>0</v>
      </c>
      <c r="AR31" s="237">
        <f t="shared" si="21"/>
        <v>0</v>
      </c>
      <c r="AS31" s="237">
        <f t="shared" si="22"/>
        <v>0</v>
      </c>
      <c r="AT31" s="237">
        <v>0</v>
      </c>
      <c r="AU31" s="237">
        <f t="shared" si="23"/>
        <v>0</v>
      </c>
      <c r="AV31" s="237">
        <f t="shared" si="24"/>
        <v>0</v>
      </c>
      <c r="AW31" s="237">
        <v>0</v>
      </c>
      <c r="AX31" s="237">
        <f t="shared" si="25"/>
        <v>0</v>
      </c>
      <c r="AY31" s="237">
        <v>0</v>
      </c>
      <c r="AZ31" s="237">
        <v>0</v>
      </c>
      <c r="BB31" s="243"/>
    </row>
    <row r="32" spans="1:54" x14ac:dyDescent="0.3">
      <c r="A32" s="47">
        <v>27</v>
      </c>
      <c r="B32" s="94" t="str">
        <f t="shared" ca="1" si="1"/>
        <v>김태희</v>
      </c>
      <c r="C32" s="94" t="str">
        <f t="shared" ca="1" si="2"/>
        <v>710923-2******</v>
      </c>
      <c r="D32" s="94" t="str">
        <f t="shared" ca="1" si="3"/>
        <v>122여단 2대대</v>
      </c>
      <c r="E32" s="94" t="str">
        <f t="shared" ca="1" si="4"/>
        <v>민간조리원</v>
      </c>
      <c r="F32" s="95">
        <f t="shared" ca="1" si="5"/>
        <v>0</v>
      </c>
      <c r="G32" s="237"/>
      <c r="H32" s="237"/>
      <c r="I32" s="237"/>
      <c r="J32" s="238">
        <f t="shared" si="6"/>
        <v>0</v>
      </c>
      <c r="K32" s="238">
        <f t="shared" si="7"/>
        <v>0</v>
      </c>
      <c r="L32" s="238">
        <f t="shared" si="8"/>
        <v>0</v>
      </c>
      <c r="M32" s="241"/>
      <c r="N32" s="241"/>
      <c r="O32" s="252"/>
      <c r="P32" s="247">
        <f t="shared" si="9"/>
        <v>0</v>
      </c>
      <c r="Q32" s="251">
        <f t="shared" si="10"/>
        <v>0</v>
      </c>
      <c r="R32" s="247">
        <f t="shared" si="11"/>
        <v>0</v>
      </c>
      <c r="S32" s="255">
        <f t="shared" si="12"/>
        <v>0</v>
      </c>
      <c r="T32" s="257">
        <f t="shared" si="13"/>
        <v>0</v>
      </c>
      <c r="U32" s="261"/>
      <c r="V32" s="264"/>
      <c r="W32" s="266">
        <f t="shared" si="26"/>
        <v>0</v>
      </c>
      <c r="X32" s="228"/>
      <c r="Y32" s="34">
        <f t="shared" si="14"/>
        <v>0</v>
      </c>
      <c r="Z32" s="34">
        <f t="shared" si="14"/>
        <v>0</v>
      </c>
      <c r="AA32" s="34">
        <f t="shared" si="15"/>
        <v>0</v>
      </c>
      <c r="AB32" s="24"/>
      <c r="AC32" s="24"/>
      <c r="AD32" s="24"/>
      <c r="AE32" s="24"/>
      <c r="AF32" s="24"/>
      <c r="AG32" s="34">
        <f>IF(R32&gt;1060000,INDEX(간이세액표!A:L,MATCH(R32,간이세액표!A:A,3),F32+3),0)</f>
        <v>0</v>
      </c>
      <c r="AH32" s="34">
        <f t="shared" si="16"/>
        <v>0</v>
      </c>
      <c r="AI32" s="46">
        <f t="shared" si="17"/>
        <v>0</v>
      </c>
      <c r="AJ32" s="46">
        <f t="shared" si="18"/>
        <v>0</v>
      </c>
      <c r="AK32" s="46">
        <f t="shared" si="19"/>
        <v>0</v>
      </c>
      <c r="AL32" s="24"/>
      <c r="AM32" s="24"/>
      <c r="AN32" s="24"/>
      <c r="AO32" s="240"/>
      <c r="AP32" s="237">
        <f t="shared" si="20"/>
        <v>0</v>
      </c>
      <c r="AQ32" s="237">
        <v>0</v>
      </c>
      <c r="AR32" s="237">
        <f t="shared" si="21"/>
        <v>0</v>
      </c>
      <c r="AS32" s="237">
        <f t="shared" si="22"/>
        <v>0</v>
      </c>
      <c r="AT32" s="237">
        <v>0</v>
      </c>
      <c r="AU32" s="237">
        <f t="shared" si="23"/>
        <v>0</v>
      </c>
      <c r="AV32" s="237">
        <f t="shared" si="24"/>
        <v>0</v>
      </c>
      <c r="AW32" s="237">
        <v>0</v>
      </c>
      <c r="AX32" s="237">
        <f t="shared" si="25"/>
        <v>0</v>
      </c>
      <c r="AY32" s="237">
        <v>0</v>
      </c>
      <c r="AZ32" s="237">
        <v>0</v>
      </c>
      <c r="BB32" s="243"/>
    </row>
    <row r="33" spans="1:54" x14ac:dyDescent="0.3">
      <c r="A33" s="47">
        <v>28</v>
      </c>
      <c r="B33" s="94" t="str">
        <f t="shared" ca="1" si="1"/>
        <v>임종순</v>
      </c>
      <c r="C33" s="94" t="str">
        <f t="shared" ca="1" si="2"/>
        <v>661218-2******</v>
      </c>
      <c r="D33" s="94" t="str">
        <f t="shared" ca="1" si="3"/>
        <v>122여단 3대대</v>
      </c>
      <c r="E33" s="94" t="str">
        <f t="shared" ca="1" si="4"/>
        <v>민간조리원</v>
      </c>
      <c r="F33" s="95">
        <f t="shared" ca="1" si="5"/>
        <v>2</v>
      </c>
      <c r="G33" s="237"/>
      <c r="H33" s="237"/>
      <c r="I33" s="237"/>
      <c r="J33" s="238">
        <f t="shared" si="6"/>
        <v>0</v>
      </c>
      <c r="K33" s="238">
        <f t="shared" si="7"/>
        <v>0</v>
      </c>
      <c r="L33" s="238">
        <f t="shared" si="8"/>
        <v>0</v>
      </c>
      <c r="M33" s="241"/>
      <c r="N33" s="241"/>
      <c r="O33" s="252"/>
      <c r="P33" s="247">
        <f t="shared" si="9"/>
        <v>0</v>
      </c>
      <c r="Q33" s="251">
        <f t="shared" si="10"/>
        <v>0</v>
      </c>
      <c r="R33" s="247">
        <f t="shared" si="11"/>
        <v>0</v>
      </c>
      <c r="S33" s="255">
        <f t="shared" si="12"/>
        <v>0</v>
      </c>
      <c r="T33" s="257">
        <f t="shared" si="13"/>
        <v>0</v>
      </c>
      <c r="U33" s="261"/>
      <c r="V33" s="264"/>
      <c r="W33" s="267">
        <f t="shared" si="26"/>
        <v>0</v>
      </c>
      <c r="X33" s="228"/>
      <c r="Y33" s="34">
        <f t="shared" si="14"/>
        <v>0</v>
      </c>
      <c r="Z33" s="34">
        <f t="shared" si="14"/>
        <v>0</v>
      </c>
      <c r="AA33" s="34">
        <f t="shared" si="15"/>
        <v>0</v>
      </c>
      <c r="AB33" s="24"/>
      <c r="AC33" s="24"/>
      <c r="AD33" s="24"/>
      <c r="AE33" s="24"/>
      <c r="AF33" s="24"/>
      <c r="AG33" s="34">
        <f>IF(R33&gt;1060000,INDEX(간이세액표!A:L,MATCH(R33,간이세액표!A:A,3),F33+3),0)</f>
        <v>0</v>
      </c>
      <c r="AH33" s="34">
        <f t="shared" si="16"/>
        <v>0</v>
      </c>
      <c r="AI33" s="46">
        <f t="shared" si="17"/>
        <v>0</v>
      </c>
      <c r="AJ33" s="46">
        <f t="shared" si="18"/>
        <v>0</v>
      </c>
      <c r="AK33" s="46">
        <f t="shared" si="19"/>
        <v>0</v>
      </c>
      <c r="AL33" s="24"/>
      <c r="AM33" s="24"/>
      <c r="AN33" s="24"/>
      <c r="AO33" s="240"/>
      <c r="AP33" s="237">
        <f t="shared" si="20"/>
        <v>0</v>
      </c>
      <c r="AQ33" s="237">
        <v>0</v>
      </c>
      <c r="AR33" s="237">
        <f t="shared" si="21"/>
        <v>0</v>
      </c>
      <c r="AS33" s="237">
        <f t="shared" si="22"/>
        <v>0</v>
      </c>
      <c r="AT33" s="237">
        <v>0</v>
      </c>
      <c r="AU33" s="237">
        <f t="shared" si="23"/>
        <v>0</v>
      </c>
      <c r="AV33" s="237">
        <f t="shared" si="24"/>
        <v>0</v>
      </c>
      <c r="AW33" s="237">
        <v>0</v>
      </c>
      <c r="AX33" s="237">
        <f t="shared" si="25"/>
        <v>0</v>
      </c>
      <c r="AY33" s="237">
        <v>0</v>
      </c>
      <c r="AZ33" s="237">
        <v>0</v>
      </c>
      <c r="BB33" s="243"/>
    </row>
    <row r="34" spans="1:54" x14ac:dyDescent="0.3">
      <c r="A34" s="47">
        <v>29</v>
      </c>
      <c r="B34" s="94" t="str">
        <f t="shared" ca="1" si="1"/>
        <v>김귀애</v>
      </c>
      <c r="C34" s="94" t="str">
        <f t="shared" ca="1" si="2"/>
        <v>560405-2******</v>
      </c>
      <c r="D34" s="94" t="str">
        <f t="shared" ca="1" si="3"/>
        <v>122여단 월포</v>
      </c>
      <c r="E34" s="94" t="str">
        <f t="shared" ca="1" si="4"/>
        <v>민간조리원</v>
      </c>
      <c r="F34" s="95">
        <f t="shared" ca="1" si="5"/>
        <v>0</v>
      </c>
      <c r="G34" s="237"/>
      <c r="H34" s="237"/>
      <c r="I34" s="237"/>
      <c r="J34" s="238">
        <f t="shared" si="6"/>
        <v>0</v>
      </c>
      <c r="K34" s="238">
        <f t="shared" si="7"/>
        <v>0</v>
      </c>
      <c r="L34" s="238">
        <f t="shared" si="8"/>
        <v>0</v>
      </c>
      <c r="M34" s="241"/>
      <c r="N34" s="241"/>
      <c r="O34" s="252"/>
      <c r="P34" s="247">
        <f t="shared" si="9"/>
        <v>0</v>
      </c>
      <c r="Q34" s="251">
        <f t="shared" si="10"/>
        <v>0</v>
      </c>
      <c r="R34" s="247">
        <f t="shared" si="11"/>
        <v>0</v>
      </c>
      <c r="S34" s="255">
        <f t="shared" si="12"/>
        <v>0</v>
      </c>
      <c r="T34" s="257">
        <f t="shared" si="13"/>
        <v>0</v>
      </c>
      <c r="U34" s="261"/>
      <c r="V34" s="264"/>
      <c r="W34" s="267">
        <f t="shared" si="26"/>
        <v>0</v>
      </c>
      <c r="X34" s="228"/>
      <c r="Y34" s="34">
        <f t="shared" si="14"/>
        <v>0</v>
      </c>
      <c r="Z34" s="34">
        <f t="shared" si="14"/>
        <v>0</v>
      </c>
      <c r="AA34" s="34">
        <f t="shared" si="15"/>
        <v>0</v>
      </c>
      <c r="AB34" s="24"/>
      <c r="AC34" s="24"/>
      <c r="AD34" s="24"/>
      <c r="AE34" s="24"/>
      <c r="AF34" s="24"/>
      <c r="AG34" s="34">
        <f>IF(R34&gt;1060000,INDEX(간이세액표!A:L,MATCH(R34,간이세액표!A:A,3),F34+3),0)</f>
        <v>0</v>
      </c>
      <c r="AH34" s="34">
        <f t="shared" si="16"/>
        <v>0</v>
      </c>
      <c r="AI34" s="46">
        <f t="shared" si="17"/>
        <v>0</v>
      </c>
      <c r="AJ34" s="46">
        <f t="shared" si="18"/>
        <v>0</v>
      </c>
      <c r="AK34" s="46">
        <f t="shared" si="19"/>
        <v>0</v>
      </c>
      <c r="AL34" s="24"/>
      <c r="AM34" s="24"/>
      <c r="AN34" s="24"/>
      <c r="AO34" s="240"/>
      <c r="AP34" s="237">
        <f t="shared" si="20"/>
        <v>0</v>
      </c>
      <c r="AQ34" s="237">
        <v>0</v>
      </c>
      <c r="AR34" s="237">
        <f t="shared" si="21"/>
        <v>0</v>
      </c>
      <c r="AS34" s="237">
        <f t="shared" si="22"/>
        <v>0</v>
      </c>
      <c r="AT34" s="237">
        <v>0</v>
      </c>
      <c r="AU34" s="237">
        <f t="shared" si="23"/>
        <v>0</v>
      </c>
      <c r="AV34" s="237">
        <f t="shared" si="24"/>
        <v>0</v>
      </c>
      <c r="AW34" s="237">
        <v>0</v>
      </c>
      <c r="AX34" s="237">
        <f t="shared" si="25"/>
        <v>0</v>
      </c>
      <c r="AY34" s="237">
        <v>0</v>
      </c>
      <c r="AZ34" s="237">
        <v>0</v>
      </c>
      <c r="BB34" s="243"/>
    </row>
    <row r="35" spans="1:54" x14ac:dyDescent="0.3">
      <c r="A35" s="47">
        <v>30</v>
      </c>
      <c r="B35" s="94" t="str">
        <f t="shared" ca="1" si="1"/>
        <v>정영숙</v>
      </c>
      <c r="C35" s="94" t="str">
        <f t="shared" ca="1" si="2"/>
        <v>640821-2******</v>
      </c>
      <c r="D35" s="94" t="str">
        <f t="shared" ca="1" si="3"/>
        <v>122여단 장사</v>
      </c>
      <c r="E35" s="94" t="str">
        <f t="shared" ca="1" si="4"/>
        <v>민간조리원</v>
      </c>
      <c r="F35" s="95">
        <f t="shared" ca="1" si="5"/>
        <v>0</v>
      </c>
      <c r="G35" s="237"/>
      <c r="H35" s="237"/>
      <c r="I35" s="237"/>
      <c r="J35" s="238">
        <f t="shared" si="6"/>
        <v>0</v>
      </c>
      <c r="K35" s="238">
        <f t="shared" si="7"/>
        <v>0</v>
      </c>
      <c r="L35" s="238">
        <f t="shared" si="8"/>
        <v>0</v>
      </c>
      <c r="M35" s="241"/>
      <c r="N35" s="241"/>
      <c r="O35" s="252"/>
      <c r="P35" s="247">
        <f t="shared" si="9"/>
        <v>0</v>
      </c>
      <c r="Q35" s="251">
        <f t="shared" si="10"/>
        <v>0</v>
      </c>
      <c r="R35" s="247">
        <f t="shared" si="11"/>
        <v>0</v>
      </c>
      <c r="S35" s="255">
        <f t="shared" si="12"/>
        <v>0</v>
      </c>
      <c r="T35" s="257">
        <f t="shared" si="13"/>
        <v>0</v>
      </c>
      <c r="U35" s="261"/>
      <c r="V35" s="264"/>
      <c r="W35" s="265">
        <f t="shared" si="26"/>
        <v>0</v>
      </c>
      <c r="X35" s="228"/>
      <c r="Y35" s="34">
        <f t="shared" si="14"/>
        <v>0</v>
      </c>
      <c r="Z35" s="34">
        <f t="shared" si="14"/>
        <v>0</v>
      </c>
      <c r="AA35" s="34">
        <f t="shared" si="15"/>
        <v>0</v>
      </c>
      <c r="AB35" s="24"/>
      <c r="AC35" s="24"/>
      <c r="AD35" s="24"/>
      <c r="AE35" s="24"/>
      <c r="AF35" s="24"/>
      <c r="AG35" s="34">
        <f>IF(R35&gt;1060000,INDEX(간이세액표!A:L,MATCH(R35,간이세액표!A:A,3),F35+3),0)</f>
        <v>0</v>
      </c>
      <c r="AH35" s="34">
        <f t="shared" si="16"/>
        <v>0</v>
      </c>
      <c r="AI35" s="46">
        <f t="shared" si="17"/>
        <v>0</v>
      </c>
      <c r="AJ35" s="46">
        <f t="shared" si="18"/>
        <v>0</v>
      </c>
      <c r="AK35" s="46">
        <f t="shared" si="19"/>
        <v>0</v>
      </c>
      <c r="AL35" s="24"/>
      <c r="AM35" s="24"/>
      <c r="AN35" s="24"/>
      <c r="AO35" s="240"/>
      <c r="AP35" s="237">
        <f t="shared" si="20"/>
        <v>0</v>
      </c>
      <c r="AQ35" s="237">
        <v>0</v>
      </c>
      <c r="AR35" s="237">
        <f t="shared" si="21"/>
        <v>0</v>
      </c>
      <c r="AS35" s="237">
        <f t="shared" si="22"/>
        <v>0</v>
      </c>
      <c r="AT35" s="237">
        <v>0</v>
      </c>
      <c r="AU35" s="237">
        <f t="shared" si="23"/>
        <v>0</v>
      </c>
      <c r="AV35" s="237">
        <f t="shared" si="24"/>
        <v>0</v>
      </c>
      <c r="AW35" s="237">
        <v>0</v>
      </c>
      <c r="AX35" s="237">
        <f t="shared" si="25"/>
        <v>0</v>
      </c>
      <c r="AY35" s="237">
        <v>0</v>
      </c>
      <c r="AZ35" s="237">
        <v>0</v>
      </c>
      <c r="BB35" s="243"/>
    </row>
    <row r="36" spans="1:54" x14ac:dyDescent="0.3">
      <c r="A36" s="47">
        <v>31</v>
      </c>
      <c r="B36" s="94" t="str">
        <f t="shared" ca="1" si="1"/>
        <v>권오금</v>
      </c>
      <c r="C36" s="94" t="str">
        <f t="shared" ca="1" si="2"/>
        <v>640501-2******</v>
      </c>
      <c r="D36" s="94" t="str">
        <f t="shared" ca="1" si="3"/>
        <v>122여단 4대대</v>
      </c>
      <c r="E36" s="94" t="str">
        <f t="shared" ca="1" si="4"/>
        <v>민간조리원</v>
      </c>
      <c r="F36" s="95">
        <f t="shared" ca="1" si="5"/>
        <v>1</v>
      </c>
      <c r="G36" s="237"/>
      <c r="H36" s="237"/>
      <c r="I36" s="237"/>
      <c r="J36" s="238">
        <f t="shared" si="6"/>
        <v>0</v>
      </c>
      <c r="K36" s="238">
        <f t="shared" si="7"/>
        <v>0</v>
      </c>
      <c r="L36" s="238">
        <f t="shared" si="8"/>
        <v>0</v>
      </c>
      <c r="M36" s="241"/>
      <c r="N36" s="241"/>
      <c r="O36" s="252"/>
      <c r="P36" s="247">
        <f t="shared" si="9"/>
        <v>0</v>
      </c>
      <c r="Q36" s="251">
        <f t="shared" si="10"/>
        <v>0</v>
      </c>
      <c r="R36" s="247">
        <f t="shared" si="11"/>
        <v>0</v>
      </c>
      <c r="S36" s="255">
        <f t="shared" si="12"/>
        <v>0</v>
      </c>
      <c r="T36" s="257">
        <f t="shared" si="13"/>
        <v>0</v>
      </c>
      <c r="U36" s="261"/>
      <c r="V36" s="264"/>
      <c r="W36" s="266">
        <f t="shared" si="26"/>
        <v>0</v>
      </c>
      <c r="X36" s="228"/>
      <c r="Y36" s="34">
        <f t="shared" si="14"/>
        <v>0</v>
      </c>
      <c r="Z36" s="34">
        <f t="shared" si="14"/>
        <v>0</v>
      </c>
      <c r="AA36" s="34">
        <f t="shared" si="15"/>
        <v>0</v>
      </c>
      <c r="AB36" s="24"/>
      <c r="AC36" s="24"/>
      <c r="AD36" s="24"/>
      <c r="AE36" s="24"/>
      <c r="AF36" s="24"/>
      <c r="AG36" s="34">
        <f>IF(R36&gt;1060000,INDEX(간이세액표!A:L,MATCH(R36,간이세액표!A:A,3),F36+3),0)</f>
        <v>0</v>
      </c>
      <c r="AH36" s="34">
        <f t="shared" si="16"/>
        <v>0</v>
      </c>
      <c r="AI36" s="46">
        <f t="shared" si="17"/>
        <v>0</v>
      </c>
      <c r="AJ36" s="46">
        <f t="shared" si="18"/>
        <v>0</v>
      </c>
      <c r="AK36" s="46">
        <f t="shared" si="19"/>
        <v>0</v>
      </c>
      <c r="AL36" s="24"/>
      <c r="AM36" s="24"/>
      <c r="AN36" s="24"/>
      <c r="AO36" s="240"/>
      <c r="AP36" s="237">
        <f t="shared" si="20"/>
        <v>0</v>
      </c>
      <c r="AQ36" s="237">
        <v>0</v>
      </c>
      <c r="AR36" s="237">
        <f t="shared" si="21"/>
        <v>0</v>
      </c>
      <c r="AS36" s="237">
        <f t="shared" si="22"/>
        <v>0</v>
      </c>
      <c r="AT36" s="237">
        <v>0</v>
      </c>
      <c r="AU36" s="237">
        <f t="shared" si="23"/>
        <v>0</v>
      </c>
      <c r="AV36" s="237">
        <f t="shared" si="24"/>
        <v>0</v>
      </c>
      <c r="AW36" s="237">
        <v>0</v>
      </c>
      <c r="AX36" s="237">
        <f t="shared" si="25"/>
        <v>0</v>
      </c>
      <c r="AY36" s="237">
        <v>0</v>
      </c>
      <c r="AZ36" s="237">
        <v>0</v>
      </c>
      <c r="BB36" s="243"/>
    </row>
    <row r="37" spans="1:54" x14ac:dyDescent="0.3">
      <c r="A37" s="47">
        <v>32</v>
      </c>
      <c r="B37" s="94" t="str">
        <f t="shared" ca="1" si="1"/>
        <v>이명희</v>
      </c>
      <c r="C37" s="94" t="str">
        <f t="shared" ca="1" si="2"/>
        <v>670504-2******</v>
      </c>
      <c r="D37" s="94" t="str">
        <f t="shared" ca="1" si="3"/>
        <v>122여단 5대대</v>
      </c>
      <c r="E37" s="94" t="str">
        <f t="shared" ca="1" si="4"/>
        <v>민간조리원</v>
      </c>
      <c r="F37" s="95">
        <f t="shared" ca="1" si="5"/>
        <v>0</v>
      </c>
      <c r="G37" s="237"/>
      <c r="H37" s="237"/>
      <c r="I37" s="237"/>
      <c r="J37" s="238">
        <f t="shared" si="6"/>
        <v>0</v>
      </c>
      <c r="K37" s="238">
        <f t="shared" si="7"/>
        <v>0</v>
      </c>
      <c r="L37" s="238">
        <f t="shared" si="8"/>
        <v>0</v>
      </c>
      <c r="M37" s="241"/>
      <c r="N37" s="241"/>
      <c r="O37" s="252"/>
      <c r="P37" s="247">
        <f t="shared" si="9"/>
        <v>0</v>
      </c>
      <c r="Q37" s="251">
        <f t="shared" si="10"/>
        <v>0</v>
      </c>
      <c r="R37" s="247">
        <f t="shared" si="11"/>
        <v>0</v>
      </c>
      <c r="S37" s="255">
        <f t="shared" si="12"/>
        <v>0</v>
      </c>
      <c r="T37" s="257">
        <f t="shared" si="13"/>
        <v>0</v>
      </c>
      <c r="U37" s="261"/>
      <c r="V37" s="264"/>
      <c r="W37" s="266">
        <f t="shared" si="26"/>
        <v>0</v>
      </c>
      <c r="X37" s="228"/>
      <c r="Y37" s="34">
        <f t="shared" si="14"/>
        <v>0</v>
      </c>
      <c r="Z37" s="34">
        <f t="shared" si="14"/>
        <v>0</v>
      </c>
      <c r="AA37" s="34">
        <f t="shared" si="15"/>
        <v>0</v>
      </c>
      <c r="AB37" s="24"/>
      <c r="AC37" s="24"/>
      <c r="AD37" s="24"/>
      <c r="AE37" s="24"/>
      <c r="AF37" s="24"/>
      <c r="AG37" s="34">
        <f>IF(R37&gt;1060000,INDEX(간이세액표!A:L,MATCH(R37,간이세액표!A:A,3),F37+3),0)</f>
        <v>0</v>
      </c>
      <c r="AH37" s="34">
        <f t="shared" si="16"/>
        <v>0</v>
      </c>
      <c r="AI37" s="46">
        <f t="shared" si="17"/>
        <v>0</v>
      </c>
      <c r="AJ37" s="46">
        <f t="shared" si="18"/>
        <v>0</v>
      </c>
      <c r="AK37" s="46">
        <f t="shared" si="19"/>
        <v>0</v>
      </c>
      <c r="AL37" s="24"/>
      <c r="AM37" s="24"/>
      <c r="AN37" s="24"/>
      <c r="AO37" s="240"/>
      <c r="AP37" s="237">
        <f t="shared" si="20"/>
        <v>0</v>
      </c>
      <c r="AQ37" s="237">
        <v>0</v>
      </c>
      <c r="AR37" s="237">
        <f t="shared" si="21"/>
        <v>0</v>
      </c>
      <c r="AS37" s="237">
        <f t="shared" si="22"/>
        <v>0</v>
      </c>
      <c r="AT37" s="237">
        <v>0</v>
      </c>
      <c r="AU37" s="237">
        <f t="shared" si="23"/>
        <v>0</v>
      </c>
      <c r="AV37" s="237">
        <f t="shared" si="24"/>
        <v>0</v>
      </c>
      <c r="AW37" s="237">
        <v>0</v>
      </c>
      <c r="AX37" s="237">
        <f t="shared" si="25"/>
        <v>0</v>
      </c>
      <c r="AY37" s="237">
        <v>0</v>
      </c>
      <c r="AZ37" s="237">
        <v>0</v>
      </c>
      <c r="BB37" s="243"/>
    </row>
    <row r="38" spans="1:54" x14ac:dyDescent="0.3">
      <c r="A38" s="47">
        <v>33</v>
      </c>
      <c r="B38" s="94" t="str">
        <f t="shared" ca="1" si="1"/>
        <v>손옥순</v>
      </c>
      <c r="C38" s="94" t="str">
        <f t="shared" ca="1" si="2"/>
        <v>660313-2******</v>
      </c>
      <c r="D38" s="94" t="str">
        <f t="shared" ca="1" si="3"/>
        <v>123여단 본부</v>
      </c>
      <c r="E38" s="94" t="str">
        <f t="shared" ca="1" si="4"/>
        <v>민간조리원</v>
      </c>
      <c r="F38" s="95">
        <f t="shared" ca="1" si="5"/>
        <v>1</v>
      </c>
      <c r="G38" s="237"/>
      <c r="H38" s="237"/>
      <c r="I38" s="237"/>
      <c r="J38" s="238">
        <f t="shared" si="6"/>
        <v>0</v>
      </c>
      <c r="K38" s="238">
        <f t="shared" si="7"/>
        <v>0</v>
      </c>
      <c r="L38" s="238">
        <f t="shared" si="8"/>
        <v>0</v>
      </c>
      <c r="M38" s="241"/>
      <c r="N38" s="241"/>
      <c r="O38" s="252"/>
      <c r="P38" s="247">
        <f t="shared" si="9"/>
        <v>0</v>
      </c>
      <c r="Q38" s="251">
        <f t="shared" si="10"/>
        <v>0</v>
      </c>
      <c r="R38" s="247">
        <f t="shared" si="11"/>
        <v>0</v>
      </c>
      <c r="S38" s="255">
        <f t="shared" si="12"/>
        <v>0</v>
      </c>
      <c r="T38" s="257">
        <f t="shared" si="13"/>
        <v>0</v>
      </c>
      <c r="U38" s="261"/>
      <c r="V38" s="264"/>
      <c r="W38" s="266">
        <f t="shared" si="26"/>
        <v>0</v>
      </c>
      <c r="X38" s="228"/>
      <c r="Y38" s="34">
        <f t="shared" si="14"/>
        <v>0</v>
      </c>
      <c r="Z38" s="34">
        <f t="shared" si="14"/>
        <v>0</v>
      </c>
      <c r="AA38" s="34">
        <f t="shared" si="15"/>
        <v>0</v>
      </c>
      <c r="AB38" s="24"/>
      <c r="AC38" s="24"/>
      <c r="AD38" s="24"/>
      <c r="AE38" s="24"/>
      <c r="AF38" s="24"/>
      <c r="AG38" s="34">
        <f>IF(R38&gt;1060000,INDEX(간이세액표!A:L,MATCH(R38,간이세액표!A:A,3),F38+3),0)</f>
        <v>0</v>
      </c>
      <c r="AH38" s="34">
        <f t="shared" si="16"/>
        <v>0</v>
      </c>
      <c r="AI38" s="46">
        <f t="shared" si="17"/>
        <v>0</v>
      </c>
      <c r="AJ38" s="46">
        <f t="shared" si="18"/>
        <v>0</v>
      </c>
      <c r="AK38" s="46">
        <f t="shared" si="19"/>
        <v>0</v>
      </c>
      <c r="AL38" s="24"/>
      <c r="AM38" s="24"/>
      <c r="AN38" s="24"/>
      <c r="AO38" s="240"/>
      <c r="AP38" s="237">
        <f t="shared" si="20"/>
        <v>0</v>
      </c>
      <c r="AQ38" s="237">
        <v>0</v>
      </c>
      <c r="AR38" s="237">
        <f t="shared" si="21"/>
        <v>0</v>
      </c>
      <c r="AS38" s="237">
        <f t="shared" si="22"/>
        <v>0</v>
      </c>
      <c r="AT38" s="237">
        <v>0</v>
      </c>
      <c r="AU38" s="237">
        <f t="shared" si="23"/>
        <v>0</v>
      </c>
      <c r="AV38" s="237">
        <f t="shared" si="24"/>
        <v>0</v>
      </c>
      <c r="AW38" s="237">
        <v>0</v>
      </c>
      <c r="AX38" s="237">
        <f t="shared" si="25"/>
        <v>0</v>
      </c>
      <c r="AY38" s="237">
        <v>0</v>
      </c>
      <c r="AZ38" s="237">
        <v>0</v>
      </c>
      <c r="BB38" s="243"/>
    </row>
    <row r="39" spans="1:54" x14ac:dyDescent="0.3">
      <c r="A39" s="47">
        <v>34</v>
      </c>
      <c r="B39" s="94" t="str">
        <f t="shared" ca="1" si="1"/>
        <v>이영미</v>
      </c>
      <c r="C39" s="94" t="str">
        <f t="shared" ca="1" si="2"/>
        <v>701226-2******</v>
      </c>
      <c r="D39" s="94" t="str">
        <f t="shared" ca="1" si="3"/>
        <v>123여단 본부</v>
      </c>
      <c r="E39" s="94" t="str">
        <f t="shared" ca="1" si="4"/>
        <v>민간조리원</v>
      </c>
      <c r="F39" s="95">
        <f t="shared" ca="1" si="5"/>
        <v>0</v>
      </c>
      <c r="G39" s="237"/>
      <c r="H39" s="237"/>
      <c r="I39" s="237"/>
      <c r="J39" s="238">
        <f t="shared" si="6"/>
        <v>0</v>
      </c>
      <c r="K39" s="238">
        <f t="shared" si="7"/>
        <v>0</v>
      </c>
      <c r="L39" s="238">
        <f t="shared" si="8"/>
        <v>0</v>
      </c>
      <c r="M39" s="241"/>
      <c r="N39" s="241"/>
      <c r="O39" s="252"/>
      <c r="P39" s="247">
        <f t="shared" si="9"/>
        <v>0</v>
      </c>
      <c r="Q39" s="251">
        <f t="shared" si="10"/>
        <v>0</v>
      </c>
      <c r="R39" s="247">
        <f t="shared" si="11"/>
        <v>0</v>
      </c>
      <c r="S39" s="255">
        <f t="shared" si="12"/>
        <v>0</v>
      </c>
      <c r="T39" s="257">
        <f t="shared" si="13"/>
        <v>0</v>
      </c>
      <c r="U39" s="261"/>
      <c r="V39" s="264"/>
      <c r="W39" s="267">
        <f t="shared" si="26"/>
        <v>0</v>
      </c>
      <c r="X39" s="228"/>
      <c r="Y39" s="34">
        <f t="shared" si="14"/>
        <v>0</v>
      </c>
      <c r="Z39" s="34">
        <f t="shared" si="14"/>
        <v>0</v>
      </c>
      <c r="AA39" s="34">
        <f t="shared" si="15"/>
        <v>0</v>
      </c>
      <c r="AB39" s="24"/>
      <c r="AC39" s="24"/>
      <c r="AD39" s="24"/>
      <c r="AE39" s="24"/>
      <c r="AF39" s="24"/>
      <c r="AG39" s="34">
        <f>IF(R39&gt;1060000,INDEX(간이세액표!A:L,MATCH(R39,간이세액표!A:A,3),F39+3),0)</f>
        <v>0</v>
      </c>
      <c r="AH39" s="34">
        <f t="shared" si="16"/>
        <v>0</v>
      </c>
      <c r="AI39" s="46">
        <f t="shared" si="17"/>
        <v>0</v>
      </c>
      <c r="AJ39" s="46">
        <f t="shared" si="18"/>
        <v>0</v>
      </c>
      <c r="AK39" s="46">
        <f t="shared" si="19"/>
        <v>0</v>
      </c>
      <c r="AL39" s="24"/>
      <c r="AM39" s="24"/>
      <c r="AN39" s="24"/>
      <c r="AO39" s="240"/>
      <c r="AP39" s="237">
        <f t="shared" si="20"/>
        <v>0</v>
      </c>
      <c r="AQ39" s="237">
        <v>0</v>
      </c>
      <c r="AR39" s="237">
        <f t="shared" si="21"/>
        <v>0</v>
      </c>
      <c r="AS39" s="237">
        <f t="shared" si="22"/>
        <v>0</v>
      </c>
      <c r="AT39" s="237">
        <v>0</v>
      </c>
      <c r="AU39" s="237">
        <f t="shared" si="23"/>
        <v>0</v>
      </c>
      <c r="AV39" s="237">
        <f t="shared" si="24"/>
        <v>0</v>
      </c>
      <c r="AW39" s="237">
        <v>0</v>
      </c>
      <c r="AX39" s="237">
        <f t="shared" si="25"/>
        <v>0</v>
      </c>
      <c r="AY39" s="237">
        <v>0</v>
      </c>
      <c r="AZ39" s="237">
        <v>0</v>
      </c>
      <c r="BB39" s="243"/>
    </row>
    <row r="40" spans="1:54" x14ac:dyDescent="0.3">
      <c r="A40" s="47">
        <v>35</v>
      </c>
      <c r="B40" s="94" t="str">
        <f t="shared" ca="1" si="1"/>
        <v>안성애</v>
      </c>
      <c r="C40" s="94" t="str">
        <f t="shared" ca="1" si="2"/>
        <v>740913-2******</v>
      </c>
      <c r="D40" s="94" t="str">
        <f t="shared" ca="1" si="3"/>
        <v>123여단 2대대</v>
      </c>
      <c r="E40" s="94" t="str">
        <f t="shared" ca="1" si="4"/>
        <v>민간조리원</v>
      </c>
      <c r="F40" s="95">
        <f t="shared" ca="1" si="5"/>
        <v>1</v>
      </c>
      <c r="G40" s="237"/>
      <c r="H40" s="237"/>
      <c r="I40" s="237"/>
      <c r="J40" s="238">
        <f t="shared" si="6"/>
        <v>0</v>
      </c>
      <c r="K40" s="238">
        <f t="shared" si="7"/>
        <v>0</v>
      </c>
      <c r="L40" s="238">
        <f t="shared" si="8"/>
        <v>0</v>
      </c>
      <c r="M40" s="241"/>
      <c r="N40" s="241"/>
      <c r="O40" s="252"/>
      <c r="P40" s="247">
        <f t="shared" si="9"/>
        <v>0</v>
      </c>
      <c r="Q40" s="251">
        <f t="shared" si="10"/>
        <v>0</v>
      </c>
      <c r="R40" s="247">
        <f t="shared" si="11"/>
        <v>0</v>
      </c>
      <c r="S40" s="255">
        <f t="shared" si="12"/>
        <v>0</v>
      </c>
      <c r="T40" s="257">
        <f t="shared" si="13"/>
        <v>0</v>
      </c>
      <c r="U40" s="261"/>
      <c r="V40" s="264"/>
      <c r="W40" s="267">
        <f t="shared" si="26"/>
        <v>0</v>
      </c>
      <c r="X40" s="228"/>
      <c r="Y40" s="34">
        <f t="shared" si="14"/>
        <v>0</v>
      </c>
      <c r="Z40" s="34">
        <f t="shared" si="14"/>
        <v>0</v>
      </c>
      <c r="AA40" s="34">
        <f t="shared" si="15"/>
        <v>0</v>
      </c>
      <c r="AB40" s="24"/>
      <c r="AC40" s="24"/>
      <c r="AD40" s="24"/>
      <c r="AE40" s="24"/>
      <c r="AF40" s="24"/>
      <c r="AG40" s="34">
        <f>IF(R40&gt;1060000,INDEX(간이세액표!A:L,MATCH(R40,간이세액표!A:A,3),F40+3),0)</f>
        <v>0</v>
      </c>
      <c r="AH40" s="34">
        <f t="shared" si="16"/>
        <v>0</v>
      </c>
      <c r="AI40" s="46">
        <f t="shared" si="17"/>
        <v>0</v>
      </c>
      <c r="AJ40" s="46">
        <f t="shared" si="18"/>
        <v>0</v>
      </c>
      <c r="AK40" s="46">
        <f t="shared" si="19"/>
        <v>0</v>
      </c>
      <c r="AL40" s="24"/>
      <c r="AM40" s="24"/>
      <c r="AN40" s="24"/>
      <c r="AO40" s="240"/>
      <c r="AP40" s="237">
        <f t="shared" si="20"/>
        <v>0</v>
      </c>
      <c r="AQ40" s="237">
        <v>0</v>
      </c>
      <c r="AR40" s="237">
        <f t="shared" si="21"/>
        <v>0</v>
      </c>
      <c r="AS40" s="237">
        <f t="shared" si="22"/>
        <v>0</v>
      </c>
      <c r="AT40" s="237">
        <v>0</v>
      </c>
      <c r="AU40" s="237">
        <f t="shared" si="23"/>
        <v>0</v>
      </c>
      <c r="AV40" s="237">
        <f t="shared" si="24"/>
        <v>0</v>
      </c>
      <c r="AW40" s="237">
        <v>0</v>
      </c>
      <c r="AX40" s="237">
        <f t="shared" si="25"/>
        <v>0</v>
      </c>
      <c r="AY40" s="237">
        <v>0</v>
      </c>
      <c r="AZ40" s="237">
        <v>0</v>
      </c>
      <c r="BB40" s="243"/>
    </row>
    <row r="41" spans="1:54" x14ac:dyDescent="0.3">
      <c r="A41" s="47">
        <v>36</v>
      </c>
      <c r="B41" s="94" t="str">
        <f t="shared" ca="1" si="1"/>
        <v>박순정</v>
      </c>
      <c r="C41" s="94" t="str">
        <f t="shared" ca="1" si="2"/>
        <v>710912-2******</v>
      </c>
      <c r="D41" s="94" t="str">
        <f t="shared" ca="1" si="3"/>
        <v>123여단 3대대</v>
      </c>
      <c r="E41" s="94" t="str">
        <f t="shared" ca="1" si="4"/>
        <v>민간조리원</v>
      </c>
      <c r="F41" s="95">
        <f t="shared" ca="1" si="5"/>
        <v>0</v>
      </c>
      <c r="G41" s="237"/>
      <c r="H41" s="237"/>
      <c r="I41" s="237"/>
      <c r="J41" s="238">
        <f t="shared" si="6"/>
        <v>0</v>
      </c>
      <c r="K41" s="238">
        <f t="shared" si="7"/>
        <v>0</v>
      </c>
      <c r="L41" s="238">
        <f t="shared" si="8"/>
        <v>0</v>
      </c>
      <c r="M41" s="241"/>
      <c r="N41" s="241"/>
      <c r="O41" s="252"/>
      <c r="P41" s="247">
        <f t="shared" si="9"/>
        <v>0</v>
      </c>
      <c r="Q41" s="251">
        <f t="shared" si="10"/>
        <v>0</v>
      </c>
      <c r="R41" s="247">
        <f t="shared" si="11"/>
        <v>0</v>
      </c>
      <c r="S41" s="255">
        <f t="shared" si="12"/>
        <v>0</v>
      </c>
      <c r="T41" s="257">
        <f t="shared" si="13"/>
        <v>0</v>
      </c>
      <c r="U41" s="261"/>
      <c r="V41" s="264"/>
      <c r="W41" s="267">
        <f t="shared" si="26"/>
        <v>0</v>
      </c>
      <c r="X41" s="228"/>
      <c r="Y41" s="34">
        <f t="shared" si="14"/>
        <v>0</v>
      </c>
      <c r="Z41" s="34">
        <f t="shared" si="14"/>
        <v>0</v>
      </c>
      <c r="AA41" s="34">
        <f t="shared" si="15"/>
        <v>0</v>
      </c>
      <c r="AB41" s="24"/>
      <c r="AC41" s="24"/>
      <c r="AD41" s="24"/>
      <c r="AE41" s="24"/>
      <c r="AF41" s="24"/>
      <c r="AG41" s="34">
        <f>IF(R41&gt;1060000,INDEX(간이세액표!A:L,MATCH(R41,간이세액표!A:A,3),F41+3),0)</f>
        <v>0</v>
      </c>
      <c r="AH41" s="34">
        <f t="shared" si="16"/>
        <v>0</v>
      </c>
      <c r="AI41" s="46">
        <f t="shared" si="17"/>
        <v>0</v>
      </c>
      <c r="AJ41" s="46">
        <f t="shared" si="18"/>
        <v>0</v>
      </c>
      <c r="AK41" s="46">
        <f t="shared" si="19"/>
        <v>0</v>
      </c>
      <c r="AL41" s="24"/>
      <c r="AM41" s="24"/>
      <c r="AN41" s="24"/>
      <c r="AO41" s="240"/>
      <c r="AP41" s="237">
        <f t="shared" si="20"/>
        <v>0</v>
      </c>
      <c r="AQ41" s="237">
        <v>0</v>
      </c>
      <c r="AR41" s="237">
        <f t="shared" si="21"/>
        <v>0</v>
      </c>
      <c r="AS41" s="237">
        <f t="shared" si="22"/>
        <v>0</v>
      </c>
      <c r="AT41" s="237">
        <v>0</v>
      </c>
      <c r="AU41" s="237">
        <f t="shared" si="23"/>
        <v>0</v>
      </c>
      <c r="AV41" s="237">
        <f t="shared" si="24"/>
        <v>0</v>
      </c>
      <c r="AW41" s="237">
        <v>0</v>
      </c>
      <c r="AX41" s="237">
        <f t="shared" si="25"/>
        <v>0</v>
      </c>
      <c r="AY41" s="237">
        <v>0</v>
      </c>
      <c r="AZ41" s="237">
        <v>0</v>
      </c>
      <c r="BB41" s="243"/>
    </row>
    <row r="42" spans="1:54" x14ac:dyDescent="0.3">
      <c r="A42" s="47">
        <v>37</v>
      </c>
      <c r="B42" s="94" t="str">
        <f t="shared" ca="1" si="1"/>
        <v>송금연</v>
      </c>
      <c r="C42" s="94" t="str">
        <f t="shared" ca="1" si="2"/>
        <v>740111-2******</v>
      </c>
      <c r="D42" s="94" t="str">
        <f t="shared" ca="1" si="3"/>
        <v>123여단 3대대</v>
      </c>
      <c r="E42" s="94" t="str">
        <f t="shared" ca="1" si="4"/>
        <v>민간조리원</v>
      </c>
      <c r="F42" s="95">
        <f t="shared" ca="1" si="5"/>
        <v>0</v>
      </c>
      <c r="G42" s="237"/>
      <c r="H42" s="237"/>
      <c r="I42" s="237"/>
      <c r="J42" s="238">
        <f t="shared" si="6"/>
        <v>0</v>
      </c>
      <c r="K42" s="238">
        <f t="shared" si="7"/>
        <v>0</v>
      </c>
      <c r="L42" s="238">
        <f t="shared" si="8"/>
        <v>0</v>
      </c>
      <c r="M42" s="241"/>
      <c r="N42" s="241"/>
      <c r="O42" s="252"/>
      <c r="P42" s="247">
        <f t="shared" si="9"/>
        <v>0</v>
      </c>
      <c r="Q42" s="251">
        <f t="shared" si="10"/>
        <v>0</v>
      </c>
      <c r="R42" s="247">
        <f t="shared" si="11"/>
        <v>0</v>
      </c>
      <c r="S42" s="255">
        <f t="shared" si="12"/>
        <v>0</v>
      </c>
      <c r="T42" s="257">
        <f t="shared" si="13"/>
        <v>0</v>
      </c>
      <c r="U42" s="261"/>
      <c r="V42" s="264"/>
      <c r="W42" s="266">
        <f t="shared" si="26"/>
        <v>0</v>
      </c>
      <c r="X42" s="228"/>
      <c r="Y42" s="34">
        <f t="shared" si="14"/>
        <v>0</v>
      </c>
      <c r="Z42" s="34">
        <f t="shared" si="14"/>
        <v>0</v>
      </c>
      <c r="AA42" s="34">
        <f t="shared" si="15"/>
        <v>0</v>
      </c>
      <c r="AB42" s="24"/>
      <c r="AC42" s="24"/>
      <c r="AD42" s="24"/>
      <c r="AE42" s="24"/>
      <c r="AF42" s="24"/>
      <c r="AG42" s="34">
        <f>IF(R42&gt;1060000,INDEX(간이세액표!A:L,MATCH(R42,간이세액표!A:A,3),F42+3),0)</f>
        <v>0</v>
      </c>
      <c r="AH42" s="34">
        <f t="shared" si="16"/>
        <v>0</v>
      </c>
      <c r="AI42" s="46">
        <f t="shared" si="17"/>
        <v>0</v>
      </c>
      <c r="AJ42" s="46">
        <f t="shared" si="18"/>
        <v>0</v>
      </c>
      <c r="AK42" s="46">
        <f t="shared" si="19"/>
        <v>0</v>
      </c>
      <c r="AL42" s="24"/>
      <c r="AM42" s="24"/>
      <c r="AN42" s="24"/>
      <c r="AO42" s="240"/>
      <c r="AP42" s="237">
        <f t="shared" si="20"/>
        <v>0</v>
      </c>
      <c r="AQ42" s="237">
        <v>0</v>
      </c>
      <c r="AR42" s="237">
        <f t="shared" si="21"/>
        <v>0</v>
      </c>
      <c r="AS42" s="237">
        <f t="shared" si="22"/>
        <v>0</v>
      </c>
      <c r="AT42" s="237">
        <v>0</v>
      </c>
      <c r="AU42" s="237">
        <f t="shared" si="23"/>
        <v>0</v>
      </c>
      <c r="AV42" s="237">
        <f t="shared" si="24"/>
        <v>0</v>
      </c>
      <c r="AW42" s="237">
        <v>0</v>
      </c>
      <c r="AX42" s="237">
        <f t="shared" si="25"/>
        <v>0</v>
      </c>
      <c r="AY42" s="237">
        <v>0</v>
      </c>
      <c r="AZ42" s="237">
        <v>0</v>
      </c>
      <c r="BB42" s="243"/>
    </row>
    <row r="43" spans="1:54" x14ac:dyDescent="0.3">
      <c r="A43" s="47">
        <v>38</v>
      </c>
      <c r="B43" s="94" t="str">
        <f t="shared" ca="1" si="1"/>
        <v>김소희</v>
      </c>
      <c r="C43" s="94" t="str">
        <f t="shared" ca="1" si="2"/>
        <v>700828-2******</v>
      </c>
      <c r="D43" s="94" t="str">
        <f t="shared" ca="1" si="3"/>
        <v>123여단 5대대</v>
      </c>
      <c r="E43" s="94" t="str">
        <f t="shared" ca="1" si="4"/>
        <v>민간조리원</v>
      </c>
      <c r="F43" s="95">
        <f t="shared" ca="1" si="5"/>
        <v>1</v>
      </c>
      <c r="G43" s="237"/>
      <c r="H43" s="237"/>
      <c r="I43" s="237"/>
      <c r="J43" s="238">
        <f t="shared" si="6"/>
        <v>0</v>
      </c>
      <c r="K43" s="238">
        <f t="shared" si="7"/>
        <v>0</v>
      </c>
      <c r="L43" s="238">
        <f t="shared" si="8"/>
        <v>0</v>
      </c>
      <c r="M43" s="241"/>
      <c r="N43" s="241"/>
      <c r="O43" s="252"/>
      <c r="P43" s="247">
        <f t="shared" si="9"/>
        <v>0</v>
      </c>
      <c r="Q43" s="251">
        <f t="shared" si="10"/>
        <v>0</v>
      </c>
      <c r="R43" s="247">
        <f t="shared" si="11"/>
        <v>0</v>
      </c>
      <c r="S43" s="255">
        <f t="shared" si="12"/>
        <v>0</v>
      </c>
      <c r="T43" s="257">
        <f t="shared" si="13"/>
        <v>0</v>
      </c>
      <c r="U43" s="261"/>
      <c r="V43" s="264"/>
      <c r="W43" s="267">
        <f t="shared" si="26"/>
        <v>0</v>
      </c>
      <c r="X43" s="228"/>
      <c r="Y43" s="34">
        <f t="shared" si="14"/>
        <v>0</v>
      </c>
      <c r="Z43" s="34">
        <f t="shared" si="14"/>
        <v>0</v>
      </c>
      <c r="AA43" s="34">
        <f t="shared" si="15"/>
        <v>0</v>
      </c>
      <c r="AB43" s="24"/>
      <c r="AC43" s="24"/>
      <c r="AD43" s="24"/>
      <c r="AE43" s="24"/>
      <c r="AF43" s="24"/>
      <c r="AG43" s="34">
        <f>IF(R43&gt;1060000,INDEX(간이세액표!A:L,MATCH(R43,간이세액표!A:A,3),F43+3),0)</f>
        <v>0</v>
      </c>
      <c r="AH43" s="34">
        <f t="shared" si="16"/>
        <v>0</v>
      </c>
      <c r="AI43" s="46">
        <f t="shared" si="17"/>
        <v>0</v>
      </c>
      <c r="AJ43" s="46">
        <f t="shared" si="18"/>
        <v>0</v>
      </c>
      <c r="AK43" s="46">
        <f t="shared" si="19"/>
        <v>0</v>
      </c>
      <c r="AL43" s="24"/>
      <c r="AM43" s="24"/>
      <c r="AN43" s="24"/>
      <c r="AO43" s="240"/>
      <c r="AP43" s="237">
        <f t="shared" si="20"/>
        <v>0</v>
      </c>
      <c r="AQ43" s="237">
        <v>0</v>
      </c>
      <c r="AR43" s="237">
        <f t="shared" si="21"/>
        <v>0</v>
      </c>
      <c r="AS43" s="237">
        <f t="shared" si="22"/>
        <v>0</v>
      </c>
      <c r="AT43" s="237">
        <v>0</v>
      </c>
      <c r="AU43" s="237">
        <f t="shared" si="23"/>
        <v>0</v>
      </c>
      <c r="AV43" s="237">
        <f t="shared" si="24"/>
        <v>0</v>
      </c>
      <c r="AW43" s="237">
        <v>0</v>
      </c>
      <c r="AX43" s="237">
        <f t="shared" si="25"/>
        <v>0</v>
      </c>
      <c r="AY43" s="237">
        <v>0</v>
      </c>
      <c r="AZ43" s="237">
        <v>0</v>
      </c>
      <c r="BB43" s="243"/>
    </row>
    <row r="44" spans="1:54" x14ac:dyDescent="0.3">
      <c r="A44" s="47">
        <v>39</v>
      </c>
      <c r="B44" s="94" t="str">
        <f t="shared" ca="1" si="1"/>
        <v>서숙경</v>
      </c>
      <c r="C44" s="94" t="str">
        <f t="shared" ca="1" si="2"/>
        <v>670617-2******</v>
      </c>
      <c r="D44" s="94" t="str">
        <f t="shared" ca="1" si="3"/>
        <v>123여단 5대대</v>
      </c>
      <c r="E44" s="94" t="str">
        <f t="shared" ca="1" si="4"/>
        <v>민간조리원</v>
      </c>
      <c r="F44" s="95">
        <f t="shared" ca="1" si="5"/>
        <v>0</v>
      </c>
      <c r="G44" s="237"/>
      <c r="H44" s="237"/>
      <c r="I44" s="237"/>
      <c r="J44" s="238">
        <f t="shared" si="6"/>
        <v>0</v>
      </c>
      <c r="K44" s="238">
        <f t="shared" si="7"/>
        <v>0</v>
      </c>
      <c r="L44" s="238">
        <f t="shared" si="8"/>
        <v>0</v>
      </c>
      <c r="M44" s="241"/>
      <c r="N44" s="241"/>
      <c r="O44" s="252"/>
      <c r="P44" s="247">
        <f t="shared" si="9"/>
        <v>0</v>
      </c>
      <c r="Q44" s="251">
        <f t="shared" si="10"/>
        <v>0</v>
      </c>
      <c r="R44" s="247">
        <f t="shared" si="11"/>
        <v>0</v>
      </c>
      <c r="S44" s="255">
        <f t="shared" si="12"/>
        <v>0</v>
      </c>
      <c r="T44" s="257">
        <f t="shared" si="13"/>
        <v>0</v>
      </c>
      <c r="U44" s="261"/>
      <c r="V44" s="264"/>
      <c r="W44" s="267">
        <f t="shared" si="26"/>
        <v>0</v>
      </c>
      <c r="X44" s="228"/>
      <c r="Y44" s="34">
        <f t="shared" si="14"/>
        <v>0</v>
      </c>
      <c r="Z44" s="34">
        <f t="shared" si="14"/>
        <v>0</v>
      </c>
      <c r="AA44" s="34">
        <f t="shared" si="15"/>
        <v>0</v>
      </c>
      <c r="AB44" s="24"/>
      <c r="AC44" s="24"/>
      <c r="AD44" s="24"/>
      <c r="AE44" s="24"/>
      <c r="AF44" s="24"/>
      <c r="AG44" s="34">
        <f>IF(R44&gt;1060000,INDEX(간이세액표!A:L,MATCH(R44,간이세액표!A:A,3),F44+3),0)</f>
        <v>0</v>
      </c>
      <c r="AH44" s="34">
        <f t="shared" si="16"/>
        <v>0</v>
      </c>
      <c r="AI44" s="46">
        <f t="shared" si="17"/>
        <v>0</v>
      </c>
      <c r="AJ44" s="46">
        <f t="shared" si="18"/>
        <v>0</v>
      </c>
      <c r="AK44" s="46">
        <f t="shared" si="19"/>
        <v>0</v>
      </c>
      <c r="AL44" s="24"/>
      <c r="AM44" s="24"/>
      <c r="AN44" s="24"/>
      <c r="AO44" s="240"/>
      <c r="AP44" s="237">
        <f t="shared" si="20"/>
        <v>0</v>
      </c>
      <c r="AQ44" s="237">
        <v>0</v>
      </c>
      <c r="AR44" s="237">
        <f t="shared" si="21"/>
        <v>0</v>
      </c>
      <c r="AS44" s="237">
        <f t="shared" si="22"/>
        <v>0</v>
      </c>
      <c r="AT44" s="237">
        <v>0</v>
      </c>
      <c r="AU44" s="237">
        <f t="shared" si="23"/>
        <v>0</v>
      </c>
      <c r="AV44" s="237">
        <f t="shared" si="24"/>
        <v>0</v>
      </c>
      <c r="AW44" s="237">
        <v>0</v>
      </c>
      <c r="AX44" s="237">
        <f t="shared" si="25"/>
        <v>0</v>
      </c>
      <c r="AY44" s="237">
        <v>0</v>
      </c>
      <c r="AZ44" s="237">
        <v>0</v>
      </c>
      <c r="BB44" s="243"/>
    </row>
    <row r="45" spans="1:54" x14ac:dyDescent="0.3">
      <c r="A45" s="47">
        <v>40</v>
      </c>
      <c r="B45" s="94" t="str">
        <f t="shared" ca="1" si="1"/>
        <v>박정희</v>
      </c>
      <c r="C45" s="94" t="str">
        <f t="shared" ca="1" si="2"/>
        <v>610318-2******</v>
      </c>
      <c r="D45" s="94" t="str">
        <f t="shared" ca="1" si="3"/>
        <v>신교대대</v>
      </c>
      <c r="E45" s="94" t="str">
        <f t="shared" ca="1" si="4"/>
        <v>민간조리원</v>
      </c>
      <c r="F45" s="95">
        <f t="shared" ca="1" si="5"/>
        <v>0</v>
      </c>
      <c r="G45" s="237"/>
      <c r="H45" s="237"/>
      <c r="I45" s="237"/>
      <c r="J45" s="238">
        <f t="shared" si="6"/>
        <v>0</v>
      </c>
      <c r="K45" s="238">
        <f t="shared" si="7"/>
        <v>0</v>
      </c>
      <c r="L45" s="238">
        <f t="shared" si="8"/>
        <v>0</v>
      </c>
      <c r="M45" s="241"/>
      <c r="N45" s="241"/>
      <c r="O45" s="252"/>
      <c r="P45" s="247">
        <f t="shared" si="9"/>
        <v>0</v>
      </c>
      <c r="Q45" s="251">
        <f t="shared" si="10"/>
        <v>0</v>
      </c>
      <c r="R45" s="247">
        <f t="shared" si="11"/>
        <v>0</v>
      </c>
      <c r="S45" s="255">
        <f t="shared" si="12"/>
        <v>0</v>
      </c>
      <c r="T45" s="257">
        <f t="shared" si="13"/>
        <v>0</v>
      </c>
      <c r="U45" s="261"/>
      <c r="V45" s="264"/>
      <c r="W45" s="266">
        <f t="shared" si="26"/>
        <v>0</v>
      </c>
      <c r="X45" s="228"/>
      <c r="Y45" s="34">
        <f t="shared" si="14"/>
        <v>0</v>
      </c>
      <c r="Z45" s="34">
        <f t="shared" si="14"/>
        <v>0</v>
      </c>
      <c r="AA45" s="34">
        <f t="shared" si="15"/>
        <v>0</v>
      </c>
      <c r="AB45" s="24"/>
      <c r="AC45" s="24"/>
      <c r="AD45" s="24"/>
      <c r="AE45" s="24"/>
      <c r="AF45" s="24"/>
      <c r="AG45" s="34">
        <f>IF(R45&gt;1060000,INDEX(간이세액표!A:L,MATCH(R45,간이세액표!A:A,3),F45+3),0)</f>
        <v>0</v>
      </c>
      <c r="AH45" s="34">
        <f t="shared" si="16"/>
        <v>0</v>
      </c>
      <c r="AI45" s="46">
        <f t="shared" si="17"/>
        <v>0</v>
      </c>
      <c r="AJ45" s="46">
        <f t="shared" si="18"/>
        <v>0</v>
      </c>
      <c r="AK45" s="46">
        <f t="shared" si="19"/>
        <v>0</v>
      </c>
      <c r="AL45" s="24"/>
      <c r="AM45" s="24"/>
      <c r="AN45" s="24"/>
      <c r="AO45" s="240"/>
      <c r="AP45" s="237">
        <f t="shared" si="20"/>
        <v>0</v>
      </c>
      <c r="AQ45" s="237">
        <v>0</v>
      </c>
      <c r="AR45" s="237">
        <f t="shared" si="21"/>
        <v>0</v>
      </c>
      <c r="AS45" s="237">
        <f t="shared" si="22"/>
        <v>0</v>
      </c>
      <c r="AT45" s="237">
        <v>0</v>
      </c>
      <c r="AU45" s="237">
        <f t="shared" si="23"/>
        <v>0</v>
      </c>
      <c r="AV45" s="237">
        <f t="shared" si="24"/>
        <v>0</v>
      </c>
      <c r="AW45" s="237">
        <v>0</v>
      </c>
      <c r="AX45" s="237">
        <f t="shared" si="25"/>
        <v>0</v>
      </c>
      <c r="AY45" s="237">
        <v>0</v>
      </c>
      <c r="AZ45" s="237">
        <v>0</v>
      </c>
      <c r="BB45" s="243"/>
    </row>
    <row r="46" spans="1:54" x14ac:dyDescent="0.3">
      <c r="A46" s="47">
        <v>41</v>
      </c>
      <c r="B46" s="94" t="str">
        <f t="shared" ca="1" si="1"/>
        <v>김향옥</v>
      </c>
      <c r="C46" s="94" t="str">
        <f t="shared" ca="1" si="2"/>
        <v>650910-2******</v>
      </c>
      <c r="D46" s="94" t="str">
        <f t="shared" ca="1" si="3"/>
        <v>신교대대</v>
      </c>
      <c r="E46" s="94" t="str">
        <f t="shared" ca="1" si="4"/>
        <v>민간조리원</v>
      </c>
      <c r="F46" s="95">
        <f t="shared" ca="1" si="5"/>
        <v>0</v>
      </c>
      <c r="G46" s="237"/>
      <c r="H46" s="237"/>
      <c r="I46" s="237"/>
      <c r="J46" s="238">
        <f t="shared" si="6"/>
        <v>0</v>
      </c>
      <c r="K46" s="238">
        <f t="shared" si="7"/>
        <v>0</v>
      </c>
      <c r="L46" s="238">
        <f t="shared" si="8"/>
        <v>0</v>
      </c>
      <c r="M46" s="241"/>
      <c r="N46" s="241"/>
      <c r="O46" s="252"/>
      <c r="P46" s="247">
        <f t="shared" si="9"/>
        <v>0</v>
      </c>
      <c r="Q46" s="251">
        <f t="shared" si="10"/>
        <v>0</v>
      </c>
      <c r="R46" s="247">
        <f t="shared" si="11"/>
        <v>0</v>
      </c>
      <c r="S46" s="255">
        <f t="shared" si="12"/>
        <v>0</v>
      </c>
      <c r="T46" s="257">
        <f t="shared" si="13"/>
        <v>0</v>
      </c>
      <c r="U46" s="261"/>
      <c r="V46" s="264"/>
      <c r="W46" s="267">
        <f t="shared" si="26"/>
        <v>0</v>
      </c>
      <c r="X46" s="228"/>
      <c r="Y46" s="34">
        <f t="shared" si="14"/>
        <v>0</v>
      </c>
      <c r="Z46" s="34">
        <f t="shared" si="14"/>
        <v>0</v>
      </c>
      <c r="AA46" s="34">
        <f t="shared" si="15"/>
        <v>0</v>
      </c>
      <c r="AB46" s="24"/>
      <c r="AC46" s="24"/>
      <c r="AD46" s="24"/>
      <c r="AE46" s="24"/>
      <c r="AF46" s="24"/>
      <c r="AG46" s="34">
        <f>IF(R46&gt;1060000,INDEX(간이세액표!A:L,MATCH(R46,간이세액표!A:A,3),F46+3),0)</f>
        <v>0</v>
      </c>
      <c r="AH46" s="34">
        <f t="shared" si="16"/>
        <v>0</v>
      </c>
      <c r="AI46" s="46">
        <f t="shared" si="17"/>
        <v>0</v>
      </c>
      <c r="AJ46" s="46">
        <f t="shared" si="18"/>
        <v>0</v>
      </c>
      <c r="AK46" s="46">
        <f t="shared" si="19"/>
        <v>0</v>
      </c>
      <c r="AL46" s="24"/>
      <c r="AM46" s="24"/>
      <c r="AN46" s="24"/>
      <c r="AO46" s="240"/>
      <c r="AP46" s="237">
        <f t="shared" si="20"/>
        <v>0</v>
      </c>
      <c r="AQ46" s="237">
        <v>0</v>
      </c>
      <c r="AR46" s="237">
        <f t="shared" si="21"/>
        <v>0</v>
      </c>
      <c r="AS46" s="237">
        <f t="shared" si="22"/>
        <v>0</v>
      </c>
      <c r="AT46" s="237">
        <v>0</v>
      </c>
      <c r="AU46" s="237">
        <f t="shared" si="23"/>
        <v>0</v>
      </c>
      <c r="AV46" s="237">
        <f t="shared" si="24"/>
        <v>0</v>
      </c>
      <c r="AW46" s="237">
        <v>0</v>
      </c>
      <c r="AX46" s="237">
        <f t="shared" si="25"/>
        <v>0</v>
      </c>
      <c r="AY46" s="237">
        <v>0</v>
      </c>
      <c r="AZ46" s="237">
        <v>0</v>
      </c>
      <c r="BB46" s="243"/>
    </row>
    <row r="47" spans="1:54" x14ac:dyDescent="0.3">
      <c r="A47" s="47">
        <v>42</v>
      </c>
      <c r="B47" s="94" t="str">
        <f t="shared" ca="1" si="1"/>
        <v>유경희</v>
      </c>
      <c r="C47" s="94" t="str">
        <f t="shared" ca="1" si="2"/>
        <v>680415-2******</v>
      </c>
      <c r="D47" s="94" t="str">
        <f t="shared" ca="1" si="3"/>
        <v>신교대대</v>
      </c>
      <c r="E47" s="94" t="str">
        <f t="shared" ca="1" si="4"/>
        <v>민간조리원</v>
      </c>
      <c r="F47" s="95">
        <f t="shared" ca="1" si="5"/>
        <v>0</v>
      </c>
      <c r="G47" s="237"/>
      <c r="H47" s="237"/>
      <c r="I47" s="237"/>
      <c r="J47" s="238">
        <f t="shared" si="6"/>
        <v>0</v>
      </c>
      <c r="K47" s="238">
        <f t="shared" si="7"/>
        <v>0</v>
      </c>
      <c r="L47" s="238">
        <f t="shared" si="8"/>
        <v>0</v>
      </c>
      <c r="M47" s="241"/>
      <c r="N47" s="241"/>
      <c r="O47" s="252"/>
      <c r="P47" s="247">
        <f t="shared" si="9"/>
        <v>0</v>
      </c>
      <c r="Q47" s="251">
        <f t="shared" si="10"/>
        <v>0</v>
      </c>
      <c r="R47" s="247">
        <f t="shared" si="11"/>
        <v>0</v>
      </c>
      <c r="S47" s="255">
        <f t="shared" si="12"/>
        <v>0</v>
      </c>
      <c r="T47" s="257">
        <f t="shared" si="13"/>
        <v>0</v>
      </c>
      <c r="U47" s="261"/>
      <c r="V47" s="264"/>
      <c r="W47" s="266">
        <f t="shared" si="26"/>
        <v>0</v>
      </c>
      <c r="X47" s="228"/>
      <c r="Y47" s="34">
        <f t="shared" si="14"/>
        <v>0</v>
      </c>
      <c r="Z47" s="34">
        <f t="shared" si="14"/>
        <v>0</v>
      </c>
      <c r="AA47" s="34">
        <f t="shared" si="15"/>
        <v>0</v>
      </c>
      <c r="AB47" s="24"/>
      <c r="AC47" s="24"/>
      <c r="AD47" s="24"/>
      <c r="AE47" s="24"/>
      <c r="AF47" s="24"/>
      <c r="AG47" s="34">
        <f>IF(R47&gt;1060000,INDEX(간이세액표!A:L,MATCH(R47,간이세액표!A:A,3),F47+3),0)</f>
        <v>0</v>
      </c>
      <c r="AH47" s="34">
        <f t="shared" si="16"/>
        <v>0</v>
      </c>
      <c r="AI47" s="46">
        <f t="shared" si="17"/>
        <v>0</v>
      </c>
      <c r="AJ47" s="46">
        <f t="shared" si="18"/>
        <v>0</v>
      </c>
      <c r="AK47" s="46">
        <f t="shared" si="19"/>
        <v>0</v>
      </c>
      <c r="AL47" s="24"/>
      <c r="AM47" s="24"/>
      <c r="AN47" s="24"/>
      <c r="AO47" s="240"/>
      <c r="AP47" s="237">
        <f t="shared" si="20"/>
        <v>0</v>
      </c>
      <c r="AQ47" s="237">
        <v>0</v>
      </c>
      <c r="AR47" s="237">
        <f t="shared" si="21"/>
        <v>0</v>
      </c>
      <c r="AS47" s="237">
        <f t="shared" si="22"/>
        <v>0</v>
      </c>
      <c r="AT47" s="237">
        <v>0</v>
      </c>
      <c r="AU47" s="237">
        <f t="shared" si="23"/>
        <v>0</v>
      </c>
      <c r="AV47" s="237">
        <f t="shared" si="24"/>
        <v>0</v>
      </c>
      <c r="AW47" s="237">
        <v>0</v>
      </c>
      <c r="AX47" s="237">
        <f t="shared" si="25"/>
        <v>0</v>
      </c>
      <c r="AY47" s="237">
        <v>0</v>
      </c>
      <c r="AZ47" s="237">
        <v>0</v>
      </c>
      <c r="BB47" s="243"/>
    </row>
    <row r="48" spans="1:54" x14ac:dyDescent="0.3">
      <c r="A48" s="47">
        <v>43</v>
      </c>
      <c r="B48" s="94" t="str">
        <f t="shared" ca="1" si="1"/>
        <v>최영자</v>
      </c>
      <c r="C48" s="94" t="str">
        <f t="shared" ca="1" si="2"/>
        <v>650201-2******</v>
      </c>
      <c r="D48" s="94" t="str">
        <f t="shared" ca="1" si="3"/>
        <v>신교대대</v>
      </c>
      <c r="E48" s="94" t="str">
        <f t="shared" ca="1" si="4"/>
        <v>민간조리원</v>
      </c>
      <c r="F48" s="95">
        <f t="shared" ca="1" si="5"/>
        <v>0</v>
      </c>
      <c r="G48" s="237"/>
      <c r="H48" s="237"/>
      <c r="I48" s="237"/>
      <c r="J48" s="238">
        <f t="shared" si="6"/>
        <v>0</v>
      </c>
      <c r="K48" s="238">
        <f t="shared" si="7"/>
        <v>0</v>
      </c>
      <c r="L48" s="238">
        <f t="shared" si="8"/>
        <v>0</v>
      </c>
      <c r="M48" s="241"/>
      <c r="N48" s="241"/>
      <c r="O48" s="252"/>
      <c r="P48" s="247">
        <f t="shared" si="9"/>
        <v>0</v>
      </c>
      <c r="Q48" s="251">
        <f t="shared" si="10"/>
        <v>0</v>
      </c>
      <c r="R48" s="247">
        <f t="shared" si="11"/>
        <v>0</v>
      </c>
      <c r="S48" s="255">
        <f t="shared" si="12"/>
        <v>0</v>
      </c>
      <c r="T48" s="257">
        <f t="shared" si="13"/>
        <v>0</v>
      </c>
      <c r="U48" s="261"/>
      <c r="V48" s="264"/>
      <c r="W48" s="266">
        <f t="shared" si="26"/>
        <v>0</v>
      </c>
      <c r="X48" s="228"/>
      <c r="Y48" s="34">
        <f t="shared" si="14"/>
        <v>0</v>
      </c>
      <c r="Z48" s="34">
        <f t="shared" si="14"/>
        <v>0</v>
      </c>
      <c r="AA48" s="34">
        <f t="shared" si="15"/>
        <v>0</v>
      </c>
      <c r="AB48" s="24"/>
      <c r="AC48" s="24"/>
      <c r="AD48" s="24"/>
      <c r="AE48" s="24"/>
      <c r="AF48" s="24"/>
      <c r="AG48" s="34">
        <f>IF(R48&gt;1060000,INDEX(간이세액표!A:L,MATCH(R48,간이세액표!A:A,3),F48+3),0)</f>
        <v>0</v>
      </c>
      <c r="AH48" s="34">
        <f t="shared" si="16"/>
        <v>0</v>
      </c>
      <c r="AI48" s="46">
        <f t="shared" si="17"/>
        <v>0</v>
      </c>
      <c r="AJ48" s="46">
        <f t="shared" si="18"/>
        <v>0</v>
      </c>
      <c r="AK48" s="46">
        <f t="shared" si="19"/>
        <v>0</v>
      </c>
      <c r="AL48" s="24"/>
      <c r="AM48" s="24"/>
      <c r="AN48" s="24"/>
      <c r="AO48" s="240"/>
      <c r="AP48" s="237">
        <f t="shared" si="20"/>
        <v>0</v>
      </c>
      <c r="AQ48" s="237">
        <v>0</v>
      </c>
      <c r="AR48" s="237">
        <f t="shared" si="21"/>
        <v>0</v>
      </c>
      <c r="AS48" s="237">
        <f t="shared" si="22"/>
        <v>0</v>
      </c>
      <c r="AT48" s="237">
        <v>0</v>
      </c>
      <c r="AU48" s="237">
        <f t="shared" si="23"/>
        <v>0</v>
      </c>
      <c r="AV48" s="237">
        <f t="shared" si="24"/>
        <v>0</v>
      </c>
      <c r="AW48" s="237">
        <v>0</v>
      </c>
      <c r="AX48" s="237">
        <f t="shared" si="25"/>
        <v>0</v>
      </c>
      <c r="AY48" s="237">
        <v>0</v>
      </c>
      <c r="AZ48" s="237">
        <v>0</v>
      </c>
      <c r="BB48" s="243"/>
    </row>
    <row r="49" spans="1:54" x14ac:dyDescent="0.3">
      <c r="A49" s="47">
        <v>44</v>
      </c>
      <c r="B49" s="94" t="str">
        <f t="shared" ca="1" si="1"/>
        <v>나은미</v>
      </c>
      <c r="C49" s="94" t="str">
        <f t="shared" ca="1" si="2"/>
        <v>651215-2******</v>
      </c>
      <c r="D49" s="94" t="str">
        <f t="shared" ca="1" si="3"/>
        <v>통신대대</v>
      </c>
      <c r="E49" s="94" t="str">
        <f t="shared" ca="1" si="4"/>
        <v>민간조리원</v>
      </c>
      <c r="F49" s="95">
        <f t="shared" ca="1" si="5"/>
        <v>0</v>
      </c>
      <c r="G49" s="237"/>
      <c r="H49" s="237"/>
      <c r="I49" s="237"/>
      <c r="J49" s="238">
        <f t="shared" si="6"/>
        <v>0</v>
      </c>
      <c r="K49" s="238">
        <f t="shared" si="7"/>
        <v>0</v>
      </c>
      <c r="L49" s="238">
        <f t="shared" si="8"/>
        <v>0</v>
      </c>
      <c r="M49" s="241"/>
      <c r="N49" s="241"/>
      <c r="O49" s="252"/>
      <c r="P49" s="247">
        <f t="shared" si="9"/>
        <v>0</v>
      </c>
      <c r="Q49" s="251">
        <f t="shared" si="10"/>
        <v>0</v>
      </c>
      <c r="R49" s="247">
        <f t="shared" si="11"/>
        <v>0</v>
      </c>
      <c r="S49" s="255">
        <f t="shared" si="12"/>
        <v>0</v>
      </c>
      <c r="T49" s="257">
        <f t="shared" si="13"/>
        <v>0</v>
      </c>
      <c r="U49" s="261"/>
      <c r="V49" s="264"/>
      <c r="W49" s="267">
        <f t="shared" si="26"/>
        <v>0</v>
      </c>
      <c r="X49" s="228"/>
      <c r="Y49" s="34">
        <f t="shared" si="14"/>
        <v>0</v>
      </c>
      <c r="Z49" s="34">
        <f t="shared" si="14"/>
        <v>0</v>
      </c>
      <c r="AA49" s="34">
        <f t="shared" si="15"/>
        <v>0</v>
      </c>
      <c r="AB49" s="24"/>
      <c r="AC49" s="24"/>
      <c r="AD49" s="24"/>
      <c r="AE49" s="24"/>
      <c r="AF49" s="24"/>
      <c r="AG49" s="34">
        <f>IF(R49&gt;1060000,INDEX(간이세액표!A:L,MATCH(R49,간이세액표!A:A,3),F49+3),0)</f>
        <v>0</v>
      </c>
      <c r="AH49" s="34">
        <f t="shared" si="16"/>
        <v>0</v>
      </c>
      <c r="AI49" s="46">
        <f t="shared" si="17"/>
        <v>0</v>
      </c>
      <c r="AJ49" s="46">
        <f t="shared" si="18"/>
        <v>0</v>
      </c>
      <c r="AK49" s="46">
        <f t="shared" si="19"/>
        <v>0</v>
      </c>
      <c r="AL49" s="24"/>
      <c r="AM49" s="24"/>
      <c r="AN49" s="24"/>
      <c r="AO49" s="240"/>
      <c r="AP49" s="237">
        <f t="shared" si="20"/>
        <v>0</v>
      </c>
      <c r="AQ49" s="237">
        <v>0</v>
      </c>
      <c r="AR49" s="237">
        <f t="shared" si="21"/>
        <v>0</v>
      </c>
      <c r="AS49" s="237">
        <f t="shared" si="22"/>
        <v>0</v>
      </c>
      <c r="AT49" s="237">
        <v>0</v>
      </c>
      <c r="AU49" s="237">
        <f t="shared" si="23"/>
        <v>0</v>
      </c>
      <c r="AV49" s="237">
        <f t="shared" si="24"/>
        <v>0</v>
      </c>
      <c r="AW49" s="237">
        <v>0</v>
      </c>
      <c r="AX49" s="237">
        <f t="shared" si="25"/>
        <v>0</v>
      </c>
      <c r="AY49" s="237">
        <v>0</v>
      </c>
      <c r="AZ49" s="237">
        <v>0</v>
      </c>
      <c r="BB49" s="243"/>
    </row>
    <row r="50" spans="1:54" x14ac:dyDescent="0.3">
      <c r="A50" s="47">
        <v>45</v>
      </c>
      <c r="B50" s="94" t="str">
        <f t="shared" ca="1" si="1"/>
        <v>문보경</v>
      </c>
      <c r="C50" s="94" t="str">
        <f t="shared" ca="1" si="2"/>
        <v>650117-2******</v>
      </c>
      <c r="D50" s="94" t="str">
        <f t="shared" ca="1" si="3"/>
        <v>통신대대</v>
      </c>
      <c r="E50" s="94" t="str">
        <f t="shared" ca="1" si="4"/>
        <v>민간조리원</v>
      </c>
      <c r="F50" s="95">
        <f t="shared" ca="1" si="5"/>
        <v>0</v>
      </c>
      <c r="G50" s="237"/>
      <c r="H50" s="237"/>
      <c r="I50" s="237"/>
      <c r="J50" s="238">
        <f t="shared" si="6"/>
        <v>0</v>
      </c>
      <c r="K50" s="238">
        <f t="shared" si="7"/>
        <v>0</v>
      </c>
      <c r="L50" s="238">
        <f t="shared" si="8"/>
        <v>0</v>
      </c>
      <c r="M50" s="241"/>
      <c r="N50" s="241"/>
      <c r="O50" s="252"/>
      <c r="P50" s="247">
        <f t="shared" si="9"/>
        <v>0</v>
      </c>
      <c r="Q50" s="251">
        <f t="shared" si="10"/>
        <v>0</v>
      </c>
      <c r="R50" s="247">
        <f t="shared" si="11"/>
        <v>0</v>
      </c>
      <c r="S50" s="255">
        <f t="shared" si="12"/>
        <v>0</v>
      </c>
      <c r="T50" s="257">
        <f t="shared" si="13"/>
        <v>0</v>
      </c>
      <c r="U50" s="261"/>
      <c r="V50" s="264"/>
      <c r="W50" s="266">
        <f t="shared" si="26"/>
        <v>0</v>
      </c>
      <c r="X50" s="228"/>
      <c r="Y50" s="34">
        <f t="shared" si="14"/>
        <v>0</v>
      </c>
      <c r="Z50" s="34">
        <f t="shared" si="14"/>
        <v>0</v>
      </c>
      <c r="AA50" s="34">
        <f t="shared" si="15"/>
        <v>0</v>
      </c>
      <c r="AB50" s="24"/>
      <c r="AC50" s="24"/>
      <c r="AD50" s="24"/>
      <c r="AE50" s="24"/>
      <c r="AF50" s="24"/>
      <c r="AG50" s="34">
        <f>IF(R50&gt;1060000,INDEX(간이세액표!A:L,MATCH(R50,간이세액표!A:A,3),F50+3),0)</f>
        <v>0</v>
      </c>
      <c r="AH50" s="34">
        <f t="shared" si="16"/>
        <v>0</v>
      </c>
      <c r="AI50" s="46">
        <f t="shared" si="17"/>
        <v>0</v>
      </c>
      <c r="AJ50" s="46">
        <f t="shared" si="18"/>
        <v>0</v>
      </c>
      <c r="AK50" s="46">
        <f t="shared" si="19"/>
        <v>0</v>
      </c>
      <c r="AL50" s="24"/>
      <c r="AM50" s="24"/>
      <c r="AN50" s="24"/>
      <c r="AO50" s="240"/>
      <c r="AP50" s="237">
        <f t="shared" si="20"/>
        <v>0</v>
      </c>
      <c r="AQ50" s="237">
        <v>0</v>
      </c>
      <c r="AR50" s="237">
        <f t="shared" si="21"/>
        <v>0</v>
      </c>
      <c r="AS50" s="237">
        <f t="shared" si="22"/>
        <v>0</v>
      </c>
      <c r="AT50" s="237">
        <v>0</v>
      </c>
      <c r="AU50" s="237">
        <f t="shared" si="23"/>
        <v>0</v>
      </c>
      <c r="AV50" s="237">
        <f t="shared" si="24"/>
        <v>0</v>
      </c>
      <c r="AW50" s="237">
        <v>0</v>
      </c>
      <c r="AX50" s="237">
        <f t="shared" si="25"/>
        <v>0</v>
      </c>
      <c r="AY50" s="237">
        <v>0</v>
      </c>
      <c r="AZ50" s="237">
        <v>0</v>
      </c>
      <c r="BB50" s="243"/>
    </row>
    <row r="51" spans="1:54" x14ac:dyDescent="0.3">
      <c r="A51" s="47">
        <v>46</v>
      </c>
      <c r="B51" s="94" t="str">
        <f t="shared" ca="1" si="1"/>
        <v>이라자</v>
      </c>
      <c r="C51" s="94" t="str">
        <f t="shared" ca="1" si="2"/>
        <v>610910-2******</v>
      </c>
      <c r="D51" s="94" t="str">
        <f t="shared" ca="1" si="3"/>
        <v>기동대대</v>
      </c>
      <c r="E51" s="94" t="str">
        <f t="shared" ca="1" si="4"/>
        <v>민간조리원</v>
      </c>
      <c r="F51" s="95">
        <f t="shared" ca="1" si="5"/>
        <v>1</v>
      </c>
      <c r="G51" s="237"/>
      <c r="H51" s="237"/>
      <c r="I51" s="237"/>
      <c r="J51" s="238">
        <f t="shared" si="6"/>
        <v>0</v>
      </c>
      <c r="K51" s="238">
        <f t="shared" si="7"/>
        <v>0</v>
      </c>
      <c r="L51" s="238">
        <f t="shared" si="8"/>
        <v>0</v>
      </c>
      <c r="M51" s="241"/>
      <c r="N51" s="241"/>
      <c r="O51" s="252"/>
      <c r="P51" s="247">
        <f t="shared" si="9"/>
        <v>0</v>
      </c>
      <c r="Q51" s="251">
        <f t="shared" si="10"/>
        <v>0</v>
      </c>
      <c r="R51" s="247">
        <f t="shared" si="11"/>
        <v>0</v>
      </c>
      <c r="S51" s="255">
        <f t="shared" si="12"/>
        <v>0</v>
      </c>
      <c r="T51" s="257">
        <f t="shared" si="13"/>
        <v>0</v>
      </c>
      <c r="U51" s="261"/>
      <c r="V51" s="264"/>
      <c r="W51" s="266">
        <f t="shared" si="26"/>
        <v>0</v>
      </c>
      <c r="X51" s="228"/>
      <c r="Y51" s="34">
        <f t="shared" si="14"/>
        <v>0</v>
      </c>
      <c r="Z51" s="34">
        <f t="shared" si="14"/>
        <v>0</v>
      </c>
      <c r="AA51" s="34">
        <f t="shared" si="15"/>
        <v>0</v>
      </c>
      <c r="AB51" s="24"/>
      <c r="AC51" s="24"/>
      <c r="AD51" s="24"/>
      <c r="AE51" s="24"/>
      <c r="AF51" s="24"/>
      <c r="AG51" s="34">
        <f>IF(R51&gt;1060000,INDEX(간이세액표!A:L,MATCH(R51,간이세액표!A:A,3),F51+3),0)</f>
        <v>0</v>
      </c>
      <c r="AH51" s="34">
        <f t="shared" si="16"/>
        <v>0</v>
      </c>
      <c r="AI51" s="46">
        <f t="shared" si="17"/>
        <v>0</v>
      </c>
      <c r="AJ51" s="46">
        <f t="shared" si="18"/>
        <v>0</v>
      </c>
      <c r="AK51" s="46">
        <f t="shared" si="19"/>
        <v>0</v>
      </c>
      <c r="AL51" s="24"/>
      <c r="AM51" s="24"/>
      <c r="AN51" s="24"/>
      <c r="AO51" s="240"/>
      <c r="AP51" s="237">
        <f t="shared" si="20"/>
        <v>0</v>
      </c>
      <c r="AQ51" s="237">
        <v>0</v>
      </c>
      <c r="AR51" s="237">
        <f t="shared" si="21"/>
        <v>0</v>
      </c>
      <c r="AS51" s="237">
        <f t="shared" si="22"/>
        <v>0</v>
      </c>
      <c r="AT51" s="237">
        <v>0</v>
      </c>
      <c r="AU51" s="237">
        <f t="shared" si="23"/>
        <v>0</v>
      </c>
      <c r="AV51" s="237">
        <f t="shared" si="24"/>
        <v>0</v>
      </c>
      <c r="AW51" s="237">
        <v>0</v>
      </c>
      <c r="AX51" s="237">
        <f t="shared" si="25"/>
        <v>0</v>
      </c>
      <c r="AY51" s="237">
        <v>0</v>
      </c>
      <c r="AZ51" s="237">
        <v>0</v>
      </c>
      <c r="BB51" s="243"/>
    </row>
    <row r="52" spans="1:54" x14ac:dyDescent="0.3">
      <c r="A52" s="47">
        <v>47</v>
      </c>
      <c r="B52" s="94" t="str">
        <f t="shared" ca="1" si="1"/>
        <v>김필자</v>
      </c>
      <c r="C52" s="94" t="str">
        <f t="shared" ca="1" si="2"/>
        <v>710415-2******</v>
      </c>
      <c r="D52" s="94" t="str">
        <f t="shared" ca="1" si="3"/>
        <v>기동대대</v>
      </c>
      <c r="E52" s="94" t="str">
        <f t="shared" ca="1" si="4"/>
        <v>민간조리원</v>
      </c>
      <c r="F52" s="95">
        <f t="shared" ca="1" si="5"/>
        <v>0</v>
      </c>
      <c r="G52" s="237"/>
      <c r="H52" s="237"/>
      <c r="I52" s="237"/>
      <c r="J52" s="238">
        <f t="shared" si="6"/>
        <v>0</v>
      </c>
      <c r="K52" s="238">
        <f t="shared" si="7"/>
        <v>0</v>
      </c>
      <c r="L52" s="238">
        <f t="shared" si="8"/>
        <v>0</v>
      </c>
      <c r="M52" s="241"/>
      <c r="N52" s="241"/>
      <c r="O52" s="252"/>
      <c r="P52" s="247">
        <f t="shared" si="9"/>
        <v>0</v>
      </c>
      <c r="Q52" s="251">
        <f t="shared" si="10"/>
        <v>0</v>
      </c>
      <c r="R52" s="247">
        <f t="shared" si="11"/>
        <v>0</v>
      </c>
      <c r="S52" s="255">
        <f t="shared" si="12"/>
        <v>0</v>
      </c>
      <c r="T52" s="257">
        <f t="shared" si="13"/>
        <v>0</v>
      </c>
      <c r="U52" s="261"/>
      <c r="V52" s="264"/>
      <c r="W52" s="267">
        <f t="shared" si="26"/>
        <v>0</v>
      </c>
      <c r="X52" s="228"/>
      <c r="Y52" s="34">
        <f t="shared" si="14"/>
        <v>0</v>
      </c>
      <c r="Z52" s="34">
        <f t="shared" si="14"/>
        <v>0</v>
      </c>
      <c r="AA52" s="34">
        <f t="shared" si="15"/>
        <v>0</v>
      </c>
      <c r="AB52" s="24"/>
      <c r="AC52" s="24"/>
      <c r="AD52" s="24"/>
      <c r="AE52" s="24"/>
      <c r="AF52" s="24"/>
      <c r="AG52" s="34">
        <f>IF(R52&gt;1060000,INDEX(간이세액표!A:L,MATCH(R52,간이세액표!A:A,3),F52+3),0)</f>
        <v>0</v>
      </c>
      <c r="AH52" s="34">
        <f t="shared" si="16"/>
        <v>0</v>
      </c>
      <c r="AI52" s="46">
        <f t="shared" si="17"/>
        <v>0</v>
      </c>
      <c r="AJ52" s="46">
        <f t="shared" si="18"/>
        <v>0</v>
      </c>
      <c r="AK52" s="46">
        <f t="shared" si="19"/>
        <v>0</v>
      </c>
      <c r="AL52" s="24"/>
      <c r="AM52" s="24"/>
      <c r="AN52" s="24"/>
      <c r="AO52" s="240"/>
      <c r="AP52" s="237">
        <f t="shared" si="20"/>
        <v>0</v>
      </c>
      <c r="AQ52" s="237">
        <v>0</v>
      </c>
      <c r="AR52" s="237">
        <f t="shared" si="21"/>
        <v>0</v>
      </c>
      <c r="AS52" s="237">
        <f t="shared" si="22"/>
        <v>0</v>
      </c>
      <c r="AT52" s="237">
        <v>0</v>
      </c>
      <c r="AU52" s="237">
        <f t="shared" si="23"/>
        <v>0</v>
      </c>
      <c r="AV52" s="237">
        <f t="shared" si="24"/>
        <v>0</v>
      </c>
      <c r="AW52" s="237">
        <v>0</v>
      </c>
      <c r="AX52" s="237">
        <f t="shared" si="25"/>
        <v>0</v>
      </c>
      <c r="AY52" s="237">
        <v>0</v>
      </c>
      <c r="AZ52" s="237">
        <v>0</v>
      </c>
      <c r="BB52" s="244"/>
    </row>
    <row r="53" spans="1:54" x14ac:dyDescent="0.3">
      <c r="A53" s="47">
        <v>48</v>
      </c>
      <c r="B53" s="94" t="str">
        <f t="shared" ca="1" si="1"/>
        <v>박문숙</v>
      </c>
      <c r="C53" s="94" t="str">
        <f t="shared" ca="1" si="2"/>
        <v>600330-2******</v>
      </c>
      <c r="D53" s="94" t="str">
        <f t="shared" ca="1" si="3"/>
        <v>포병대대</v>
      </c>
      <c r="E53" s="94" t="str">
        <f t="shared" ca="1" si="4"/>
        <v>민간조리원</v>
      </c>
      <c r="F53" s="95">
        <f t="shared" ca="1" si="5"/>
        <v>1</v>
      </c>
      <c r="G53" s="237"/>
      <c r="H53" s="237"/>
      <c r="I53" s="237"/>
      <c r="J53" s="238">
        <f t="shared" si="6"/>
        <v>0</v>
      </c>
      <c r="K53" s="238">
        <f t="shared" si="7"/>
        <v>0</v>
      </c>
      <c r="L53" s="238">
        <f t="shared" si="8"/>
        <v>0</v>
      </c>
      <c r="M53" s="241"/>
      <c r="N53" s="241"/>
      <c r="O53" s="252"/>
      <c r="P53" s="247">
        <f t="shared" si="9"/>
        <v>0</v>
      </c>
      <c r="Q53" s="251">
        <f t="shared" si="10"/>
        <v>0</v>
      </c>
      <c r="R53" s="247">
        <f t="shared" si="11"/>
        <v>0</v>
      </c>
      <c r="S53" s="255">
        <f t="shared" si="12"/>
        <v>0</v>
      </c>
      <c r="T53" s="257">
        <f t="shared" si="13"/>
        <v>0</v>
      </c>
      <c r="U53" s="261"/>
      <c r="V53" s="264"/>
      <c r="W53" s="265">
        <f t="shared" si="26"/>
        <v>0</v>
      </c>
      <c r="X53" s="228"/>
      <c r="Y53" s="34">
        <f t="shared" si="14"/>
        <v>0</v>
      </c>
      <c r="Z53" s="34">
        <f t="shared" si="14"/>
        <v>0</v>
      </c>
      <c r="AA53" s="34">
        <f t="shared" si="15"/>
        <v>0</v>
      </c>
      <c r="AB53" s="24"/>
      <c r="AC53" s="24"/>
      <c r="AD53" s="24"/>
      <c r="AE53" s="24"/>
      <c r="AF53" s="24"/>
      <c r="AG53" s="34">
        <f>IF(R53&gt;1060000,INDEX(간이세액표!A:L,MATCH(R53,간이세액표!A:A,3),F53+3),0)</f>
        <v>0</v>
      </c>
      <c r="AH53" s="34">
        <f t="shared" si="16"/>
        <v>0</v>
      </c>
      <c r="AI53" s="46">
        <f t="shared" si="17"/>
        <v>0</v>
      </c>
      <c r="AJ53" s="46">
        <f t="shared" si="18"/>
        <v>0</v>
      </c>
      <c r="AK53" s="46">
        <f t="shared" si="19"/>
        <v>0</v>
      </c>
      <c r="AL53" s="24"/>
      <c r="AM53" s="24"/>
      <c r="AN53" s="24"/>
      <c r="AO53" s="240"/>
      <c r="AP53" s="237">
        <f t="shared" si="20"/>
        <v>0</v>
      </c>
      <c r="AQ53" s="237">
        <v>0</v>
      </c>
      <c r="AR53" s="237">
        <f t="shared" si="21"/>
        <v>0</v>
      </c>
      <c r="AS53" s="237">
        <f t="shared" si="22"/>
        <v>0</v>
      </c>
      <c r="AT53" s="237">
        <v>0</v>
      </c>
      <c r="AU53" s="237">
        <f t="shared" si="23"/>
        <v>0</v>
      </c>
      <c r="AV53" s="237">
        <f t="shared" si="24"/>
        <v>0</v>
      </c>
      <c r="AW53" s="237">
        <v>0</v>
      </c>
      <c r="AX53" s="237">
        <f t="shared" si="25"/>
        <v>0</v>
      </c>
      <c r="AY53" s="237">
        <v>0</v>
      </c>
      <c r="AZ53" s="237">
        <v>0</v>
      </c>
      <c r="BB53" s="244"/>
    </row>
    <row r="54" spans="1:54" x14ac:dyDescent="0.3">
      <c r="A54" s="47">
        <v>49</v>
      </c>
      <c r="B54" s="94" t="str">
        <f t="shared" ca="1" si="1"/>
        <v>임점희</v>
      </c>
      <c r="C54" s="94" t="str">
        <f t="shared" ca="1" si="2"/>
        <v>690430-2******</v>
      </c>
      <c r="D54" s="94" t="str">
        <f t="shared" ca="1" si="3"/>
        <v>공병대대</v>
      </c>
      <c r="E54" s="94" t="str">
        <f t="shared" ca="1" si="4"/>
        <v>민간조리원</v>
      </c>
      <c r="F54" s="95">
        <f t="shared" ca="1" si="5"/>
        <v>0</v>
      </c>
      <c r="G54" s="237"/>
      <c r="H54" s="237"/>
      <c r="I54" s="237"/>
      <c r="J54" s="238">
        <f t="shared" si="6"/>
        <v>0</v>
      </c>
      <c r="K54" s="238">
        <f t="shared" si="7"/>
        <v>0</v>
      </c>
      <c r="L54" s="238">
        <f t="shared" si="8"/>
        <v>0</v>
      </c>
      <c r="M54" s="241"/>
      <c r="N54" s="241"/>
      <c r="O54" s="252"/>
      <c r="P54" s="247">
        <f t="shared" si="9"/>
        <v>0</v>
      </c>
      <c r="Q54" s="251">
        <f t="shared" si="10"/>
        <v>0</v>
      </c>
      <c r="R54" s="247">
        <f t="shared" si="11"/>
        <v>0</v>
      </c>
      <c r="S54" s="255">
        <f t="shared" si="12"/>
        <v>0</v>
      </c>
      <c r="T54" s="257">
        <f t="shared" si="13"/>
        <v>0</v>
      </c>
      <c r="U54" s="261"/>
      <c r="V54" s="264"/>
      <c r="W54" s="265">
        <f t="shared" si="26"/>
        <v>0</v>
      </c>
      <c r="X54" s="228"/>
      <c r="Y54" s="34">
        <f t="shared" si="14"/>
        <v>0</v>
      </c>
      <c r="Z54" s="34">
        <f t="shared" si="14"/>
        <v>0</v>
      </c>
      <c r="AA54" s="34">
        <f t="shared" si="15"/>
        <v>0</v>
      </c>
      <c r="AB54" s="24"/>
      <c r="AC54" s="24"/>
      <c r="AD54" s="24"/>
      <c r="AE54" s="24"/>
      <c r="AF54" s="24"/>
      <c r="AG54" s="34">
        <f>IF(R54&gt;1060000,INDEX(간이세액표!A:L,MATCH(R54,간이세액표!A:A,3),F54+3),0)</f>
        <v>0</v>
      </c>
      <c r="AH54" s="34">
        <f t="shared" si="16"/>
        <v>0</v>
      </c>
      <c r="AI54" s="46">
        <f t="shared" si="17"/>
        <v>0</v>
      </c>
      <c r="AJ54" s="46">
        <f t="shared" si="18"/>
        <v>0</v>
      </c>
      <c r="AK54" s="46">
        <f t="shared" si="19"/>
        <v>0</v>
      </c>
      <c r="AL54" s="24"/>
      <c r="AM54" s="24"/>
      <c r="AN54" s="24"/>
      <c r="AO54" s="240"/>
      <c r="AP54" s="237">
        <f t="shared" si="20"/>
        <v>0</v>
      </c>
      <c r="AQ54" s="237">
        <v>0</v>
      </c>
      <c r="AR54" s="237">
        <f t="shared" si="21"/>
        <v>0</v>
      </c>
      <c r="AS54" s="237">
        <f t="shared" si="22"/>
        <v>0</v>
      </c>
      <c r="AT54" s="237">
        <v>0</v>
      </c>
      <c r="AU54" s="237">
        <f t="shared" si="23"/>
        <v>0</v>
      </c>
      <c r="AV54" s="237">
        <f t="shared" si="24"/>
        <v>0</v>
      </c>
      <c r="AW54" s="237">
        <v>0</v>
      </c>
      <c r="AX54" s="237">
        <f t="shared" si="25"/>
        <v>0</v>
      </c>
      <c r="AY54" s="237">
        <v>0</v>
      </c>
      <c r="AZ54" s="237">
        <v>0</v>
      </c>
      <c r="BB54" s="243"/>
    </row>
    <row r="55" spans="1:54" x14ac:dyDescent="0.3">
      <c r="A55" s="50"/>
      <c r="B55" s="50" t="s">
        <v>373</v>
      </c>
      <c r="C55" s="51"/>
      <c r="D55" s="51"/>
      <c r="E55" s="51"/>
      <c r="F55" s="52"/>
      <c r="G55" s="242"/>
      <c r="H55" s="242"/>
      <c r="I55" s="242"/>
      <c r="J55" s="242"/>
      <c r="K55" s="242"/>
      <c r="L55" s="242"/>
      <c r="M55" s="219">
        <f t="shared" ref="M55:AM55" si="27">SUM(M6:M54)</f>
        <v>0</v>
      </c>
      <c r="N55" s="219">
        <f t="shared" si="27"/>
        <v>0</v>
      </c>
      <c r="O55" s="219">
        <f t="shared" si="27"/>
        <v>0</v>
      </c>
      <c r="P55" s="245">
        <f t="shared" si="27"/>
        <v>0</v>
      </c>
      <c r="Q55" s="245">
        <f t="shared" si="27"/>
        <v>0</v>
      </c>
      <c r="R55" s="245">
        <f t="shared" si="27"/>
        <v>0</v>
      </c>
      <c r="S55" s="253">
        <f t="shared" si="27"/>
        <v>0</v>
      </c>
      <c r="T55" s="262">
        <f t="shared" si="27"/>
        <v>0</v>
      </c>
      <c r="U55" s="258">
        <f t="shared" si="27"/>
        <v>0</v>
      </c>
      <c r="V55" s="258">
        <f t="shared" si="27"/>
        <v>0</v>
      </c>
      <c r="W55" s="259">
        <f t="shared" si="27"/>
        <v>0</v>
      </c>
      <c r="X55" s="231">
        <f t="shared" si="27"/>
        <v>0</v>
      </c>
      <c r="Y55" s="219">
        <f t="shared" si="27"/>
        <v>0</v>
      </c>
      <c r="Z55" s="219">
        <f t="shared" si="27"/>
        <v>0</v>
      </c>
      <c r="AA55" s="219">
        <f t="shared" si="27"/>
        <v>0</v>
      </c>
      <c r="AB55" s="219">
        <f t="shared" si="27"/>
        <v>0</v>
      </c>
      <c r="AC55" s="219">
        <f t="shared" si="27"/>
        <v>0</v>
      </c>
      <c r="AD55" s="219">
        <f t="shared" si="27"/>
        <v>0</v>
      </c>
      <c r="AE55" s="219">
        <f t="shared" si="27"/>
        <v>0</v>
      </c>
      <c r="AF55" s="219">
        <f t="shared" si="27"/>
        <v>0</v>
      </c>
      <c r="AG55" s="219">
        <f t="shared" si="27"/>
        <v>0</v>
      </c>
      <c r="AH55" s="219">
        <f t="shared" si="27"/>
        <v>0</v>
      </c>
      <c r="AI55" s="219">
        <f t="shared" si="27"/>
        <v>0</v>
      </c>
      <c r="AJ55" s="219">
        <f t="shared" si="27"/>
        <v>0</v>
      </c>
      <c r="AK55" s="219">
        <f t="shared" si="27"/>
        <v>0</v>
      </c>
      <c r="AL55" s="219">
        <f t="shared" si="27"/>
        <v>0</v>
      </c>
      <c r="AM55" s="219">
        <f t="shared" si="27"/>
        <v>0</v>
      </c>
      <c r="AN55" s="219">
        <f>SUM(AN6:AN54)</f>
        <v>0</v>
      </c>
      <c r="AO55" s="219">
        <f>SUM(AO6:AO54)</f>
        <v>0</v>
      </c>
      <c r="AP55" s="219">
        <f t="shared" ref="AP55:AY55" si="28">SUM(AP6:AP54)</f>
        <v>0</v>
      </c>
      <c r="AQ55" s="219">
        <f t="shared" si="28"/>
        <v>0</v>
      </c>
      <c r="AR55" s="219">
        <f t="shared" si="28"/>
        <v>0</v>
      </c>
      <c r="AS55" s="219">
        <f t="shared" si="28"/>
        <v>0</v>
      </c>
      <c r="AT55" s="219">
        <f t="shared" si="28"/>
        <v>0</v>
      </c>
      <c r="AU55" s="219">
        <f t="shared" si="28"/>
        <v>0</v>
      </c>
      <c r="AV55" s="219">
        <f t="shared" si="28"/>
        <v>0</v>
      </c>
      <c r="AW55" s="219">
        <f t="shared" si="28"/>
        <v>0</v>
      </c>
      <c r="AX55" s="219">
        <f t="shared" si="28"/>
        <v>0</v>
      </c>
      <c r="AY55" s="219">
        <f t="shared" si="28"/>
        <v>0</v>
      </c>
      <c r="AZ55" s="219">
        <f>SUM(AZ6:AZ54)</f>
        <v>0</v>
      </c>
      <c r="BB55" s="243"/>
    </row>
    <row r="60" spans="1:54" x14ac:dyDescent="0.3">
      <c r="H60" s="45"/>
    </row>
  </sheetData>
  <autoFilter ref="A5:BC55" xr:uid="{00000000-0009-0000-0000-00000B000000}">
    <filterColumn colId="42" showButton="0"/>
    <filterColumn colId="45" showButton="0"/>
  </autoFilter>
  <mergeCells count="19">
    <mergeCell ref="AP2:AZ2"/>
    <mergeCell ref="A3:L4"/>
    <mergeCell ref="M3:O4"/>
    <mergeCell ref="U3:U5"/>
    <mergeCell ref="W3:W5"/>
    <mergeCell ref="V3:V5"/>
    <mergeCell ref="AV3:AW3"/>
    <mergeCell ref="AX3:AZ3"/>
    <mergeCell ref="AQ5:AR5"/>
    <mergeCell ref="AT5:AU5"/>
    <mergeCell ref="AP4:AP5"/>
    <mergeCell ref="AS4:AS5"/>
    <mergeCell ref="AV4:AV5"/>
    <mergeCell ref="AX4:AX5"/>
    <mergeCell ref="AG3:AM3"/>
    <mergeCell ref="X3:AF3"/>
    <mergeCell ref="P3:T4"/>
    <mergeCell ref="AP3:AR3"/>
    <mergeCell ref="AS3:AU3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55:F1048575" xr:uid="{00000000-0002-0000-0B00-000000000000}">
      <formula1>"0,1,2,3,4,5,6,7,8,9,10,11"</formula1>
    </dataValidation>
    <dataValidation type="whole" allowBlank="1" showInputMessage="1" showErrorMessage="1" sqref="X7:X54 M6:X6 AB6:AH54 AL6:AN54 X56:AN60 M61:AN1048575 X55:AZ55 M7:W60" xr:uid="{00000000-0002-0000-0B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4" xr:uid="{00000000-0002-0000-0B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4" orientation="landscape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8">
    <pageSetUpPr fitToPage="1"/>
  </sheetPr>
  <dimension ref="A1:BC69"/>
  <sheetViews>
    <sheetView zoomScale="90" zoomScaleNormal="90" zoomScaleSheetLayoutView="75" workbookViewId="0">
      <pane xSplit="5" ySplit="5" topLeftCell="G6" activePane="bottomRight" state="frozen"/>
      <selection pane="topRight"/>
      <selection pane="bottomLeft"/>
      <selection pane="bottomRight" activeCell="M70" sqref="M70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3" width="12.375" style="4" bestFit="1" customWidth="1"/>
    <col min="4" max="4" width="11.75" style="4" bestFit="1" customWidth="1"/>
    <col min="5" max="5" width="9.625" style="4" customWidth="1"/>
    <col min="6" max="6" width="9.375" style="5" bestFit="1" customWidth="1"/>
    <col min="7" max="9" width="11.75" style="5" customWidth="1"/>
    <col min="10" max="10" width="10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20" width="11.125" style="13" customWidth="1"/>
    <col min="21" max="21" width="11.875" style="13" customWidth="1"/>
    <col min="22" max="23" width="14.5" style="13" bestFit="1" customWidth="1"/>
    <col min="24" max="24" width="18.875" style="13" bestFit="1" customWidth="1"/>
    <col min="25" max="29" width="10" style="13" customWidth="1"/>
    <col min="30" max="30" width="10.375" style="13" bestFit="1" customWidth="1"/>
    <col min="31" max="31" width="11" style="13" bestFit="1" customWidth="1"/>
    <col min="32" max="32" width="9" style="13" customWidth="1"/>
    <col min="33" max="33" width="9.375" style="13" bestFit="1" customWidth="1"/>
    <col min="34" max="34" width="14.125" style="13" bestFit="1" customWidth="1"/>
    <col min="35" max="35" width="9" style="13" bestFit="1" customWidth="1"/>
    <col min="36" max="36" width="9" style="13" customWidth="1"/>
    <col min="37" max="38" width="9.5" style="13" customWidth="1"/>
    <col min="39" max="39" width="3.25" customWidth="1"/>
    <col min="40" max="54" width="11" customWidth="1"/>
    <col min="55" max="55" width="9" bestFit="1" customWidth="1"/>
  </cols>
  <sheetData>
    <row r="1" spans="1:55" ht="37.5" x14ac:dyDescent="0.3">
      <c r="A1" s="25"/>
      <c r="B1" s="25"/>
      <c r="C1" s="11"/>
      <c r="D1" s="11"/>
      <c r="E1" s="11"/>
      <c r="O1" s="10"/>
      <c r="P1" s="17" t="s">
        <v>285</v>
      </c>
    </row>
    <row r="2" spans="1:55" ht="41.25" customHeight="1" x14ac:dyDescent="0.3">
      <c r="J2" s="7"/>
      <c r="AL2" s="4"/>
      <c r="AN2" s="332" t="s">
        <v>566</v>
      </c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  <c r="AZ2" s="332"/>
      <c r="BA2" s="332"/>
      <c r="BB2" s="332"/>
    </row>
    <row r="3" spans="1:55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4"/>
      <c r="P3" s="324" t="s">
        <v>44</v>
      </c>
      <c r="Q3" s="325"/>
      <c r="R3" s="325"/>
      <c r="S3" s="325"/>
      <c r="T3" s="326"/>
      <c r="U3" s="321" t="s">
        <v>451</v>
      </c>
      <c r="V3" s="322"/>
      <c r="W3" s="322"/>
      <c r="X3" s="322"/>
      <c r="Y3" s="322"/>
      <c r="Z3" s="322"/>
      <c r="AA3" s="322"/>
      <c r="AB3" s="322"/>
      <c r="AC3" s="323"/>
      <c r="AD3" s="320" t="s">
        <v>453</v>
      </c>
      <c r="AE3" s="320"/>
      <c r="AF3" s="320"/>
      <c r="AG3" s="320"/>
      <c r="AH3" s="320"/>
      <c r="AI3" s="320"/>
      <c r="AJ3" s="320"/>
      <c r="AK3" s="320"/>
      <c r="AL3" s="16"/>
      <c r="AN3" s="331" t="s">
        <v>289</v>
      </c>
      <c r="AO3" s="330"/>
      <c r="AP3" s="330"/>
      <c r="AQ3" s="330" t="s">
        <v>98</v>
      </c>
      <c r="AR3" s="330"/>
      <c r="AS3" s="330"/>
      <c r="AT3" s="330" t="s">
        <v>467</v>
      </c>
      <c r="AU3" s="330"/>
      <c r="AV3" s="330"/>
      <c r="AW3" s="330" t="s">
        <v>37</v>
      </c>
      <c r="AX3" s="330"/>
      <c r="AY3" s="330"/>
      <c r="AZ3" s="331" t="s">
        <v>219</v>
      </c>
      <c r="BA3" s="330"/>
      <c r="BB3" s="330"/>
      <c r="BC3" t="s">
        <v>418</v>
      </c>
    </row>
    <row r="4" spans="1:55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4"/>
      <c r="P4" s="327"/>
      <c r="Q4" s="328"/>
      <c r="R4" s="328"/>
      <c r="S4" s="328"/>
      <c r="T4" s="329"/>
      <c r="U4" s="15" t="s">
        <v>374</v>
      </c>
      <c r="V4" s="15" t="s">
        <v>7</v>
      </c>
      <c r="W4" s="15" t="s">
        <v>82</v>
      </c>
      <c r="X4" s="15" t="s">
        <v>43</v>
      </c>
      <c r="Y4" s="15" t="s">
        <v>315</v>
      </c>
      <c r="Z4" s="59" t="s">
        <v>294</v>
      </c>
      <c r="AA4" s="15" t="s">
        <v>125</v>
      </c>
      <c r="AB4" s="15" t="s">
        <v>405</v>
      </c>
      <c r="AC4" s="15" t="s">
        <v>121</v>
      </c>
      <c r="AD4" s="53" t="s">
        <v>304</v>
      </c>
      <c r="AE4" s="53" t="s">
        <v>421</v>
      </c>
      <c r="AF4" s="53" t="s">
        <v>94</v>
      </c>
      <c r="AG4" s="53" t="s">
        <v>98</v>
      </c>
      <c r="AH4" s="182" t="s">
        <v>467</v>
      </c>
      <c r="AI4" s="53" t="s">
        <v>37</v>
      </c>
      <c r="AJ4" s="16" t="s">
        <v>39</v>
      </c>
      <c r="AK4" s="16" t="s">
        <v>430</v>
      </c>
      <c r="AL4" s="16" t="s">
        <v>102</v>
      </c>
      <c r="AN4" s="330" t="s">
        <v>401</v>
      </c>
      <c r="AO4" s="60" t="s">
        <v>408</v>
      </c>
      <c r="AP4" s="60" t="s">
        <v>391</v>
      </c>
      <c r="AQ4" s="330" t="s">
        <v>401</v>
      </c>
      <c r="AR4" s="60" t="s">
        <v>408</v>
      </c>
      <c r="AS4" s="60" t="s">
        <v>391</v>
      </c>
      <c r="AT4" s="330" t="s">
        <v>401</v>
      </c>
      <c r="AU4" s="60" t="s">
        <v>408</v>
      </c>
      <c r="AV4" s="60" t="s">
        <v>391</v>
      </c>
      <c r="AW4" s="330" t="s">
        <v>401</v>
      </c>
      <c r="AX4" s="60" t="s">
        <v>408</v>
      </c>
      <c r="AY4" s="60" t="s">
        <v>391</v>
      </c>
      <c r="AZ4" s="330" t="s">
        <v>401</v>
      </c>
      <c r="BA4" s="60" t="s">
        <v>408</v>
      </c>
      <c r="BB4" s="60" t="s">
        <v>391</v>
      </c>
    </row>
    <row r="5" spans="1:55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6" t="s">
        <v>33</v>
      </c>
      <c r="P5" s="14" t="s">
        <v>65</v>
      </c>
      <c r="Q5" s="14" t="s">
        <v>317</v>
      </c>
      <c r="R5" s="14" t="s">
        <v>96</v>
      </c>
      <c r="S5" s="14" t="s">
        <v>88</v>
      </c>
      <c r="T5" s="14" t="s">
        <v>47</v>
      </c>
      <c r="U5" s="57"/>
      <c r="V5" s="57" t="s">
        <v>483</v>
      </c>
      <c r="W5" s="57" t="s">
        <v>528</v>
      </c>
      <c r="X5" s="57" t="s">
        <v>483</v>
      </c>
      <c r="Y5" s="57"/>
      <c r="Z5" s="57"/>
      <c r="AA5" s="15"/>
      <c r="AB5" s="15"/>
      <c r="AC5" s="15"/>
      <c r="AD5" s="55" t="s">
        <v>204</v>
      </c>
      <c r="AE5" s="54" t="s">
        <v>79</v>
      </c>
      <c r="AF5" s="54" t="s">
        <v>239</v>
      </c>
      <c r="AG5" s="54" t="s">
        <v>524</v>
      </c>
      <c r="AH5" s="54" t="s">
        <v>216</v>
      </c>
      <c r="AI5" s="54" t="s">
        <v>571</v>
      </c>
      <c r="AJ5" s="56"/>
      <c r="AK5" s="56"/>
      <c r="AL5" s="56"/>
      <c r="AN5" s="330"/>
      <c r="AO5" s="331" t="s">
        <v>239</v>
      </c>
      <c r="AP5" s="331"/>
      <c r="AQ5" s="330"/>
      <c r="AR5" s="331" t="s">
        <v>232</v>
      </c>
      <c r="AS5" s="331"/>
      <c r="AT5" s="330"/>
      <c r="AU5" s="331" t="s">
        <v>258</v>
      </c>
      <c r="AV5" s="331"/>
      <c r="AW5" s="330"/>
      <c r="AX5" s="61" t="s">
        <v>495</v>
      </c>
      <c r="AY5" s="61" t="s">
        <v>469</v>
      </c>
      <c r="AZ5" s="330"/>
      <c r="BA5" s="61" t="s">
        <v>495</v>
      </c>
      <c r="BB5" s="61" t="s">
        <v>469</v>
      </c>
    </row>
    <row r="6" spans="1:55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f ca="1">VLOOKUP($A6,INDIRECT("인사기본정보!$B:$L"),11,0)</f>
        <v>0</v>
      </c>
      <c r="G6" s="49"/>
      <c r="H6" s="49"/>
      <c r="I6" s="49"/>
      <c r="J6" s="151">
        <f>ROUNDUP(((U6+Z6)/209),1)</f>
        <v>0</v>
      </c>
      <c r="K6" s="151">
        <f>((U6+Z6)/209)*1.5</f>
        <v>0</v>
      </c>
      <c r="L6" s="151">
        <f>K6*0.5</f>
        <v>0</v>
      </c>
      <c r="M6" s="181"/>
      <c r="N6" s="181"/>
      <c r="O6" s="181"/>
      <c r="P6" s="34">
        <f>SUM(U6:AC6)</f>
        <v>0</v>
      </c>
      <c r="Q6" s="152">
        <f t="shared" ref="Q6:Q21" si="0">IF(Z6&gt;100000,100000,Z6)</f>
        <v>0</v>
      </c>
      <c r="R6" s="34">
        <f t="shared" ref="R6:R21" si="1">P6-Q6</f>
        <v>0</v>
      </c>
      <c r="S6" s="34">
        <f t="shared" ref="S6:S21" si="2">SUM(AD6:AK6)</f>
        <v>0</v>
      </c>
      <c r="T6" s="34">
        <f t="shared" ref="T6:T21" si="3">P6-S6</f>
        <v>0</v>
      </c>
      <c r="U6" s="24"/>
      <c r="V6" s="34"/>
      <c r="W6" s="34"/>
      <c r="X6" s="34"/>
      <c r="Y6" s="24"/>
      <c r="Z6" s="24"/>
      <c r="AA6" s="24"/>
      <c r="AB6" s="24"/>
      <c r="AC6" s="24"/>
      <c r="AD6" s="34">
        <f>IF(R6&gt;1060000,INDEX(간이세액표!A:L,MATCH(R6,간이세액표!A:A,3),F6+3),0)</f>
        <v>0</v>
      </c>
      <c r="AE6" s="34">
        <f>ROUNDDOWN(AD6/10,-1)</f>
        <v>0</v>
      </c>
      <c r="AF6" s="46">
        <f>AO6</f>
        <v>0</v>
      </c>
      <c r="AG6" s="46">
        <f>AR6</f>
        <v>0</v>
      </c>
      <c r="AH6" s="46">
        <f>AU6</f>
        <v>0</v>
      </c>
      <c r="AI6" s="46">
        <f>AX6</f>
        <v>0</v>
      </c>
      <c r="AJ6" s="24"/>
      <c r="AK6" s="24"/>
      <c r="AL6" s="24"/>
      <c r="AN6" s="49">
        <f>SUM(AO6:AP6)</f>
        <v>0</v>
      </c>
      <c r="AO6" s="268">
        <v>0</v>
      </c>
      <c r="AP6" s="49">
        <f>SUM(AO6)</f>
        <v>0</v>
      </c>
      <c r="AQ6" s="49">
        <f>SUM(AR6:AS6)</f>
        <v>0</v>
      </c>
      <c r="AR6" s="268">
        <v>0</v>
      </c>
      <c r="AS6" s="49">
        <f>SUM(AR6)</f>
        <v>0</v>
      </c>
      <c r="AT6" s="49">
        <f>SUM(AU6:AV6)</f>
        <v>0</v>
      </c>
      <c r="AU6" s="268">
        <v>0</v>
      </c>
      <c r="AV6" s="49">
        <f>SUM(AU6)</f>
        <v>0</v>
      </c>
      <c r="AW6" s="49">
        <f>SUM(AX6:AY6)</f>
        <v>0</v>
      </c>
      <c r="AX6" s="268">
        <v>0</v>
      </c>
      <c r="AY6" s="49">
        <v>0</v>
      </c>
      <c r="AZ6" s="49">
        <f>SUM(BA6:BB6)</f>
        <v>0</v>
      </c>
      <c r="BA6" s="49"/>
      <c r="BB6" s="268">
        <v>0</v>
      </c>
    </row>
    <row r="7" spans="1:55" x14ac:dyDescent="0.3">
      <c r="A7" s="47">
        <v>2</v>
      </c>
      <c r="B7" s="272" t="str">
        <f t="shared" ref="B7:B53" ca="1" si="4">VLOOKUP($A7,INDIRECT("인사기본정보!$B:$K"),2,0)</f>
        <v>이성실</v>
      </c>
      <c r="C7" s="272" t="str">
        <f t="shared" ref="C7:C53" ca="1" si="5">VLOOKUP($A7,INDIRECT("인사기본정보!$B:$K"),3,0)</f>
        <v>741204-2******</v>
      </c>
      <c r="D7" s="272" t="str">
        <f t="shared" ref="D7:D53" ca="1" si="6">VLOOKUP($A7,INDIRECT("인사기본정보!$B:$K"),4,0)</f>
        <v>501여단 본부</v>
      </c>
      <c r="E7" s="272" t="str">
        <f t="shared" ref="E7:E55" ca="1" si="7">VLOOKUP($A7,INDIRECT("인사기본정보!$B:$K"),5,0)</f>
        <v>민간조리원</v>
      </c>
      <c r="F7" s="95">
        <f t="shared" ref="F7:F55" ca="1" si="8">VLOOKUP($A7,INDIRECT("인사기본정보!$B:$L"),11,0)</f>
        <v>0</v>
      </c>
      <c r="G7" s="49"/>
      <c r="H7" s="49"/>
      <c r="I7" s="49"/>
      <c r="J7" s="151">
        <f t="shared" ref="J7:J57" si="9">ROUNDUP(((U7+Z7)/209),1)</f>
        <v>0</v>
      </c>
      <c r="K7" s="151">
        <f t="shared" ref="K7:K57" si="10">((U7+Z7)/209)*1.5</f>
        <v>0</v>
      </c>
      <c r="L7" s="151">
        <f t="shared" ref="L7:L57" si="11">K7*0.5</f>
        <v>0</v>
      </c>
      <c r="M7" s="23"/>
      <c r="N7" s="23"/>
      <c r="O7" s="23"/>
      <c r="P7" s="34">
        <f>SUM(U7:AC7)</f>
        <v>0</v>
      </c>
      <c r="Q7" s="152">
        <f t="shared" si="0"/>
        <v>0</v>
      </c>
      <c r="R7" s="34">
        <f t="shared" si="1"/>
        <v>0</v>
      </c>
      <c r="S7" s="34">
        <f t="shared" si="2"/>
        <v>0</v>
      </c>
      <c r="T7" s="34">
        <f t="shared" si="3"/>
        <v>0</v>
      </c>
      <c r="U7" s="24"/>
      <c r="V7" s="34"/>
      <c r="W7" s="34"/>
      <c r="X7" s="34"/>
      <c r="Y7" s="24"/>
      <c r="Z7" s="24"/>
      <c r="AA7" s="24"/>
      <c r="AB7" s="24"/>
      <c r="AC7" s="24"/>
      <c r="AD7" s="34">
        <f>IF(R7&gt;1060000,INDEX(간이세액표!A:L,MATCH(R7,간이세액표!A:A,3),F7+3),0)</f>
        <v>0</v>
      </c>
      <c r="AE7" s="34">
        <f t="shared" ref="AE7:AE57" si="12">ROUNDDOWN(AD7/10,-1)</f>
        <v>0</v>
      </c>
      <c r="AF7" s="46">
        <f t="shared" ref="AF7:AF57" si="13">AO7</f>
        <v>0</v>
      </c>
      <c r="AG7" s="46">
        <f t="shared" ref="AG7:AG57" si="14">AR7</f>
        <v>0</v>
      </c>
      <c r="AH7" s="46">
        <f t="shared" ref="AH7:AH57" si="15">AU7</f>
        <v>0</v>
      </c>
      <c r="AI7" s="46">
        <f t="shared" ref="AI7:AI57" si="16">AX7</f>
        <v>0</v>
      </c>
      <c r="AJ7" s="24"/>
      <c r="AK7" s="24"/>
      <c r="AL7" s="24"/>
      <c r="AN7" s="49">
        <f t="shared" ref="AN7:AN57" si="17">SUM(AO7:AP7)</f>
        <v>0</v>
      </c>
      <c r="AO7" s="268">
        <v>0</v>
      </c>
      <c r="AP7" s="49">
        <f>SUM(AO7)</f>
        <v>0</v>
      </c>
      <c r="AQ7" s="49">
        <f t="shared" ref="AQ7:AQ57" si="18">SUM(AR7:AS7)</f>
        <v>0</v>
      </c>
      <c r="AR7" s="268">
        <v>0</v>
      </c>
      <c r="AS7" s="49">
        <f>SUM(AR7)</f>
        <v>0</v>
      </c>
      <c r="AT7" s="49">
        <f t="shared" ref="AT7:AT57" si="19">SUM(AU7:AV7)</f>
        <v>0</v>
      </c>
      <c r="AU7" s="268">
        <v>0</v>
      </c>
      <c r="AV7" s="49">
        <f t="shared" ref="AV7:AV57" si="20">SUM(AU7)</f>
        <v>0</v>
      </c>
      <c r="AW7" s="49">
        <f t="shared" ref="AW7:AW57" si="21">SUM(AX7:AY7)</f>
        <v>0</v>
      </c>
      <c r="AX7" s="268">
        <v>0</v>
      </c>
      <c r="AY7" s="49">
        <v>0</v>
      </c>
      <c r="AZ7" s="49">
        <f t="shared" ref="AZ7:AZ57" si="22">SUM(BA7:BB7)</f>
        <v>0</v>
      </c>
      <c r="BA7" s="49"/>
      <c r="BB7" s="268">
        <v>0</v>
      </c>
    </row>
    <row r="8" spans="1:55" x14ac:dyDescent="0.3">
      <c r="A8" s="47">
        <v>3</v>
      </c>
      <c r="B8" s="94" t="str">
        <f t="shared" ca="1" si="4"/>
        <v>임세영</v>
      </c>
      <c r="C8" s="94" t="str">
        <f t="shared" ca="1" si="5"/>
        <v>700910-2******</v>
      </c>
      <c r="D8" s="94" t="str">
        <f t="shared" ca="1" si="6"/>
        <v>501여단 1대대</v>
      </c>
      <c r="E8" s="94" t="str">
        <f t="shared" ca="1" si="7"/>
        <v>민간조리원</v>
      </c>
      <c r="F8" s="95">
        <f t="shared" ca="1" si="8"/>
        <v>0</v>
      </c>
      <c r="G8" s="49"/>
      <c r="H8" s="49"/>
      <c r="I8" s="49"/>
      <c r="J8" s="151">
        <f t="shared" si="9"/>
        <v>0</v>
      </c>
      <c r="K8" s="151">
        <f t="shared" si="10"/>
        <v>0</v>
      </c>
      <c r="L8" s="151">
        <f t="shared" si="11"/>
        <v>0</v>
      </c>
      <c r="M8" s="23"/>
      <c r="N8" s="23"/>
      <c r="O8" s="23"/>
      <c r="P8" s="34">
        <f t="shared" ref="P8:P57" si="23">SUM(U8:AC8)</f>
        <v>0</v>
      </c>
      <c r="Q8" s="152">
        <f t="shared" si="0"/>
        <v>0</v>
      </c>
      <c r="R8" s="34">
        <f t="shared" si="1"/>
        <v>0</v>
      </c>
      <c r="S8" s="34">
        <f t="shared" si="2"/>
        <v>0</v>
      </c>
      <c r="T8" s="34">
        <f t="shared" si="3"/>
        <v>0</v>
      </c>
      <c r="U8" s="24"/>
      <c r="V8" s="34"/>
      <c r="W8" s="34"/>
      <c r="X8" s="34"/>
      <c r="Y8" s="24"/>
      <c r="Z8" s="24"/>
      <c r="AA8" s="24"/>
      <c r="AB8" s="24"/>
      <c r="AC8" s="24"/>
      <c r="AD8" s="34">
        <f>IF(R8&gt;1060000,INDEX(간이세액표!A:L,MATCH(R8,간이세액표!A:A,3),F8+3),0)</f>
        <v>0</v>
      </c>
      <c r="AE8" s="34">
        <f t="shared" si="12"/>
        <v>0</v>
      </c>
      <c r="AF8" s="46">
        <f t="shared" si="13"/>
        <v>0</v>
      </c>
      <c r="AG8" s="46">
        <f t="shared" si="14"/>
        <v>0</v>
      </c>
      <c r="AH8" s="46">
        <f t="shared" si="15"/>
        <v>0</v>
      </c>
      <c r="AI8" s="46">
        <f t="shared" si="16"/>
        <v>0</v>
      </c>
      <c r="AJ8" s="24"/>
      <c r="AK8" s="24"/>
      <c r="AL8" s="24"/>
      <c r="AN8" s="49">
        <f t="shared" si="17"/>
        <v>0</v>
      </c>
      <c r="AO8" s="268">
        <v>0</v>
      </c>
      <c r="AP8" s="49">
        <f t="shared" ref="AP8:AP57" si="24">SUM(AO8)</f>
        <v>0</v>
      </c>
      <c r="AQ8" s="49">
        <f t="shared" si="18"/>
        <v>0</v>
      </c>
      <c r="AR8" s="268">
        <v>0</v>
      </c>
      <c r="AS8" s="49">
        <f t="shared" ref="AS8:AS57" si="25">SUM(AR8)</f>
        <v>0</v>
      </c>
      <c r="AT8" s="49">
        <f t="shared" si="19"/>
        <v>0</v>
      </c>
      <c r="AU8" s="268">
        <v>0</v>
      </c>
      <c r="AV8" s="49">
        <f t="shared" si="20"/>
        <v>0</v>
      </c>
      <c r="AW8" s="49">
        <f t="shared" si="21"/>
        <v>0</v>
      </c>
      <c r="AX8" s="268">
        <v>0</v>
      </c>
      <c r="AY8" s="49">
        <v>0</v>
      </c>
      <c r="AZ8" s="49">
        <f t="shared" si="22"/>
        <v>0</v>
      </c>
      <c r="BA8" s="49"/>
      <c r="BB8" s="268">
        <v>0</v>
      </c>
    </row>
    <row r="9" spans="1:55" x14ac:dyDescent="0.3">
      <c r="A9" s="47">
        <v>4</v>
      </c>
      <c r="B9" s="272" t="str">
        <f t="shared" ca="1" si="4"/>
        <v>김서정</v>
      </c>
      <c r="C9" s="272" t="str">
        <f t="shared" ca="1" si="5"/>
        <v>780828-2******</v>
      </c>
      <c r="D9" s="272" t="str">
        <f t="shared" ca="1" si="6"/>
        <v>501여단 4대대</v>
      </c>
      <c r="E9" s="272" t="str">
        <f t="shared" ca="1" si="7"/>
        <v>민간조리원</v>
      </c>
      <c r="F9" s="95">
        <f t="shared" ca="1" si="8"/>
        <v>0</v>
      </c>
      <c r="G9" s="49"/>
      <c r="H9" s="49"/>
      <c r="I9" s="49"/>
      <c r="J9" s="151">
        <f t="shared" si="9"/>
        <v>0</v>
      </c>
      <c r="K9" s="151">
        <f t="shared" si="10"/>
        <v>0</v>
      </c>
      <c r="L9" s="151">
        <f t="shared" si="11"/>
        <v>0</v>
      </c>
      <c r="M9" s="23"/>
      <c r="N9" s="23"/>
      <c r="O9" s="23"/>
      <c r="P9" s="34">
        <f t="shared" si="23"/>
        <v>0</v>
      </c>
      <c r="Q9" s="152">
        <f t="shared" si="0"/>
        <v>0</v>
      </c>
      <c r="R9" s="34">
        <f t="shared" si="1"/>
        <v>0</v>
      </c>
      <c r="S9" s="34">
        <f t="shared" si="2"/>
        <v>0</v>
      </c>
      <c r="T9" s="34">
        <f t="shared" si="3"/>
        <v>0</v>
      </c>
      <c r="U9" s="24"/>
      <c r="V9" s="34"/>
      <c r="W9" s="34"/>
      <c r="X9" s="34"/>
      <c r="Y9" s="24"/>
      <c r="Z9" s="24"/>
      <c r="AA9" s="24"/>
      <c r="AB9" s="24"/>
      <c r="AC9" s="24"/>
      <c r="AD9" s="34">
        <f>IF(R9&gt;1060000,INDEX(간이세액표!A:L,MATCH(R9,간이세액표!A:A,3),F9+3),0)</f>
        <v>0</v>
      </c>
      <c r="AE9" s="34">
        <f t="shared" si="12"/>
        <v>0</v>
      </c>
      <c r="AF9" s="46">
        <f t="shared" si="13"/>
        <v>0</v>
      </c>
      <c r="AG9" s="46">
        <f t="shared" si="14"/>
        <v>0</v>
      </c>
      <c r="AH9" s="46">
        <f t="shared" si="15"/>
        <v>0</v>
      </c>
      <c r="AI9" s="46">
        <f t="shared" si="16"/>
        <v>0</v>
      </c>
      <c r="AJ9" s="24"/>
      <c r="AK9" s="24"/>
      <c r="AL9" s="24"/>
      <c r="AN9" s="49">
        <f t="shared" si="17"/>
        <v>0</v>
      </c>
      <c r="AO9" s="268">
        <v>0</v>
      </c>
      <c r="AP9" s="49">
        <f t="shared" si="24"/>
        <v>0</v>
      </c>
      <c r="AQ9" s="49">
        <f t="shared" si="18"/>
        <v>0</v>
      </c>
      <c r="AR9" s="268">
        <v>0</v>
      </c>
      <c r="AS9" s="49">
        <f t="shared" si="25"/>
        <v>0</v>
      </c>
      <c r="AT9" s="49">
        <f t="shared" si="19"/>
        <v>0</v>
      </c>
      <c r="AU9" s="268">
        <v>0</v>
      </c>
      <c r="AV9" s="49">
        <f t="shared" si="20"/>
        <v>0</v>
      </c>
      <c r="AW9" s="49">
        <f t="shared" si="21"/>
        <v>0</v>
      </c>
      <c r="AX9" s="268">
        <v>0</v>
      </c>
      <c r="AY9" s="49">
        <v>0</v>
      </c>
      <c r="AZ9" s="49">
        <f t="shared" si="22"/>
        <v>0</v>
      </c>
      <c r="BA9" s="49"/>
      <c r="BB9" s="268">
        <v>0</v>
      </c>
    </row>
    <row r="10" spans="1:55" x14ac:dyDescent="0.3">
      <c r="A10" s="47">
        <v>5</v>
      </c>
      <c r="B10" s="94" t="str">
        <f t="shared" ca="1" si="4"/>
        <v>윤정여</v>
      </c>
      <c r="C10" s="94" t="str">
        <f t="shared" ca="1" si="5"/>
        <v>691023-2******</v>
      </c>
      <c r="D10" s="94" t="str">
        <f t="shared" ca="1" si="6"/>
        <v>501여단 6대대</v>
      </c>
      <c r="E10" s="94" t="str">
        <f t="shared" ca="1" si="7"/>
        <v>민간조리원</v>
      </c>
      <c r="F10" s="95">
        <f t="shared" ca="1" si="8"/>
        <v>0</v>
      </c>
      <c r="G10" s="49"/>
      <c r="H10" s="49"/>
      <c r="I10" s="49"/>
      <c r="J10" s="151">
        <f t="shared" si="9"/>
        <v>0</v>
      </c>
      <c r="K10" s="151">
        <f t="shared" si="10"/>
        <v>0</v>
      </c>
      <c r="L10" s="151">
        <f t="shared" si="11"/>
        <v>0</v>
      </c>
      <c r="M10" s="23"/>
      <c r="N10" s="23"/>
      <c r="O10" s="23"/>
      <c r="P10" s="34">
        <f t="shared" si="23"/>
        <v>0</v>
      </c>
      <c r="Q10" s="152">
        <f t="shared" si="0"/>
        <v>0</v>
      </c>
      <c r="R10" s="34">
        <f t="shared" si="1"/>
        <v>0</v>
      </c>
      <c r="S10" s="34">
        <f t="shared" si="2"/>
        <v>0</v>
      </c>
      <c r="T10" s="34">
        <f t="shared" si="3"/>
        <v>0</v>
      </c>
      <c r="U10" s="24"/>
      <c r="V10" s="34"/>
      <c r="W10" s="34"/>
      <c r="X10" s="34"/>
      <c r="Y10" s="24"/>
      <c r="Z10" s="24"/>
      <c r="AA10" s="24"/>
      <c r="AB10" s="24"/>
      <c r="AC10" s="24"/>
      <c r="AD10" s="34">
        <f>IF(R10&gt;1060000,INDEX(간이세액표!A:L,MATCH(R10,간이세액표!A:A,3),F10+3),0)</f>
        <v>0</v>
      </c>
      <c r="AE10" s="34">
        <f t="shared" si="12"/>
        <v>0</v>
      </c>
      <c r="AF10" s="46">
        <f t="shared" si="13"/>
        <v>0</v>
      </c>
      <c r="AG10" s="46">
        <f t="shared" si="14"/>
        <v>0</v>
      </c>
      <c r="AH10" s="46">
        <f t="shared" si="15"/>
        <v>0</v>
      </c>
      <c r="AI10" s="46">
        <f t="shared" si="16"/>
        <v>0</v>
      </c>
      <c r="AJ10" s="24"/>
      <c r="AK10" s="24"/>
      <c r="AL10" s="24"/>
      <c r="AN10" s="49">
        <f t="shared" si="17"/>
        <v>0</v>
      </c>
      <c r="AO10" s="268">
        <v>0</v>
      </c>
      <c r="AP10" s="49">
        <f t="shared" si="24"/>
        <v>0</v>
      </c>
      <c r="AQ10" s="49">
        <f t="shared" si="18"/>
        <v>0</v>
      </c>
      <c r="AR10" s="268">
        <v>0</v>
      </c>
      <c r="AS10" s="49">
        <f t="shared" si="25"/>
        <v>0</v>
      </c>
      <c r="AT10" s="49">
        <f t="shared" si="19"/>
        <v>0</v>
      </c>
      <c r="AU10" s="268">
        <v>0</v>
      </c>
      <c r="AV10" s="49">
        <f t="shared" si="20"/>
        <v>0</v>
      </c>
      <c r="AW10" s="49">
        <f t="shared" si="21"/>
        <v>0</v>
      </c>
      <c r="AX10" s="268">
        <v>0</v>
      </c>
      <c r="AY10" s="49">
        <v>0</v>
      </c>
      <c r="AZ10" s="49">
        <f t="shared" si="22"/>
        <v>0</v>
      </c>
      <c r="BA10" s="49"/>
      <c r="BB10" s="268">
        <v>0</v>
      </c>
    </row>
    <row r="11" spans="1:55" x14ac:dyDescent="0.3">
      <c r="A11" s="47">
        <v>6</v>
      </c>
      <c r="B11" s="273" t="str">
        <f t="shared" ca="1" si="4"/>
        <v>홍정희</v>
      </c>
      <c r="C11" s="273" t="str">
        <f t="shared" ca="1" si="5"/>
        <v>611210-2******</v>
      </c>
      <c r="D11" s="273" t="str">
        <f t="shared" ca="1" si="6"/>
        <v>501여단 7대대</v>
      </c>
      <c r="E11" s="273" t="str">
        <f t="shared" ca="1" si="7"/>
        <v>민간조리원</v>
      </c>
      <c r="F11" s="95">
        <f t="shared" ca="1" si="8"/>
        <v>0</v>
      </c>
      <c r="G11" s="49"/>
      <c r="H11" s="49"/>
      <c r="I11" s="49"/>
      <c r="J11" s="151">
        <f t="shared" si="9"/>
        <v>0</v>
      </c>
      <c r="K11" s="151">
        <f t="shared" si="10"/>
        <v>0</v>
      </c>
      <c r="L11" s="151">
        <f t="shared" si="11"/>
        <v>0</v>
      </c>
      <c r="M11" s="23"/>
      <c r="N11" s="23"/>
      <c r="O11" s="23"/>
      <c r="P11" s="34">
        <f t="shared" si="23"/>
        <v>0</v>
      </c>
      <c r="Q11" s="152">
        <f t="shared" si="0"/>
        <v>0</v>
      </c>
      <c r="R11" s="34">
        <f t="shared" si="1"/>
        <v>0</v>
      </c>
      <c r="S11" s="34">
        <f t="shared" si="2"/>
        <v>0</v>
      </c>
      <c r="T11" s="34">
        <f t="shared" si="3"/>
        <v>0</v>
      </c>
      <c r="U11" s="24"/>
      <c r="V11" s="34"/>
      <c r="W11" s="34"/>
      <c r="X11" s="34"/>
      <c r="Y11" s="24"/>
      <c r="Z11" s="24"/>
      <c r="AA11" s="24"/>
      <c r="AB11" s="24"/>
      <c r="AC11" s="24"/>
      <c r="AD11" s="34">
        <f>IF(R11&gt;1060000,INDEX(간이세액표!A:L,MATCH(R11,간이세액표!A:A,3),F11+3),0)</f>
        <v>0</v>
      </c>
      <c r="AE11" s="34">
        <f t="shared" si="12"/>
        <v>0</v>
      </c>
      <c r="AF11" s="46">
        <f t="shared" si="13"/>
        <v>0</v>
      </c>
      <c r="AG11" s="46">
        <f t="shared" si="14"/>
        <v>0</v>
      </c>
      <c r="AH11" s="46">
        <f t="shared" si="15"/>
        <v>0</v>
      </c>
      <c r="AI11" s="46">
        <f t="shared" si="16"/>
        <v>0</v>
      </c>
      <c r="AJ11" s="24"/>
      <c r="AK11" s="24"/>
      <c r="AL11" s="24"/>
      <c r="AN11" s="49">
        <f t="shared" si="17"/>
        <v>0</v>
      </c>
      <c r="AO11" s="268">
        <v>0</v>
      </c>
      <c r="AP11" s="49">
        <f t="shared" si="24"/>
        <v>0</v>
      </c>
      <c r="AQ11" s="49">
        <f t="shared" si="18"/>
        <v>0</v>
      </c>
      <c r="AR11" s="268">
        <v>0</v>
      </c>
      <c r="AS11" s="49">
        <f t="shared" si="25"/>
        <v>0</v>
      </c>
      <c r="AT11" s="49">
        <f t="shared" si="19"/>
        <v>0</v>
      </c>
      <c r="AU11" s="268">
        <v>0</v>
      </c>
      <c r="AV11" s="49">
        <f t="shared" si="20"/>
        <v>0</v>
      </c>
      <c r="AW11" s="49">
        <f t="shared" si="21"/>
        <v>0</v>
      </c>
      <c r="AX11" s="268">
        <v>0</v>
      </c>
      <c r="AY11" s="49">
        <v>0</v>
      </c>
      <c r="AZ11" s="49">
        <f t="shared" si="22"/>
        <v>0</v>
      </c>
      <c r="BA11" s="49"/>
      <c r="BB11" s="268">
        <v>0</v>
      </c>
    </row>
    <row r="12" spans="1:55" x14ac:dyDescent="0.3">
      <c r="A12" s="47">
        <v>7</v>
      </c>
      <c r="B12" s="94" t="str">
        <f t="shared" ca="1" si="4"/>
        <v>이숙이</v>
      </c>
      <c r="C12" s="94" t="str">
        <f t="shared" ca="1" si="5"/>
        <v>680604-2******</v>
      </c>
      <c r="D12" s="94" t="str">
        <f t="shared" ca="1" si="6"/>
        <v>120여단 본부</v>
      </c>
      <c r="E12" s="94" t="str">
        <f t="shared" ca="1" si="7"/>
        <v>민간조리원</v>
      </c>
      <c r="F12" s="95">
        <f t="shared" ca="1" si="8"/>
        <v>1</v>
      </c>
      <c r="G12" s="49"/>
      <c r="H12" s="49"/>
      <c r="I12" s="49"/>
      <c r="J12" s="151">
        <f t="shared" si="9"/>
        <v>0</v>
      </c>
      <c r="K12" s="151">
        <f t="shared" si="10"/>
        <v>0</v>
      </c>
      <c r="L12" s="151">
        <f t="shared" si="11"/>
        <v>0</v>
      </c>
      <c r="M12" s="23"/>
      <c r="N12" s="23"/>
      <c r="O12" s="23"/>
      <c r="P12" s="34">
        <f t="shared" si="23"/>
        <v>0</v>
      </c>
      <c r="Q12" s="152">
        <f t="shared" si="0"/>
        <v>0</v>
      </c>
      <c r="R12" s="34">
        <f t="shared" si="1"/>
        <v>0</v>
      </c>
      <c r="S12" s="34">
        <f t="shared" si="2"/>
        <v>0</v>
      </c>
      <c r="T12" s="34">
        <f t="shared" si="3"/>
        <v>0</v>
      </c>
      <c r="U12" s="24"/>
      <c r="V12" s="34"/>
      <c r="W12" s="34"/>
      <c r="X12" s="34"/>
      <c r="Y12" s="24"/>
      <c r="Z12" s="24"/>
      <c r="AA12" s="24"/>
      <c r="AB12" s="24"/>
      <c r="AC12" s="24"/>
      <c r="AD12" s="34">
        <f>IF(R12&gt;1060000,INDEX(간이세액표!A:L,MATCH(R12,간이세액표!A:A,3),F12+3),0)</f>
        <v>0</v>
      </c>
      <c r="AE12" s="34">
        <f t="shared" si="12"/>
        <v>0</v>
      </c>
      <c r="AF12" s="46">
        <f t="shared" si="13"/>
        <v>0</v>
      </c>
      <c r="AG12" s="46">
        <f t="shared" si="14"/>
        <v>0</v>
      </c>
      <c r="AH12" s="46">
        <f t="shared" si="15"/>
        <v>0</v>
      </c>
      <c r="AI12" s="46">
        <f t="shared" si="16"/>
        <v>0</v>
      </c>
      <c r="AJ12" s="24"/>
      <c r="AK12" s="24"/>
      <c r="AL12" s="24"/>
      <c r="AN12" s="49">
        <f t="shared" si="17"/>
        <v>0</v>
      </c>
      <c r="AO12" s="268">
        <v>0</v>
      </c>
      <c r="AP12" s="49">
        <f t="shared" si="24"/>
        <v>0</v>
      </c>
      <c r="AQ12" s="49">
        <f t="shared" si="18"/>
        <v>0</v>
      </c>
      <c r="AR12" s="268">
        <v>0</v>
      </c>
      <c r="AS12" s="49">
        <f t="shared" si="25"/>
        <v>0</v>
      </c>
      <c r="AT12" s="49">
        <f t="shared" si="19"/>
        <v>0</v>
      </c>
      <c r="AU12" s="268">
        <v>0</v>
      </c>
      <c r="AV12" s="49">
        <f t="shared" si="20"/>
        <v>0</v>
      </c>
      <c r="AW12" s="49">
        <f t="shared" si="21"/>
        <v>0</v>
      </c>
      <c r="AX12" s="268">
        <v>0</v>
      </c>
      <c r="AY12" s="49">
        <v>0</v>
      </c>
      <c r="AZ12" s="49">
        <f t="shared" si="22"/>
        <v>0</v>
      </c>
      <c r="BA12" s="49"/>
      <c r="BB12" s="268">
        <v>0</v>
      </c>
    </row>
    <row r="13" spans="1:55" x14ac:dyDescent="0.3">
      <c r="A13" s="47">
        <v>8</v>
      </c>
      <c r="B13" s="273" t="str">
        <f t="shared" ca="1" si="4"/>
        <v>박순득</v>
      </c>
      <c r="C13" s="273" t="str">
        <f t="shared" ca="1" si="5"/>
        <v>610119-2******</v>
      </c>
      <c r="D13" s="273" t="str">
        <f t="shared" ca="1" si="6"/>
        <v>120여단 1대대</v>
      </c>
      <c r="E13" s="273" t="str">
        <f t="shared" ca="1" si="7"/>
        <v>민간조리원</v>
      </c>
      <c r="F13" s="95">
        <f t="shared" ca="1" si="8"/>
        <v>0</v>
      </c>
      <c r="G13" s="49"/>
      <c r="H13" s="49"/>
      <c r="I13" s="49"/>
      <c r="J13" s="151">
        <f t="shared" si="9"/>
        <v>0</v>
      </c>
      <c r="K13" s="151">
        <f t="shared" si="10"/>
        <v>0</v>
      </c>
      <c r="L13" s="151">
        <f t="shared" si="11"/>
        <v>0</v>
      </c>
      <c r="M13" s="23"/>
      <c r="N13" s="23"/>
      <c r="O13" s="23"/>
      <c r="P13" s="34">
        <f t="shared" si="23"/>
        <v>0</v>
      </c>
      <c r="Q13" s="152">
        <f t="shared" si="0"/>
        <v>0</v>
      </c>
      <c r="R13" s="34">
        <f t="shared" si="1"/>
        <v>0</v>
      </c>
      <c r="S13" s="34">
        <f t="shared" si="2"/>
        <v>0</v>
      </c>
      <c r="T13" s="34">
        <f t="shared" si="3"/>
        <v>0</v>
      </c>
      <c r="U13" s="24"/>
      <c r="V13" s="34"/>
      <c r="W13" s="34"/>
      <c r="X13" s="34"/>
      <c r="Y13" s="24"/>
      <c r="Z13" s="24"/>
      <c r="AA13" s="24"/>
      <c r="AB13" s="24"/>
      <c r="AC13" s="24"/>
      <c r="AD13" s="34">
        <f>IF(R13&gt;1060000,INDEX(간이세액표!A:L,MATCH(R13,간이세액표!A:A,3),F13+3),0)</f>
        <v>0</v>
      </c>
      <c r="AE13" s="34">
        <f t="shared" si="12"/>
        <v>0</v>
      </c>
      <c r="AF13" s="46">
        <f t="shared" si="13"/>
        <v>0</v>
      </c>
      <c r="AG13" s="46">
        <f t="shared" si="14"/>
        <v>0</v>
      </c>
      <c r="AH13" s="46">
        <f t="shared" si="15"/>
        <v>0</v>
      </c>
      <c r="AI13" s="46">
        <f t="shared" si="16"/>
        <v>0</v>
      </c>
      <c r="AJ13" s="24"/>
      <c r="AK13" s="24"/>
      <c r="AL13" s="24"/>
      <c r="AN13" s="49">
        <f t="shared" si="17"/>
        <v>0</v>
      </c>
      <c r="AO13" s="268">
        <v>0</v>
      </c>
      <c r="AP13" s="49">
        <f t="shared" si="24"/>
        <v>0</v>
      </c>
      <c r="AQ13" s="49">
        <f t="shared" si="18"/>
        <v>0</v>
      </c>
      <c r="AR13" s="268">
        <v>0</v>
      </c>
      <c r="AS13" s="49">
        <f t="shared" si="25"/>
        <v>0</v>
      </c>
      <c r="AT13" s="49">
        <f t="shared" si="19"/>
        <v>0</v>
      </c>
      <c r="AU13" s="268">
        <v>0</v>
      </c>
      <c r="AV13" s="49">
        <f t="shared" si="20"/>
        <v>0</v>
      </c>
      <c r="AW13" s="49">
        <f t="shared" si="21"/>
        <v>0</v>
      </c>
      <c r="AX13" s="268">
        <v>0</v>
      </c>
      <c r="AY13" s="49">
        <v>0</v>
      </c>
      <c r="AZ13" s="49">
        <f t="shared" si="22"/>
        <v>0</v>
      </c>
      <c r="BA13" s="49"/>
      <c r="BB13" s="268">
        <v>0</v>
      </c>
    </row>
    <row r="14" spans="1:55" x14ac:dyDescent="0.3">
      <c r="A14" s="47">
        <v>9</v>
      </c>
      <c r="B14" s="94" t="str">
        <f t="shared" ca="1" si="4"/>
        <v>양희자</v>
      </c>
      <c r="C14" s="94" t="str">
        <f t="shared" ca="1" si="5"/>
        <v>670115-2******</v>
      </c>
      <c r="D14" s="94" t="str">
        <f t="shared" ca="1" si="6"/>
        <v>120여단 2대대</v>
      </c>
      <c r="E14" s="94" t="str">
        <f t="shared" ca="1" si="7"/>
        <v>민간조리원</v>
      </c>
      <c r="F14" s="95">
        <f t="shared" ca="1" si="8"/>
        <v>0</v>
      </c>
      <c r="G14" s="49"/>
      <c r="H14" s="49"/>
      <c r="I14" s="49"/>
      <c r="J14" s="151">
        <f t="shared" si="9"/>
        <v>0</v>
      </c>
      <c r="K14" s="151">
        <f t="shared" si="10"/>
        <v>0</v>
      </c>
      <c r="L14" s="151">
        <f t="shared" si="11"/>
        <v>0</v>
      </c>
      <c r="M14" s="23"/>
      <c r="N14" s="23"/>
      <c r="O14" s="23"/>
      <c r="P14" s="34">
        <f t="shared" si="23"/>
        <v>0</v>
      </c>
      <c r="Q14" s="152">
        <f t="shared" si="0"/>
        <v>0</v>
      </c>
      <c r="R14" s="34">
        <f t="shared" si="1"/>
        <v>0</v>
      </c>
      <c r="S14" s="34">
        <f t="shared" si="2"/>
        <v>0</v>
      </c>
      <c r="T14" s="34">
        <f t="shared" si="3"/>
        <v>0</v>
      </c>
      <c r="U14" s="24"/>
      <c r="V14" s="34"/>
      <c r="W14" s="34"/>
      <c r="X14" s="34"/>
      <c r="Y14" s="24"/>
      <c r="Z14" s="24"/>
      <c r="AA14" s="24"/>
      <c r="AB14" s="24"/>
      <c r="AC14" s="24"/>
      <c r="AD14" s="34">
        <f>IF(R14&gt;1060000,INDEX(간이세액표!A:L,MATCH(R14,간이세액표!A:A,3),F14+3),0)</f>
        <v>0</v>
      </c>
      <c r="AE14" s="34">
        <f t="shared" si="12"/>
        <v>0</v>
      </c>
      <c r="AF14" s="46">
        <f t="shared" si="13"/>
        <v>0</v>
      </c>
      <c r="AG14" s="46">
        <f t="shared" si="14"/>
        <v>0</v>
      </c>
      <c r="AH14" s="46">
        <f t="shared" si="15"/>
        <v>0</v>
      </c>
      <c r="AI14" s="46">
        <f t="shared" si="16"/>
        <v>0</v>
      </c>
      <c r="AJ14" s="24"/>
      <c r="AK14" s="24"/>
      <c r="AL14" s="24"/>
      <c r="AN14" s="49">
        <f t="shared" si="17"/>
        <v>0</v>
      </c>
      <c r="AO14" s="268">
        <v>0</v>
      </c>
      <c r="AP14" s="49">
        <f t="shared" si="24"/>
        <v>0</v>
      </c>
      <c r="AQ14" s="49">
        <f t="shared" si="18"/>
        <v>0</v>
      </c>
      <c r="AR14" s="268">
        <v>0</v>
      </c>
      <c r="AS14" s="49">
        <f t="shared" si="25"/>
        <v>0</v>
      </c>
      <c r="AT14" s="49">
        <f t="shared" si="19"/>
        <v>0</v>
      </c>
      <c r="AU14" s="268">
        <v>0</v>
      </c>
      <c r="AV14" s="49">
        <f t="shared" si="20"/>
        <v>0</v>
      </c>
      <c r="AW14" s="49">
        <f t="shared" si="21"/>
        <v>0</v>
      </c>
      <c r="AX14" s="268">
        <v>0</v>
      </c>
      <c r="AY14" s="49">
        <v>0</v>
      </c>
      <c r="AZ14" s="49">
        <f t="shared" si="22"/>
        <v>0</v>
      </c>
      <c r="BA14" s="49"/>
      <c r="BB14" s="268">
        <v>0</v>
      </c>
    </row>
    <row r="15" spans="1:55" x14ac:dyDescent="0.3">
      <c r="A15" s="47">
        <v>10</v>
      </c>
      <c r="B15" s="94" t="str">
        <f t="shared" ca="1" si="4"/>
        <v>권경임</v>
      </c>
      <c r="C15" s="94" t="str">
        <f t="shared" ca="1" si="5"/>
        <v>640419-2******</v>
      </c>
      <c r="D15" s="94" t="str">
        <f t="shared" ca="1" si="6"/>
        <v>120여단 3대대</v>
      </c>
      <c r="E15" s="94" t="str">
        <f t="shared" ca="1" si="7"/>
        <v>민간조리원</v>
      </c>
      <c r="F15" s="95">
        <f t="shared" ca="1" si="8"/>
        <v>2</v>
      </c>
      <c r="G15" s="49"/>
      <c r="H15" s="49"/>
      <c r="I15" s="49"/>
      <c r="J15" s="151">
        <f t="shared" si="9"/>
        <v>0</v>
      </c>
      <c r="K15" s="151">
        <f t="shared" si="10"/>
        <v>0</v>
      </c>
      <c r="L15" s="151">
        <f t="shared" si="11"/>
        <v>0</v>
      </c>
      <c r="M15" s="23"/>
      <c r="N15" s="23"/>
      <c r="O15" s="23"/>
      <c r="P15" s="34">
        <f t="shared" si="23"/>
        <v>0</v>
      </c>
      <c r="Q15" s="152">
        <f t="shared" si="0"/>
        <v>0</v>
      </c>
      <c r="R15" s="34">
        <f t="shared" si="1"/>
        <v>0</v>
      </c>
      <c r="S15" s="34">
        <f t="shared" si="2"/>
        <v>0</v>
      </c>
      <c r="T15" s="34">
        <f t="shared" si="3"/>
        <v>0</v>
      </c>
      <c r="U15" s="24"/>
      <c r="V15" s="34"/>
      <c r="W15" s="34"/>
      <c r="X15" s="34"/>
      <c r="Y15" s="24"/>
      <c r="Z15" s="24"/>
      <c r="AA15" s="24"/>
      <c r="AB15" s="24"/>
      <c r="AC15" s="24"/>
      <c r="AD15" s="34">
        <f>IF(R15&gt;1060000,INDEX(간이세액표!A:L,MATCH(R15,간이세액표!A:A,3),F15+3),0)</f>
        <v>0</v>
      </c>
      <c r="AE15" s="34">
        <f t="shared" si="12"/>
        <v>0</v>
      </c>
      <c r="AF15" s="46">
        <f t="shared" si="13"/>
        <v>0</v>
      </c>
      <c r="AG15" s="46">
        <f t="shared" si="14"/>
        <v>0</v>
      </c>
      <c r="AH15" s="46">
        <f t="shared" si="15"/>
        <v>0</v>
      </c>
      <c r="AI15" s="46">
        <f t="shared" si="16"/>
        <v>0</v>
      </c>
      <c r="AJ15" s="24"/>
      <c r="AK15" s="24"/>
      <c r="AL15" s="24"/>
      <c r="AN15" s="49">
        <f t="shared" si="17"/>
        <v>0</v>
      </c>
      <c r="AO15" s="268">
        <v>0</v>
      </c>
      <c r="AP15" s="49">
        <f t="shared" si="24"/>
        <v>0</v>
      </c>
      <c r="AQ15" s="49">
        <f t="shared" si="18"/>
        <v>0</v>
      </c>
      <c r="AR15" s="268">
        <v>0</v>
      </c>
      <c r="AS15" s="49">
        <f t="shared" si="25"/>
        <v>0</v>
      </c>
      <c r="AT15" s="49">
        <f t="shared" si="19"/>
        <v>0</v>
      </c>
      <c r="AU15" s="268">
        <v>0</v>
      </c>
      <c r="AV15" s="49">
        <f t="shared" si="20"/>
        <v>0</v>
      </c>
      <c r="AW15" s="49">
        <f t="shared" si="21"/>
        <v>0</v>
      </c>
      <c r="AX15" s="268">
        <v>0</v>
      </c>
      <c r="AY15" s="49">
        <v>0</v>
      </c>
      <c r="AZ15" s="49">
        <f t="shared" si="22"/>
        <v>0</v>
      </c>
      <c r="BA15" s="49"/>
      <c r="BB15" s="268">
        <v>0</v>
      </c>
    </row>
    <row r="16" spans="1:55" x14ac:dyDescent="0.3">
      <c r="A16" s="47">
        <v>11</v>
      </c>
      <c r="B16" s="272" t="str">
        <f t="shared" ca="1" si="4"/>
        <v>권은숙</v>
      </c>
      <c r="C16" s="272" t="str">
        <f t="shared" ca="1" si="5"/>
        <v>800217-2******</v>
      </c>
      <c r="D16" s="272" t="str">
        <f t="shared" ca="1" si="6"/>
        <v>120여단 3대대</v>
      </c>
      <c r="E16" s="272" t="str">
        <f t="shared" ca="1" si="7"/>
        <v>민간조리원</v>
      </c>
      <c r="F16" s="95">
        <f t="shared" ca="1" si="8"/>
        <v>0</v>
      </c>
      <c r="G16" s="49"/>
      <c r="H16" s="49"/>
      <c r="I16" s="49"/>
      <c r="J16" s="151">
        <f t="shared" si="9"/>
        <v>0</v>
      </c>
      <c r="K16" s="151">
        <f t="shared" si="10"/>
        <v>0</v>
      </c>
      <c r="L16" s="151">
        <f t="shared" si="11"/>
        <v>0</v>
      </c>
      <c r="M16" s="23"/>
      <c r="N16" s="23"/>
      <c r="O16" s="23"/>
      <c r="P16" s="34">
        <f t="shared" si="23"/>
        <v>0</v>
      </c>
      <c r="Q16" s="152">
        <f t="shared" si="0"/>
        <v>0</v>
      </c>
      <c r="R16" s="34">
        <f t="shared" si="1"/>
        <v>0</v>
      </c>
      <c r="S16" s="34">
        <f t="shared" si="2"/>
        <v>0</v>
      </c>
      <c r="T16" s="34">
        <f t="shared" si="3"/>
        <v>0</v>
      </c>
      <c r="U16" s="24"/>
      <c r="V16" s="34"/>
      <c r="W16" s="34"/>
      <c r="X16" s="34"/>
      <c r="Y16" s="24"/>
      <c r="Z16" s="24"/>
      <c r="AA16" s="24"/>
      <c r="AB16" s="24"/>
      <c r="AC16" s="24"/>
      <c r="AD16" s="34">
        <f>IF(R16&gt;1060000,INDEX(간이세액표!A:L,MATCH(R16,간이세액표!A:A,3),F16+3),0)</f>
        <v>0</v>
      </c>
      <c r="AE16" s="34">
        <f t="shared" si="12"/>
        <v>0</v>
      </c>
      <c r="AF16" s="46">
        <f t="shared" si="13"/>
        <v>0</v>
      </c>
      <c r="AG16" s="46">
        <f t="shared" si="14"/>
        <v>0</v>
      </c>
      <c r="AH16" s="46">
        <f t="shared" si="15"/>
        <v>0</v>
      </c>
      <c r="AI16" s="46">
        <f t="shared" si="16"/>
        <v>0</v>
      </c>
      <c r="AJ16" s="24"/>
      <c r="AK16" s="24"/>
      <c r="AL16" s="24"/>
      <c r="AN16" s="49">
        <f t="shared" si="17"/>
        <v>0</v>
      </c>
      <c r="AO16" s="268">
        <v>0</v>
      </c>
      <c r="AP16" s="49">
        <f t="shared" si="24"/>
        <v>0</v>
      </c>
      <c r="AQ16" s="49">
        <f t="shared" si="18"/>
        <v>0</v>
      </c>
      <c r="AR16" s="268">
        <v>0</v>
      </c>
      <c r="AS16" s="49">
        <f t="shared" si="25"/>
        <v>0</v>
      </c>
      <c r="AT16" s="49">
        <f t="shared" si="19"/>
        <v>0</v>
      </c>
      <c r="AU16" s="268">
        <v>0</v>
      </c>
      <c r="AV16" s="49">
        <f t="shared" si="20"/>
        <v>0</v>
      </c>
      <c r="AW16" s="49">
        <f t="shared" si="21"/>
        <v>0</v>
      </c>
      <c r="AX16" s="268">
        <v>0</v>
      </c>
      <c r="AY16" s="49">
        <v>0</v>
      </c>
      <c r="AZ16" s="49">
        <f t="shared" si="22"/>
        <v>0</v>
      </c>
      <c r="BA16" s="49"/>
      <c r="BB16" s="268">
        <v>0</v>
      </c>
    </row>
    <row r="17" spans="1:54" x14ac:dyDescent="0.3">
      <c r="A17" s="47">
        <v>12</v>
      </c>
      <c r="B17" s="94" t="str">
        <f t="shared" ca="1" si="4"/>
        <v>김명순</v>
      </c>
      <c r="C17" s="94" t="str">
        <f t="shared" ca="1" si="5"/>
        <v>670305-2******</v>
      </c>
      <c r="D17" s="94" t="str">
        <f t="shared" ca="1" si="6"/>
        <v>120여단 5대대</v>
      </c>
      <c r="E17" s="94" t="str">
        <f t="shared" ca="1" si="7"/>
        <v>민간조리원</v>
      </c>
      <c r="F17" s="95">
        <f t="shared" ca="1" si="8"/>
        <v>0</v>
      </c>
      <c r="G17" s="49"/>
      <c r="H17" s="49"/>
      <c r="I17" s="49"/>
      <c r="J17" s="151">
        <f t="shared" si="9"/>
        <v>0</v>
      </c>
      <c r="K17" s="151">
        <f t="shared" si="10"/>
        <v>0</v>
      </c>
      <c r="L17" s="151">
        <f t="shared" si="11"/>
        <v>0</v>
      </c>
      <c r="M17" s="23"/>
      <c r="N17" s="23"/>
      <c r="O17" s="23"/>
      <c r="P17" s="34">
        <f t="shared" si="23"/>
        <v>0</v>
      </c>
      <c r="Q17" s="152">
        <f t="shared" si="0"/>
        <v>0</v>
      </c>
      <c r="R17" s="34">
        <f t="shared" si="1"/>
        <v>0</v>
      </c>
      <c r="S17" s="34">
        <f t="shared" si="2"/>
        <v>0</v>
      </c>
      <c r="T17" s="34">
        <f t="shared" si="3"/>
        <v>0</v>
      </c>
      <c r="U17" s="24"/>
      <c r="V17" s="34"/>
      <c r="W17" s="34"/>
      <c r="X17" s="34"/>
      <c r="Y17" s="24"/>
      <c r="Z17" s="24"/>
      <c r="AA17" s="24"/>
      <c r="AB17" s="24"/>
      <c r="AC17" s="24"/>
      <c r="AD17" s="34">
        <f>IF(R17&gt;1060000,INDEX(간이세액표!A:L,MATCH(R17,간이세액표!A:A,3),F17+3),0)</f>
        <v>0</v>
      </c>
      <c r="AE17" s="34">
        <f t="shared" si="12"/>
        <v>0</v>
      </c>
      <c r="AF17" s="46">
        <f t="shared" si="13"/>
        <v>0</v>
      </c>
      <c r="AG17" s="46">
        <f t="shared" si="14"/>
        <v>0</v>
      </c>
      <c r="AH17" s="46">
        <f t="shared" si="15"/>
        <v>0</v>
      </c>
      <c r="AI17" s="46">
        <f t="shared" si="16"/>
        <v>0</v>
      </c>
      <c r="AJ17" s="24"/>
      <c r="AK17" s="24"/>
      <c r="AL17" s="24"/>
      <c r="AN17" s="49">
        <f t="shared" si="17"/>
        <v>0</v>
      </c>
      <c r="AO17" s="268">
        <v>0</v>
      </c>
      <c r="AP17" s="49">
        <f t="shared" si="24"/>
        <v>0</v>
      </c>
      <c r="AQ17" s="49">
        <f t="shared" si="18"/>
        <v>0</v>
      </c>
      <c r="AR17" s="268">
        <v>0</v>
      </c>
      <c r="AS17" s="49">
        <f t="shared" si="25"/>
        <v>0</v>
      </c>
      <c r="AT17" s="49">
        <f t="shared" si="19"/>
        <v>0</v>
      </c>
      <c r="AU17" s="268">
        <v>0</v>
      </c>
      <c r="AV17" s="49">
        <f t="shared" si="20"/>
        <v>0</v>
      </c>
      <c r="AW17" s="49">
        <f t="shared" si="21"/>
        <v>0</v>
      </c>
      <c r="AX17" s="268">
        <v>0</v>
      </c>
      <c r="AY17" s="49">
        <v>0</v>
      </c>
      <c r="AZ17" s="49">
        <f t="shared" si="22"/>
        <v>0</v>
      </c>
      <c r="BA17" s="49"/>
      <c r="BB17" s="268">
        <v>0</v>
      </c>
    </row>
    <row r="18" spans="1:54" x14ac:dyDescent="0.3">
      <c r="A18" s="47">
        <v>13</v>
      </c>
      <c r="B18" s="94" t="str">
        <f t="shared" ca="1" si="4"/>
        <v>신명숙</v>
      </c>
      <c r="C18" s="94" t="str">
        <f t="shared" ca="1" si="5"/>
        <v>580528-2******</v>
      </c>
      <c r="D18" s="94" t="str">
        <f t="shared" ca="1" si="6"/>
        <v>120여단 6대대</v>
      </c>
      <c r="E18" s="94" t="str">
        <f t="shared" ca="1" si="7"/>
        <v>민간조리원</v>
      </c>
      <c r="F18" s="95">
        <f t="shared" ca="1" si="8"/>
        <v>1</v>
      </c>
      <c r="G18" s="49"/>
      <c r="H18" s="49"/>
      <c r="I18" s="49"/>
      <c r="J18" s="151">
        <f t="shared" si="9"/>
        <v>0</v>
      </c>
      <c r="K18" s="151">
        <f t="shared" si="10"/>
        <v>0</v>
      </c>
      <c r="L18" s="151">
        <f t="shared" si="11"/>
        <v>0</v>
      </c>
      <c r="M18" s="23"/>
      <c r="N18" s="23"/>
      <c r="O18" s="23"/>
      <c r="P18" s="34">
        <f t="shared" si="23"/>
        <v>0</v>
      </c>
      <c r="Q18" s="152">
        <f t="shared" si="0"/>
        <v>0</v>
      </c>
      <c r="R18" s="34">
        <f t="shared" si="1"/>
        <v>0</v>
      </c>
      <c r="S18" s="34">
        <f t="shared" si="2"/>
        <v>0</v>
      </c>
      <c r="T18" s="34">
        <f t="shared" si="3"/>
        <v>0</v>
      </c>
      <c r="U18" s="24"/>
      <c r="V18" s="34"/>
      <c r="W18" s="34"/>
      <c r="X18" s="34"/>
      <c r="Y18" s="24"/>
      <c r="Z18" s="24"/>
      <c r="AA18" s="24"/>
      <c r="AB18" s="24"/>
      <c r="AC18" s="24"/>
      <c r="AD18" s="34">
        <f>IF(R18&gt;1060000,INDEX(간이세액표!A:L,MATCH(R18,간이세액표!A:A,3),F18+3),0)</f>
        <v>0</v>
      </c>
      <c r="AE18" s="34">
        <f t="shared" si="12"/>
        <v>0</v>
      </c>
      <c r="AF18" s="46">
        <f t="shared" si="13"/>
        <v>0</v>
      </c>
      <c r="AG18" s="46">
        <f t="shared" si="14"/>
        <v>0</v>
      </c>
      <c r="AH18" s="46">
        <f t="shared" si="15"/>
        <v>0</v>
      </c>
      <c r="AI18" s="46">
        <f t="shared" si="16"/>
        <v>0</v>
      </c>
      <c r="AJ18" s="24"/>
      <c r="AK18" s="24"/>
      <c r="AL18" s="24"/>
      <c r="AN18" s="49">
        <f t="shared" si="17"/>
        <v>0</v>
      </c>
      <c r="AO18" s="268">
        <v>0</v>
      </c>
      <c r="AP18" s="49">
        <f t="shared" si="24"/>
        <v>0</v>
      </c>
      <c r="AQ18" s="49">
        <f t="shared" si="18"/>
        <v>0</v>
      </c>
      <c r="AR18" s="268">
        <v>0</v>
      </c>
      <c r="AS18" s="49">
        <f t="shared" si="25"/>
        <v>0</v>
      </c>
      <c r="AT18" s="49">
        <f t="shared" si="19"/>
        <v>0</v>
      </c>
      <c r="AU18" s="268">
        <v>0</v>
      </c>
      <c r="AV18" s="49">
        <f t="shared" si="20"/>
        <v>0</v>
      </c>
      <c r="AW18" s="49">
        <f t="shared" si="21"/>
        <v>0</v>
      </c>
      <c r="AX18" s="268">
        <v>0</v>
      </c>
      <c r="AY18" s="49">
        <v>0</v>
      </c>
      <c r="AZ18" s="49">
        <f t="shared" si="22"/>
        <v>0</v>
      </c>
      <c r="BA18" s="49"/>
      <c r="BB18" s="268">
        <v>0</v>
      </c>
    </row>
    <row r="19" spans="1:54" x14ac:dyDescent="0.3">
      <c r="A19" s="47">
        <v>14</v>
      </c>
      <c r="B19" s="273" t="str">
        <f t="shared" ca="1" si="4"/>
        <v>김영경</v>
      </c>
      <c r="C19" s="273" t="str">
        <f t="shared" ca="1" si="5"/>
        <v>770214-2******</v>
      </c>
      <c r="D19" s="273" t="str">
        <f t="shared" ca="1" si="6"/>
        <v>121여단 본부</v>
      </c>
      <c r="E19" s="273" t="str">
        <f t="shared" ca="1" si="7"/>
        <v>민간조리원</v>
      </c>
      <c r="F19" s="95">
        <f t="shared" ca="1" si="8"/>
        <v>0</v>
      </c>
      <c r="G19" s="49"/>
      <c r="H19" s="49"/>
      <c r="I19" s="49"/>
      <c r="J19" s="151">
        <f t="shared" si="9"/>
        <v>0</v>
      </c>
      <c r="K19" s="151">
        <f t="shared" si="10"/>
        <v>0</v>
      </c>
      <c r="L19" s="151">
        <f t="shared" si="11"/>
        <v>0</v>
      </c>
      <c r="M19" s="23"/>
      <c r="N19" s="23"/>
      <c r="O19" s="23"/>
      <c r="P19" s="34">
        <f t="shared" si="23"/>
        <v>0</v>
      </c>
      <c r="Q19" s="152">
        <f t="shared" si="0"/>
        <v>0</v>
      </c>
      <c r="R19" s="34">
        <f t="shared" si="1"/>
        <v>0</v>
      </c>
      <c r="S19" s="34">
        <f t="shared" si="2"/>
        <v>0</v>
      </c>
      <c r="T19" s="34">
        <f t="shared" si="3"/>
        <v>0</v>
      </c>
      <c r="U19" s="24"/>
      <c r="V19" s="34"/>
      <c r="W19" s="34"/>
      <c r="X19" s="34"/>
      <c r="Y19" s="24"/>
      <c r="Z19" s="24"/>
      <c r="AA19" s="24"/>
      <c r="AB19" s="24"/>
      <c r="AC19" s="24"/>
      <c r="AD19" s="34">
        <f>IF(R19&gt;1060000,INDEX(간이세액표!A:L,MATCH(R19,간이세액표!A:A,3),F19+3),0)</f>
        <v>0</v>
      </c>
      <c r="AE19" s="34">
        <f t="shared" si="12"/>
        <v>0</v>
      </c>
      <c r="AF19" s="46">
        <f t="shared" si="13"/>
        <v>0</v>
      </c>
      <c r="AG19" s="46">
        <f t="shared" si="14"/>
        <v>0</v>
      </c>
      <c r="AH19" s="46">
        <f t="shared" si="15"/>
        <v>0</v>
      </c>
      <c r="AI19" s="46">
        <f t="shared" si="16"/>
        <v>0</v>
      </c>
      <c r="AJ19" s="24"/>
      <c r="AK19" s="24"/>
      <c r="AL19" s="24"/>
      <c r="AN19" s="49">
        <f t="shared" si="17"/>
        <v>0</v>
      </c>
      <c r="AO19" s="268">
        <v>0</v>
      </c>
      <c r="AP19" s="49">
        <f t="shared" si="24"/>
        <v>0</v>
      </c>
      <c r="AQ19" s="49">
        <f t="shared" si="18"/>
        <v>0</v>
      </c>
      <c r="AR19" s="268">
        <v>0</v>
      </c>
      <c r="AS19" s="49">
        <f t="shared" si="25"/>
        <v>0</v>
      </c>
      <c r="AT19" s="49">
        <f t="shared" si="19"/>
        <v>0</v>
      </c>
      <c r="AU19" s="268">
        <v>0</v>
      </c>
      <c r="AV19" s="49">
        <f t="shared" si="20"/>
        <v>0</v>
      </c>
      <c r="AW19" s="49">
        <f t="shared" si="21"/>
        <v>0</v>
      </c>
      <c r="AX19" s="268">
        <v>0</v>
      </c>
      <c r="AY19" s="49">
        <v>0</v>
      </c>
      <c r="AZ19" s="49">
        <f t="shared" si="22"/>
        <v>0</v>
      </c>
      <c r="BA19" s="49"/>
      <c r="BB19" s="268">
        <v>0</v>
      </c>
    </row>
    <row r="20" spans="1:54" x14ac:dyDescent="0.3">
      <c r="A20" s="47">
        <v>15</v>
      </c>
      <c r="B20" s="94" t="str">
        <f t="shared" ca="1" si="4"/>
        <v>손송주</v>
      </c>
      <c r="C20" s="94" t="str">
        <f t="shared" ca="1" si="5"/>
        <v>760727-2******</v>
      </c>
      <c r="D20" s="94" t="str">
        <f t="shared" ca="1" si="6"/>
        <v>121여단 본부</v>
      </c>
      <c r="E20" s="94" t="str">
        <f t="shared" ca="1" si="7"/>
        <v>민간조리원</v>
      </c>
      <c r="F20" s="95">
        <f t="shared" ca="1" si="8"/>
        <v>0</v>
      </c>
      <c r="G20" s="49"/>
      <c r="H20" s="49"/>
      <c r="I20" s="49"/>
      <c r="J20" s="151">
        <f t="shared" si="9"/>
        <v>0</v>
      </c>
      <c r="K20" s="151">
        <f t="shared" si="10"/>
        <v>0</v>
      </c>
      <c r="L20" s="151">
        <f t="shared" si="11"/>
        <v>0</v>
      </c>
      <c r="M20" s="23"/>
      <c r="N20" s="23"/>
      <c r="O20" s="23"/>
      <c r="P20" s="34">
        <f t="shared" si="23"/>
        <v>0</v>
      </c>
      <c r="Q20" s="152">
        <f t="shared" si="0"/>
        <v>0</v>
      </c>
      <c r="R20" s="34">
        <f t="shared" si="1"/>
        <v>0</v>
      </c>
      <c r="S20" s="34">
        <f t="shared" si="2"/>
        <v>0</v>
      </c>
      <c r="T20" s="34">
        <f t="shared" si="3"/>
        <v>0</v>
      </c>
      <c r="U20" s="24"/>
      <c r="V20" s="34"/>
      <c r="W20" s="34"/>
      <c r="X20" s="34"/>
      <c r="Y20" s="24"/>
      <c r="Z20" s="24"/>
      <c r="AA20" s="24"/>
      <c r="AB20" s="24"/>
      <c r="AC20" s="24"/>
      <c r="AD20" s="34">
        <f>IF(R20&gt;1060000,INDEX(간이세액표!A:L,MATCH(R20,간이세액표!A:A,3),F20+3),0)</f>
        <v>0</v>
      </c>
      <c r="AE20" s="34">
        <f t="shared" si="12"/>
        <v>0</v>
      </c>
      <c r="AF20" s="46">
        <f t="shared" si="13"/>
        <v>0</v>
      </c>
      <c r="AG20" s="46">
        <f t="shared" si="14"/>
        <v>0</v>
      </c>
      <c r="AH20" s="46">
        <f t="shared" si="15"/>
        <v>0</v>
      </c>
      <c r="AI20" s="46">
        <f t="shared" si="16"/>
        <v>0</v>
      </c>
      <c r="AJ20" s="24"/>
      <c r="AK20" s="24"/>
      <c r="AL20" s="24"/>
      <c r="AN20" s="49">
        <f t="shared" si="17"/>
        <v>0</v>
      </c>
      <c r="AO20" s="268">
        <v>0</v>
      </c>
      <c r="AP20" s="49">
        <f t="shared" si="24"/>
        <v>0</v>
      </c>
      <c r="AQ20" s="49">
        <f t="shared" si="18"/>
        <v>0</v>
      </c>
      <c r="AR20" s="268">
        <v>0</v>
      </c>
      <c r="AS20" s="49">
        <f t="shared" si="25"/>
        <v>0</v>
      </c>
      <c r="AT20" s="49">
        <f t="shared" si="19"/>
        <v>0</v>
      </c>
      <c r="AU20" s="268">
        <v>0</v>
      </c>
      <c r="AV20" s="49">
        <f t="shared" si="20"/>
        <v>0</v>
      </c>
      <c r="AW20" s="49">
        <f t="shared" si="21"/>
        <v>0</v>
      </c>
      <c r="AX20" s="268">
        <v>0</v>
      </c>
      <c r="AY20" s="49">
        <v>0</v>
      </c>
      <c r="AZ20" s="49">
        <f t="shared" si="22"/>
        <v>0</v>
      </c>
      <c r="BA20" s="49"/>
      <c r="BB20" s="268">
        <v>0</v>
      </c>
    </row>
    <row r="21" spans="1:54" x14ac:dyDescent="0.3">
      <c r="A21" s="47">
        <v>16</v>
      </c>
      <c r="B21" s="272" t="str">
        <f t="shared" ca="1" si="4"/>
        <v>박분영</v>
      </c>
      <c r="C21" s="272" t="str">
        <f t="shared" ca="1" si="5"/>
        <v>800502-2******</v>
      </c>
      <c r="D21" s="272" t="str">
        <f t="shared" ca="1" si="6"/>
        <v>121여단 1대대</v>
      </c>
      <c r="E21" s="272" t="str">
        <f t="shared" ca="1" si="7"/>
        <v>민간조리원</v>
      </c>
      <c r="F21" s="95">
        <f t="shared" ca="1" si="8"/>
        <v>0</v>
      </c>
      <c r="G21" s="49"/>
      <c r="H21" s="49"/>
      <c r="I21" s="49"/>
      <c r="J21" s="151">
        <f t="shared" si="9"/>
        <v>0</v>
      </c>
      <c r="K21" s="151">
        <f t="shared" si="10"/>
        <v>0</v>
      </c>
      <c r="L21" s="151">
        <f t="shared" si="11"/>
        <v>0</v>
      </c>
      <c r="M21" s="23"/>
      <c r="N21" s="23"/>
      <c r="O21" s="23"/>
      <c r="P21" s="34">
        <f t="shared" si="23"/>
        <v>0</v>
      </c>
      <c r="Q21" s="152">
        <f t="shared" si="0"/>
        <v>0</v>
      </c>
      <c r="R21" s="34">
        <f t="shared" si="1"/>
        <v>0</v>
      </c>
      <c r="S21" s="34">
        <f t="shared" si="2"/>
        <v>0</v>
      </c>
      <c r="T21" s="34">
        <f t="shared" si="3"/>
        <v>0</v>
      </c>
      <c r="U21" s="24"/>
      <c r="V21" s="34"/>
      <c r="W21" s="34"/>
      <c r="X21" s="34"/>
      <c r="Y21" s="24"/>
      <c r="Z21" s="24"/>
      <c r="AA21" s="24"/>
      <c r="AB21" s="24"/>
      <c r="AC21" s="24"/>
      <c r="AD21" s="34">
        <f>IF(R21&gt;1060000,INDEX(간이세액표!A:L,MATCH(R21,간이세액표!A:A,3),F21+3),0)</f>
        <v>0</v>
      </c>
      <c r="AE21" s="34">
        <f t="shared" si="12"/>
        <v>0</v>
      </c>
      <c r="AF21" s="46">
        <f t="shared" si="13"/>
        <v>0</v>
      </c>
      <c r="AG21" s="46">
        <f t="shared" si="14"/>
        <v>0</v>
      </c>
      <c r="AH21" s="46">
        <f t="shared" si="15"/>
        <v>0</v>
      </c>
      <c r="AI21" s="46">
        <f t="shared" si="16"/>
        <v>0</v>
      </c>
      <c r="AJ21" s="24"/>
      <c r="AK21" s="24"/>
      <c r="AL21" s="24"/>
      <c r="AN21" s="49">
        <f t="shared" si="17"/>
        <v>0</v>
      </c>
      <c r="AO21" s="268">
        <v>0</v>
      </c>
      <c r="AP21" s="49">
        <f t="shared" si="24"/>
        <v>0</v>
      </c>
      <c r="AQ21" s="49">
        <f t="shared" si="18"/>
        <v>0</v>
      </c>
      <c r="AR21" s="268">
        <v>0</v>
      </c>
      <c r="AS21" s="49">
        <f t="shared" si="25"/>
        <v>0</v>
      </c>
      <c r="AT21" s="49">
        <f t="shared" si="19"/>
        <v>0</v>
      </c>
      <c r="AU21" s="268">
        <v>0</v>
      </c>
      <c r="AV21" s="49">
        <f t="shared" si="20"/>
        <v>0</v>
      </c>
      <c r="AW21" s="49">
        <f t="shared" si="21"/>
        <v>0</v>
      </c>
      <c r="AX21" s="268">
        <v>0</v>
      </c>
      <c r="AY21" s="49">
        <v>0</v>
      </c>
      <c r="AZ21" s="49">
        <f t="shared" si="22"/>
        <v>0</v>
      </c>
      <c r="BA21" s="49"/>
      <c r="BB21" s="268">
        <v>0</v>
      </c>
    </row>
    <row r="22" spans="1:54" x14ac:dyDescent="0.3">
      <c r="A22" s="47">
        <v>17</v>
      </c>
      <c r="B22" s="94" t="str">
        <f t="shared" ca="1" si="4"/>
        <v>한영선</v>
      </c>
      <c r="C22" s="94" t="str">
        <f t="shared" ca="1" si="5"/>
        <v>640519-2******</v>
      </c>
      <c r="D22" s="94" t="str">
        <f t="shared" ca="1" si="6"/>
        <v>121여단 고포</v>
      </c>
      <c r="E22" s="94" t="str">
        <f t="shared" ca="1" si="7"/>
        <v>민간조리원</v>
      </c>
      <c r="F22" s="95">
        <f t="shared" ca="1" si="8"/>
        <v>0</v>
      </c>
      <c r="G22" s="49"/>
      <c r="H22" s="49"/>
      <c r="I22" s="49"/>
      <c r="J22" s="151">
        <f t="shared" si="9"/>
        <v>0</v>
      </c>
      <c r="K22" s="151">
        <f t="shared" si="10"/>
        <v>0</v>
      </c>
      <c r="L22" s="151">
        <f t="shared" si="11"/>
        <v>0</v>
      </c>
      <c r="M22" s="23"/>
      <c r="N22" s="23"/>
      <c r="O22" s="23"/>
      <c r="P22" s="34">
        <f t="shared" si="23"/>
        <v>0</v>
      </c>
      <c r="Q22" s="152">
        <f t="shared" ref="Q22:Q57" si="26">IF(Z22&gt;100000,100000,Z22)</f>
        <v>0</v>
      </c>
      <c r="R22" s="34">
        <f t="shared" ref="R22:R57" si="27">P22-Q22</f>
        <v>0</v>
      </c>
      <c r="S22" s="34">
        <f t="shared" ref="S22:S57" si="28">SUM(AD22:AK22)</f>
        <v>0</v>
      </c>
      <c r="T22" s="34">
        <f t="shared" ref="T22:T57" si="29">P22-S22</f>
        <v>0</v>
      </c>
      <c r="U22" s="24"/>
      <c r="V22" s="34"/>
      <c r="W22" s="34"/>
      <c r="X22" s="34"/>
      <c r="Y22" s="24"/>
      <c r="Z22" s="24"/>
      <c r="AA22" s="24"/>
      <c r="AB22" s="24"/>
      <c r="AC22" s="24"/>
      <c r="AD22" s="34">
        <f>IF(R22&gt;1060000,INDEX(간이세액표!A:L,MATCH(R22,간이세액표!A:A,3),F22+3),0)</f>
        <v>0</v>
      </c>
      <c r="AE22" s="34">
        <f t="shared" si="12"/>
        <v>0</v>
      </c>
      <c r="AF22" s="46">
        <f t="shared" si="13"/>
        <v>0</v>
      </c>
      <c r="AG22" s="46">
        <f t="shared" si="14"/>
        <v>0</v>
      </c>
      <c r="AH22" s="46">
        <f t="shared" si="15"/>
        <v>0</v>
      </c>
      <c r="AI22" s="46">
        <f t="shared" si="16"/>
        <v>0</v>
      </c>
      <c r="AJ22" s="24"/>
      <c r="AK22" s="24"/>
      <c r="AL22" s="24"/>
      <c r="AN22" s="49">
        <f t="shared" si="17"/>
        <v>0</v>
      </c>
      <c r="AO22" s="268">
        <v>0</v>
      </c>
      <c r="AP22" s="49">
        <f t="shared" si="24"/>
        <v>0</v>
      </c>
      <c r="AQ22" s="49">
        <f t="shared" si="18"/>
        <v>0</v>
      </c>
      <c r="AR22" s="268">
        <v>0</v>
      </c>
      <c r="AS22" s="49">
        <f t="shared" si="25"/>
        <v>0</v>
      </c>
      <c r="AT22" s="49">
        <f t="shared" si="19"/>
        <v>0</v>
      </c>
      <c r="AU22" s="268">
        <v>0</v>
      </c>
      <c r="AV22" s="49">
        <f t="shared" si="20"/>
        <v>0</v>
      </c>
      <c r="AW22" s="49">
        <f t="shared" si="21"/>
        <v>0</v>
      </c>
      <c r="AX22" s="268">
        <v>0</v>
      </c>
      <c r="AY22" s="49">
        <v>0</v>
      </c>
      <c r="AZ22" s="49">
        <f t="shared" si="22"/>
        <v>0</v>
      </c>
      <c r="BA22" s="49"/>
      <c r="BB22" s="268">
        <v>0</v>
      </c>
    </row>
    <row r="23" spans="1:54" x14ac:dyDescent="0.3">
      <c r="A23" s="47">
        <v>18</v>
      </c>
      <c r="B23" s="94" t="str">
        <f t="shared" ca="1" si="4"/>
        <v>남순란</v>
      </c>
      <c r="C23" s="94" t="str">
        <f t="shared" ca="1" si="5"/>
        <v>670519-2******</v>
      </c>
      <c r="D23" s="94" t="str">
        <f t="shared" ca="1" si="6"/>
        <v>121여단 원전</v>
      </c>
      <c r="E23" s="94" t="str">
        <f t="shared" ca="1" si="7"/>
        <v>민간조리원</v>
      </c>
      <c r="F23" s="95">
        <f t="shared" ca="1" si="8"/>
        <v>0</v>
      </c>
      <c r="G23" s="49"/>
      <c r="H23" s="49"/>
      <c r="I23" s="49"/>
      <c r="J23" s="151">
        <f t="shared" si="9"/>
        <v>0</v>
      </c>
      <c r="K23" s="151">
        <f t="shared" si="10"/>
        <v>0</v>
      </c>
      <c r="L23" s="151">
        <f t="shared" si="11"/>
        <v>0</v>
      </c>
      <c r="M23" s="23"/>
      <c r="N23" s="23"/>
      <c r="O23" s="23"/>
      <c r="P23" s="34">
        <f t="shared" si="23"/>
        <v>0</v>
      </c>
      <c r="Q23" s="152">
        <f t="shared" si="26"/>
        <v>0</v>
      </c>
      <c r="R23" s="34">
        <f t="shared" si="27"/>
        <v>0</v>
      </c>
      <c r="S23" s="34">
        <f t="shared" si="28"/>
        <v>0</v>
      </c>
      <c r="T23" s="34">
        <f t="shared" si="29"/>
        <v>0</v>
      </c>
      <c r="U23" s="24"/>
      <c r="V23" s="34"/>
      <c r="W23" s="34"/>
      <c r="X23" s="34"/>
      <c r="Y23" s="24"/>
      <c r="Z23" s="24"/>
      <c r="AA23" s="24"/>
      <c r="AB23" s="24"/>
      <c r="AC23" s="24"/>
      <c r="AD23" s="34">
        <f>IF(R23&gt;1060000,INDEX(간이세액표!A:L,MATCH(R23,간이세액표!A:A,3),F23+3),0)</f>
        <v>0</v>
      </c>
      <c r="AE23" s="34">
        <f t="shared" si="12"/>
        <v>0</v>
      </c>
      <c r="AF23" s="46">
        <f t="shared" si="13"/>
        <v>0</v>
      </c>
      <c r="AG23" s="46">
        <f t="shared" si="14"/>
        <v>0</v>
      </c>
      <c r="AH23" s="46">
        <f t="shared" si="15"/>
        <v>0</v>
      </c>
      <c r="AI23" s="46">
        <f t="shared" si="16"/>
        <v>0</v>
      </c>
      <c r="AJ23" s="24"/>
      <c r="AK23" s="24"/>
      <c r="AL23" s="24"/>
      <c r="AN23" s="49">
        <f t="shared" si="17"/>
        <v>0</v>
      </c>
      <c r="AO23" s="268">
        <v>0</v>
      </c>
      <c r="AP23" s="49">
        <f t="shared" si="24"/>
        <v>0</v>
      </c>
      <c r="AQ23" s="49">
        <f t="shared" si="18"/>
        <v>0</v>
      </c>
      <c r="AR23" s="268">
        <v>0</v>
      </c>
      <c r="AS23" s="49">
        <f t="shared" si="25"/>
        <v>0</v>
      </c>
      <c r="AT23" s="49">
        <f t="shared" si="19"/>
        <v>0</v>
      </c>
      <c r="AU23" s="268">
        <v>0</v>
      </c>
      <c r="AV23" s="49">
        <f t="shared" si="20"/>
        <v>0</v>
      </c>
      <c r="AW23" s="49">
        <f t="shared" si="21"/>
        <v>0</v>
      </c>
      <c r="AX23" s="268">
        <v>0</v>
      </c>
      <c r="AY23" s="49">
        <v>0</v>
      </c>
      <c r="AZ23" s="49">
        <f t="shared" si="22"/>
        <v>0</v>
      </c>
      <c r="BA23" s="49"/>
      <c r="BB23" s="268">
        <v>0</v>
      </c>
    </row>
    <row r="24" spans="1:54" x14ac:dyDescent="0.3">
      <c r="A24" s="47">
        <v>19</v>
      </c>
      <c r="B24" s="94" t="str">
        <f t="shared" ca="1" si="4"/>
        <v>배미향</v>
      </c>
      <c r="C24" s="94" t="str">
        <f t="shared" ca="1" si="5"/>
        <v>650110-2******</v>
      </c>
      <c r="D24" s="94" t="str">
        <f t="shared" ca="1" si="6"/>
        <v>121여단 봉산</v>
      </c>
      <c r="E24" s="94" t="str">
        <f t="shared" ca="1" si="7"/>
        <v>민간조리원</v>
      </c>
      <c r="F24" s="95">
        <f t="shared" ca="1" si="8"/>
        <v>2</v>
      </c>
      <c r="G24" s="49"/>
      <c r="H24" s="49"/>
      <c r="I24" s="49"/>
      <c r="J24" s="151">
        <f t="shared" si="9"/>
        <v>0</v>
      </c>
      <c r="K24" s="151">
        <f t="shared" si="10"/>
        <v>0</v>
      </c>
      <c r="L24" s="151">
        <f t="shared" si="11"/>
        <v>0</v>
      </c>
      <c r="M24" s="23"/>
      <c r="N24" s="23"/>
      <c r="O24" s="23"/>
      <c r="P24" s="34">
        <f t="shared" si="23"/>
        <v>0</v>
      </c>
      <c r="Q24" s="152">
        <f t="shared" si="26"/>
        <v>0</v>
      </c>
      <c r="R24" s="34">
        <f t="shared" si="27"/>
        <v>0</v>
      </c>
      <c r="S24" s="34">
        <f t="shared" si="28"/>
        <v>0</v>
      </c>
      <c r="T24" s="34">
        <f t="shared" si="29"/>
        <v>0</v>
      </c>
      <c r="U24" s="24"/>
      <c r="V24" s="34"/>
      <c r="W24" s="34"/>
      <c r="X24" s="34"/>
      <c r="Y24" s="24"/>
      <c r="Z24" s="24"/>
      <c r="AA24" s="24"/>
      <c r="AB24" s="24"/>
      <c r="AC24" s="24"/>
      <c r="AD24" s="34">
        <f>IF(R24&gt;1060000,INDEX(간이세액표!A:L,MATCH(R24,간이세액표!A:A,3),F24+3),0)</f>
        <v>0</v>
      </c>
      <c r="AE24" s="34">
        <f t="shared" si="12"/>
        <v>0</v>
      </c>
      <c r="AF24" s="46">
        <f t="shared" si="13"/>
        <v>0</v>
      </c>
      <c r="AG24" s="46">
        <f t="shared" si="14"/>
        <v>0</v>
      </c>
      <c r="AH24" s="46">
        <f t="shared" si="15"/>
        <v>0</v>
      </c>
      <c r="AI24" s="46">
        <f t="shared" si="16"/>
        <v>0</v>
      </c>
      <c r="AJ24" s="24"/>
      <c r="AK24" s="24"/>
      <c r="AL24" s="24"/>
      <c r="AN24" s="49">
        <f t="shared" si="17"/>
        <v>0</v>
      </c>
      <c r="AO24" s="268">
        <v>0</v>
      </c>
      <c r="AP24" s="49">
        <f t="shared" si="24"/>
        <v>0</v>
      </c>
      <c r="AQ24" s="49">
        <f t="shared" si="18"/>
        <v>0</v>
      </c>
      <c r="AR24" s="268">
        <v>0</v>
      </c>
      <c r="AS24" s="49">
        <f t="shared" si="25"/>
        <v>0</v>
      </c>
      <c r="AT24" s="49">
        <f t="shared" si="19"/>
        <v>0</v>
      </c>
      <c r="AU24" s="268">
        <v>0</v>
      </c>
      <c r="AV24" s="49">
        <f t="shared" si="20"/>
        <v>0</v>
      </c>
      <c r="AW24" s="49">
        <f t="shared" si="21"/>
        <v>0</v>
      </c>
      <c r="AX24" s="268">
        <v>0</v>
      </c>
      <c r="AY24" s="49">
        <v>0</v>
      </c>
      <c r="AZ24" s="49">
        <f t="shared" si="22"/>
        <v>0</v>
      </c>
      <c r="BA24" s="49"/>
      <c r="BB24" s="268">
        <v>0</v>
      </c>
    </row>
    <row r="25" spans="1:54" x14ac:dyDescent="0.3">
      <c r="A25" s="47">
        <v>20</v>
      </c>
      <c r="B25" s="94" t="str">
        <f t="shared" ca="1" si="4"/>
        <v>이상자</v>
      </c>
      <c r="C25" s="94" t="str">
        <f t="shared" ca="1" si="5"/>
        <v>641012-2******</v>
      </c>
      <c r="D25" s="94" t="str">
        <f t="shared" ca="1" si="6"/>
        <v>121여단 2대대</v>
      </c>
      <c r="E25" s="94" t="str">
        <f t="shared" ca="1" si="7"/>
        <v>민간조리원</v>
      </c>
      <c r="F25" s="95">
        <f t="shared" ca="1" si="8"/>
        <v>0</v>
      </c>
      <c r="G25" s="49"/>
      <c r="H25" s="49"/>
      <c r="I25" s="49"/>
      <c r="J25" s="151">
        <f t="shared" si="9"/>
        <v>0</v>
      </c>
      <c r="K25" s="151">
        <f t="shared" si="10"/>
        <v>0</v>
      </c>
      <c r="L25" s="151">
        <f t="shared" si="11"/>
        <v>0</v>
      </c>
      <c r="M25" s="23"/>
      <c r="N25" s="23"/>
      <c r="O25" s="23"/>
      <c r="P25" s="34">
        <f t="shared" si="23"/>
        <v>0</v>
      </c>
      <c r="Q25" s="152">
        <f t="shared" si="26"/>
        <v>0</v>
      </c>
      <c r="R25" s="34">
        <f t="shared" si="27"/>
        <v>0</v>
      </c>
      <c r="S25" s="34">
        <f t="shared" si="28"/>
        <v>0</v>
      </c>
      <c r="T25" s="34">
        <f t="shared" si="29"/>
        <v>0</v>
      </c>
      <c r="U25" s="24"/>
      <c r="V25" s="34"/>
      <c r="W25" s="34"/>
      <c r="X25" s="34"/>
      <c r="Y25" s="24"/>
      <c r="Z25" s="24"/>
      <c r="AA25" s="24"/>
      <c r="AB25" s="24"/>
      <c r="AC25" s="24"/>
      <c r="AD25" s="34">
        <f>IF(R25&gt;1060000,INDEX(간이세액표!A:L,MATCH(R25,간이세액표!A:A,3),F25+3),0)</f>
        <v>0</v>
      </c>
      <c r="AE25" s="34">
        <f t="shared" si="12"/>
        <v>0</v>
      </c>
      <c r="AF25" s="46">
        <f t="shared" si="13"/>
        <v>0</v>
      </c>
      <c r="AG25" s="46">
        <f t="shared" si="14"/>
        <v>0</v>
      </c>
      <c r="AH25" s="46">
        <f t="shared" si="15"/>
        <v>0</v>
      </c>
      <c r="AI25" s="46">
        <f t="shared" si="16"/>
        <v>0</v>
      </c>
      <c r="AJ25" s="24"/>
      <c r="AK25" s="24"/>
      <c r="AL25" s="24"/>
      <c r="AN25" s="49">
        <f t="shared" si="17"/>
        <v>0</v>
      </c>
      <c r="AO25" s="268">
        <v>0</v>
      </c>
      <c r="AP25" s="49">
        <f t="shared" si="24"/>
        <v>0</v>
      </c>
      <c r="AQ25" s="49">
        <f t="shared" si="18"/>
        <v>0</v>
      </c>
      <c r="AR25" s="268">
        <v>0</v>
      </c>
      <c r="AS25" s="49">
        <f t="shared" si="25"/>
        <v>0</v>
      </c>
      <c r="AT25" s="49">
        <f t="shared" si="19"/>
        <v>0</v>
      </c>
      <c r="AU25" s="268">
        <v>0</v>
      </c>
      <c r="AV25" s="49">
        <f t="shared" si="20"/>
        <v>0</v>
      </c>
      <c r="AW25" s="49">
        <f t="shared" si="21"/>
        <v>0</v>
      </c>
      <c r="AX25" s="268">
        <v>0</v>
      </c>
      <c r="AY25" s="49">
        <v>0</v>
      </c>
      <c r="AZ25" s="49">
        <f t="shared" si="22"/>
        <v>0</v>
      </c>
      <c r="BA25" s="49"/>
      <c r="BB25" s="268">
        <v>0</v>
      </c>
    </row>
    <row r="26" spans="1:54" x14ac:dyDescent="0.3">
      <c r="A26" s="47">
        <v>21</v>
      </c>
      <c r="B26" s="94" t="str">
        <f t="shared" ca="1" si="4"/>
        <v>김덕남</v>
      </c>
      <c r="C26" s="94" t="str">
        <f t="shared" ca="1" si="5"/>
        <v>701004-2******</v>
      </c>
      <c r="D26" s="94" t="str">
        <f t="shared" ca="1" si="6"/>
        <v>121여단 직산</v>
      </c>
      <c r="E26" s="94" t="str">
        <f t="shared" ca="1" si="7"/>
        <v>민간조리원</v>
      </c>
      <c r="F26" s="95">
        <f t="shared" ca="1" si="8"/>
        <v>0</v>
      </c>
      <c r="G26" s="49"/>
      <c r="H26" s="49"/>
      <c r="I26" s="49"/>
      <c r="J26" s="151">
        <f t="shared" si="9"/>
        <v>0</v>
      </c>
      <c r="K26" s="151">
        <f t="shared" si="10"/>
        <v>0</v>
      </c>
      <c r="L26" s="151">
        <f t="shared" si="11"/>
        <v>0</v>
      </c>
      <c r="M26" s="23"/>
      <c r="N26" s="23"/>
      <c r="O26" s="23"/>
      <c r="P26" s="34">
        <f t="shared" si="23"/>
        <v>0</v>
      </c>
      <c r="Q26" s="152">
        <f t="shared" si="26"/>
        <v>0</v>
      </c>
      <c r="R26" s="34">
        <f t="shared" si="27"/>
        <v>0</v>
      </c>
      <c r="S26" s="34">
        <f t="shared" si="28"/>
        <v>0</v>
      </c>
      <c r="T26" s="34">
        <f t="shared" si="29"/>
        <v>0</v>
      </c>
      <c r="U26" s="24"/>
      <c r="V26" s="34"/>
      <c r="W26" s="34"/>
      <c r="X26" s="34"/>
      <c r="Y26" s="24"/>
      <c r="Z26" s="24"/>
      <c r="AA26" s="24"/>
      <c r="AB26" s="24"/>
      <c r="AC26" s="24"/>
      <c r="AD26" s="34">
        <f>IF(R26&gt;1060000,INDEX(간이세액표!A:L,MATCH(R26,간이세액표!A:A,3),F26+3),0)</f>
        <v>0</v>
      </c>
      <c r="AE26" s="34">
        <f t="shared" si="12"/>
        <v>0</v>
      </c>
      <c r="AF26" s="46">
        <f t="shared" si="13"/>
        <v>0</v>
      </c>
      <c r="AG26" s="46">
        <f t="shared" si="14"/>
        <v>0</v>
      </c>
      <c r="AH26" s="46">
        <f t="shared" si="15"/>
        <v>0</v>
      </c>
      <c r="AI26" s="46">
        <f t="shared" si="16"/>
        <v>0</v>
      </c>
      <c r="AJ26" s="24"/>
      <c r="AK26" s="24"/>
      <c r="AL26" s="24"/>
      <c r="AN26" s="49">
        <f t="shared" si="17"/>
        <v>0</v>
      </c>
      <c r="AO26" s="268">
        <v>0</v>
      </c>
      <c r="AP26" s="49">
        <f t="shared" si="24"/>
        <v>0</v>
      </c>
      <c r="AQ26" s="49">
        <f t="shared" si="18"/>
        <v>0</v>
      </c>
      <c r="AR26" s="268">
        <v>0</v>
      </c>
      <c r="AS26" s="49">
        <f t="shared" si="25"/>
        <v>0</v>
      </c>
      <c r="AT26" s="49">
        <f t="shared" si="19"/>
        <v>0</v>
      </c>
      <c r="AU26" s="268">
        <v>0</v>
      </c>
      <c r="AV26" s="49">
        <f t="shared" si="20"/>
        <v>0</v>
      </c>
      <c r="AW26" s="49">
        <f t="shared" si="21"/>
        <v>0</v>
      </c>
      <c r="AX26" s="268">
        <v>0</v>
      </c>
      <c r="AY26" s="49">
        <v>0</v>
      </c>
      <c r="AZ26" s="49">
        <f t="shared" si="22"/>
        <v>0</v>
      </c>
      <c r="BA26" s="49"/>
      <c r="BB26" s="268">
        <v>0</v>
      </c>
    </row>
    <row r="27" spans="1:54" x14ac:dyDescent="0.3">
      <c r="A27" s="47">
        <v>22</v>
      </c>
      <c r="B27" s="94" t="str">
        <f t="shared" ca="1" si="4"/>
        <v>류혁환</v>
      </c>
      <c r="C27" s="94" t="str">
        <f t="shared" ca="1" si="5"/>
        <v>600629-2******</v>
      </c>
      <c r="D27" s="94" t="str">
        <f t="shared" ca="1" si="6"/>
        <v>121여단 병곡</v>
      </c>
      <c r="E27" s="94" t="str">
        <f t="shared" ca="1" si="7"/>
        <v>민간조리원</v>
      </c>
      <c r="F27" s="95">
        <f t="shared" ca="1" si="8"/>
        <v>1</v>
      </c>
      <c r="G27" s="49"/>
      <c r="H27" s="49"/>
      <c r="I27" s="49"/>
      <c r="J27" s="151">
        <f t="shared" si="9"/>
        <v>0</v>
      </c>
      <c r="K27" s="151">
        <f t="shared" si="10"/>
        <v>0</v>
      </c>
      <c r="L27" s="151">
        <f t="shared" si="11"/>
        <v>0</v>
      </c>
      <c r="M27" s="23"/>
      <c r="N27" s="23"/>
      <c r="O27" s="23"/>
      <c r="P27" s="34">
        <f t="shared" si="23"/>
        <v>0</v>
      </c>
      <c r="Q27" s="152">
        <f t="shared" si="26"/>
        <v>0</v>
      </c>
      <c r="R27" s="34">
        <f t="shared" si="27"/>
        <v>0</v>
      </c>
      <c r="S27" s="34">
        <f t="shared" si="28"/>
        <v>0</v>
      </c>
      <c r="T27" s="34">
        <f t="shared" si="29"/>
        <v>0</v>
      </c>
      <c r="U27" s="24"/>
      <c r="V27" s="34"/>
      <c r="W27" s="34"/>
      <c r="X27" s="34"/>
      <c r="Y27" s="24"/>
      <c r="Z27" s="24"/>
      <c r="AA27" s="24"/>
      <c r="AB27" s="24"/>
      <c r="AC27" s="24"/>
      <c r="AD27" s="34">
        <f>IF(R27&gt;1060000,INDEX(간이세액표!A:L,MATCH(R27,간이세액표!A:A,3),F27+3),0)</f>
        <v>0</v>
      </c>
      <c r="AE27" s="34">
        <f t="shared" si="12"/>
        <v>0</v>
      </c>
      <c r="AF27" s="46">
        <f t="shared" si="13"/>
        <v>0</v>
      </c>
      <c r="AG27" s="46">
        <f t="shared" si="14"/>
        <v>0</v>
      </c>
      <c r="AH27" s="46">
        <f t="shared" si="15"/>
        <v>0</v>
      </c>
      <c r="AI27" s="46">
        <f t="shared" si="16"/>
        <v>0</v>
      </c>
      <c r="AJ27" s="24"/>
      <c r="AK27" s="24"/>
      <c r="AL27" s="24"/>
      <c r="AN27" s="49">
        <f t="shared" si="17"/>
        <v>0</v>
      </c>
      <c r="AO27" s="268">
        <v>0</v>
      </c>
      <c r="AP27" s="49">
        <f t="shared" si="24"/>
        <v>0</v>
      </c>
      <c r="AQ27" s="49">
        <f t="shared" si="18"/>
        <v>0</v>
      </c>
      <c r="AR27" s="268">
        <v>0</v>
      </c>
      <c r="AS27" s="49">
        <f t="shared" si="25"/>
        <v>0</v>
      </c>
      <c r="AT27" s="49">
        <f t="shared" si="19"/>
        <v>0</v>
      </c>
      <c r="AU27" s="268">
        <v>0</v>
      </c>
      <c r="AV27" s="49">
        <f t="shared" si="20"/>
        <v>0</v>
      </c>
      <c r="AW27" s="49">
        <f t="shared" si="21"/>
        <v>0</v>
      </c>
      <c r="AX27" s="268">
        <v>0</v>
      </c>
      <c r="AY27" s="49">
        <v>0</v>
      </c>
      <c r="AZ27" s="49">
        <f t="shared" si="22"/>
        <v>0</v>
      </c>
      <c r="BA27" s="49"/>
      <c r="BB27" s="268">
        <v>0</v>
      </c>
    </row>
    <row r="28" spans="1:54" x14ac:dyDescent="0.3">
      <c r="A28" s="47">
        <v>23</v>
      </c>
      <c r="B28" s="94" t="str">
        <f t="shared" ca="1" si="4"/>
        <v>허덕기</v>
      </c>
      <c r="C28" s="94" t="str">
        <f t="shared" ca="1" si="5"/>
        <v>720107-2******</v>
      </c>
      <c r="D28" s="94" t="str">
        <f t="shared" ca="1" si="6"/>
        <v>121여단 3대대</v>
      </c>
      <c r="E28" s="94" t="str">
        <f t="shared" ca="1" si="7"/>
        <v>민간조리원</v>
      </c>
      <c r="F28" s="95">
        <f t="shared" ca="1" si="8"/>
        <v>1</v>
      </c>
      <c r="G28" s="49"/>
      <c r="H28" s="49"/>
      <c r="I28" s="49"/>
      <c r="J28" s="151">
        <f t="shared" si="9"/>
        <v>0</v>
      </c>
      <c r="K28" s="151">
        <f t="shared" si="10"/>
        <v>0</v>
      </c>
      <c r="L28" s="151">
        <f t="shared" si="11"/>
        <v>0</v>
      </c>
      <c r="M28" s="23"/>
      <c r="N28" s="23"/>
      <c r="O28" s="23"/>
      <c r="P28" s="34">
        <f t="shared" si="23"/>
        <v>0</v>
      </c>
      <c r="Q28" s="152">
        <f t="shared" si="26"/>
        <v>0</v>
      </c>
      <c r="R28" s="34">
        <f t="shared" si="27"/>
        <v>0</v>
      </c>
      <c r="S28" s="34">
        <f t="shared" si="28"/>
        <v>0</v>
      </c>
      <c r="T28" s="34">
        <f t="shared" si="29"/>
        <v>0</v>
      </c>
      <c r="U28" s="24"/>
      <c r="V28" s="34"/>
      <c r="W28" s="34"/>
      <c r="X28" s="34"/>
      <c r="Y28" s="24"/>
      <c r="Z28" s="24"/>
      <c r="AA28" s="24"/>
      <c r="AB28" s="24"/>
      <c r="AC28" s="24"/>
      <c r="AD28" s="34">
        <f>IF(R28&gt;1060000,INDEX(간이세액표!A:L,MATCH(R28,간이세액표!A:A,3),F28+3),0)</f>
        <v>0</v>
      </c>
      <c r="AE28" s="34">
        <f t="shared" si="12"/>
        <v>0</v>
      </c>
      <c r="AF28" s="46">
        <f t="shared" si="13"/>
        <v>0</v>
      </c>
      <c r="AG28" s="46">
        <f t="shared" si="14"/>
        <v>0</v>
      </c>
      <c r="AH28" s="46">
        <f t="shared" si="15"/>
        <v>0</v>
      </c>
      <c r="AI28" s="46">
        <f t="shared" si="16"/>
        <v>0</v>
      </c>
      <c r="AJ28" s="24"/>
      <c r="AK28" s="24"/>
      <c r="AL28" s="24"/>
      <c r="AN28" s="49">
        <f t="shared" si="17"/>
        <v>0</v>
      </c>
      <c r="AO28" s="268">
        <v>0</v>
      </c>
      <c r="AP28" s="49">
        <f t="shared" si="24"/>
        <v>0</v>
      </c>
      <c r="AQ28" s="49">
        <f t="shared" si="18"/>
        <v>0</v>
      </c>
      <c r="AR28" s="268">
        <v>0</v>
      </c>
      <c r="AS28" s="49">
        <f t="shared" si="25"/>
        <v>0</v>
      </c>
      <c r="AT28" s="49">
        <f t="shared" si="19"/>
        <v>0</v>
      </c>
      <c r="AU28" s="268">
        <v>0</v>
      </c>
      <c r="AV28" s="49">
        <f t="shared" si="20"/>
        <v>0</v>
      </c>
      <c r="AW28" s="49">
        <f t="shared" si="21"/>
        <v>0</v>
      </c>
      <c r="AX28" s="268">
        <v>0</v>
      </c>
      <c r="AY28" s="49">
        <v>0</v>
      </c>
      <c r="AZ28" s="49">
        <f t="shared" si="22"/>
        <v>0</v>
      </c>
      <c r="BA28" s="49"/>
      <c r="BB28" s="268">
        <v>0</v>
      </c>
    </row>
    <row r="29" spans="1:54" x14ac:dyDescent="0.3">
      <c r="A29" s="47">
        <v>24</v>
      </c>
      <c r="B29" s="273" t="str">
        <f t="shared" ca="1" si="4"/>
        <v>김민주</v>
      </c>
      <c r="C29" s="273" t="str">
        <f t="shared" ca="1" si="5"/>
        <v>780310-2******</v>
      </c>
      <c r="D29" s="273" t="str">
        <f t="shared" ca="1" si="6"/>
        <v>121여단 3대대</v>
      </c>
      <c r="E29" s="273" t="str">
        <f t="shared" ca="1" si="7"/>
        <v>민간조리원</v>
      </c>
      <c r="F29" s="95">
        <f t="shared" ca="1" si="8"/>
        <v>0</v>
      </c>
      <c r="G29" s="49"/>
      <c r="H29" s="49"/>
      <c r="I29" s="49"/>
      <c r="J29" s="151">
        <f t="shared" si="9"/>
        <v>0</v>
      </c>
      <c r="K29" s="151">
        <f t="shared" si="10"/>
        <v>0</v>
      </c>
      <c r="L29" s="151">
        <f t="shared" si="11"/>
        <v>0</v>
      </c>
      <c r="M29" s="23"/>
      <c r="N29" s="23"/>
      <c r="O29" s="23"/>
      <c r="P29" s="34">
        <f t="shared" si="23"/>
        <v>0</v>
      </c>
      <c r="Q29" s="152">
        <f t="shared" si="26"/>
        <v>0</v>
      </c>
      <c r="R29" s="34">
        <f t="shared" si="27"/>
        <v>0</v>
      </c>
      <c r="S29" s="34">
        <f t="shared" si="28"/>
        <v>0</v>
      </c>
      <c r="T29" s="34">
        <f t="shared" si="29"/>
        <v>0</v>
      </c>
      <c r="U29" s="24"/>
      <c r="V29" s="34"/>
      <c r="W29" s="34"/>
      <c r="X29" s="34"/>
      <c r="Y29" s="24"/>
      <c r="Z29" s="24"/>
      <c r="AA29" s="24"/>
      <c r="AB29" s="24"/>
      <c r="AC29" s="24"/>
      <c r="AD29" s="34">
        <f>IF(R29&gt;1060000,INDEX(간이세액표!A:L,MATCH(R29,간이세액표!A:A,3),F29+3),0)</f>
        <v>0</v>
      </c>
      <c r="AE29" s="34">
        <f t="shared" si="12"/>
        <v>0</v>
      </c>
      <c r="AF29" s="46">
        <f t="shared" si="13"/>
        <v>0</v>
      </c>
      <c r="AG29" s="46">
        <f t="shared" si="14"/>
        <v>0</v>
      </c>
      <c r="AH29" s="46">
        <f t="shared" si="15"/>
        <v>0</v>
      </c>
      <c r="AI29" s="46">
        <f t="shared" si="16"/>
        <v>0</v>
      </c>
      <c r="AJ29" s="24"/>
      <c r="AK29" s="24"/>
      <c r="AL29" s="24"/>
      <c r="AN29" s="49">
        <f t="shared" si="17"/>
        <v>0</v>
      </c>
      <c r="AO29" s="268">
        <v>0</v>
      </c>
      <c r="AP29" s="49">
        <f t="shared" si="24"/>
        <v>0</v>
      </c>
      <c r="AQ29" s="49">
        <f t="shared" si="18"/>
        <v>0</v>
      </c>
      <c r="AR29" s="268">
        <v>0</v>
      </c>
      <c r="AS29" s="49">
        <f t="shared" si="25"/>
        <v>0</v>
      </c>
      <c r="AT29" s="49">
        <f t="shared" si="19"/>
        <v>0</v>
      </c>
      <c r="AU29" s="268">
        <v>0</v>
      </c>
      <c r="AV29" s="49">
        <f t="shared" si="20"/>
        <v>0</v>
      </c>
      <c r="AW29" s="49">
        <f t="shared" si="21"/>
        <v>0</v>
      </c>
      <c r="AX29" s="268">
        <v>0</v>
      </c>
      <c r="AY29" s="49">
        <v>0</v>
      </c>
      <c r="AZ29" s="49">
        <f t="shared" si="22"/>
        <v>0</v>
      </c>
      <c r="BA29" s="49"/>
      <c r="BB29" s="268">
        <v>0</v>
      </c>
    </row>
    <row r="30" spans="1:54" x14ac:dyDescent="0.3">
      <c r="A30" s="47">
        <v>25</v>
      </c>
      <c r="B30" s="94" t="str">
        <f t="shared" ca="1" si="4"/>
        <v>황순남</v>
      </c>
      <c r="C30" s="94" t="str">
        <f t="shared" ca="1" si="5"/>
        <v>691005-2******</v>
      </c>
      <c r="D30" s="94" t="str">
        <f t="shared" ca="1" si="6"/>
        <v>122여단 본부</v>
      </c>
      <c r="E30" s="94" t="str">
        <f t="shared" ca="1" si="7"/>
        <v>민간조리원</v>
      </c>
      <c r="F30" s="95">
        <f t="shared" ca="1" si="8"/>
        <v>1</v>
      </c>
      <c r="G30" s="49"/>
      <c r="H30" s="49"/>
      <c r="I30" s="49"/>
      <c r="J30" s="151">
        <f t="shared" si="9"/>
        <v>0</v>
      </c>
      <c r="K30" s="151">
        <f t="shared" si="10"/>
        <v>0</v>
      </c>
      <c r="L30" s="151">
        <f t="shared" si="11"/>
        <v>0</v>
      </c>
      <c r="M30" s="23"/>
      <c r="N30" s="23"/>
      <c r="O30" s="23"/>
      <c r="P30" s="34">
        <f t="shared" si="23"/>
        <v>0</v>
      </c>
      <c r="Q30" s="152">
        <f t="shared" si="26"/>
        <v>0</v>
      </c>
      <c r="R30" s="34">
        <f t="shared" si="27"/>
        <v>0</v>
      </c>
      <c r="S30" s="34">
        <f t="shared" si="28"/>
        <v>0</v>
      </c>
      <c r="T30" s="34">
        <f t="shared" si="29"/>
        <v>0</v>
      </c>
      <c r="U30" s="24"/>
      <c r="V30" s="34"/>
      <c r="W30" s="34"/>
      <c r="X30" s="34"/>
      <c r="Y30" s="24"/>
      <c r="Z30" s="24"/>
      <c r="AA30" s="24"/>
      <c r="AB30" s="24"/>
      <c r="AC30" s="24"/>
      <c r="AD30" s="34">
        <f>IF(R30&gt;1060000,INDEX(간이세액표!A:L,MATCH(R30,간이세액표!A:A,3),F30+3),0)</f>
        <v>0</v>
      </c>
      <c r="AE30" s="34">
        <f t="shared" si="12"/>
        <v>0</v>
      </c>
      <c r="AF30" s="46">
        <f t="shared" si="13"/>
        <v>0</v>
      </c>
      <c r="AG30" s="46">
        <f t="shared" si="14"/>
        <v>0</v>
      </c>
      <c r="AH30" s="46">
        <f t="shared" si="15"/>
        <v>0</v>
      </c>
      <c r="AI30" s="46">
        <f t="shared" si="16"/>
        <v>0</v>
      </c>
      <c r="AJ30" s="24"/>
      <c r="AK30" s="24"/>
      <c r="AL30" s="24"/>
      <c r="AN30" s="49">
        <f t="shared" si="17"/>
        <v>0</v>
      </c>
      <c r="AO30" s="268">
        <v>0</v>
      </c>
      <c r="AP30" s="49">
        <f t="shared" si="24"/>
        <v>0</v>
      </c>
      <c r="AQ30" s="49">
        <f t="shared" si="18"/>
        <v>0</v>
      </c>
      <c r="AR30" s="268">
        <v>0</v>
      </c>
      <c r="AS30" s="49">
        <f t="shared" si="25"/>
        <v>0</v>
      </c>
      <c r="AT30" s="49">
        <f t="shared" si="19"/>
        <v>0</v>
      </c>
      <c r="AU30" s="268">
        <v>0</v>
      </c>
      <c r="AV30" s="49">
        <f t="shared" si="20"/>
        <v>0</v>
      </c>
      <c r="AW30" s="49">
        <f t="shared" si="21"/>
        <v>0</v>
      </c>
      <c r="AX30" s="268">
        <v>0</v>
      </c>
      <c r="AY30" s="49">
        <v>0</v>
      </c>
      <c r="AZ30" s="49">
        <f t="shared" si="22"/>
        <v>0</v>
      </c>
      <c r="BA30" s="49"/>
      <c r="BB30" s="268">
        <v>0</v>
      </c>
    </row>
    <row r="31" spans="1:54" x14ac:dyDescent="0.3">
      <c r="A31" s="47">
        <v>26</v>
      </c>
      <c r="B31" s="272" t="str">
        <f t="shared" ca="1" si="4"/>
        <v>조옥</v>
      </c>
      <c r="C31" s="272" t="str">
        <f t="shared" ca="1" si="5"/>
        <v>601210-2******</v>
      </c>
      <c r="D31" s="272" t="str">
        <f t="shared" ca="1" si="6"/>
        <v>122여단 1대대</v>
      </c>
      <c r="E31" s="272" t="str">
        <f t="shared" ca="1" si="7"/>
        <v>민간조리원</v>
      </c>
      <c r="F31" s="95">
        <f t="shared" ca="1" si="8"/>
        <v>0</v>
      </c>
      <c r="G31" s="49"/>
      <c r="H31" s="49"/>
      <c r="I31" s="49"/>
      <c r="J31" s="151">
        <f t="shared" si="9"/>
        <v>0</v>
      </c>
      <c r="K31" s="151">
        <f t="shared" si="10"/>
        <v>0</v>
      </c>
      <c r="L31" s="151">
        <f t="shared" si="11"/>
        <v>0</v>
      </c>
      <c r="M31" s="23"/>
      <c r="N31" s="23"/>
      <c r="O31" s="23"/>
      <c r="P31" s="34">
        <f t="shared" si="23"/>
        <v>0</v>
      </c>
      <c r="Q31" s="152">
        <f t="shared" si="26"/>
        <v>0</v>
      </c>
      <c r="R31" s="34">
        <f t="shared" si="27"/>
        <v>0</v>
      </c>
      <c r="S31" s="34">
        <f t="shared" si="28"/>
        <v>0</v>
      </c>
      <c r="T31" s="34">
        <f t="shared" si="29"/>
        <v>0</v>
      </c>
      <c r="U31" s="24"/>
      <c r="V31" s="34"/>
      <c r="W31" s="34"/>
      <c r="X31" s="34"/>
      <c r="Y31" s="24"/>
      <c r="Z31" s="24"/>
      <c r="AA31" s="24"/>
      <c r="AB31" s="24"/>
      <c r="AC31" s="24"/>
      <c r="AD31" s="34">
        <f>IF(R31&gt;1060000,INDEX(간이세액표!A:L,MATCH(R31,간이세액표!A:A,3),F31+3),0)</f>
        <v>0</v>
      </c>
      <c r="AE31" s="34">
        <f t="shared" si="12"/>
        <v>0</v>
      </c>
      <c r="AF31" s="46">
        <f t="shared" si="13"/>
        <v>0</v>
      </c>
      <c r="AG31" s="46">
        <f t="shared" si="14"/>
        <v>0</v>
      </c>
      <c r="AH31" s="46">
        <f t="shared" si="15"/>
        <v>0</v>
      </c>
      <c r="AI31" s="46">
        <f t="shared" si="16"/>
        <v>0</v>
      </c>
      <c r="AJ31" s="24"/>
      <c r="AK31" s="24"/>
      <c r="AL31" s="24"/>
      <c r="AN31" s="49">
        <f t="shared" si="17"/>
        <v>0</v>
      </c>
      <c r="AO31" s="268">
        <v>0</v>
      </c>
      <c r="AP31" s="49">
        <f t="shared" si="24"/>
        <v>0</v>
      </c>
      <c r="AQ31" s="49">
        <f t="shared" si="18"/>
        <v>0</v>
      </c>
      <c r="AR31" s="268">
        <v>0</v>
      </c>
      <c r="AS31" s="49">
        <f t="shared" si="25"/>
        <v>0</v>
      </c>
      <c r="AT31" s="49">
        <f t="shared" si="19"/>
        <v>0</v>
      </c>
      <c r="AU31" s="268">
        <v>0</v>
      </c>
      <c r="AV31" s="49">
        <f t="shared" si="20"/>
        <v>0</v>
      </c>
      <c r="AW31" s="49">
        <f t="shared" si="21"/>
        <v>0</v>
      </c>
      <c r="AX31" s="268">
        <v>0</v>
      </c>
      <c r="AY31" s="49">
        <v>0</v>
      </c>
      <c r="AZ31" s="49">
        <f t="shared" si="22"/>
        <v>0</v>
      </c>
      <c r="BA31" s="49"/>
      <c r="BB31" s="268">
        <v>0</v>
      </c>
    </row>
    <row r="32" spans="1:54" x14ac:dyDescent="0.3">
      <c r="A32" s="47">
        <v>27</v>
      </c>
      <c r="B32" s="94" t="str">
        <f ca="1">VLOOKUP($A32,INDIRECT("인사기본정보!$B:$K"),2,0)</f>
        <v>김태희</v>
      </c>
      <c r="C32" s="94" t="str">
        <f t="shared" ca="1" si="5"/>
        <v>710923-2******</v>
      </c>
      <c r="D32" s="94" t="str">
        <f t="shared" ca="1" si="6"/>
        <v>122여단 2대대</v>
      </c>
      <c r="E32" s="94" t="str">
        <f t="shared" ca="1" si="7"/>
        <v>민간조리원</v>
      </c>
      <c r="F32" s="95">
        <f t="shared" ca="1" si="8"/>
        <v>0</v>
      </c>
      <c r="G32" s="49"/>
      <c r="H32" s="49"/>
      <c r="I32" s="49"/>
      <c r="J32" s="151">
        <f t="shared" si="9"/>
        <v>0</v>
      </c>
      <c r="K32" s="151">
        <f t="shared" si="10"/>
        <v>0</v>
      </c>
      <c r="L32" s="151">
        <f t="shared" si="11"/>
        <v>0</v>
      </c>
      <c r="M32" s="23"/>
      <c r="N32" s="23"/>
      <c r="O32" s="23"/>
      <c r="P32" s="34">
        <f t="shared" si="23"/>
        <v>0</v>
      </c>
      <c r="Q32" s="152">
        <f t="shared" si="26"/>
        <v>0</v>
      </c>
      <c r="R32" s="34">
        <f t="shared" si="27"/>
        <v>0</v>
      </c>
      <c r="S32" s="34">
        <f t="shared" si="28"/>
        <v>0</v>
      </c>
      <c r="T32" s="34">
        <f t="shared" si="29"/>
        <v>0</v>
      </c>
      <c r="U32" s="24"/>
      <c r="V32" s="34"/>
      <c r="W32" s="34"/>
      <c r="X32" s="34"/>
      <c r="Y32" s="24"/>
      <c r="Z32" s="24"/>
      <c r="AA32" s="24"/>
      <c r="AB32" s="24"/>
      <c r="AC32" s="24"/>
      <c r="AD32" s="34">
        <f>IF(R32&gt;1060000,INDEX(간이세액표!A:L,MATCH(R32,간이세액표!A:A,3),F32+3),0)</f>
        <v>0</v>
      </c>
      <c r="AE32" s="34">
        <f t="shared" si="12"/>
        <v>0</v>
      </c>
      <c r="AF32" s="46">
        <f t="shared" si="13"/>
        <v>0</v>
      </c>
      <c r="AG32" s="46">
        <f t="shared" si="14"/>
        <v>0</v>
      </c>
      <c r="AH32" s="46">
        <f t="shared" si="15"/>
        <v>0</v>
      </c>
      <c r="AI32" s="46">
        <f t="shared" si="16"/>
        <v>0</v>
      </c>
      <c r="AJ32" s="24"/>
      <c r="AK32" s="24"/>
      <c r="AL32" s="24"/>
      <c r="AN32" s="49">
        <f t="shared" si="17"/>
        <v>0</v>
      </c>
      <c r="AO32" s="268">
        <v>0</v>
      </c>
      <c r="AP32" s="49">
        <f t="shared" si="24"/>
        <v>0</v>
      </c>
      <c r="AQ32" s="49">
        <f t="shared" si="18"/>
        <v>0</v>
      </c>
      <c r="AR32" s="268">
        <v>0</v>
      </c>
      <c r="AS32" s="49">
        <f t="shared" si="25"/>
        <v>0</v>
      </c>
      <c r="AT32" s="49">
        <f t="shared" si="19"/>
        <v>0</v>
      </c>
      <c r="AU32" s="268">
        <v>0</v>
      </c>
      <c r="AV32" s="49">
        <f t="shared" si="20"/>
        <v>0</v>
      </c>
      <c r="AW32" s="49">
        <f t="shared" si="21"/>
        <v>0</v>
      </c>
      <c r="AX32" s="268">
        <v>0</v>
      </c>
      <c r="AY32" s="49">
        <v>0</v>
      </c>
      <c r="AZ32" s="49">
        <f t="shared" si="22"/>
        <v>0</v>
      </c>
      <c r="BA32" s="49"/>
      <c r="BB32" s="268">
        <v>0</v>
      </c>
    </row>
    <row r="33" spans="1:54" x14ac:dyDescent="0.3">
      <c r="A33" s="47">
        <v>28</v>
      </c>
      <c r="B33" s="273" t="str">
        <f t="shared" ca="1" si="4"/>
        <v>임종순</v>
      </c>
      <c r="C33" s="273" t="str">
        <f t="shared" ca="1" si="5"/>
        <v>661218-2******</v>
      </c>
      <c r="D33" s="273" t="str">
        <f t="shared" ca="1" si="6"/>
        <v>122여단 3대대</v>
      </c>
      <c r="E33" s="273" t="str">
        <f t="shared" ca="1" si="7"/>
        <v>민간조리원</v>
      </c>
      <c r="F33" s="95">
        <f t="shared" ca="1" si="8"/>
        <v>2</v>
      </c>
      <c r="G33" s="49"/>
      <c r="H33" s="49"/>
      <c r="I33" s="49"/>
      <c r="J33" s="151">
        <f t="shared" si="9"/>
        <v>0</v>
      </c>
      <c r="K33" s="151">
        <f t="shared" si="10"/>
        <v>0</v>
      </c>
      <c r="L33" s="151">
        <f t="shared" si="11"/>
        <v>0</v>
      </c>
      <c r="M33" s="23"/>
      <c r="N33" s="23"/>
      <c r="O33" s="23"/>
      <c r="P33" s="34">
        <f t="shared" si="23"/>
        <v>0</v>
      </c>
      <c r="Q33" s="152">
        <f t="shared" si="26"/>
        <v>0</v>
      </c>
      <c r="R33" s="34">
        <f t="shared" si="27"/>
        <v>0</v>
      </c>
      <c r="S33" s="34">
        <f t="shared" si="28"/>
        <v>0</v>
      </c>
      <c r="T33" s="34">
        <f t="shared" si="29"/>
        <v>0</v>
      </c>
      <c r="U33" s="24"/>
      <c r="V33" s="34"/>
      <c r="W33" s="34"/>
      <c r="X33" s="34"/>
      <c r="Y33" s="24"/>
      <c r="Z33" s="24"/>
      <c r="AA33" s="24"/>
      <c r="AB33" s="24"/>
      <c r="AC33" s="24"/>
      <c r="AD33" s="34">
        <f>IF(R33&gt;1060000,INDEX(간이세액표!A:L,MATCH(R33,간이세액표!A:A,3),F33+3),0)</f>
        <v>0</v>
      </c>
      <c r="AE33" s="34">
        <f t="shared" si="12"/>
        <v>0</v>
      </c>
      <c r="AF33" s="46">
        <f t="shared" si="13"/>
        <v>0</v>
      </c>
      <c r="AG33" s="46">
        <f t="shared" si="14"/>
        <v>0</v>
      </c>
      <c r="AH33" s="46">
        <f t="shared" si="15"/>
        <v>0</v>
      </c>
      <c r="AI33" s="46">
        <f t="shared" si="16"/>
        <v>0</v>
      </c>
      <c r="AJ33" s="24"/>
      <c r="AK33" s="24"/>
      <c r="AL33" s="24"/>
      <c r="AN33" s="49">
        <f t="shared" si="17"/>
        <v>0</v>
      </c>
      <c r="AO33" s="268">
        <v>0</v>
      </c>
      <c r="AP33" s="49">
        <f t="shared" si="24"/>
        <v>0</v>
      </c>
      <c r="AQ33" s="49">
        <f t="shared" si="18"/>
        <v>0</v>
      </c>
      <c r="AR33" s="268">
        <v>0</v>
      </c>
      <c r="AS33" s="49">
        <f t="shared" si="25"/>
        <v>0</v>
      </c>
      <c r="AT33" s="49">
        <f t="shared" si="19"/>
        <v>0</v>
      </c>
      <c r="AU33" s="268">
        <v>0</v>
      </c>
      <c r="AV33" s="49">
        <f t="shared" si="20"/>
        <v>0</v>
      </c>
      <c r="AW33" s="49">
        <f t="shared" si="21"/>
        <v>0</v>
      </c>
      <c r="AX33" s="268">
        <v>0</v>
      </c>
      <c r="AY33" s="49">
        <v>0</v>
      </c>
      <c r="AZ33" s="49">
        <f t="shared" si="22"/>
        <v>0</v>
      </c>
      <c r="BA33" s="49"/>
      <c r="BB33" s="268">
        <v>0</v>
      </c>
    </row>
    <row r="34" spans="1:54" x14ac:dyDescent="0.3">
      <c r="A34" s="47">
        <v>29</v>
      </c>
      <c r="B34" s="94" t="str">
        <f t="shared" ca="1" si="4"/>
        <v>김귀애</v>
      </c>
      <c r="C34" s="94" t="str">
        <f t="shared" ca="1" si="5"/>
        <v>560405-2******</v>
      </c>
      <c r="D34" s="94" t="str">
        <f t="shared" ca="1" si="6"/>
        <v>122여단 월포</v>
      </c>
      <c r="E34" s="94" t="str">
        <f t="shared" ca="1" si="7"/>
        <v>민간조리원</v>
      </c>
      <c r="F34" s="95">
        <f t="shared" ca="1" si="8"/>
        <v>0</v>
      </c>
      <c r="G34" s="49"/>
      <c r="H34" s="49"/>
      <c r="I34" s="49"/>
      <c r="J34" s="151">
        <f t="shared" si="9"/>
        <v>0</v>
      </c>
      <c r="K34" s="151">
        <f t="shared" si="10"/>
        <v>0</v>
      </c>
      <c r="L34" s="151">
        <f t="shared" si="11"/>
        <v>0</v>
      </c>
      <c r="M34" s="23"/>
      <c r="N34" s="23"/>
      <c r="O34" s="23"/>
      <c r="P34" s="34">
        <f t="shared" si="23"/>
        <v>0</v>
      </c>
      <c r="Q34" s="152">
        <f t="shared" si="26"/>
        <v>0</v>
      </c>
      <c r="R34" s="34">
        <f t="shared" si="27"/>
        <v>0</v>
      </c>
      <c r="S34" s="34">
        <f t="shared" si="28"/>
        <v>0</v>
      </c>
      <c r="T34" s="34">
        <f t="shared" si="29"/>
        <v>0</v>
      </c>
      <c r="U34" s="24"/>
      <c r="V34" s="34"/>
      <c r="W34" s="34"/>
      <c r="X34" s="34"/>
      <c r="Y34" s="24"/>
      <c r="Z34" s="24"/>
      <c r="AA34" s="24"/>
      <c r="AB34" s="24"/>
      <c r="AC34" s="24"/>
      <c r="AD34" s="34">
        <f>IF(R34&gt;1060000,INDEX(간이세액표!A:L,MATCH(R34,간이세액표!A:A,3),F34+3),0)</f>
        <v>0</v>
      </c>
      <c r="AE34" s="34">
        <f t="shared" si="12"/>
        <v>0</v>
      </c>
      <c r="AF34" s="46">
        <f t="shared" si="13"/>
        <v>0</v>
      </c>
      <c r="AG34" s="46">
        <f t="shared" si="14"/>
        <v>0</v>
      </c>
      <c r="AH34" s="46">
        <f t="shared" si="15"/>
        <v>0</v>
      </c>
      <c r="AI34" s="46">
        <f t="shared" si="16"/>
        <v>0</v>
      </c>
      <c r="AJ34" s="24"/>
      <c r="AK34" s="24"/>
      <c r="AL34" s="24"/>
      <c r="AN34" s="49">
        <f t="shared" si="17"/>
        <v>0</v>
      </c>
      <c r="AO34" s="268">
        <v>0</v>
      </c>
      <c r="AP34" s="49">
        <f t="shared" si="24"/>
        <v>0</v>
      </c>
      <c r="AQ34" s="49">
        <f t="shared" si="18"/>
        <v>0</v>
      </c>
      <c r="AR34" s="268">
        <v>0</v>
      </c>
      <c r="AS34" s="49">
        <f t="shared" si="25"/>
        <v>0</v>
      </c>
      <c r="AT34" s="49">
        <f t="shared" si="19"/>
        <v>0</v>
      </c>
      <c r="AU34" s="268">
        <v>0</v>
      </c>
      <c r="AV34" s="49">
        <f t="shared" si="20"/>
        <v>0</v>
      </c>
      <c r="AW34" s="49">
        <f t="shared" si="21"/>
        <v>0</v>
      </c>
      <c r="AX34" s="268">
        <v>0</v>
      </c>
      <c r="AY34" s="49">
        <v>0</v>
      </c>
      <c r="AZ34" s="49">
        <f t="shared" si="22"/>
        <v>0</v>
      </c>
      <c r="BA34" s="49"/>
      <c r="BB34" s="268">
        <v>0</v>
      </c>
    </row>
    <row r="35" spans="1:54" x14ac:dyDescent="0.3">
      <c r="A35" s="47">
        <v>30</v>
      </c>
      <c r="B35" s="94" t="str">
        <f t="shared" ca="1" si="4"/>
        <v>정영숙</v>
      </c>
      <c r="C35" s="94" t="str">
        <f t="shared" ca="1" si="5"/>
        <v>640821-2******</v>
      </c>
      <c r="D35" s="94" t="str">
        <f t="shared" ca="1" si="6"/>
        <v>122여단 장사</v>
      </c>
      <c r="E35" s="94" t="str">
        <f t="shared" ca="1" si="7"/>
        <v>민간조리원</v>
      </c>
      <c r="F35" s="95">
        <f t="shared" ca="1" si="8"/>
        <v>0</v>
      </c>
      <c r="G35" s="49"/>
      <c r="H35" s="49"/>
      <c r="I35" s="49"/>
      <c r="J35" s="151">
        <f t="shared" si="9"/>
        <v>0</v>
      </c>
      <c r="K35" s="151">
        <f t="shared" si="10"/>
        <v>0</v>
      </c>
      <c r="L35" s="151">
        <f t="shared" si="11"/>
        <v>0</v>
      </c>
      <c r="M35" s="23"/>
      <c r="N35" s="23"/>
      <c r="O35" s="23"/>
      <c r="P35" s="34">
        <f t="shared" si="23"/>
        <v>0</v>
      </c>
      <c r="Q35" s="152">
        <f t="shared" si="26"/>
        <v>0</v>
      </c>
      <c r="R35" s="34">
        <f t="shared" si="27"/>
        <v>0</v>
      </c>
      <c r="S35" s="34">
        <f t="shared" si="28"/>
        <v>0</v>
      </c>
      <c r="T35" s="34">
        <f t="shared" si="29"/>
        <v>0</v>
      </c>
      <c r="U35" s="24"/>
      <c r="V35" s="34"/>
      <c r="W35" s="34"/>
      <c r="X35" s="34"/>
      <c r="Y35" s="24"/>
      <c r="Z35" s="24"/>
      <c r="AA35" s="24"/>
      <c r="AB35" s="24"/>
      <c r="AC35" s="24"/>
      <c r="AD35" s="34">
        <f>IF(R35&gt;1060000,INDEX(간이세액표!A:L,MATCH(R35,간이세액표!A:A,3),F35+3),0)</f>
        <v>0</v>
      </c>
      <c r="AE35" s="34">
        <f t="shared" si="12"/>
        <v>0</v>
      </c>
      <c r="AF35" s="46">
        <f t="shared" si="13"/>
        <v>0</v>
      </c>
      <c r="AG35" s="46">
        <f t="shared" si="14"/>
        <v>0</v>
      </c>
      <c r="AH35" s="46">
        <f t="shared" si="15"/>
        <v>0</v>
      </c>
      <c r="AI35" s="46">
        <f t="shared" si="16"/>
        <v>0</v>
      </c>
      <c r="AJ35" s="24"/>
      <c r="AK35" s="24"/>
      <c r="AL35" s="24"/>
      <c r="AN35" s="49">
        <f t="shared" si="17"/>
        <v>0</v>
      </c>
      <c r="AO35" s="268">
        <v>0</v>
      </c>
      <c r="AP35" s="49">
        <f t="shared" si="24"/>
        <v>0</v>
      </c>
      <c r="AQ35" s="49">
        <f t="shared" si="18"/>
        <v>0</v>
      </c>
      <c r="AR35" s="268">
        <v>0</v>
      </c>
      <c r="AS35" s="49">
        <f t="shared" si="25"/>
        <v>0</v>
      </c>
      <c r="AT35" s="49">
        <f t="shared" si="19"/>
        <v>0</v>
      </c>
      <c r="AU35" s="268">
        <v>0</v>
      </c>
      <c r="AV35" s="49">
        <f t="shared" si="20"/>
        <v>0</v>
      </c>
      <c r="AW35" s="49">
        <f t="shared" si="21"/>
        <v>0</v>
      </c>
      <c r="AX35" s="268">
        <v>0</v>
      </c>
      <c r="AY35" s="49">
        <v>0</v>
      </c>
      <c r="AZ35" s="49">
        <f t="shared" si="22"/>
        <v>0</v>
      </c>
      <c r="BA35" s="49"/>
      <c r="BB35" s="268">
        <v>0</v>
      </c>
    </row>
    <row r="36" spans="1:54" x14ac:dyDescent="0.3">
      <c r="A36" s="47">
        <v>31</v>
      </c>
      <c r="B36" s="273" t="str">
        <f t="shared" ca="1" si="4"/>
        <v>권오금</v>
      </c>
      <c r="C36" s="273" t="str">
        <f t="shared" ca="1" si="5"/>
        <v>640501-2******</v>
      </c>
      <c r="D36" s="273" t="str">
        <f t="shared" ca="1" si="6"/>
        <v>122여단 4대대</v>
      </c>
      <c r="E36" s="273" t="str">
        <f t="shared" ca="1" si="7"/>
        <v>민간조리원</v>
      </c>
      <c r="F36" s="95">
        <f t="shared" ca="1" si="8"/>
        <v>1</v>
      </c>
      <c r="G36" s="49"/>
      <c r="H36" s="49"/>
      <c r="I36" s="49"/>
      <c r="J36" s="151">
        <f t="shared" si="9"/>
        <v>0</v>
      </c>
      <c r="K36" s="151">
        <f t="shared" si="10"/>
        <v>0</v>
      </c>
      <c r="L36" s="151">
        <f t="shared" si="11"/>
        <v>0</v>
      </c>
      <c r="M36" s="23"/>
      <c r="N36" s="23"/>
      <c r="O36" s="23"/>
      <c r="P36" s="34">
        <f t="shared" si="23"/>
        <v>0</v>
      </c>
      <c r="Q36" s="152">
        <f t="shared" si="26"/>
        <v>0</v>
      </c>
      <c r="R36" s="34">
        <f t="shared" si="27"/>
        <v>0</v>
      </c>
      <c r="S36" s="34">
        <f t="shared" si="28"/>
        <v>0</v>
      </c>
      <c r="T36" s="34">
        <f t="shared" si="29"/>
        <v>0</v>
      </c>
      <c r="U36" s="24"/>
      <c r="V36" s="34"/>
      <c r="W36" s="34"/>
      <c r="X36" s="34"/>
      <c r="Y36" s="24"/>
      <c r="Z36" s="24"/>
      <c r="AA36" s="24"/>
      <c r="AB36" s="24"/>
      <c r="AC36" s="24"/>
      <c r="AD36" s="34">
        <f>IF(R36&gt;1060000,INDEX(간이세액표!A:L,MATCH(R36,간이세액표!A:A,3),F36+3),0)</f>
        <v>0</v>
      </c>
      <c r="AE36" s="34">
        <f t="shared" si="12"/>
        <v>0</v>
      </c>
      <c r="AF36" s="46">
        <f t="shared" si="13"/>
        <v>0</v>
      </c>
      <c r="AG36" s="46">
        <f t="shared" si="14"/>
        <v>0</v>
      </c>
      <c r="AH36" s="46">
        <f t="shared" si="15"/>
        <v>0</v>
      </c>
      <c r="AI36" s="46">
        <f t="shared" si="16"/>
        <v>0</v>
      </c>
      <c r="AJ36" s="24"/>
      <c r="AK36" s="24"/>
      <c r="AL36" s="24"/>
      <c r="AN36" s="49">
        <f t="shared" si="17"/>
        <v>0</v>
      </c>
      <c r="AO36" s="268">
        <v>0</v>
      </c>
      <c r="AP36" s="49">
        <f t="shared" si="24"/>
        <v>0</v>
      </c>
      <c r="AQ36" s="49">
        <f t="shared" si="18"/>
        <v>0</v>
      </c>
      <c r="AR36" s="268">
        <v>0</v>
      </c>
      <c r="AS36" s="49">
        <f t="shared" si="25"/>
        <v>0</v>
      </c>
      <c r="AT36" s="49">
        <f t="shared" si="19"/>
        <v>0</v>
      </c>
      <c r="AU36" s="268">
        <v>0</v>
      </c>
      <c r="AV36" s="49">
        <f t="shared" si="20"/>
        <v>0</v>
      </c>
      <c r="AW36" s="49">
        <f t="shared" si="21"/>
        <v>0</v>
      </c>
      <c r="AX36" s="268">
        <v>0</v>
      </c>
      <c r="AY36" s="49">
        <v>0</v>
      </c>
      <c r="AZ36" s="49">
        <f t="shared" si="22"/>
        <v>0</v>
      </c>
      <c r="BA36" s="49"/>
      <c r="BB36" s="268">
        <v>0</v>
      </c>
    </row>
    <row r="37" spans="1:54" x14ac:dyDescent="0.3">
      <c r="A37" s="47">
        <v>32</v>
      </c>
      <c r="B37" s="94" t="str">
        <f t="shared" ca="1" si="4"/>
        <v>이명희</v>
      </c>
      <c r="C37" s="94" t="str">
        <f t="shared" ca="1" si="5"/>
        <v>670504-2******</v>
      </c>
      <c r="D37" s="94" t="str">
        <f t="shared" ca="1" si="6"/>
        <v>122여단 5대대</v>
      </c>
      <c r="E37" s="94" t="str">
        <f t="shared" ca="1" si="7"/>
        <v>민간조리원</v>
      </c>
      <c r="F37" s="95">
        <f t="shared" ca="1" si="8"/>
        <v>0</v>
      </c>
      <c r="G37" s="49"/>
      <c r="H37" s="49"/>
      <c r="I37" s="49"/>
      <c r="J37" s="151">
        <f t="shared" si="9"/>
        <v>0</v>
      </c>
      <c r="K37" s="151">
        <f t="shared" si="10"/>
        <v>0</v>
      </c>
      <c r="L37" s="151">
        <f t="shared" si="11"/>
        <v>0</v>
      </c>
      <c r="M37" s="23"/>
      <c r="N37" s="23"/>
      <c r="O37" s="23"/>
      <c r="P37" s="34">
        <f t="shared" si="23"/>
        <v>0</v>
      </c>
      <c r="Q37" s="152">
        <f t="shared" si="26"/>
        <v>0</v>
      </c>
      <c r="R37" s="34">
        <f t="shared" si="27"/>
        <v>0</v>
      </c>
      <c r="S37" s="34">
        <f t="shared" si="28"/>
        <v>0</v>
      </c>
      <c r="T37" s="34">
        <f t="shared" si="29"/>
        <v>0</v>
      </c>
      <c r="U37" s="24"/>
      <c r="V37" s="34"/>
      <c r="W37" s="34"/>
      <c r="X37" s="34"/>
      <c r="Y37" s="24"/>
      <c r="Z37" s="24"/>
      <c r="AA37" s="24"/>
      <c r="AB37" s="24"/>
      <c r="AC37" s="24"/>
      <c r="AD37" s="34">
        <f>IF(R37&gt;1060000,INDEX(간이세액표!A:L,MATCH(R37,간이세액표!A:A,3),F37+3),0)</f>
        <v>0</v>
      </c>
      <c r="AE37" s="34">
        <f t="shared" si="12"/>
        <v>0</v>
      </c>
      <c r="AF37" s="46">
        <f t="shared" si="13"/>
        <v>0</v>
      </c>
      <c r="AG37" s="46">
        <f t="shared" si="14"/>
        <v>0</v>
      </c>
      <c r="AH37" s="46">
        <f t="shared" si="15"/>
        <v>0</v>
      </c>
      <c r="AI37" s="46">
        <f t="shared" si="16"/>
        <v>0</v>
      </c>
      <c r="AJ37" s="24"/>
      <c r="AK37" s="24"/>
      <c r="AL37" s="24"/>
      <c r="AN37" s="49">
        <f t="shared" si="17"/>
        <v>0</v>
      </c>
      <c r="AO37" s="268">
        <v>0</v>
      </c>
      <c r="AP37" s="49">
        <f t="shared" si="24"/>
        <v>0</v>
      </c>
      <c r="AQ37" s="49">
        <f t="shared" si="18"/>
        <v>0</v>
      </c>
      <c r="AR37" s="268">
        <v>0</v>
      </c>
      <c r="AS37" s="49">
        <f t="shared" si="25"/>
        <v>0</v>
      </c>
      <c r="AT37" s="49">
        <f t="shared" si="19"/>
        <v>0</v>
      </c>
      <c r="AU37" s="268">
        <v>0</v>
      </c>
      <c r="AV37" s="49">
        <f t="shared" si="20"/>
        <v>0</v>
      </c>
      <c r="AW37" s="49">
        <f t="shared" si="21"/>
        <v>0</v>
      </c>
      <c r="AX37" s="268">
        <v>0</v>
      </c>
      <c r="AY37" s="49">
        <v>0</v>
      </c>
      <c r="AZ37" s="49">
        <f t="shared" si="22"/>
        <v>0</v>
      </c>
      <c r="BA37" s="49"/>
      <c r="BB37" s="268">
        <v>0</v>
      </c>
    </row>
    <row r="38" spans="1:54" x14ac:dyDescent="0.3">
      <c r="A38" s="47">
        <v>33</v>
      </c>
      <c r="B38" s="94" t="str">
        <f t="shared" ca="1" si="4"/>
        <v>손옥순</v>
      </c>
      <c r="C38" s="94" t="str">
        <f t="shared" ca="1" si="5"/>
        <v>660313-2******</v>
      </c>
      <c r="D38" s="94" t="str">
        <f t="shared" ca="1" si="6"/>
        <v>123여단 본부</v>
      </c>
      <c r="E38" s="94" t="str">
        <f t="shared" ca="1" si="7"/>
        <v>민간조리원</v>
      </c>
      <c r="F38" s="95">
        <f t="shared" ca="1" si="8"/>
        <v>1</v>
      </c>
      <c r="G38" s="49"/>
      <c r="H38" s="49"/>
      <c r="I38" s="49"/>
      <c r="J38" s="151">
        <f t="shared" si="9"/>
        <v>0</v>
      </c>
      <c r="K38" s="151">
        <f t="shared" si="10"/>
        <v>0</v>
      </c>
      <c r="L38" s="151">
        <f t="shared" si="11"/>
        <v>0</v>
      </c>
      <c r="M38" s="23"/>
      <c r="N38" s="23"/>
      <c r="O38" s="23"/>
      <c r="P38" s="34">
        <f t="shared" si="23"/>
        <v>0</v>
      </c>
      <c r="Q38" s="152">
        <f t="shared" si="26"/>
        <v>0</v>
      </c>
      <c r="R38" s="34">
        <f t="shared" si="27"/>
        <v>0</v>
      </c>
      <c r="S38" s="34">
        <f t="shared" si="28"/>
        <v>0</v>
      </c>
      <c r="T38" s="34">
        <f t="shared" si="29"/>
        <v>0</v>
      </c>
      <c r="U38" s="24"/>
      <c r="V38" s="34"/>
      <c r="W38" s="34"/>
      <c r="X38" s="34"/>
      <c r="Y38" s="24"/>
      <c r="Z38" s="24"/>
      <c r="AA38" s="24"/>
      <c r="AB38" s="24"/>
      <c r="AC38" s="24"/>
      <c r="AD38" s="34">
        <f>IF(R38&gt;1060000,INDEX(간이세액표!A:L,MATCH(R38,간이세액표!A:A,3),F38+3),0)</f>
        <v>0</v>
      </c>
      <c r="AE38" s="34">
        <f t="shared" si="12"/>
        <v>0</v>
      </c>
      <c r="AF38" s="46">
        <f t="shared" si="13"/>
        <v>0</v>
      </c>
      <c r="AG38" s="46">
        <f t="shared" si="14"/>
        <v>0</v>
      </c>
      <c r="AH38" s="46">
        <f t="shared" si="15"/>
        <v>0</v>
      </c>
      <c r="AI38" s="46">
        <f t="shared" si="16"/>
        <v>0</v>
      </c>
      <c r="AJ38" s="24"/>
      <c r="AK38" s="24"/>
      <c r="AL38" s="24"/>
      <c r="AN38" s="49">
        <f t="shared" si="17"/>
        <v>0</v>
      </c>
      <c r="AO38" s="268">
        <v>0</v>
      </c>
      <c r="AP38" s="49">
        <f t="shared" si="24"/>
        <v>0</v>
      </c>
      <c r="AQ38" s="49">
        <f t="shared" si="18"/>
        <v>0</v>
      </c>
      <c r="AR38" s="268">
        <v>0</v>
      </c>
      <c r="AS38" s="49">
        <f t="shared" si="25"/>
        <v>0</v>
      </c>
      <c r="AT38" s="49">
        <f t="shared" si="19"/>
        <v>0</v>
      </c>
      <c r="AU38" s="268">
        <v>0</v>
      </c>
      <c r="AV38" s="49">
        <f t="shared" si="20"/>
        <v>0</v>
      </c>
      <c r="AW38" s="49">
        <f t="shared" si="21"/>
        <v>0</v>
      </c>
      <c r="AX38" s="268">
        <v>0</v>
      </c>
      <c r="AY38" s="49">
        <v>0</v>
      </c>
      <c r="AZ38" s="49">
        <f t="shared" si="22"/>
        <v>0</v>
      </c>
      <c r="BA38" s="49"/>
      <c r="BB38" s="268">
        <v>0</v>
      </c>
    </row>
    <row r="39" spans="1:54" x14ac:dyDescent="0.3">
      <c r="A39" s="47">
        <v>34</v>
      </c>
      <c r="B39" s="94" t="str">
        <f t="shared" ca="1" si="4"/>
        <v>이영미</v>
      </c>
      <c r="C39" s="94" t="str">
        <f t="shared" ca="1" si="5"/>
        <v>701226-2******</v>
      </c>
      <c r="D39" s="94" t="str">
        <f t="shared" ca="1" si="6"/>
        <v>123여단 본부</v>
      </c>
      <c r="E39" s="94" t="str">
        <f t="shared" ca="1" si="7"/>
        <v>민간조리원</v>
      </c>
      <c r="F39" s="95">
        <f t="shared" ca="1" si="8"/>
        <v>0</v>
      </c>
      <c r="G39" s="49"/>
      <c r="H39" s="49"/>
      <c r="I39" s="49"/>
      <c r="J39" s="151">
        <f t="shared" si="9"/>
        <v>0</v>
      </c>
      <c r="K39" s="151">
        <f t="shared" si="10"/>
        <v>0</v>
      </c>
      <c r="L39" s="151">
        <f t="shared" si="11"/>
        <v>0</v>
      </c>
      <c r="M39" s="23"/>
      <c r="N39" s="23"/>
      <c r="O39" s="23"/>
      <c r="P39" s="34">
        <f t="shared" si="23"/>
        <v>0</v>
      </c>
      <c r="Q39" s="152">
        <f t="shared" si="26"/>
        <v>0</v>
      </c>
      <c r="R39" s="34">
        <f t="shared" si="27"/>
        <v>0</v>
      </c>
      <c r="S39" s="34">
        <f t="shared" si="28"/>
        <v>0</v>
      </c>
      <c r="T39" s="34">
        <f t="shared" si="29"/>
        <v>0</v>
      </c>
      <c r="U39" s="24"/>
      <c r="V39" s="34"/>
      <c r="W39" s="34"/>
      <c r="X39" s="34"/>
      <c r="Y39" s="24"/>
      <c r="Z39" s="24"/>
      <c r="AA39" s="24"/>
      <c r="AB39" s="24"/>
      <c r="AC39" s="24"/>
      <c r="AD39" s="34">
        <f>IF(R39&gt;1060000,INDEX(간이세액표!A:L,MATCH(R39,간이세액표!A:A,3),F39+3),0)</f>
        <v>0</v>
      </c>
      <c r="AE39" s="34">
        <f t="shared" si="12"/>
        <v>0</v>
      </c>
      <c r="AF39" s="46">
        <f t="shared" si="13"/>
        <v>0</v>
      </c>
      <c r="AG39" s="46">
        <f t="shared" si="14"/>
        <v>0</v>
      </c>
      <c r="AH39" s="46">
        <f t="shared" si="15"/>
        <v>0</v>
      </c>
      <c r="AI39" s="46">
        <f t="shared" si="16"/>
        <v>0</v>
      </c>
      <c r="AJ39" s="24"/>
      <c r="AK39" s="24"/>
      <c r="AL39" s="24"/>
      <c r="AN39" s="49">
        <f t="shared" si="17"/>
        <v>0</v>
      </c>
      <c r="AO39" s="268">
        <v>0</v>
      </c>
      <c r="AP39" s="49">
        <f t="shared" si="24"/>
        <v>0</v>
      </c>
      <c r="AQ39" s="49">
        <f t="shared" si="18"/>
        <v>0</v>
      </c>
      <c r="AR39" s="268">
        <v>0</v>
      </c>
      <c r="AS39" s="49">
        <f t="shared" si="25"/>
        <v>0</v>
      </c>
      <c r="AT39" s="49">
        <f t="shared" si="19"/>
        <v>0</v>
      </c>
      <c r="AU39" s="268">
        <v>0</v>
      </c>
      <c r="AV39" s="49">
        <f t="shared" si="20"/>
        <v>0</v>
      </c>
      <c r="AW39" s="49">
        <f t="shared" si="21"/>
        <v>0</v>
      </c>
      <c r="AX39" s="268">
        <v>0</v>
      </c>
      <c r="AY39" s="49">
        <v>0</v>
      </c>
      <c r="AZ39" s="49">
        <f t="shared" si="22"/>
        <v>0</v>
      </c>
      <c r="BA39" s="49"/>
      <c r="BB39" s="268">
        <v>0</v>
      </c>
    </row>
    <row r="40" spans="1:54" x14ac:dyDescent="0.3">
      <c r="A40" s="47">
        <v>35</v>
      </c>
      <c r="B40" s="94" t="str">
        <f t="shared" ca="1" si="4"/>
        <v>안성애</v>
      </c>
      <c r="C40" s="94" t="str">
        <f t="shared" ca="1" si="5"/>
        <v>740913-2******</v>
      </c>
      <c r="D40" s="94" t="str">
        <f t="shared" ca="1" si="6"/>
        <v>123여단 2대대</v>
      </c>
      <c r="E40" s="94" t="str">
        <f t="shared" ca="1" si="7"/>
        <v>민간조리원</v>
      </c>
      <c r="F40" s="95">
        <f t="shared" ca="1" si="8"/>
        <v>1</v>
      </c>
      <c r="G40" s="49"/>
      <c r="H40" s="49"/>
      <c r="I40" s="49"/>
      <c r="J40" s="151">
        <f t="shared" si="9"/>
        <v>0</v>
      </c>
      <c r="K40" s="151">
        <f t="shared" si="10"/>
        <v>0</v>
      </c>
      <c r="L40" s="151">
        <f t="shared" si="11"/>
        <v>0</v>
      </c>
      <c r="M40" s="23"/>
      <c r="N40" s="23"/>
      <c r="O40" s="23"/>
      <c r="P40" s="34">
        <f t="shared" si="23"/>
        <v>0</v>
      </c>
      <c r="Q40" s="152">
        <f t="shared" si="26"/>
        <v>0</v>
      </c>
      <c r="R40" s="34">
        <f t="shared" si="27"/>
        <v>0</v>
      </c>
      <c r="S40" s="34">
        <f t="shared" si="28"/>
        <v>0</v>
      </c>
      <c r="T40" s="34">
        <f t="shared" si="29"/>
        <v>0</v>
      </c>
      <c r="U40" s="24"/>
      <c r="V40" s="34"/>
      <c r="W40" s="34"/>
      <c r="X40" s="34"/>
      <c r="Y40" s="24"/>
      <c r="Z40" s="24"/>
      <c r="AA40" s="24"/>
      <c r="AB40" s="24"/>
      <c r="AC40" s="24"/>
      <c r="AD40" s="34">
        <f>IF(R40&gt;1060000,INDEX(간이세액표!A:L,MATCH(R40,간이세액표!A:A,3),F40+3),0)</f>
        <v>0</v>
      </c>
      <c r="AE40" s="34">
        <f t="shared" si="12"/>
        <v>0</v>
      </c>
      <c r="AF40" s="46">
        <f t="shared" si="13"/>
        <v>0</v>
      </c>
      <c r="AG40" s="46">
        <f t="shared" si="14"/>
        <v>0</v>
      </c>
      <c r="AH40" s="46">
        <f t="shared" si="15"/>
        <v>0</v>
      </c>
      <c r="AI40" s="46">
        <f t="shared" si="16"/>
        <v>0</v>
      </c>
      <c r="AJ40" s="24"/>
      <c r="AK40" s="24"/>
      <c r="AL40" s="24"/>
      <c r="AN40" s="49">
        <f t="shared" si="17"/>
        <v>0</v>
      </c>
      <c r="AO40" s="268">
        <v>0</v>
      </c>
      <c r="AP40" s="49">
        <f t="shared" si="24"/>
        <v>0</v>
      </c>
      <c r="AQ40" s="49">
        <f t="shared" si="18"/>
        <v>0</v>
      </c>
      <c r="AR40" s="268">
        <v>0</v>
      </c>
      <c r="AS40" s="49">
        <f t="shared" si="25"/>
        <v>0</v>
      </c>
      <c r="AT40" s="49">
        <f t="shared" si="19"/>
        <v>0</v>
      </c>
      <c r="AU40" s="268">
        <v>0</v>
      </c>
      <c r="AV40" s="49">
        <f t="shared" si="20"/>
        <v>0</v>
      </c>
      <c r="AW40" s="49">
        <f t="shared" si="21"/>
        <v>0</v>
      </c>
      <c r="AX40" s="268">
        <v>0</v>
      </c>
      <c r="AY40" s="49">
        <v>0</v>
      </c>
      <c r="AZ40" s="49">
        <f t="shared" si="22"/>
        <v>0</v>
      </c>
      <c r="BA40" s="49"/>
      <c r="BB40" s="268">
        <v>0</v>
      </c>
    </row>
    <row r="41" spans="1:54" x14ac:dyDescent="0.3">
      <c r="A41" s="47">
        <v>36</v>
      </c>
      <c r="B41" s="272" t="str">
        <f t="shared" ca="1" si="4"/>
        <v>박순정</v>
      </c>
      <c r="C41" s="272" t="str">
        <f t="shared" ca="1" si="5"/>
        <v>710912-2******</v>
      </c>
      <c r="D41" s="272" t="str">
        <f t="shared" ca="1" si="6"/>
        <v>123여단 3대대</v>
      </c>
      <c r="E41" s="272" t="str">
        <f t="shared" ca="1" si="7"/>
        <v>민간조리원</v>
      </c>
      <c r="F41" s="95">
        <f t="shared" ca="1" si="8"/>
        <v>0</v>
      </c>
      <c r="G41" s="49"/>
      <c r="H41" s="49"/>
      <c r="I41" s="49"/>
      <c r="J41" s="151">
        <f t="shared" si="9"/>
        <v>0</v>
      </c>
      <c r="K41" s="151">
        <f t="shared" si="10"/>
        <v>0</v>
      </c>
      <c r="L41" s="151">
        <f t="shared" si="11"/>
        <v>0</v>
      </c>
      <c r="M41" s="23"/>
      <c r="N41" s="23"/>
      <c r="O41" s="23"/>
      <c r="P41" s="34">
        <f t="shared" si="23"/>
        <v>0</v>
      </c>
      <c r="Q41" s="152">
        <f t="shared" si="26"/>
        <v>0</v>
      </c>
      <c r="R41" s="34">
        <f t="shared" si="27"/>
        <v>0</v>
      </c>
      <c r="S41" s="34">
        <f t="shared" si="28"/>
        <v>0</v>
      </c>
      <c r="T41" s="34">
        <f t="shared" si="29"/>
        <v>0</v>
      </c>
      <c r="U41" s="24"/>
      <c r="V41" s="34"/>
      <c r="W41" s="34"/>
      <c r="X41" s="34"/>
      <c r="Y41" s="24"/>
      <c r="Z41" s="24"/>
      <c r="AA41" s="24"/>
      <c r="AB41" s="24"/>
      <c r="AC41" s="24"/>
      <c r="AD41" s="34">
        <f>IF(R41&gt;1060000,INDEX(간이세액표!A:L,MATCH(R41,간이세액표!A:A,3),F41+3),0)</f>
        <v>0</v>
      </c>
      <c r="AE41" s="34">
        <f t="shared" si="12"/>
        <v>0</v>
      </c>
      <c r="AF41" s="46">
        <f t="shared" si="13"/>
        <v>0</v>
      </c>
      <c r="AG41" s="46">
        <f t="shared" si="14"/>
        <v>0</v>
      </c>
      <c r="AH41" s="46">
        <f t="shared" si="15"/>
        <v>0</v>
      </c>
      <c r="AI41" s="46">
        <f t="shared" si="16"/>
        <v>0</v>
      </c>
      <c r="AJ41" s="24"/>
      <c r="AK41" s="24"/>
      <c r="AL41" s="24"/>
      <c r="AN41" s="49">
        <f t="shared" si="17"/>
        <v>0</v>
      </c>
      <c r="AO41" s="268">
        <v>0</v>
      </c>
      <c r="AP41" s="49">
        <f t="shared" si="24"/>
        <v>0</v>
      </c>
      <c r="AQ41" s="49">
        <f t="shared" si="18"/>
        <v>0</v>
      </c>
      <c r="AR41" s="268">
        <v>0</v>
      </c>
      <c r="AS41" s="49">
        <f t="shared" si="25"/>
        <v>0</v>
      </c>
      <c r="AT41" s="49">
        <f t="shared" si="19"/>
        <v>0</v>
      </c>
      <c r="AU41" s="268">
        <v>0</v>
      </c>
      <c r="AV41" s="49">
        <f t="shared" si="20"/>
        <v>0</v>
      </c>
      <c r="AW41" s="49">
        <f t="shared" si="21"/>
        <v>0</v>
      </c>
      <c r="AX41" s="268">
        <v>0</v>
      </c>
      <c r="AY41" s="49">
        <v>0</v>
      </c>
      <c r="AZ41" s="49">
        <f t="shared" si="22"/>
        <v>0</v>
      </c>
      <c r="BA41" s="49"/>
      <c r="BB41" s="268">
        <v>0</v>
      </c>
    </row>
    <row r="42" spans="1:54" x14ac:dyDescent="0.3">
      <c r="A42" s="47">
        <v>37</v>
      </c>
      <c r="B42" s="94" t="str">
        <f t="shared" ca="1" si="4"/>
        <v>송금연</v>
      </c>
      <c r="C42" s="94" t="str">
        <f t="shared" ca="1" si="5"/>
        <v>740111-2******</v>
      </c>
      <c r="D42" s="94" t="str">
        <f t="shared" ca="1" si="6"/>
        <v>123여단 3대대</v>
      </c>
      <c r="E42" s="94" t="str">
        <f t="shared" ca="1" si="7"/>
        <v>민간조리원</v>
      </c>
      <c r="F42" s="95">
        <f t="shared" ca="1" si="8"/>
        <v>0</v>
      </c>
      <c r="G42" s="49"/>
      <c r="H42" s="49"/>
      <c r="I42" s="49"/>
      <c r="J42" s="151">
        <f t="shared" si="9"/>
        <v>0</v>
      </c>
      <c r="K42" s="151">
        <f t="shared" si="10"/>
        <v>0</v>
      </c>
      <c r="L42" s="151">
        <f t="shared" si="11"/>
        <v>0</v>
      </c>
      <c r="M42" s="23"/>
      <c r="N42" s="23"/>
      <c r="O42" s="23"/>
      <c r="P42" s="34">
        <f t="shared" si="23"/>
        <v>0</v>
      </c>
      <c r="Q42" s="152">
        <f t="shared" si="26"/>
        <v>0</v>
      </c>
      <c r="R42" s="34">
        <f t="shared" si="27"/>
        <v>0</v>
      </c>
      <c r="S42" s="34">
        <f t="shared" si="28"/>
        <v>0</v>
      </c>
      <c r="T42" s="34">
        <f t="shared" si="29"/>
        <v>0</v>
      </c>
      <c r="U42" s="24"/>
      <c r="V42" s="34"/>
      <c r="W42" s="34"/>
      <c r="X42" s="34"/>
      <c r="Y42" s="24"/>
      <c r="Z42" s="24"/>
      <c r="AA42" s="24"/>
      <c r="AB42" s="24"/>
      <c r="AC42" s="24"/>
      <c r="AD42" s="34">
        <f>IF(R42&gt;1060000,INDEX(간이세액표!A:L,MATCH(R42,간이세액표!A:A,3),F42+3),0)</f>
        <v>0</v>
      </c>
      <c r="AE42" s="34">
        <f t="shared" si="12"/>
        <v>0</v>
      </c>
      <c r="AF42" s="46">
        <f t="shared" si="13"/>
        <v>0</v>
      </c>
      <c r="AG42" s="46">
        <f t="shared" si="14"/>
        <v>0</v>
      </c>
      <c r="AH42" s="46">
        <f t="shared" si="15"/>
        <v>0</v>
      </c>
      <c r="AI42" s="46">
        <f t="shared" si="16"/>
        <v>0</v>
      </c>
      <c r="AJ42" s="24"/>
      <c r="AK42" s="24"/>
      <c r="AL42" s="24"/>
      <c r="AN42" s="49">
        <f t="shared" si="17"/>
        <v>0</v>
      </c>
      <c r="AO42" s="268">
        <v>0</v>
      </c>
      <c r="AP42" s="49">
        <f t="shared" si="24"/>
        <v>0</v>
      </c>
      <c r="AQ42" s="49">
        <f t="shared" si="18"/>
        <v>0</v>
      </c>
      <c r="AR42" s="268">
        <v>0</v>
      </c>
      <c r="AS42" s="49">
        <f t="shared" si="25"/>
        <v>0</v>
      </c>
      <c r="AT42" s="49">
        <f t="shared" si="19"/>
        <v>0</v>
      </c>
      <c r="AU42" s="268">
        <v>0</v>
      </c>
      <c r="AV42" s="49">
        <f t="shared" si="20"/>
        <v>0</v>
      </c>
      <c r="AW42" s="49">
        <f t="shared" si="21"/>
        <v>0</v>
      </c>
      <c r="AX42" s="268">
        <v>0</v>
      </c>
      <c r="AY42" s="49">
        <v>0</v>
      </c>
      <c r="AZ42" s="49">
        <f t="shared" si="22"/>
        <v>0</v>
      </c>
      <c r="BA42" s="49"/>
      <c r="BB42" s="268">
        <v>0</v>
      </c>
    </row>
    <row r="43" spans="1:54" x14ac:dyDescent="0.3">
      <c r="A43" s="47">
        <v>38</v>
      </c>
      <c r="B43" s="272" t="str">
        <f t="shared" ca="1" si="4"/>
        <v>김소희</v>
      </c>
      <c r="C43" s="272" t="str">
        <f t="shared" ca="1" si="5"/>
        <v>700828-2******</v>
      </c>
      <c r="D43" s="272" t="str">
        <f t="shared" ca="1" si="6"/>
        <v>123여단 5대대</v>
      </c>
      <c r="E43" s="272" t="str">
        <f t="shared" ca="1" si="7"/>
        <v>민간조리원</v>
      </c>
      <c r="F43" s="95">
        <f t="shared" ca="1" si="8"/>
        <v>1</v>
      </c>
      <c r="G43" s="49"/>
      <c r="H43" s="49"/>
      <c r="I43" s="49"/>
      <c r="J43" s="151">
        <f t="shared" si="9"/>
        <v>0</v>
      </c>
      <c r="K43" s="151">
        <f t="shared" si="10"/>
        <v>0</v>
      </c>
      <c r="L43" s="151">
        <f t="shared" si="11"/>
        <v>0</v>
      </c>
      <c r="M43" s="23"/>
      <c r="N43" s="23"/>
      <c r="O43" s="23"/>
      <c r="P43" s="34">
        <f t="shared" si="23"/>
        <v>0</v>
      </c>
      <c r="Q43" s="152">
        <f t="shared" si="26"/>
        <v>0</v>
      </c>
      <c r="R43" s="34">
        <f t="shared" si="27"/>
        <v>0</v>
      </c>
      <c r="S43" s="34">
        <f t="shared" si="28"/>
        <v>0</v>
      </c>
      <c r="T43" s="34">
        <f t="shared" si="29"/>
        <v>0</v>
      </c>
      <c r="U43" s="24"/>
      <c r="V43" s="34"/>
      <c r="W43" s="34"/>
      <c r="X43" s="34"/>
      <c r="Y43" s="24"/>
      <c r="Z43" s="24"/>
      <c r="AA43" s="24"/>
      <c r="AB43" s="24"/>
      <c r="AC43" s="24"/>
      <c r="AD43" s="34">
        <f>IF(R43&gt;1060000,INDEX(간이세액표!A:L,MATCH(R43,간이세액표!A:A,3),F43+3),0)</f>
        <v>0</v>
      </c>
      <c r="AE43" s="34">
        <f t="shared" si="12"/>
        <v>0</v>
      </c>
      <c r="AF43" s="46">
        <f t="shared" si="13"/>
        <v>0</v>
      </c>
      <c r="AG43" s="46">
        <f t="shared" si="14"/>
        <v>0</v>
      </c>
      <c r="AH43" s="46">
        <f t="shared" si="15"/>
        <v>0</v>
      </c>
      <c r="AI43" s="46">
        <f t="shared" si="16"/>
        <v>0</v>
      </c>
      <c r="AJ43" s="24"/>
      <c r="AK43" s="24"/>
      <c r="AL43" s="24"/>
      <c r="AN43" s="49">
        <f t="shared" si="17"/>
        <v>0</v>
      </c>
      <c r="AO43" s="268">
        <v>0</v>
      </c>
      <c r="AP43" s="49">
        <f t="shared" si="24"/>
        <v>0</v>
      </c>
      <c r="AQ43" s="49">
        <f t="shared" si="18"/>
        <v>0</v>
      </c>
      <c r="AR43" s="268">
        <v>0</v>
      </c>
      <c r="AS43" s="49">
        <f t="shared" si="25"/>
        <v>0</v>
      </c>
      <c r="AT43" s="49">
        <f t="shared" si="19"/>
        <v>0</v>
      </c>
      <c r="AU43" s="268">
        <v>0</v>
      </c>
      <c r="AV43" s="49">
        <f t="shared" si="20"/>
        <v>0</v>
      </c>
      <c r="AW43" s="49">
        <f>SUM(AX43:AY43)</f>
        <v>0</v>
      </c>
      <c r="AX43" s="268">
        <v>0</v>
      </c>
      <c r="AY43" s="49">
        <v>0</v>
      </c>
      <c r="AZ43" s="49">
        <f t="shared" si="22"/>
        <v>0</v>
      </c>
      <c r="BA43" s="49"/>
      <c r="BB43" s="268">
        <v>0</v>
      </c>
    </row>
    <row r="44" spans="1:54" x14ac:dyDescent="0.3">
      <c r="A44" s="47">
        <v>39</v>
      </c>
      <c r="B44" s="94" t="str">
        <f t="shared" ca="1" si="4"/>
        <v>서숙경</v>
      </c>
      <c r="C44" s="94" t="str">
        <f t="shared" ca="1" si="5"/>
        <v>670617-2******</v>
      </c>
      <c r="D44" s="94" t="str">
        <f t="shared" ca="1" si="6"/>
        <v>123여단 5대대</v>
      </c>
      <c r="E44" s="94" t="str">
        <f t="shared" ca="1" si="7"/>
        <v>민간조리원</v>
      </c>
      <c r="F44" s="95">
        <f t="shared" ca="1" si="8"/>
        <v>0</v>
      </c>
      <c r="G44" s="49"/>
      <c r="H44" s="49"/>
      <c r="I44" s="49"/>
      <c r="J44" s="151">
        <f t="shared" si="9"/>
        <v>0</v>
      </c>
      <c r="K44" s="151">
        <f t="shared" si="10"/>
        <v>0</v>
      </c>
      <c r="L44" s="151">
        <f t="shared" si="11"/>
        <v>0</v>
      </c>
      <c r="M44" s="23"/>
      <c r="N44" s="23"/>
      <c r="O44" s="23"/>
      <c r="P44" s="34">
        <f t="shared" si="23"/>
        <v>0</v>
      </c>
      <c r="Q44" s="152">
        <f t="shared" si="26"/>
        <v>0</v>
      </c>
      <c r="R44" s="34">
        <f t="shared" si="27"/>
        <v>0</v>
      </c>
      <c r="S44" s="34">
        <f t="shared" si="28"/>
        <v>0</v>
      </c>
      <c r="T44" s="34">
        <f t="shared" si="29"/>
        <v>0</v>
      </c>
      <c r="U44" s="24"/>
      <c r="V44" s="34"/>
      <c r="W44" s="34"/>
      <c r="X44" s="34"/>
      <c r="Y44" s="24"/>
      <c r="Z44" s="24"/>
      <c r="AA44" s="24"/>
      <c r="AB44" s="24"/>
      <c r="AC44" s="24"/>
      <c r="AD44" s="34">
        <f>IF(R44&gt;1060000,INDEX(간이세액표!A:L,MATCH(R44,간이세액표!A:A,3),F44+3),0)</f>
        <v>0</v>
      </c>
      <c r="AE44" s="34">
        <f t="shared" si="12"/>
        <v>0</v>
      </c>
      <c r="AF44" s="46">
        <f t="shared" si="13"/>
        <v>0</v>
      </c>
      <c r="AG44" s="46">
        <f t="shared" si="14"/>
        <v>0</v>
      </c>
      <c r="AH44" s="46">
        <f t="shared" si="15"/>
        <v>0</v>
      </c>
      <c r="AI44" s="46">
        <f t="shared" si="16"/>
        <v>0</v>
      </c>
      <c r="AJ44" s="24"/>
      <c r="AK44" s="24"/>
      <c r="AL44" s="24"/>
      <c r="AN44" s="49">
        <f t="shared" si="17"/>
        <v>0</v>
      </c>
      <c r="AO44" s="268">
        <v>0</v>
      </c>
      <c r="AP44" s="49">
        <f t="shared" si="24"/>
        <v>0</v>
      </c>
      <c r="AQ44" s="49">
        <f t="shared" si="18"/>
        <v>0</v>
      </c>
      <c r="AR44" s="268">
        <v>0</v>
      </c>
      <c r="AS44" s="49">
        <f t="shared" si="25"/>
        <v>0</v>
      </c>
      <c r="AT44" s="49">
        <f t="shared" si="19"/>
        <v>0</v>
      </c>
      <c r="AU44" s="268">
        <v>0</v>
      </c>
      <c r="AV44" s="49">
        <f t="shared" si="20"/>
        <v>0</v>
      </c>
      <c r="AW44" s="49">
        <f t="shared" si="21"/>
        <v>0</v>
      </c>
      <c r="AX44" s="268">
        <v>0</v>
      </c>
      <c r="AY44" s="49">
        <v>0</v>
      </c>
      <c r="AZ44" s="49">
        <f t="shared" si="22"/>
        <v>0</v>
      </c>
      <c r="BA44" s="49"/>
      <c r="BB44" s="268">
        <v>0</v>
      </c>
    </row>
    <row r="45" spans="1:54" x14ac:dyDescent="0.3">
      <c r="A45" s="47">
        <v>40</v>
      </c>
      <c r="B45" s="272" t="str">
        <f t="shared" ca="1" si="4"/>
        <v>박정희</v>
      </c>
      <c r="C45" s="272" t="str">
        <f t="shared" ca="1" si="5"/>
        <v>610318-2******</v>
      </c>
      <c r="D45" s="272" t="str">
        <f t="shared" ca="1" si="6"/>
        <v>신교대대</v>
      </c>
      <c r="E45" s="272" t="str">
        <f t="shared" ca="1" si="7"/>
        <v>민간조리원</v>
      </c>
      <c r="F45" s="95">
        <f t="shared" ca="1" si="8"/>
        <v>0</v>
      </c>
      <c r="G45" s="49"/>
      <c r="H45" s="49"/>
      <c r="I45" s="49"/>
      <c r="J45" s="151">
        <f t="shared" si="9"/>
        <v>0</v>
      </c>
      <c r="K45" s="151">
        <f t="shared" si="10"/>
        <v>0</v>
      </c>
      <c r="L45" s="151">
        <f t="shared" si="11"/>
        <v>0</v>
      </c>
      <c r="M45" s="23"/>
      <c r="N45" s="23"/>
      <c r="O45" s="23"/>
      <c r="P45" s="34">
        <f t="shared" si="23"/>
        <v>0</v>
      </c>
      <c r="Q45" s="152">
        <f t="shared" si="26"/>
        <v>0</v>
      </c>
      <c r="R45" s="34">
        <f t="shared" si="27"/>
        <v>0</v>
      </c>
      <c r="S45" s="34">
        <f t="shared" si="28"/>
        <v>0</v>
      </c>
      <c r="T45" s="34">
        <f>P45-S45</f>
        <v>0</v>
      </c>
      <c r="U45" s="24"/>
      <c r="V45" s="34"/>
      <c r="W45" s="34"/>
      <c r="X45" s="34"/>
      <c r="Y45" s="24"/>
      <c r="Z45" s="24"/>
      <c r="AA45" s="24"/>
      <c r="AB45" s="24"/>
      <c r="AC45" s="24"/>
      <c r="AD45" s="34">
        <f>IF(R45&gt;1060000,INDEX(간이세액표!A:L,MATCH(R45,간이세액표!A:A,3),F45+3),0)</f>
        <v>0</v>
      </c>
      <c r="AE45" s="34">
        <f t="shared" si="12"/>
        <v>0</v>
      </c>
      <c r="AF45" s="46">
        <f t="shared" si="13"/>
        <v>0</v>
      </c>
      <c r="AG45" s="46">
        <f t="shared" si="14"/>
        <v>0</v>
      </c>
      <c r="AH45" s="46">
        <f t="shared" si="15"/>
        <v>0</v>
      </c>
      <c r="AI45" s="46">
        <f t="shared" si="16"/>
        <v>0</v>
      </c>
      <c r="AJ45" s="24"/>
      <c r="AK45" s="24"/>
      <c r="AL45" s="24"/>
      <c r="AN45" s="49">
        <f t="shared" si="17"/>
        <v>0</v>
      </c>
      <c r="AO45" s="268">
        <v>0</v>
      </c>
      <c r="AP45" s="49">
        <f t="shared" si="24"/>
        <v>0</v>
      </c>
      <c r="AQ45" s="49">
        <f t="shared" si="18"/>
        <v>0</v>
      </c>
      <c r="AR45" s="268">
        <v>0</v>
      </c>
      <c r="AS45" s="49">
        <f t="shared" si="25"/>
        <v>0</v>
      </c>
      <c r="AT45" s="49">
        <f t="shared" si="19"/>
        <v>0</v>
      </c>
      <c r="AU45" s="268">
        <v>0</v>
      </c>
      <c r="AV45" s="49">
        <f t="shared" si="20"/>
        <v>0</v>
      </c>
      <c r="AW45" s="49">
        <f t="shared" si="21"/>
        <v>0</v>
      </c>
      <c r="AX45" s="268">
        <v>0</v>
      </c>
      <c r="AY45" s="49">
        <v>0</v>
      </c>
      <c r="AZ45" s="49">
        <f t="shared" si="22"/>
        <v>0</v>
      </c>
      <c r="BA45" s="49"/>
      <c r="BB45" s="268">
        <v>0</v>
      </c>
    </row>
    <row r="46" spans="1:54" x14ac:dyDescent="0.3">
      <c r="A46" s="47">
        <v>41</v>
      </c>
      <c r="B46" s="273" t="str">
        <f t="shared" ca="1" si="4"/>
        <v>김향옥</v>
      </c>
      <c r="C46" s="273" t="str">
        <f t="shared" ca="1" si="5"/>
        <v>650910-2******</v>
      </c>
      <c r="D46" s="273" t="str">
        <f t="shared" ca="1" si="6"/>
        <v>신교대대</v>
      </c>
      <c r="E46" s="273" t="str">
        <f t="shared" ca="1" si="7"/>
        <v>민간조리원</v>
      </c>
      <c r="F46" s="95">
        <f t="shared" ca="1" si="8"/>
        <v>0</v>
      </c>
      <c r="G46" s="49"/>
      <c r="H46" s="49"/>
      <c r="I46" s="49"/>
      <c r="J46" s="151">
        <f t="shared" si="9"/>
        <v>0</v>
      </c>
      <c r="K46" s="151">
        <f t="shared" si="10"/>
        <v>0</v>
      </c>
      <c r="L46" s="151">
        <f t="shared" si="11"/>
        <v>0</v>
      </c>
      <c r="M46" s="23"/>
      <c r="N46" s="23"/>
      <c r="O46" s="23"/>
      <c r="P46" s="34">
        <f t="shared" si="23"/>
        <v>0</v>
      </c>
      <c r="Q46" s="152">
        <f t="shared" si="26"/>
        <v>0</v>
      </c>
      <c r="R46" s="34">
        <f t="shared" si="27"/>
        <v>0</v>
      </c>
      <c r="S46" s="34">
        <f t="shared" si="28"/>
        <v>0</v>
      </c>
      <c r="T46" s="34">
        <f t="shared" si="29"/>
        <v>0</v>
      </c>
      <c r="U46" s="24"/>
      <c r="V46" s="34"/>
      <c r="W46" s="34"/>
      <c r="X46" s="34"/>
      <c r="Y46" s="24"/>
      <c r="Z46" s="24"/>
      <c r="AA46" s="24"/>
      <c r="AB46" s="24"/>
      <c r="AC46" s="24"/>
      <c r="AD46" s="34">
        <f>IF(R46&gt;1060000,INDEX(간이세액표!A:L,MATCH(R46,간이세액표!A:A,3),F46+3),0)</f>
        <v>0</v>
      </c>
      <c r="AE46" s="34">
        <f t="shared" si="12"/>
        <v>0</v>
      </c>
      <c r="AF46" s="46">
        <f t="shared" si="13"/>
        <v>0</v>
      </c>
      <c r="AG46" s="46">
        <f t="shared" si="14"/>
        <v>0</v>
      </c>
      <c r="AH46" s="46">
        <f t="shared" si="15"/>
        <v>0</v>
      </c>
      <c r="AI46" s="46">
        <f t="shared" si="16"/>
        <v>0</v>
      </c>
      <c r="AJ46" s="24"/>
      <c r="AK46" s="24"/>
      <c r="AL46" s="24"/>
      <c r="AN46" s="49">
        <f t="shared" si="17"/>
        <v>0</v>
      </c>
      <c r="AO46" s="268">
        <v>0</v>
      </c>
      <c r="AP46" s="49">
        <f t="shared" si="24"/>
        <v>0</v>
      </c>
      <c r="AQ46" s="49">
        <f t="shared" si="18"/>
        <v>0</v>
      </c>
      <c r="AR46" s="268">
        <v>0</v>
      </c>
      <c r="AS46" s="49">
        <f t="shared" si="25"/>
        <v>0</v>
      </c>
      <c r="AT46" s="49">
        <f t="shared" si="19"/>
        <v>0</v>
      </c>
      <c r="AU46" s="268">
        <v>0</v>
      </c>
      <c r="AV46" s="49">
        <f t="shared" si="20"/>
        <v>0</v>
      </c>
      <c r="AW46" s="49">
        <f t="shared" si="21"/>
        <v>0</v>
      </c>
      <c r="AX46" s="268">
        <v>0</v>
      </c>
      <c r="AY46" s="49">
        <v>0</v>
      </c>
      <c r="AZ46" s="49">
        <f t="shared" si="22"/>
        <v>0</v>
      </c>
      <c r="BA46" s="49"/>
      <c r="BB46" s="268">
        <v>0</v>
      </c>
    </row>
    <row r="47" spans="1:54" x14ac:dyDescent="0.3">
      <c r="A47" s="47">
        <v>42</v>
      </c>
      <c r="B47" s="94" t="str">
        <f t="shared" ca="1" si="4"/>
        <v>유경희</v>
      </c>
      <c r="C47" s="94" t="str">
        <f t="shared" ca="1" si="5"/>
        <v>680415-2******</v>
      </c>
      <c r="D47" s="94" t="str">
        <f t="shared" ca="1" si="6"/>
        <v>신교대대</v>
      </c>
      <c r="E47" s="94" t="str">
        <f t="shared" ca="1" si="7"/>
        <v>민간조리원</v>
      </c>
      <c r="F47" s="95">
        <f t="shared" ca="1" si="8"/>
        <v>0</v>
      </c>
      <c r="G47" s="49"/>
      <c r="H47" s="49"/>
      <c r="I47" s="49"/>
      <c r="J47" s="151">
        <f t="shared" si="9"/>
        <v>0</v>
      </c>
      <c r="K47" s="151">
        <f t="shared" si="10"/>
        <v>0</v>
      </c>
      <c r="L47" s="151">
        <f t="shared" si="11"/>
        <v>0</v>
      </c>
      <c r="M47" s="23"/>
      <c r="N47" s="23"/>
      <c r="O47" s="23"/>
      <c r="P47" s="34">
        <f t="shared" si="23"/>
        <v>0</v>
      </c>
      <c r="Q47" s="152">
        <f t="shared" si="26"/>
        <v>0</v>
      </c>
      <c r="R47" s="34">
        <f t="shared" si="27"/>
        <v>0</v>
      </c>
      <c r="S47" s="34">
        <f t="shared" si="28"/>
        <v>0</v>
      </c>
      <c r="T47" s="34">
        <f t="shared" si="29"/>
        <v>0</v>
      </c>
      <c r="U47" s="24"/>
      <c r="V47" s="34"/>
      <c r="W47" s="34"/>
      <c r="X47" s="34"/>
      <c r="Y47" s="24"/>
      <c r="Z47" s="24"/>
      <c r="AA47" s="24"/>
      <c r="AB47" s="24"/>
      <c r="AC47" s="24"/>
      <c r="AD47" s="34">
        <f>IF(R47&gt;1060000,INDEX(간이세액표!A:L,MATCH(R47,간이세액표!A:A,3),F47+3),0)</f>
        <v>0</v>
      </c>
      <c r="AE47" s="34">
        <f t="shared" si="12"/>
        <v>0</v>
      </c>
      <c r="AF47" s="46">
        <f t="shared" si="13"/>
        <v>0</v>
      </c>
      <c r="AG47" s="46">
        <f t="shared" si="14"/>
        <v>0</v>
      </c>
      <c r="AH47" s="46">
        <f t="shared" si="15"/>
        <v>0</v>
      </c>
      <c r="AI47" s="46">
        <f t="shared" si="16"/>
        <v>0</v>
      </c>
      <c r="AJ47" s="24"/>
      <c r="AK47" s="24"/>
      <c r="AL47" s="24"/>
      <c r="AN47" s="49">
        <f t="shared" si="17"/>
        <v>0</v>
      </c>
      <c r="AO47" s="268">
        <v>0</v>
      </c>
      <c r="AP47" s="49">
        <f t="shared" si="24"/>
        <v>0</v>
      </c>
      <c r="AQ47" s="49">
        <f t="shared" si="18"/>
        <v>0</v>
      </c>
      <c r="AR47" s="268">
        <v>0</v>
      </c>
      <c r="AS47" s="49">
        <f t="shared" si="25"/>
        <v>0</v>
      </c>
      <c r="AT47" s="49">
        <f t="shared" si="19"/>
        <v>0</v>
      </c>
      <c r="AU47" s="268">
        <v>0</v>
      </c>
      <c r="AV47" s="49">
        <f t="shared" si="20"/>
        <v>0</v>
      </c>
      <c r="AW47" s="49">
        <f t="shared" si="21"/>
        <v>0</v>
      </c>
      <c r="AX47" s="268">
        <v>0</v>
      </c>
      <c r="AY47" s="49">
        <v>0</v>
      </c>
      <c r="AZ47" s="49">
        <f t="shared" si="22"/>
        <v>0</v>
      </c>
      <c r="BA47" s="49"/>
      <c r="BB47" s="268">
        <v>0</v>
      </c>
    </row>
    <row r="48" spans="1:54" x14ac:dyDescent="0.3">
      <c r="A48" s="47">
        <v>43</v>
      </c>
      <c r="B48" s="272" t="str">
        <f t="shared" ca="1" si="4"/>
        <v>최영자</v>
      </c>
      <c r="C48" s="272" t="str">
        <f t="shared" ca="1" si="5"/>
        <v>650201-2******</v>
      </c>
      <c r="D48" s="272" t="str">
        <f t="shared" ca="1" si="6"/>
        <v>신교대대</v>
      </c>
      <c r="E48" s="272" t="str">
        <f t="shared" ca="1" si="7"/>
        <v>민간조리원</v>
      </c>
      <c r="F48" s="95">
        <f t="shared" ca="1" si="8"/>
        <v>0</v>
      </c>
      <c r="G48" s="49"/>
      <c r="H48" s="49"/>
      <c r="I48" s="49"/>
      <c r="J48" s="151">
        <f t="shared" si="9"/>
        <v>0</v>
      </c>
      <c r="K48" s="151">
        <f t="shared" si="10"/>
        <v>0</v>
      </c>
      <c r="L48" s="151">
        <f t="shared" si="11"/>
        <v>0</v>
      </c>
      <c r="M48" s="23"/>
      <c r="N48" s="23"/>
      <c r="O48" s="23"/>
      <c r="P48" s="34">
        <f t="shared" si="23"/>
        <v>0</v>
      </c>
      <c r="Q48" s="152">
        <f t="shared" si="26"/>
        <v>0</v>
      </c>
      <c r="R48" s="34">
        <f t="shared" si="27"/>
        <v>0</v>
      </c>
      <c r="S48" s="34">
        <f t="shared" si="28"/>
        <v>0</v>
      </c>
      <c r="T48" s="34">
        <f t="shared" si="29"/>
        <v>0</v>
      </c>
      <c r="U48" s="24"/>
      <c r="V48" s="34"/>
      <c r="W48" s="34"/>
      <c r="X48" s="34"/>
      <c r="Y48" s="24"/>
      <c r="Z48" s="24"/>
      <c r="AA48" s="24"/>
      <c r="AB48" s="24"/>
      <c r="AC48" s="24"/>
      <c r="AD48" s="34">
        <f>IF(R48&gt;1060000,INDEX(간이세액표!A:L,MATCH(R48,간이세액표!A:A,3),F48+3),0)</f>
        <v>0</v>
      </c>
      <c r="AE48" s="34">
        <f t="shared" si="12"/>
        <v>0</v>
      </c>
      <c r="AF48" s="46">
        <f t="shared" si="13"/>
        <v>0</v>
      </c>
      <c r="AG48" s="46">
        <f t="shared" si="14"/>
        <v>0</v>
      </c>
      <c r="AH48" s="46">
        <f t="shared" si="15"/>
        <v>0</v>
      </c>
      <c r="AI48" s="46">
        <f t="shared" si="16"/>
        <v>0</v>
      </c>
      <c r="AJ48" s="24"/>
      <c r="AK48" s="24"/>
      <c r="AL48" s="24"/>
      <c r="AN48" s="49">
        <f t="shared" si="17"/>
        <v>0</v>
      </c>
      <c r="AO48" s="268">
        <v>0</v>
      </c>
      <c r="AP48" s="49">
        <f t="shared" si="24"/>
        <v>0</v>
      </c>
      <c r="AQ48" s="49">
        <f t="shared" si="18"/>
        <v>0</v>
      </c>
      <c r="AR48" s="268">
        <v>0</v>
      </c>
      <c r="AS48" s="49">
        <f t="shared" si="25"/>
        <v>0</v>
      </c>
      <c r="AT48" s="49">
        <f t="shared" si="19"/>
        <v>0</v>
      </c>
      <c r="AU48" s="268">
        <v>0</v>
      </c>
      <c r="AV48" s="49">
        <f t="shared" si="20"/>
        <v>0</v>
      </c>
      <c r="AW48" s="49">
        <f t="shared" si="21"/>
        <v>0</v>
      </c>
      <c r="AX48" s="268">
        <v>0</v>
      </c>
      <c r="AY48" s="49">
        <v>0</v>
      </c>
      <c r="AZ48" s="49">
        <f t="shared" si="22"/>
        <v>0</v>
      </c>
      <c r="BA48" s="49"/>
      <c r="BB48" s="268">
        <v>0</v>
      </c>
    </row>
    <row r="49" spans="1:55" x14ac:dyDescent="0.3">
      <c r="A49" s="47">
        <v>44</v>
      </c>
      <c r="B49" s="273" t="str">
        <f t="shared" ca="1" si="4"/>
        <v>나은미</v>
      </c>
      <c r="C49" s="273" t="str">
        <f t="shared" ca="1" si="5"/>
        <v>651215-2******</v>
      </c>
      <c r="D49" s="273" t="str">
        <f t="shared" ca="1" si="6"/>
        <v>통신대대</v>
      </c>
      <c r="E49" s="273" t="str">
        <f t="shared" ca="1" si="7"/>
        <v>민간조리원</v>
      </c>
      <c r="F49" s="95">
        <f t="shared" ca="1" si="8"/>
        <v>0</v>
      </c>
      <c r="G49" s="49"/>
      <c r="H49" s="49"/>
      <c r="I49" s="49"/>
      <c r="J49" s="151">
        <f t="shared" si="9"/>
        <v>0</v>
      </c>
      <c r="K49" s="151">
        <f t="shared" si="10"/>
        <v>0</v>
      </c>
      <c r="L49" s="151">
        <f t="shared" si="11"/>
        <v>0</v>
      </c>
      <c r="M49" s="23"/>
      <c r="N49" s="23"/>
      <c r="O49" s="23"/>
      <c r="P49" s="34">
        <f t="shared" si="23"/>
        <v>0</v>
      </c>
      <c r="Q49" s="152">
        <f t="shared" si="26"/>
        <v>0</v>
      </c>
      <c r="R49" s="34">
        <f t="shared" si="27"/>
        <v>0</v>
      </c>
      <c r="S49" s="34">
        <f t="shared" si="28"/>
        <v>0</v>
      </c>
      <c r="T49" s="34">
        <f t="shared" si="29"/>
        <v>0</v>
      </c>
      <c r="U49" s="24"/>
      <c r="V49" s="34"/>
      <c r="W49" s="34"/>
      <c r="X49" s="34"/>
      <c r="Y49" s="24"/>
      <c r="Z49" s="24"/>
      <c r="AA49" s="24"/>
      <c r="AB49" s="24"/>
      <c r="AC49" s="24"/>
      <c r="AD49" s="34">
        <f>IF(R49&gt;1060000,INDEX(간이세액표!A:L,MATCH(R49,간이세액표!A:A,3),F49+3),0)</f>
        <v>0</v>
      </c>
      <c r="AE49" s="34">
        <f t="shared" si="12"/>
        <v>0</v>
      </c>
      <c r="AF49" s="46">
        <f t="shared" si="13"/>
        <v>0</v>
      </c>
      <c r="AG49" s="46">
        <f t="shared" si="14"/>
        <v>0</v>
      </c>
      <c r="AH49" s="46">
        <f t="shared" si="15"/>
        <v>0</v>
      </c>
      <c r="AI49" s="46">
        <f t="shared" si="16"/>
        <v>0</v>
      </c>
      <c r="AJ49" s="24"/>
      <c r="AK49" s="24"/>
      <c r="AL49" s="24"/>
      <c r="AN49" s="49">
        <f t="shared" si="17"/>
        <v>0</v>
      </c>
      <c r="AO49" s="268">
        <v>0</v>
      </c>
      <c r="AP49" s="49">
        <f t="shared" si="24"/>
        <v>0</v>
      </c>
      <c r="AQ49" s="49">
        <f t="shared" si="18"/>
        <v>0</v>
      </c>
      <c r="AR49" s="268">
        <v>0</v>
      </c>
      <c r="AS49" s="49">
        <f t="shared" si="25"/>
        <v>0</v>
      </c>
      <c r="AT49" s="49">
        <f t="shared" si="19"/>
        <v>0</v>
      </c>
      <c r="AU49" s="268">
        <v>0</v>
      </c>
      <c r="AV49" s="49">
        <f t="shared" si="20"/>
        <v>0</v>
      </c>
      <c r="AW49" s="49">
        <f t="shared" si="21"/>
        <v>0</v>
      </c>
      <c r="AX49" s="268">
        <v>0</v>
      </c>
      <c r="AY49" s="49">
        <v>0</v>
      </c>
      <c r="AZ49" s="49">
        <f t="shared" si="22"/>
        <v>0</v>
      </c>
      <c r="BA49" s="49"/>
      <c r="BB49" s="268">
        <v>0</v>
      </c>
    </row>
    <row r="50" spans="1:55" x14ac:dyDescent="0.3">
      <c r="A50" s="47">
        <v>45</v>
      </c>
      <c r="B50" s="273" t="str">
        <f t="shared" ca="1" si="4"/>
        <v>문보경</v>
      </c>
      <c r="C50" s="273" t="str">
        <f t="shared" ca="1" si="5"/>
        <v>650117-2******</v>
      </c>
      <c r="D50" s="273" t="str">
        <f t="shared" ca="1" si="6"/>
        <v>통신대대</v>
      </c>
      <c r="E50" s="273" t="str">
        <f t="shared" ca="1" si="7"/>
        <v>민간조리원</v>
      </c>
      <c r="F50" s="95">
        <f t="shared" ca="1" si="8"/>
        <v>0</v>
      </c>
      <c r="G50" s="49"/>
      <c r="H50" s="49"/>
      <c r="I50" s="49"/>
      <c r="J50" s="151">
        <f t="shared" si="9"/>
        <v>0</v>
      </c>
      <c r="K50" s="151">
        <f t="shared" si="10"/>
        <v>0</v>
      </c>
      <c r="L50" s="151">
        <f t="shared" si="11"/>
        <v>0</v>
      </c>
      <c r="M50" s="23"/>
      <c r="N50" s="23"/>
      <c r="O50" s="23"/>
      <c r="P50" s="34">
        <f t="shared" si="23"/>
        <v>0</v>
      </c>
      <c r="Q50" s="152">
        <f t="shared" si="26"/>
        <v>0</v>
      </c>
      <c r="R50" s="34">
        <f t="shared" si="27"/>
        <v>0</v>
      </c>
      <c r="S50" s="34">
        <f t="shared" si="28"/>
        <v>0</v>
      </c>
      <c r="T50" s="34">
        <f t="shared" si="29"/>
        <v>0</v>
      </c>
      <c r="U50" s="24"/>
      <c r="V50" s="34"/>
      <c r="W50" s="34"/>
      <c r="X50" s="34"/>
      <c r="Y50" s="24"/>
      <c r="Z50" s="24"/>
      <c r="AA50" s="24"/>
      <c r="AB50" s="24"/>
      <c r="AC50" s="24"/>
      <c r="AD50" s="34">
        <f>IF(R50&gt;1060000,INDEX(간이세액표!A:L,MATCH(R50,간이세액표!A:A,3),F50+3),0)</f>
        <v>0</v>
      </c>
      <c r="AE50" s="34">
        <f t="shared" si="12"/>
        <v>0</v>
      </c>
      <c r="AF50" s="46">
        <f t="shared" si="13"/>
        <v>0</v>
      </c>
      <c r="AG50" s="46">
        <f t="shared" si="14"/>
        <v>0</v>
      </c>
      <c r="AH50" s="46">
        <f t="shared" si="15"/>
        <v>0</v>
      </c>
      <c r="AI50" s="46">
        <f t="shared" si="16"/>
        <v>0</v>
      </c>
      <c r="AJ50" s="24"/>
      <c r="AK50" s="24"/>
      <c r="AL50" s="24"/>
      <c r="AN50" s="49">
        <f t="shared" si="17"/>
        <v>0</v>
      </c>
      <c r="AO50" s="268">
        <v>0</v>
      </c>
      <c r="AP50" s="49">
        <f t="shared" si="24"/>
        <v>0</v>
      </c>
      <c r="AQ50" s="49">
        <f t="shared" si="18"/>
        <v>0</v>
      </c>
      <c r="AR50" s="268">
        <v>0</v>
      </c>
      <c r="AS50" s="49">
        <f t="shared" si="25"/>
        <v>0</v>
      </c>
      <c r="AT50" s="49">
        <f t="shared" si="19"/>
        <v>0</v>
      </c>
      <c r="AU50" s="268">
        <v>0</v>
      </c>
      <c r="AV50" s="49">
        <f t="shared" si="20"/>
        <v>0</v>
      </c>
      <c r="AW50" s="49">
        <f t="shared" si="21"/>
        <v>0</v>
      </c>
      <c r="AX50" s="268">
        <v>0</v>
      </c>
      <c r="AY50" s="49">
        <v>0</v>
      </c>
      <c r="AZ50" s="49">
        <f t="shared" si="22"/>
        <v>0</v>
      </c>
      <c r="BA50" s="49"/>
      <c r="BB50" s="268">
        <v>0</v>
      </c>
    </row>
    <row r="51" spans="1:55" x14ac:dyDescent="0.3">
      <c r="A51" s="47">
        <v>46</v>
      </c>
      <c r="B51" s="94" t="str">
        <f t="shared" ca="1" si="4"/>
        <v>이라자</v>
      </c>
      <c r="C51" s="94" t="str">
        <f t="shared" ca="1" si="5"/>
        <v>610910-2******</v>
      </c>
      <c r="D51" s="94" t="str">
        <f t="shared" ca="1" si="6"/>
        <v>기동대대</v>
      </c>
      <c r="E51" s="94" t="str">
        <f t="shared" ca="1" si="7"/>
        <v>민간조리원</v>
      </c>
      <c r="F51" s="95">
        <f t="shared" ca="1" si="8"/>
        <v>1</v>
      </c>
      <c r="G51" s="49"/>
      <c r="H51" s="49"/>
      <c r="I51" s="49"/>
      <c r="J51" s="151">
        <f t="shared" si="9"/>
        <v>0</v>
      </c>
      <c r="K51" s="151">
        <f t="shared" si="10"/>
        <v>0</v>
      </c>
      <c r="L51" s="151">
        <f t="shared" si="11"/>
        <v>0</v>
      </c>
      <c r="M51" s="23"/>
      <c r="N51" s="23"/>
      <c r="O51" s="23"/>
      <c r="P51" s="34">
        <f t="shared" si="23"/>
        <v>0</v>
      </c>
      <c r="Q51" s="152">
        <f t="shared" si="26"/>
        <v>0</v>
      </c>
      <c r="R51" s="34">
        <f t="shared" si="27"/>
        <v>0</v>
      </c>
      <c r="S51" s="34">
        <f t="shared" si="28"/>
        <v>0</v>
      </c>
      <c r="T51" s="34">
        <f t="shared" si="29"/>
        <v>0</v>
      </c>
      <c r="U51" s="24"/>
      <c r="V51" s="34"/>
      <c r="W51" s="34"/>
      <c r="X51" s="34"/>
      <c r="Y51" s="24"/>
      <c r="Z51" s="24"/>
      <c r="AA51" s="24"/>
      <c r="AB51" s="24"/>
      <c r="AC51" s="24"/>
      <c r="AD51" s="34">
        <f>IF(R51&gt;1060000,INDEX(간이세액표!A:L,MATCH(R51,간이세액표!A:A,3),F51+3),0)</f>
        <v>0</v>
      </c>
      <c r="AE51" s="34">
        <f t="shared" si="12"/>
        <v>0</v>
      </c>
      <c r="AF51" s="46">
        <f t="shared" si="13"/>
        <v>0</v>
      </c>
      <c r="AG51" s="46">
        <f t="shared" si="14"/>
        <v>0</v>
      </c>
      <c r="AH51" s="46">
        <f t="shared" si="15"/>
        <v>0</v>
      </c>
      <c r="AI51" s="46">
        <f t="shared" si="16"/>
        <v>0</v>
      </c>
      <c r="AJ51" s="24"/>
      <c r="AK51" s="24"/>
      <c r="AL51" s="24"/>
      <c r="AN51" s="49">
        <f t="shared" si="17"/>
        <v>0</v>
      </c>
      <c r="AO51" s="268">
        <v>0</v>
      </c>
      <c r="AP51" s="49">
        <f t="shared" si="24"/>
        <v>0</v>
      </c>
      <c r="AQ51" s="49">
        <f t="shared" si="18"/>
        <v>0</v>
      </c>
      <c r="AR51" s="268">
        <v>0</v>
      </c>
      <c r="AS51" s="49">
        <f t="shared" si="25"/>
        <v>0</v>
      </c>
      <c r="AT51" s="49">
        <f t="shared" si="19"/>
        <v>0</v>
      </c>
      <c r="AU51" s="268">
        <v>0</v>
      </c>
      <c r="AV51" s="49">
        <f t="shared" si="20"/>
        <v>0</v>
      </c>
      <c r="AW51" s="49">
        <f t="shared" si="21"/>
        <v>0</v>
      </c>
      <c r="AX51" s="268">
        <v>0</v>
      </c>
      <c r="AY51" s="49">
        <v>0</v>
      </c>
      <c r="AZ51" s="49">
        <f t="shared" si="22"/>
        <v>0</v>
      </c>
      <c r="BA51" s="49"/>
      <c r="BB51" s="268">
        <v>0</v>
      </c>
    </row>
    <row r="52" spans="1:55" x14ac:dyDescent="0.3">
      <c r="A52" s="47">
        <v>47</v>
      </c>
      <c r="B52" s="94" t="str">
        <f t="shared" ca="1" si="4"/>
        <v>김필자</v>
      </c>
      <c r="C52" s="94" t="str">
        <f t="shared" ca="1" si="5"/>
        <v>710415-2******</v>
      </c>
      <c r="D52" s="94" t="str">
        <f t="shared" ca="1" si="6"/>
        <v>기동대대</v>
      </c>
      <c r="E52" s="94" t="str">
        <f t="shared" ca="1" si="7"/>
        <v>민간조리원</v>
      </c>
      <c r="F52" s="95">
        <f t="shared" ca="1" si="8"/>
        <v>0</v>
      </c>
      <c r="G52" s="49"/>
      <c r="H52" s="49"/>
      <c r="I52" s="49"/>
      <c r="J52" s="151">
        <f t="shared" si="9"/>
        <v>0</v>
      </c>
      <c r="K52" s="151">
        <f t="shared" si="10"/>
        <v>0</v>
      </c>
      <c r="L52" s="151">
        <f t="shared" si="11"/>
        <v>0</v>
      </c>
      <c r="M52" s="23"/>
      <c r="N52" s="23"/>
      <c r="O52" s="23"/>
      <c r="P52" s="34">
        <f t="shared" si="23"/>
        <v>0</v>
      </c>
      <c r="Q52" s="152">
        <f t="shared" si="26"/>
        <v>0</v>
      </c>
      <c r="R52" s="34">
        <f t="shared" si="27"/>
        <v>0</v>
      </c>
      <c r="S52" s="34">
        <f t="shared" si="28"/>
        <v>0</v>
      </c>
      <c r="T52" s="34">
        <f t="shared" si="29"/>
        <v>0</v>
      </c>
      <c r="U52" s="24"/>
      <c r="V52" s="34"/>
      <c r="W52" s="34"/>
      <c r="X52" s="34"/>
      <c r="Y52" s="24"/>
      <c r="Z52" s="24"/>
      <c r="AA52" s="24"/>
      <c r="AB52" s="24"/>
      <c r="AC52" s="24"/>
      <c r="AD52" s="34">
        <f>IF(R52&gt;1060000,INDEX(간이세액표!A:L,MATCH(R52,간이세액표!A:A,3),F52+3),0)</f>
        <v>0</v>
      </c>
      <c r="AE52" s="34">
        <f t="shared" si="12"/>
        <v>0</v>
      </c>
      <c r="AF52" s="46">
        <f t="shared" si="13"/>
        <v>0</v>
      </c>
      <c r="AG52" s="46">
        <f t="shared" si="14"/>
        <v>0</v>
      </c>
      <c r="AH52" s="46">
        <f t="shared" si="15"/>
        <v>0</v>
      </c>
      <c r="AI52" s="46">
        <f t="shared" si="16"/>
        <v>0</v>
      </c>
      <c r="AJ52" s="24"/>
      <c r="AK52" s="24"/>
      <c r="AL52" s="24"/>
      <c r="AN52" s="49">
        <f t="shared" si="17"/>
        <v>0</v>
      </c>
      <c r="AO52" s="268">
        <v>0</v>
      </c>
      <c r="AP52" s="49">
        <f t="shared" si="24"/>
        <v>0</v>
      </c>
      <c r="AQ52" s="49">
        <f t="shared" si="18"/>
        <v>0</v>
      </c>
      <c r="AR52" s="268">
        <v>0</v>
      </c>
      <c r="AS52" s="49">
        <f t="shared" si="25"/>
        <v>0</v>
      </c>
      <c r="AT52" s="49">
        <f t="shared" si="19"/>
        <v>0</v>
      </c>
      <c r="AU52" s="268">
        <v>0</v>
      </c>
      <c r="AV52" s="49">
        <f t="shared" si="20"/>
        <v>0</v>
      </c>
      <c r="AW52" s="49">
        <f t="shared" si="21"/>
        <v>0</v>
      </c>
      <c r="AX52" s="268">
        <v>0</v>
      </c>
      <c r="AY52" s="49">
        <v>0</v>
      </c>
      <c r="AZ52" s="49">
        <f t="shared" si="22"/>
        <v>0</v>
      </c>
      <c r="BA52" s="49"/>
      <c r="BB52" s="268">
        <v>0</v>
      </c>
    </row>
    <row r="53" spans="1:55" x14ac:dyDescent="0.3">
      <c r="A53" s="47">
        <v>48</v>
      </c>
      <c r="B53" s="94" t="str">
        <f t="shared" ca="1" si="4"/>
        <v>박문숙</v>
      </c>
      <c r="C53" s="94" t="str">
        <f t="shared" ca="1" si="5"/>
        <v>600330-2******</v>
      </c>
      <c r="D53" s="94" t="str">
        <f t="shared" ca="1" si="6"/>
        <v>포병대대</v>
      </c>
      <c r="E53" s="94" t="str">
        <f t="shared" ca="1" si="7"/>
        <v>민간조리원</v>
      </c>
      <c r="F53" s="95">
        <f t="shared" ca="1" si="8"/>
        <v>1</v>
      </c>
      <c r="G53" s="49"/>
      <c r="H53" s="49"/>
      <c r="I53" s="49"/>
      <c r="J53" s="151">
        <f t="shared" si="9"/>
        <v>0</v>
      </c>
      <c r="K53" s="151">
        <f t="shared" si="10"/>
        <v>0</v>
      </c>
      <c r="L53" s="151">
        <f t="shared" si="11"/>
        <v>0</v>
      </c>
      <c r="M53" s="23"/>
      <c r="N53" s="23"/>
      <c r="O53" s="23"/>
      <c r="P53" s="34">
        <f t="shared" si="23"/>
        <v>0</v>
      </c>
      <c r="Q53" s="152">
        <f t="shared" si="26"/>
        <v>0</v>
      </c>
      <c r="R53" s="34">
        <f t="shared" si="27"/>
        <v>0</v>
      </c>
      <c r="S53" s="34">
        <f t="shared" si="28"/>
        <v>0</v>
      </c>
      <c r="T53" s="34">
        <f t="shared" si="29"/>
        <v>0</v>
      </c>
      <c r="U53" s="24"/>
      <c r="V53" s="34"/>
      <c r="W53" s="34"/>
      <c r="X53" s="34"/>
      <c r="Y53" s="24"/>
      <c r="Z53" s="24"/>
      <c r="AA53" s="24"/>
      <c r="AB53" s="24"/>
      <c r="AC53" s="24"/>
      <c r="AD53" s="34">
        <f>IF(R53&gt;1060000,INDEX(간이세액표!A:L,MATCH(R53,간이세액표!A:A,3),F53+3),0)</f>
        <v>0</v>
      </c>
      <c r="AE53" s="34">
        <f t="shared" si="12"/>
        <v>0</v>
      </c>
      <c r="AF53" s="46">
        <f t="shared" si="13"/>
        <v>0</v>
      </c>
      <c r="AG53" s="46">
        <f t="shared" si="14"/>
        <v>0</v>
      </c>
      <c r="AH53" s="46">
        <f t="shared" si="15"/>
        <v>0</v>
      </c>
      <c r="AI53" s="46">
        <f t="shared" si="16"/>
        <v>0</v>
      </c>
      <c r="AJ53" s="24"/>
      <c r="AK53" s="24"/>
      <c r="AL53" s="24"/>
      <c r="AN53" s="49">
        <f t="shared" si="17"/>
        <v>0</v>
      </c>
      <c r="AO53" s="268">
        <v>0</v>
      </c>
      <c r="AP53" s="49">
        <f t="shared" si="24"/>
        <v>0</v>
      </c>
      <c r="AQ53" s="49">
        <f t="shared" si="18"/>
        <v>0</v>
      </c>
      <c r="AR53" s="268">
        <v>0</v>
      </c>
      <c r="AS53" s="49">
        <f t="shared" si="25"/>
        <v>0</v>
      </c>
      <c r="AT53" s="49">
        <f t="shared" si="19"/>
        <v>0</v>
      </c>
      <c r="AU53" s="268">
        <v>0</v>
      </c>
      <c r="AV53" s="49">
        <f t="shared" si="20"/>
        <v>0</v>
      </c>
      <c r="AW53" s="49">
        <f t="shared" si="21"/>
        <v>0</v>
      </c>
      <c r="AX53" s="268">
        <v>0</v>
      </c>
      <c r="AY53" s="49">
        <v>0</v>
      </c>
      <c r="AZ53" s="49">
        <f t="shared" si="22"/>
        <v>0</v>
      </c>
      <c r="BA53" s="49"/>
      <c r="BB53" s="268">
        <v>0</v>
      </c>
    </row>
    <row r="54" spans="1:55" x14ac:dyDescent="0.3">
      <c r="A54" s="47">
        <v>49</v>
      </c>
      <c r="B54" s="272" t="str">
        <f ca="1">VLOOKUP($A54,INDIRECT("인사기본정보!$B:$K"),2,0)</f>
        <v>임점희</v>
      </c>
      <c r="C54" s="272" t="str">
        <f ca="1">VLOOKUP($A54,INDIRECT("인사기본정보!$B:$K"),3,0)</f>
        <v>690430-2******</v>
      </c>
      <c r="D54" s="272" t="str">
        <f ca="1">VLOOKUP($A54,INDIRECT("인사기본정보!$B:$K"),4,0)</f>
        <v>공병대대</v>
      </c>
      <c r="E54" s="272" t="str">
        <f t="shared" ca="1" si="7"/>
        <v>민간조리원</v>
      </c>
      <c r="F54" s="95">
        <f t="shared" ca="1" si="8"/>
        <v>0</v>
      </c>
      <c r="G54" s="49"/>
      <c r="H54" s="49"/>
      <c r="I54" s="49"/>
      <c r="J54" s="151">
        <f t="shared" si="9"/>
        <v>0</v>
      </c>
      <c r="K54" s="151">
        <f t="shared" si="10"/>
        <v>0</v>
      </c>
      <c r="L54" s="151">
        <f t="shared" si="11"/>
        <v>0</v>
      </c>
      <c r="M54" s="23"/>
      <c r="N54" s="23"/>
      <c r="O54" s="23"/>
      <c r="P54" s="34">
        <f t="shared" si="23"/>
        <v>0</v>
      </c>
      <c r="Q54" s="152">
        <f t="shared" si="26"/>
        <v>0</v>
      </c>
      <c r="R54" s="34">
        <f t="shared" si="27"/>
        <v>0</v>
      </c>
      <c r="S54" s="34">
        <f t="shared" si="28"/>
        <v>0</v>
      </c>
      <c r="T54" s="34">
        <f t="shared" si="29"/>
        <v>0</v>
      </c>
      <c r="U54" s="24"/>
      <c r="V54" s="34"/>
      <c r="W54" s="34"/>
      <c r="X54" s="34"/>
      <c r="Y54" s="24"/>
      <c r="Z54" s="24"/>
      <c r="AA54" s="24"/>
      <c r="AB54" s="24"/>
      <c r="AC54" s="24"/>
      <c r="AD54" s="34">
        <f>IF(R54&gt;1060000,INDEX(간이세액표!A:L,MATCH(R54,간이세액표!A:A,3),F54+3),0)</f>
        <v>0</v>
      </c>
      <c r="AE54" s="34">
        <f t="shared" si="12"/>
        <v>0</v>
      </c>
      <c r="AF54" s="46">
        <f t="shared" si="13"/>
        <v>0</v>
      </c>
      <c r="AG54" s="46">
        <f t="shared" si="14"/>
        <v>0</v>
      </c>
      <c r="AH54" s="46">
        <f t="shared" si="15"/>
        <v>0</v>
      </c>
      <c r="AI54" s="46">
        <f t="shared" si="16"/>
        <v>0</v>
      </c>
      <c r="AJ54" s="24"/>
      <c r="AK54" s="24"/>
      <c r="AL54" s="24"/>
      <c r="AN54" s="49">
        <f t="shared" si="17"/>
        <v>0</v>
      </c>
      <c r="AO54" s="268">
        <v>0</v>
      </c>
      <c r="AP54" s="49">
        <f t="shared" si="24"/>
        <v>0</v>
      </c>
      <c r="AQ54" s="49">
        <f t="shared" si="18"/>
        <v>0</v>
      </c>
      <c r="AR54" s="268">
        <v>0</v>
      </c>
      <c r="AS54" s="49">
        <f t="shared" si="25"/>
        <v>0</v>
      </c>
      <c r="AT54" s="49">
        <f t="shared" si="19"/>
        <v>0</v>
      </c>
      <c r="AU54" s="268">
        <v>0</v>
      </c>
      <c r="AV54" s="49">
        <f t="shared" si="20"/>
        <v>0</v>
      </c>
      <c r="AW54" s="49">
        <f t="shared" si="21"/>
        <v>0</v>
      </c>
      <c r="AX54" s="268">
        <v>0</v>
      </c>
      <c r="AY54" s="49">
        <v>0</v>
      </c>
      <c r="AZ54" s="49">
        <f t="shared" si="22"/>
        <v>0</v>
      </c>
      <c r="BA54" s="49"/>
      <c r="BB54" s="268">
        <v>0</v>
      </c>
    </row>
    <row r="55" spans="1:55" x14ac:dyDescent="0.3">
      <c r="A55" s="47">
        <v>51</v>
      </c>
      <c r="B55" s="274" t="str">
        <f ca="1">VLOOKUP($A55,INDIRECT("인사기본정보!$B:$K"),2,0)</f>
        <v>김은자</v>
      </c>
      <c r="C55" s="274" t="str">
        <f ca="1">VLOOKUP($A55,INDIRECT("인사기본정보!$B:$K"),3,0)</f>
        <v>671024-2******</v>
      </c>
      <c r="D55" s="274" t="str">
        <f ca="1">VLOOKUP($A55,INDIRECT("인사기본정보!$B:$K"),4,0)</f>
        <v>본부대</v>
      </c>
      <c r="E55" s="274" t="str">
        <f t="shared" ca="1" si="7"/>
        <v>민간조리원</v>
      </c>
      <c r="F55" s="95">
        <f t="shared" ca="1" si="8"/>
        <v>0</v>
      </c>
      <c r="G55" s="49"/>
      <c r="H55" s="49"/>
      <c r="I55" s="49"/>
      <c r="J55" s="151">
        <f t="shared" si="9"/>
        <v>0</v>
      </c>
      <c r="K55" s="151">
        <f t="shared" si="10"/>
        <v>0</v>
      </c>
      <c r="L55" s="151">
        <f t="shared" si="11"/>
        <v>0</v>
      </c>
      <c r="M55" s="23"/>
      <c r="N55" s="23"/>
      <c r="O55" s="23"/>
      <c r="P55" s="34">
        <f t="shared" si="23"/>
        <v>0</v>
      </c>
      <c r="Q55" s="152">
        <f t="shared" si="26"/>
        <v>0</v>
      </c>
      <c r="R55" s="34">
        <f t="shared" si="27"/>
        <v>0</v>
      </c>
      <c r="S55" s="34">
        <f t="shared" si="28"/>
        <v>0</v>
      </c>
      <c r="T55" s="34">
        <f t="shared" si="29"/>
        <v>0</v>
      </c>
      <c r="U55" s="24"/>
      <c r="V55" s="34"/>
      <c r="W55" s="34"/>
      <c r="X55" s="34"/>
      <c r="Y55" s="24"/>
      <c r="Z55" s="24"/>
      <c r="AA55" s="24"/>
      <c r="AB55" s="24"/>
      <c r="AC55" s="24"/>
      <c r="AD55" s="34">
        <f>IF(R55&gt;1060000,INDEX(간이세액표!A:L,MATCH(R55,간이세액표!A:A,3),F55+3),0)</f>
        <v>0</v>
      </c>
      <c r="AE55" s="34">
        <f t="shared" si="12"/>
        <v>0</v>
      </c>
      <c r="AF55" s="46">
        <f t="shared" si="13"/>
        <v>0</v>
      </c>
      <c r="AG55" s="46">
        <f t="shared" si="14"/>
        <v>0</v>
      </c>
      <c r="AH55" s="46">
        <f t="shared" si="15"/>
        <v>0</v>
      </c>
      <c r="AI55" s="46">
        <f t="shared" si="16"/>
        <v>0</v>
      </c>
      <c r="AJ55" s="24"/>
      <c r="AK55" s="24"/>
      <c r="AL55" s="24"/>
      <c r="AN55" s="49">
        <f t="shared" si="17"/>
        <v>0</v>
      </c>
      <c r="AO55" s="268">
        <v>0</v>
      </c>
      <c r="AP55" s="49">
        <f t="shared" si="24"/>
        <v>0</v>
      </c>
      <c r="AQ55" s="49">
        <f t="shared" si="18"/>
        <v>0</v>
      </c>
      <c r="AR55" s="268">
        <v>0</v>
      </c>
      <c r="AS55" s="49">
        <f t="shared" si="25"/>
        <v>0</v>
      </c>
      <c r="AT55" s="49">
        <f t="shared" si="19"/>
        <v>0</v>
      </c>
      <c r="AU55" s="268">
        <v>0</v>
      </c>
      <c r="AV55" s="49">
        <f t="shared" si="20"/>
        <v>0</v>
      </c>
      <c r="AW55" s="49">
        <f t="shared" si="21"/>
        <v>0</v>
      </c>
      <c r="AX55" s="268">
        <v>0</v>
      </c>
      <c r="AY55" s="49">
        <v>0</v>
      </c>
      <c r="AZ55" s="49">
        <f t="shared" si="22"/>
        <v>0</v>
      </c>
      <c r="BA55" s="49"/>
      <c r="BB55" s="268">
        <v>0</v>
      </c>
    </row>
    <row r="56" spans="1:55" x14ac:dyDescent="0.3">
      <c r="A56" s="47"/>
      <c r="B56" s="274" t="s">
        <v>332</v>
      </c>
      <c r="C56" s="274" t="s">
        <v>210</v>
      </c>
      <c r="D56" s="274" t="s">
        <v>543</v>
      </c>
      <c r="E56" s="274" t="s">
        <v>83</v>
      </c>
      <c r="F56" s="95"/>
      <c r="G56" s="49"/>
      <c r="H56" s="49"/>
      <c r="I56" s="49"/>
      <c r="J56" s="151">
        <f t="shared" si="9"/>
        <v>0</v>
      </c>
      <c r="K56" s="151">
        <f t="shared" si="10"/>
        <v>0</v>
      </c>
      <c r="L56" s="151">
        <f t="shared" si="11"/>
        <v>0</v>
      </c>
      <c r="M56" s="23"/>
      <c r="N56" s="23"/>
      <c r="O56" s="23"/>
      <c r="P56" s="34">
        <f t="shared" si="23"/>
        <v>0</v>
      </c>
      <c r="Q56" s="152">
        <f t="shared" si="26"/>
        <v>0</v>
      </c>
      <c r="R56" s="34">
        <f t="shared" si="27"/>
        <v>0</v>
      </c>
      <c r="S56" s="34">
        <f t="shared" si="28"/>
        <v>0</v>
      </c>
      <c r="T56" s="34">
        <f t="shared" si="29"/>
        <v>0</v>
      </c>
      <c r="U56" s="24"/>
      <c r="V56" s="34"/>
      <c r="W56" s="34"/>
      <c r="X56" s="34"/>
      <c r="Y56" s="24"/>
      <c r="Z56" s="24"/>
      <c r="AA56" s="24"/>
      <c r="AB56" s="24"/>
      <c r="AC56" s="24"/>
      <c r="AD56" s="34">
        <f>IF(R56&gt;1060000,INDEX(간이세액표!A:L,MATCH(R56,간이세액표!A:A,3),F56+3),0)</f>
        <v>0</v>
      </c>
      <c r="AE56" s="34">
        <f t="shared" si="12"/>
        <v>0</v>
      </c>
      <c r="AF56" s="46">
        <f t="shared" si="13"/>
        <v>0</v>
      </c>
      <c r="AG56" s="46">
        <f t="shared" si="14"/>
        <v>0</v>
      </c>
      <c r="AH56" s="46">
        <f t="shared" si="15"/>
        <v>0</v>
      </c>
      <c r="AI56" s="46">
        <f t="shared" si="16"/>
        <v>0</v>
      </c>
      <c r="AJ56" s="24"/>
      <c r="AK56" s="24"/>
      <c r="AL56" s="24"/>
      <c r="AN56" s="49">
        <f t="shared" si="17"/>
        <v>0</v>
      </c>
      <c r="AO56" s="268">
        <v>0</v>
      </c>
      <c r="AP56" s="49">
        <f t="shared" si="24"/>
        <v>0</v>
      </c>
      <c r="AQ56" s="49">
        <f t="shared" si="18"/>
        <v>0</v>
      </c>
      <c r="AR56" s="268">
        <v>0</v>
      </c>
      <c r="AS56" s="49">
        <f t="shared" si="25"/>
        <v>0</v>
      </c>
      <c r="AT56" s="49">
        <f t="shared" si="19"/>
        <v>0</v>
      </c>
      <c r="AU56" s="268">
        <v>0</v>
      </c>
      <c r="AV56" s="49">
        <f t="shared" si="20"/>
        <v>0</v>
      </c>
      <c r="AW56" s="49">
        <f t="shared" si="21"/>
        <v>0</v>
      </c>
      <c r="AX56" s="268">
        <v>0</v>
      </c>
      <c r="AY56" s="49">
        <v>0</v>
      </c>
      <c r="AZ56" s="49">
        <f t="shared" si="22"/>
        <v>0</v>
      </c>
      <c r="BA56" s="49"/>
      <c r="BB56" s="268">
        <v>0</v>
      </c>
    </row>
    <row r="57" spans="1:55" x14ac:dyDescent="0.3">
      <c r="A57" s="47"/>
      <c r="B57" s="274" t="s">
        <v>369</v>
      </c>
      <c r="C57" s="274" t="s">
        <v>238</v>
      </c>
      <c r="D57" s="274" t="s">
        <v>552</v>
      </c>
      <c r="E57" s="274" t="s">
        <v>83</v>
      </c>
      <c r="F57" s="95"/>
      <c r="G57" s="49"/>
      <c r="H57" s="49"/>
      <c r="I57" s="49"/>
      <c r="J57" s="151">
        <f t="shared" si="9"/>
        <v>0</v>
      </c>
      <c r="K57" s="151">
        <f t="shared" si="10"/>
        <v>0</v>
      </c>
      <c r="L57" s="151">
        <f t="shared" si="11"/>
        <v>0</v>
      </c>
      <c r="M57" s="23"/>
      <c r="N57" s="23"/>
      <c r="O57" s="23"/>
      <c r="P57" s="34">
        <f t="shared" si="23"/>
        <v>0</v>
      </c>
      <c r="Q57" s="152">
        <f t="shared" si="26"/>
        <v>0</v>
      </c>
      <c r="R57" s="34">
        <f t="shared" si="27"/>
        <v>0</v>
      </c>
      <c r="S57" s="34">
        <f t="shared" si="28"/>
        <v>0</v>
      </c>
      <c r="T57" s="34">
        <f t="shared" si="29"/>
        <v>0</v>
      </c>
      <c r="U57" s="24"/>
      <c r="V57" s="34"/>
      <c r="W57" s="34"/>
      <c r="X57" s="34"/>
      <c r="Y57" s="24"/>
      <c r="Z57" s="24"/>
      <c r="AA57" s="24"/>
      <c r="AB57" s="24"/>
      <c r="AC57" s="24"/>
      <c r="AD57" s="34">
        <f>IF(R57&gt;1060000,INDEX(간이세액표!A:L,MATCH(R57,간이세액표!A:A,3),F57+3),0)</f>
        <v>0</v>
      </c>
      <c r="AE57" s="34">
        <f t="shared" si="12"/>
        <v>0</v>
      </c>
      <c r="AF57" s="46">
        <f t="shared" si="13"/>
        <v>0</v>
      </c>
      <c r="AG57" s="46">
        <f t="shared" si="14"/>
        <v>0</v>
      </c>
      <c r="AH57" s="46">
        <f t="shared" si="15"/>
        <v>0</v>
      </c>
      <c r="AI57" s="46">
        <f t="shared" si="16"/>
        <v>0</v>
      </c>
      <c r="AJ57" s="24"/>
      <c r="AK57" s="24"/>
      <c r="AL57" s="24"/>
      <c r="AN57" s="49">
        <f t="shared" si="17"/>
        <v>0</v>
      </c>
      <c r="AO57" s="268">
        <v>0</v>
      </c>
      <c r="AP57" s="49">
        <f t="shared" si="24"/>
        <v>0</v>
      </c>
      <c r="AQ57" s="49">
        <f t="shared" si="18"/>
        <v>0</v>
      </c>
      <c r="AR57" s="268">
        <v>0</v>
      </c>
      <c r="AS57" s="49">
        <f t="shared" si="25"/>
        <v>0</v>
      </c>
      <c r="AT57" s="49">
        <f t="shared" si="19"/>
        <v>0</v>
      </c>
      <c r="AU57" s="268">
        <v>0</v>
      </c>
      <c r="AV57" s="49">
        <f t="shared" si="20"/>
        <v>0</v>
      </c>
      <c r="AW57" s="49">
        <f t="shared" si="21"/>
        <v>0</v>
      </c>
      <c r="AX57" s="268">
        <v>0</v>
      </c>
      <c r="AY57" s="49">
        <v>0</v>
      </c>
      <c r="AZ57" s="49">
        <f t="shared" si="22"/>
        <v>0</v>
      </c>
      <c r="BA57" s="49"/>
      <c r="BB57" s="268">
        <v>0</v>
      </c>
    </row>
    <row r="58" spans="1:55" x14ac:dyDescent="0.3">
      <c r="A58" s="275"/>
      <c r="B58" s="275" t="s">
        <v>373</v>
      </c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19">
        <f>SUM(M6:M50)</f>
        <v>0</v>
      </c>
      <c r="N58" s="219">
        <f t="shared" ref="N58:BC58" si="30">SUM(N6:N50)</f>
        <v>0</v>
      </c>
      <c r="O58" s="219">
        <f t="shared" si="30"/>
        <v>0</v>
      </c>
      <c r="P58" s="219">
        <f>SUM(P6:P57)</f>
        <v>0</v>
      </c>
      <c r="Q58" s="219">
        <f>SUM(Q6:Q57)</f>
        <v>0</v>
      </c>
      <c r="R58" s="219">
        <f>SUM(R6:R57)</f>
        <v>0</v>
      </c>
      <c r="S58" s="219">
        <f>SUM(S6:S57)</f>
        <v>0</v>
      </c>
      <c r="T58" s="219">
        <f>SUM(T6:T57)</f>
        <v>0</v>
      </c>
      <c r="U58" s="219">
        <f>SUM(U6:U55)</f>
        <v>0</v>
      </c>
      <c r="V58" s="219">
        <f t="shared" si="30"/>
        <v>0</v>
      </c>
      <c r="W58" s="219">
        <f t="shared" si="30"/>
        <v>0</v>
      </c>
      <c r="X58" s="219">
        <f t="shared" si="30"/>
        <v>0</v>
      </c>
      <c r="Y58" s="219">
        <f>SUM(Y6:Y57)</f>
        <v>0</v>
      </c>
      <c r="Z58" s="219">
        <f>SUM(Z6:Z57)</f>
        <v>0</v>
      </c>
      <c r="AA58" s="219">
        <f>SUM(AA6:AA55)</f>
        <v>0</v>
      </c>
      <c r="AB58" s="219">
        <f>SUM(AB6:AB55)</f>
        <v>0</v>
      </c>
      <c r="AC58" s="219">
        <f>SUM(AC6:AC57)</f>
        <v>0</v>
      </c>
      <c r="AD58" s="219">
        <f t="shared" ref="AD58:AI58" si="31">SUM(AD6:AD55)</f>
        <v>0</v>
      </c>
      <c r="AE58" s="219">
        <f t="shared" si="31"/>
        <v>0</v>
      </c>
      <c r="AF58" s="219">
        <f t="shared" si="31"/>
        <v>0</v>
      </c>
      <c r="AG58" s="219">
        <f t="shared" si="31"/>
        <v>0</v>
      </c>
      <c r="AH58" s="219">
        <f t="shared" si="31"/>
        <v>0</v>
      </c>
      <c r="AI58" s="219">
        <f t="shared" si="31"/>
        <v>0</v>
      </c>
      <c r="AJ58" s="219">
        <f t="shared" si="30"/>
        <v>0</v>
      </c>
      <c r="AK58" s="219">
        <f t="shared" si="30"/>
        <v>0</v>
      </c>
      <c r="AL58" s="219">
        <f t="shared" si="30"/>
        <v>0</v>
      </c>
      <c r="AM58" s="219">
        <f t="shared" si="30"/>
        <v>0</v>
      </c>
      <c r="AN58" s="279">
        <f>SUM(AN6:AN57)</f>
        <v>0</v>
      </c>
      <c r="AO58" s="277">
        <f t="shared" ref="AO58:BB58" si="32">SUM(AO6:AO57)</f>
        <v>0</v>
      </c>
      <c r="AP58" s="239">
        <f t="shared" si="32"/>
        <v>0</v>
      </c>
      <c r="AQ58" s="276">
        <f t="shared" si="32"/>
        <v>0</v>
      </c>
      <c r="AR58" s="279">
        <f t="shared" si="32"/>
        <v>0</v>
      </c>
      <c r="AS58" s="239">
        <f t="shared" si="32"/>
        <v>0</v>
      </c>
      <c r="AT58" s="276">
        <f t="shared" si="32"/>
        <v>0</v>
      </c>
      <c r="AU58" s="279">
        <f t="shared" si="32"/>
        <v>0</v>
      </c>
      <c r="AV58" s="239">
        <f>SUM(AV6:AV57)</f>
        <v>0</v>
      </c>
      <c r="AW58" s="276">
        <f t="shared" si="32"/>
        <v>0</v>
      </c>
      <c r="AX58" s="277">
        <f>SUM(AX6:AX57)</f>
        <v>0</v>
      </c>
      <c r="AY58" s="239">
        <f t="shared" si="32"/>
        <v>0</v>
      </c>
      <c r="AZ58" s="278">
        <f t="shared" si="32"/>
        <v>0</v>
      </c>
      <c r="BA58" s="239">
        <f t="shared" si="32"/>
        <v>0</v>
      </c>
      <c r="BB58" s="277">
        <f t="shared" si="32"/>
        <v>0</v>
      </c>
      <c r="BC58" s="232">
        <f t="shared" si="30"/>
        <v>0</v>
      </c>
    </row>
    <row r="63" spans="1:55" x14ac:dyDescent="0.3">
      <c r="H63" s="45"/>
    </row>
    <row r="69" spans="52:52" x14ac:dyDescent="0.3">
      <c r="AZ69" s="269"/>
    </row>
  </sheetData>
  <mergeCells count="20">
    <mergeCell ref="AN2:AY2"/>
    <mergeCell ref="A3:L4"/>
    <mergeCell ref="M3:O4"/>
    <mergeCell ref="AZ3:BB3"/>
    <mergeCell ref="AZ4:AZ5"/>
    <mergeCell ref="AZ2:BB2"/>
    <mergeCell ref="AT3:AV3"/>
    <mergeCell ref="AW3:AY3"/>
    <mergeCell ref="AO5:AP5"/>
    <mergeCell ref="AR5:AS5"/>
    <mergeCell ref="AU5:AV5"/>
    <mergeCell ref="AQ4:AQ5"/>
    <mergeCell ref="AT4:AT5"/>
    <mergeCell ref="AW4:AW5"/>
    <mergeCell ref="AD3:AK3"/>
    <mergeCell ref="U3:AC3"/>
    <mergeCell ref="P3:T4"/>
    <mergeCell ref="AN3:AP3"/>
    <mergeCell ref="AQ3:AS3"/>
    <mergeCell ref="AN4:AN5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58:F1048574" xr:uid="{00000000-0002-0000-0C00-000000000000}">
      <formula1>"0,1,2,3,4,5,6,7,8,9,10,11"</formula1>
    </dataValidation>
    <dataValidation type="whole" allowBlank="1" showInputMessage="1" showErrorMessage="1" sqref="M6:U54 Y48:Y55 Z51:Z55 Y6:AE47 AJ6:AL50 Z48:AE50 M59:AL1048574 M58:BC58 AD51:AE57 P55:T57" xr:uid="{00000000-0002-0000-0C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5" xr:uid="{00000000-0002-0000-0C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4" orientation="landscape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9">
    <pageSetUpPr fitToPage="1"/>
  </sheetPr>
  <dimension ref="A1:AY65"/>
  <sheetViews>
    <sheetView zoomScale="90" zoomScaleNormal="90" zoomScaleSheetLayoutView="75" workbookViewId="0">
      <pane xSplit="5" ySplit="5" topLeftCell="F6" activePane="bottomRight" state="frozen"/>
      <selection pane="topRight"/>
      <selection pane="bottomLeft"/>
      <selection pane="bottomRight" activeCell="AW13" sqref="AW13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4" width="12.375" style="4" bestFit="1" customWidth="1"/>
    <col min="5" max="5" width="9.5" style="4" bestFit="1" customWidth="1"/>
    <col min="6" max="6" width="9.375" style="5" bestFit="1" customWidth="1"/>
    <col min="7" max="10" width="11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20" width="11.125" style="13" customWidth="1"/>
    <col min="21" max="21" width="10" style="13" customWidth="1"/>
    <col min="22" max="23" width="14.5" style="13" bestFit="1" customWidth="1"/>
    <col min="24" max="24" width="18.875" style="13" bestFit="1" customWidth="1"/>
    <col min="25" max="29" width="10" style="13" customWidth="1"/>
    <col min="30" max="30" width="10.375" style="13" bestFit="1" customWidth="1"/>
    <col min="31" max="31" width="11" style="13" bestFit="1" customWidth="1"/>
    <col min="32" max="32" width="9" style="13" customWidth="1"/>
    <col min="33" max="33" width="9" style="13" bestFit="1" customWidth="1"/>
    <col min="34" max="34" width="14.125" style="13" bestFit="1" customWidth="1"/>
    <col min="35" max="35" width="9" style="13" bestFit="1" customWidth="1"/>
    <col min="36" max="36" width="9" style="13" customWidth="1"/>
    <col min="37" max="38" width="9.5" style="13" customWidth="1"/>
    <col min="39" max="39" width="3.25" customWidth="1"/>
    <col min="40" max="51" width="11" customWidth="1"/>
  </cols>
  <sheetData>
    <row r="1" spans="1:51" ht="37.5" x14ac:dyDescent="0.3">
      <c r="A1" s="25"/>
      <c r="B1" s="25"/>
      <c r="C1" s="11"/>
      <c r="D1" s="11"/>
      <c r="E1" s="11"/>
      <c r="O1" s="10"/>
      <c r="P1" s="17" t="s">
        <v>283</v>
      </c>
    </row>
    <row r="2" spans="1:51" ht="45" customHeight="1" x14ac:dyDescent="0.3">
      <c r="J2" s="7"/>
      <c r="AL2" s="4"/>
      <c r="AN2" s="332" t="s">
        <v>566</v>
      </c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</row>
    <row r="3" spans="1:51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4"/>
      <c r="P3" s="324" t="s">
        <v>44</v>
      </c>
      <c r="Q3" s="325"/>
      <c r="R3" s="325"/>
      <c r="S3" s="325"/>
      <c r="T3" s="326"/>
      <c r="U3" s="321" t="s">
        <v>451</v>
      </c>
      <c r="V3" s="322"/>
      <c r="W3" s="322"/>
      <c r="X3" s="322"/>
      <c r="Y3" s="322"/>
      <c r="Z3" s="322"/>
      <c r="AA3" s="322"/>
      <c r="AB3" s="322"/>
      <c r="AC3" s="323"/>
      <c r="AD3" s="320" t="s">
        <v>453</v>
      </c>
      <c r="AE3" s="320"/>
      <c r="AF3" s="320"/>
      <c r="AG3" s="320"/>
      <c r="AH3" s="320"/>
      <c r="AI3" s="320"/>
      <c r="AJ3" s="320"/>
      <c r="AK3" s="320"/>
      <c r="AL3" s="16"/>
      <c r="AN3" s="330" t="s">
        <v>94</v>
      </c>
      <c r="AO3" s="330"/>
      <c r="AP3" s="330"/>
      <c r="AQ3" s="330" t="s">
        <v>98</v>
      </c>
      <c r="AR3" s="330"/>
      <c r="AS3" s="330"/>
      <c r="AT3" s="330" t="s">
        <v>467</v>
      </c>
      <c r="AU3" s="330"/>
      <c r="AV3" s="330"/>
      <c r="AW3" s="330" t="s">
        <v>37</v>
      </c>
      <c r="AX3" s="330"/>
      <c r="AY3" s="330"/>
    </row>
    <row r="4" spans="1:51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4"/>
      <c r="P4" s="327"/>
      <c r="Q4" s="328"/>
      <c r="R4" s="328"/>
      <c r="S4" s="328"/>
      <c r="T4" s="329"/>
      <c r="U4" s="15" t="s">
        <v>374</v>
      </c>
      <c r="V4" s="15" t="s">
        <v>7</v>
      </c>
      <c r="W4" s="15" t="s">
        <v>82</v>
      </c>
      <c r="X4" s="15" t="s">
        <v>43</v>
      </c>
      <c r="Y4" s="15" t="s">
        <v>315</v>
      </c>
      <c r="Z4" s="59" t="s">
        <v>294</v>
      </c>
      <c r="AA4" s="15" t="s">
        <v>125</v>
      </c>
      <c r="AB4" s="15" t="s">
        <v>405</v>
      </c>
      <c r="AC4" s="15" t="s">
        <v>121</v>
      </c>
      <c r="AD4" s="53" t="s">
        <v>304</v>
      </c>
      <c r="AE4" s="53" t="s">
        <v>421</v>
      </c>
      <c r="AF4" s="53" t="s">
        <v>94</v>
      </c>
      <c r="AG4" s="53" t="s">
        <v>98</v>
      </c>
      <c r="AH4" s="182" t="s">
        <v>467</v>
      </c>
      <c r="AI4" s="53" t="s">
        <v>37</v>
      </c>
      <c r="AJ4" s="16" t="s">
        <v>39</v>
      </c>
      <c r="AK4" s="16" t="s">
        <v>430</v>
      </c>
      <c r="AL4" s="16" t="s">
        <v>102</v>
      </c>
      <c r="AN4" s="330" t="s">
        <v>401</v>
      </c>
      <c r="AO4" s="60" t="s">
        <v>408</v>
      </c>
      <c r="AP4" s="60" t="s">
        <v>391</v>
      </c>
      <c r="AQ4" s="330" t="s">
        <v>401</v>
      </c>
      <c r="AR4" s="60" t="s">
        <v>408</v>
      </c>
      <c r="AS4" s="60" t="s">
        <v>391</v>
      </c>
      <c r="AT4" s="330" t="s">
        <v>401</v>
      </c>
      <c r="AU4" s="60" t="s">
        <v>408</v>
      </c>
      <c r="AV4" s="60" t="s">
        <v>391</v>
      </c>
      <c r="AW4" s="330" t="s">
        <v>401</v>
      </c>
      <c r="AX4" s="60" t="s">
        <v>408</v>
      </c>
      <c r="AY4" s="60" t="s">
        <v>391</v>
      </c>
    </row>
    <row r="5" spans="1:51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6" t="s">
        <v>33</v>
      </c>
      <c r="P5" s="14" t="s">
        <v>65</v>
      </c>
      <c r="Q5" s="14" t="s">
        <v>317</v>
      </c>
      <c r="R5" s="14" t="s">
        <v>96</v>
      </c>
      <c r="S5" s="14" t="s">
        <v>88</v>
      </c>
      <c r="T5" s="14" t="s">
        <v>47</v>
      </c>
      <c r="U5" s="57"/>
      <c r="V5" s="57" t="s">
        <v>483</v>
      </c>
      <c r="W5" s="57" t="s">
        <v>528</v>
      </c>
      <c r="X5" s="57" t="s">
        <v>483</v>
      </c>
      <c r="Y5" s="57"/>
      <c r="Z5" s="57"/>
      <c r="AA5" s="15"/>
      <c r="AB5" s="15"/>
      <c r="AC5" s="15"/>
      <c r="AD5" s="55" t="s">
        <v>204</v>
      </c>
      <c r="AE5" s="54" t="s">
        <v>79</v>
      </c>
      <c r="AF5" s="54" t="s">
        <v>239</v>
      </c>
      <c r="AG5" s="54" t="s">
        <v>524</v>
      </c>
      <c r="AH5" s="54" t="s">
        <v>216</v>
      </c>
      <c r="AI5" s="54" t="s">
        <v>571</v>
      </c>
      <c r="AJ5" s="56"/>
      <c r="AK5" s="56"/>
      <c r="AL5" s="56"/>
      <c r="AN5" s="330"/>
      <c r="AO5" s="331" t="s">
        <v>239</v>
      </c>
      <c r="AP5" s="331"/>
      <c r="AQ5" s="330"/>
      <c r="AR5" s="331" t="s">
        <v>232</v>
      </c>
      <c r="AS5" s="331"/>
      <c r="AT5" s="330"/>
      <c r="AU5" s="331" t="s">
        <v>258</v>
      </c>
      <c r="AV5" s="331"/>
      <c r="AW5" s="330"/>
      <c r="AX5" s="61" t="s">
        <v>495</v>
      </c>
      <c r="AY5" s="61" t="s">
        <v>469</v>
      </c>
    </row>
    <row r="6" spans="1:51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f ca="1">VLOOKUP($A6,INDIRECT("인사기본정보!$B:$L"),11,0)</f>
        <v>0</v>
      </c>
      <c r="G6" s="49"/>
      <c r="H6" s="49"/>
      <c r="I6" s="49"/>
      <c r="J6" s="151">
        <f>ROUNDUP(((U6+Z6)/209),1)</f>
        <v>0</v>
      </c>
      <c r="K6" s="151">
        <f>((U6+Z6)/209)*1.5</f>
        <v>0</v>
      </c>
      <c r="L6" s="151">
        <f>K6*0.5</f>
        <v>0</v>
      </c>
      <c r="M6" s="181"/>
      <c r="N6" s="181"/>
      <c r="O6" s="181"/>
      <c r="P6" s="34">
        <f>SUM(U6:AC6)</f>
        <v>0</v>
      </c>
      <c r="Q6" s="152">
        <f>IF(Z6&gt;100000,100000,Z6)</f>
        <v>0</v>
      </c>
      <c r="R6" s="34">
        <f>P6-Q6</f>
        <v>0</v>
      </c>
      <c r="S6" s="34">
        <f>SUM(AD6:AK6)</f>
        <v>0</v>
      </c>
      <c r="T6" s="34">
        <f>P6-S6</f>
        <v>0</v>
      </c>
      <c r="U6" s="24"/>
      <c r="V6" s="34"/>
      <c r="W6" s="34"/>
      <c r="X6" s="34"/>
      <c r="Y6" s="24"/>
      <c r="Z6" s="24"/>
      <c r="AA6" s="24"/>
      <c r="AB6" s="24"/>
      <c r="AC6" s="24"/>
      <c r="AD6" s="34">
        <f>IF(R6&gt;1060000,INDEX(간이세액표!A:L,MATCH(R6,간이세액표!A:A,3),F6+3),0)</f>
        <v>0</v>
      </c>
      <c r="AE6" s="34">
        <f>ROUNDDOWN(AD6/10,-1)</f>
        <v>0</v>
      </c>
      <c r="AF6" s="46">
        <f>AO6</f>
        <v>0</v>
      </c>
      <c r="AG6" s="46">
        <f>AR6</f>
        <v>0</v>
      </c>
      <c r="AH6" s="46">
        <f>AU6</f>
        <v>0</v>
      </c>
      <c r="AI6" s="46">
        <f>AX6</f>
        <v>0</v>
      </c>
      <c r="AJ6" s="24"/>
      <c r="AK6" s="24"/>
      <c r="AL6" s="24"/>
      <c r="AN6" s="49">
        <f>SUM(AO6:AP6)</f>
        <v>0</v>
      </c>
      <c r="AO6" s="49">
        <f>ROUNDDOWN(G6*'4대보험공제요율표'!$D$4,-1)</f>
        <v>0</v>
      </c>
      <c r="AP6" s="49">
        <f>ROUNDDOWN(G6*'4대보험공제요율표'!$D$5,-1)</f>
        <v>0</v>
      </c>
      <c r="AQ6" s="49">
        <f>SUM(AR6:AS6)</f>
        <v>0</v>
      </c>
      <c r="AR6" s="49">
        <f>ROUNDDOWN(H6*'4대보험공제요율표'!$D$6,-1)</f>
        <v>0</v>
      </c>
      <c r="AS6" s="49">
        <f>ROUNDDOWN(H6*'4대보험공제요율표'!$D$7,-1)</f>
        <v>0</v>
      </c>
      <c r="AT6" s="49">
        <f>SUM(AU6:AV6)</f>
        <v>0</v>
      </c>
      <c r="AU6" s="49">
        <f>ROUNDDOWN(AR6*'4대보험공제요율표'!$D$8,-1)</f>
        <v>0</v>
      </c>
      <c r="AV6" s="49">
        <f>ROUNDDOWN(AS6*'4대보험공제요율표'!$D$8,-1)</f>
        <v>0</v>
      </c>
      <c r="AW6" s="49">
        <f>SUM(AX6:AY6)</f>
        <v>0</v>
      </c>
      <c r="AX6" s="49">
        <f>ROUNDDOWN(I6*'4대보험공제요율표'!$D$10,-1)</f>
        <v>0</v>
      </c>
      <c r="AY6" s="49">
        <f>ROUNDDOWN(I6*'4대보험공제요율표'!$D$11,-1)</f>
        <v>0</v>
      </c>
    </row>
    <row r="7" spans="1:51" x14ac:dyDescent="0.3">
      <c r="A7" s="272">
        <v>2</v>
      </c>
      <c r="B7" s="272" t="str">
        <f t="shared" ref="B7:B59" ca="1" si="0">VLOOKUP($A7,INDIRECT("인사기본정보!$B:$K"),2,0)</f>
        <v>이성실</v>
      </c>
      <c r="C7" s="272" t="str">
        <f t="shared" ref="C7:C59" ca="1" si="1">VLOOKUP($A7,INDIRECT("인사기본정보!$B:$K"),3,0)</f>
        <v>741204-2******</v>
      </c>
      <c r="D7" s="272" t="str">
        <f t="shared" ref="D7:D59" ca="1" si="2">VLOOKUP($A7,INDIRECT("인사기본정보!$B:$K"),4,0)</f>
        <v>501여단 본부</v>
      </c>
      <c r="E7" s="272" t="str">
        <f t="shared" ref="E7:E59" ca="1" si="3">VLOOKUP($A7,INDIRECT("인사기본정보!$B:$K"),5,0)</f>
        <v>민간조리원</v>
      </c>
      <c r="F7" s="95">
        <f t="shared" ref="F7:F59" ca="1" si="4">VLOOKUP($A7,INDIRECT("인사기본정보!$B:$L"),11,0)</f>
        <v>0</v>
      </c>
      <c r="G7" s="49"/>
      <c r="H7" s="49"/>
      <c r="I7" s="49"/>
      <c r="J7" s="151">
        <f t="shared" ref="J7:J59" si="5">ROUNDUP(((U7+Z7)/209),1)</f>
        <v>0</v>
      </c>
      <c r="K7" s="151">
        <f t="shared" ref="K7:K59" si="6">((U7+Z7)/209)*1.5</f>
        <v>0</v>
      </c>
      <c r="L7" s="151">
        <f t="shared" ref="L7:L59" si="7">K7*0.5</f>
        <v>0</v>
      </c>
      <c r="M7" s="23"/>
      <c r="N7" s="23"/>
      <c r="O7" s="23"/>
      <c r="P7" s="34">
        <f t="shared" ref="P7:P59" si="8">SUM(U7:AC7)</f>
        <v>0</v>
      </c>
      <c r="Q7" s="152">
        <f t="shared" ref="Q7:Q59" si="9">IF(Z7&gt;100000,100000,Z7)</f>
        <v>0</v>
      </c>
      <c r="R7" s="34">
        <f t="shared" ref="R7:R59" si="10">P7-Q7</f>
        <v>0</v>
      </c>
      <c r="S7" s="34">
        <f t="shared" ref="S7:S59" si="11">SUM(AD7:AK7)</f>
        <v>0</v>
      </c>
      <c r="T7" s="34">
        <f t="shared" ref="T7:T59" si="12">P7-S7</f>
        <v>0</v>
      </c>
      <c r="U7" s="24"/>
      <c r="V7" s="34"/>
      <c r="W7" s="34"/>
      <c r="X7" s="34"/>
      <c r="Y7" s="24"/>
      <c r="Z7" s="24"/>
      <c r="AA7" s="24"/>
      <c r="AB7" s="24"/>
      <c r="AC7" s="24"/>
      <c r="AD7" s="34">
        <f>IF(R7&gt;1060000,INDEX(간이세액표!A:L,MATCH(R7,간이세액표!A:A,3),F7+3),0)</f>
        <v>0</v>
      </c>
      <c r="AE7" s="34">
        <f t="shared" ref="AE7:AE59" si="13">ROUNDDOWN(AD7/10,-1)</f>
        <v>0</v>
      </c>
      <c r="AF7" s="46">
        <f t="shared" ref="AF7:AF59" si="14">AO7</f>
        <v>0</v>
      </c>
      <c r="AG7" s="46">
        <f t="shared" ref="AG7:AG59" si="15">AR7</f>
        <v>0</v>
      </c>
      <c r="AH7" s="46">
        <f t="shared" ref="AH7:AH59" si="16">AU7</f>
        <v>0</v>
      </c>
      <c r="AI7" s="46">
        <f t="shared" ref="AI7:AI59" si="17">AX7</f>
        <v>0</v>
      </c>
      <c r="AJ7" s="24"/>
      <c r="AK7" s="24"/>
      <c r="AL7" s="24"/>
      <c r="AN7" s="49">
        <f t="shared" ref="AN7:AN59" si="18">SUM(AO7:AP7)</f>
        <v>0</v>
      </c>
      <c r="AO7" s="49">
        <f>ROUNDDOWN(G7*'4대보험공제요율표'!$D$4,-1)</f>
        <v>0</v>
      </c>
      <c r="AP7" s="49">
        <f>ROUNDDOWN(G7*'4대보험공제요율표'!$D$5,-1)</f>
        <v>0</v>
      </c>
      <c r="AQ7" s="49">
        <f t="shared" ref="AQ7:AQ59" si="19">SUM(AR7:AS7)</f>
        <v>0</v>
      </c>
      <c r="AR7" s="49">
        <f>ROUNDDOWN(H7*'4대보험공제요율표'!$D$6,-1)</f>
        <v>0</v>
      </c>
      <c r="AS7" s="49">
        <f>ROUNDDOWN(H7*'4대보험공제요율표'!$D$7,-1)</f>
        <v>0</v>
      </c>
      <c r="AT7" s="49">
        <f t="shared" ref="AT7:AT59" si="20">SUM(AU7:AV7)</f>
        <v>0</v>
      </c>
      <c r="AU7" s="49">
        <f>ROUNDDOWN(AR7*'4대보험공제요율표'!$D$8,-1)</f>
        <v>0</v>
      </c>
      <c r="AV7" s="49">
        <f>ROUNDDOWN(AS7*'4대보험공제요율표'!$D$8,-1)</f>
        <v>0</v>
      </c>
      <c r="AW7" s="49">
        <f t="shared" ref="AW7:AW59" si="21">SUM(AX7:AY7)</f>
        <v>0</v>
      </c>
      <c r="AX7" s="49">
        <f>ROUNDDOWN(I7*'4대보험공제요율표'!$D$10,-1)</f>
        <v>0</v>
      </c>
      <c r="AY7" s="49">
        <f>ROUNDDOWN(I7*'4대보험공제요율표'!$D$11,-1)</f>
        <v>0</v>
      </c>
    </row>
    <row r="8" spans="1:51" x14ac:dyDescent="0.3">
      <c r="A8" s="47">
        <v>3</v>
      </c>
      <c r="B8" s="94" t="str">
        <f t="shared" ca="1" si="0"/>
        <v>임세영</v>
      </c>
      <c r="C8" s="94" t="str">
        <f t="shared" ca="1" si="1"/>
        <v>700910-2******</v>
      </c>
      <c r="D8" s="94" t="str">
        <f t="shared" ca="1" si="2"/>
        <v>501여단 1대대</v>
      </c>
      <c r="E8" s="94" t="str">
        <f t="shared" ca="1" si="3"/>
        <v>민간조리원</v>
      </c>
      <c r="F8" s="95">
        <f t="shared" ca="1" si="4"/>
        <v>0</v>
      </c>
      <c r="G8" s="49"/>
      <c r="H8" s="49"/>
      <c r="I8" s="49"/>
      <c r="J8" s="151">
        <f t="shared" si="5"/>
        <v>0</v>
      </c>
      <c r="K8" s="151">
        <f t="shared" si="6"/>
        <v>0</v>
      </c>
      <c r="L8" s="151">
        <f t="shared" si="7"/>
        <v>0</v>
      </c>
      <c r="M8" s="23"/>
      <c r="N8" s="23"/>
      <c r="O8" s="23"/>
      <c r="P8" s="34">
        <f t="shared" si="8"/>
        <v>0</v>
      </c>
      <c r="Q8" s="152">
        <f t="shared" si="9"/>
        <v>0</v>
      </c>
      <c r="R8" s="34">
        <f t="shared" si="10"/>
        <v>0</v>
      </c>
      <c r="S8" s="34">
        <f t="shared" si="11"/>
        <v>0</v>
      </c>
      <c r="T8" s="34">
        <f t="shared" si="12"/>
        <v>0</v>
      </c>
      <c r="U8" s="24"/>
      <c r="V8" s="34"/>
      <c r="W8" s="34"/>
      <c r="X8" s="34"/>
      <c r="Y8" s="24"/>
      <c r="Z8" s="24"/>
      <c r="AA8" s="24"/>
      <c r="AB8" s="24"/>
      <c r="AC8" s="24"/>
      <c r="AD8" s="34">
        <f>IF(R8&gt;1060000,INDEX(간이세액표!A:L,MATCH(R8,간이세액표!A:A,3),F8+3),0)</f>
        <v>0</v>
      </c>
      <c r="AE8" s="34">
        <f t="shared" si="13"/>
        <v>0</v>
      </c>
      <c r="AF8" s="46">
        <f t="shared" si="14"/>
        <v>0</v>
      </c>
      <c r="AG8" s="46">
        <f t="shared" si="15"/>
        <v>0</v>
      </c>
      <c r="AH8" s="46">
        <f t="shared" si="16"/>
        <v>0</v>
      </c>
      <c r="AI8" s="46">
        <f t="shared" si="17"/>
        <v>0</v>
      </c>
      <c r="AJ8" s="24"/>
      <c r="AK8" s="24"/>
      <c r="AL8" s="24"/>
      <c r="AN8" s="49">
        <f t="shared" si="18"/>
        <v>0</v>
      </c>
      <c r="AO8" s="49">
        <f>ROUNDDOWN(G8*'4대보험공제요율표'!$D$4,-1)</f>
        <v>0</v>
      </c>
      <c r="AP8" s="49">
        <f>ROUNDDOWN(G8*'4대보험공제요율표'!$D$5,-1)</f>
        <v>0</v>
      </c>
      <c r="AQ8" s="49">
        <f t="shared" si="19"/>
        <v>0</v>
      </c>
      <c r="AR8" s="49">
        <f>ROUNDDOWN(H8*'4대보험공제요율표'!$D$6,-1)</f>
        <v>0</v>
      </c>
      <c r="AS8" s="49">
        <f>ROUNDDOWN(H8*'4대보험공제요율표'!$D$7,-1)</f>
        <v>0</v>
      </c>
      <c r="AT8" s="49">
        <f t="shared" si="20"/>
        <v>0</v>
      </c>
      <c r="AU8" s="49">
        <f>ROUNDDOWN(AR8*'4대보험공제요율표'!$D$8,-1)</f>
        <v>0</v>
      </c>
      <c r="AV8" s="49">
        <f>ROUNDDOWN(AS8*'4대보험공제요율표'!$D$8,-1)</f>
        <v>0</v>
      </c>
      <c r="AW8" s="49">
        <f t="shared" si="21"/>
        <v>0</v>
      </c>
      <c r="AX8" s="49">
        <f>ROUNDDOWN(I8*'4대보험공제요율표'!$D$10,-1)</f>
        <v>0</v>
      </c>
      <c r="AY8" s="49">
        <f>ROUNDDOWN(I8*'4대보험공제요율표'!$D$11,-1)</f>
        <v>0</v>
      </c>
    </row>
    <row r="9" spans="1:51" x14ac:dyDescent="0.3">
      <c r="A9" s="272">
        <v>4</v>
      </c>
      <c r="B9" s="272" t="str">
        <f t="shared" ca="1" si="0"/>
        <v>김서정</v>
      </c>
      <c r="C9" s="272" t="str">
        <f t="shared" ca="1" si="1"/>
        <v>780828-2******</v>
      </c>
      <c r="D9" s="272" t="str">
        <f t="shared" ca="1" si="2"/>
        <v>501여단 4대대</v>
      </c>
      <c r="E9" s="272" t="str">
        <f t="shared" ca="1" si="3"/>
        <v>민간조리원</v>
      </c>
      <c r="F9" s="95">
        <f t="shared" ca="1" si="4"/>
        <v>0</v>
      </c>
      <c r="G9" s="49"/>
      <c r="H9" s="49"/>
      <c r="I9" s="49"/>
      <c r="J9" s="151">
        <f t="shared" si="5"/>
        <v>0</v>
      </c>
      <c r="K9" s="151">
        <f t="shared" si="6"/>
        <v>0</v>
      </c>
      <c r="L9" s="151">
        <f t="shared" si="7"/>
        <v>0</v>
      </c>
      <c r="M9" s="23"/>
      <c r="N9" s="23"/>
      <c r="O9" s="23"/>
      <c r="P9" s="34">
        <f t="shared" si="8"/>
        <v>0</v>
      </c>
      <c r="Q9" s="152">
        <f t="shared" si="9"/>
        <v>0</v>
      </c>
      <c r="R9" s="34">
        <f t="shared" si="10"/>
        <v>0</v>
      </c>
      <c r="S9" s="34">
        <f t="shared" si="11"/>
        <v>0</v>
      </c>
      <c r="T9" s="34">
        <f t="shared" si="12"/>
        <v>0</v>
      </c>
      <c r="U9" s="24"/>
      <c r="V9" s="34"/>
      <c r="W9" s="34"/>
      <c r="X9" s="34"/>
      <c r="Y9" s="24"/>
      <c r="Z9" s="24"/>
      <c r="AA9" s="24"/>
      <c r="AB9" s="24"/>
      <c r="AC9" s="24"/>
      <c r="AD9" s="34">
        <f>IF(R9&gt;1060000,INDEX(간이세액표!A:L,MATCH(R9,간이세액표!A:A,3),F9+3),0)</f>
        <v>0</v>
      </c>
      <c r="AE9" s="34">
        <f t="shared" si="13"/>
        <v>0</v>
      </c>
      <c r="AF9" s="46">
        <f t="shared" si="14"/>
        <v>0</v>
      </c>
      <c r="AG9" s="46">
        <f t="shared" si="15"/>
        <v>0</v>
      </c>
      <c r="AH9" s="46">
        <f t="shared" si="16"/>
        <v>0</v>
      </c>
      <c r="AI9" s="46">
        <f t="shared" si="17"/>
        <v>0</v>
      </c>
      <c r="AJ9" s="24"/>
      <c r="AK9" s="24"/>
      <c r="AL9" s="24"/>
      <c r="AN9" s="49">
        <f t="shared" si="18"/>
        <v>0</v>
      </c>
      <c r="AO9" s="49">
        <f>ROUNDDOWN(G9*'4대보험공제요율표'!$D$4,-1)</f>
        <v>0</v>
      </c>
      <c r="AP9" s="49">
        <f>ROUNDDOWN(G9*'4대보험공제요율표'!$D$5,-1)</f>
        <v>0</v>
      </c>
      <c r="AQ9" s="49">
        <f t="shared" si="19"/>
        <v>0</v>
      </c>
      <c r="AR9" s="49">
        <f>ROUNDDOWN(H9*'4대보험공제요율표'!$D$6,-1)</f>
        <v>0</v>
      </c>
      <c r="AS9" s="49">
        <f>ROUNDDOWN(H9*'4대보험공제요율표'!$D$7,-1)</f>
        <v>0</v>
      </c>
      <c r="AT9" s="49">
        <f t="shared" si="20"/>
        <v>0</v>
      </c>
      <c r="AU9" s="49">
        <f>ROUNDDOWN(AR9*'4대보험공제요율표'!$D$8,-1)</f>
        <v>0</v>
      </c>
      <c r="AV9" s="49">
        <f>ROUNDDOWN(AS9*'4대보험공제요율표'!$D$8,-1)</f>
        <v>0</v>
      </c>
      <c r="AW9" s="49">
        <f t="shared" si="21"/>
        <v>0</v>
      </c>
      <c r="AX9" s="49">
        <f>ROUNDDOWN(I9*'4대보험공제요율표'!$D$10,-1)</f>
        <v>0</v>
      </c>
      <c r="AY9" s="49">
        <f>ROUNDDOWN(I9*'4대보험공제요율표'!$D$11,-1)</f>
        <v>0</v>
      </c>
    </row>
    <row r="10" spans="1:51" x14ac:dyDescent="0.3">
      <c r="A10" s="47">
        <v>5</v>
      </c>
      <c r="B10" s="94" t="str">
        <f t="shared" ca="1" si="0"/>
        <v>윤정여</v>
      </c>
      <c r="C10" s="94" t="str">
        <f t="shared" ca="1" si="1"/>
        <v>691023-2******</v>
      </c>
      <c r="D10" s="94" t="str">
        <f t="shared" ca="1" si="2"/>
        <v>501여단 6대대</v>
      </c>
      <c r="E10" s="94" t="str">
        <f t="shared" ca="1" si="3"/>
        <v>민간조리원</v>
      </c>
      <c r="F10" s="95">
        <f t="shared" ca="1" si="4"/>
        <v>0</v>
      </c>
      <c r="G10" s="49"/>
      <c r="H10" s="49"/>
      <c r="I10" s="49"/>
      <c r="J10" s="151">
        <f t="shared" si="5"/>
        <v>0</v>
      </c>
      <c r="K10" s="151">
        <f t="shared" si="6"/>
        <v>0</v>
      </c>
      <c r="L10" s="151">
        <f t="shared" si="7"/>
        <v>0</v>
      </c>
      <c r="M10" s="23"/>
      <c r="N10" s="23"/>
      <c r="O10" s="23"/>
      <c r="P10" s="34">
        <f t="shared" si="8"/>
        <v>0</v>
      </c>
      <c r="Q10" s="152">
        <f t="shared" si="9"/>
        <v>0</v>
      </c>
      <c r="R10" s="34">
        <f t="shared" si="10"/>
        <v>0</v>
      </c>
      <c r="S10" s="34">
        <f t="shared" si="11"/>
        <v>0</v>
      </c>
      <c r="T10" s="34">
        <f t="shared" si="12"/>
        <v>0</v>
      </c>
      <c r="U10" s="24"/>
      <c r="V10" s="34"/>
      <c r="W10" s="34"/>
      <c r="X10" s="34"/>
      <c r="Y10" s="24"/>
      <c r="Z10" s="24"/>
      <c r="AA10" s="24"/>
      <c r="AB10" s="24"/>
      <c r="AC10" s="24"/>
      <c r="AD10" s="34">
        <f>IF(R10&gt;1060000,INDEX(간이세액표!A:L,MATCH(R10,간이세액표!A:A,3),F10+3),0)</f>
        <v>0</v>
      </c>
      <c r="AE10" s="34">
        <f t="shared" si="13"/>
        <v>0</v>
      </c>
      <c r="AF10" s="46">
        <f t="shared" si="14"/>
        <v>0</v>
      </c>
      <c r="AG10" s="46">
        <f t="shared" si="15"/>
        <v>0</v>
      </c>
      <c r="AH10" s="46">
        <f t="shared" si="16"/>
        <v>0</v>
      </c>
      <c r="AI10" s="46">
        <f t="shared" si="17"/>
        <v>0</v>
      </c>
      <c r="AJ10" s="24"/>
      <c r="AK10" s="24"/>
      <c r="AL10" s="24"/>
      <c r="AN10" s="49">
        <f t="shared" si="18"/>
        <v>0</v>
      </c>
      <c r="AO10" s="49">
        <f>ROUNDDOWN(G10*'4대보험공제요율표'!$D$4,-1)</f>
        <v>0</v>
      </c>
      <c r="AP10" s="49">
        <f>ROUNDDOWN(G10*'4대보험공제요율표'!$D$5,-1)</f>
        <v>0</v>
      </c>
      <c r="AQ10" s="49">
        <f t="shared" si="19"/>
        <v>0</v>
      </c>
      <c r="AR10" s="49">
        <f>ROUNDDOWN(H10*'4대보험공제요율표'!$D$6,-1)</f>
        <v>0</v>
      </c>
      <c r="AS10" s="49">
        <f>ROUNDDOWN(H10*'4대보험공제요율표'!$D$7,-1)</f>
        <v>0</v>
      </c>
      <c r="AT10" s="49">
        <f t="shared" si="20"/>
        <v>0</v>
      </c>
      <c r="AU10" s="49">
        <f>ROUNDDOWN(AR10*'4대보험공제요율표'!$D$8,-1)</f>
        <v>0</v>
      </c>
      <c r="AV10" s="49">
        <f>ROUNDDOWN(AS10*'4대보험공제요율표'!$D$8,-1)</f>
        <v>0</v>
      </c>
      <c r="AW10" s="49">
        <f t="shared" si="21"/>
        <v>0</v>
      </c>
      <c r="AX10" s="49">
        <f>ROUNDDOWN(I10*'4대보험공제요율표'!$D$10,-1)</f>
        <v>0</v>
      </c>
      <c r="AY10" s="49">
        <f>ROUNDDOWN(I10*'4대보험공제요율표'!$D$11,-1)</f>
        <v>0</v>
      </c>
    </row>
    <row r="11" spans="1:51" x14ac:dyDescent="0.3">
      <c r="A11" s="282">
        <v>6</v>
      </c>
      <c r="B11" s="282" t="str">
        <f t="shared" ca="1" si="0"/>
        <v>홍정희</v>
      </c>
      <c r="C11" s="282" t="str">
        <f t="shared" ca="1" si="1"/>
        <v>611210-2******</v>
      </c>
      <c r="D11" s="282" t="str">
        <f t="shared" ca="1" si="2"/>
        <v>501여단 7대대</v>
      </c>
      <c r="E11" s="282" t="str">
        <f t="shared" ca="1" si="3"/>
        <v>민간조리원</v>
      </c>
      <c r="F11" s="95">
        <f t="shared" ca="1" si="4"/>
        <v>0</v>
      </c>
      <c r="G11" s="49"/>
      <c r="H11" s="49"/>
      <c r="I11" s="49"/>
      <c r="J11" s="151">
        <f t="shared" si="5"/>
        <v>0</v>
      </c>
      <c r="K11" s="151">
        <f t="shared" si="6"/>
        <v>0</v>
      </c>
      <c r="L11" s="151">
        <f t="shared" si="7"/>
        <v>0</v>
      </c>
      <c r="M11" s="23"/>
      <c r="N11" s="23"/>
      <c r="O11" s="23"/>
      <c r="P11" s="34">
        <f t="shared" si="8"/>
        <v>0</v>
      </c>
      <c r="Q11" s="152">
        <f t="shared" si="9"/>
        <v>0</v>
      </c>
      <c r="R11" s="34">
        <f t="shared" si="10"/>
        <v>0</v>
      </c>
      <c r="S11" s="34">
        <f t="shared" si="11"/>
        <v>0</v>
      </c>
      <c r="T11" s="34">
        <f t="shared" si="12"/>
        <v>0</v>
      </c>
      <c r="U11" s="24"/>
      <c r="V11" s="34"/>
      <c r="W11" s="34"/>
      <c r="X11" s="34"/>
      <c r="Y11" s="24"/>
      <c r="Z11" s="24"/>
      <c r="AA11" s="24"/>
      <c r="AB11" s="24"/>
      <c r="AC11" s="24"/>
      <c r="AD11" s="34">
        <f>IF(R11&gt;1060000,INDEX(간이세액표!A:L,MATCH(R11,간이세액표!A:A,3),F11+3),0)</f>
        <v>0</v>
      </c>
      <c r="AE11" s="34">
        <f t="shared" si="13"/>
        <v>0</v>
      </c>
      <c r="AF11" s="46">
        <f t="shared" si="14"/>
        <v>0</v>
      </c>
      <c r="AG11" s="46">
        <f t="shared" si="15"/>
        <v>0</v>
      </c>
      <c r="AH11" s="46">
        <f t="shared" si="16"/>
        <v>0</v>
      </c>
      <c r="AI11" s="46">
        <f t="shared" si="17"/>
        <v>0</v>
      </c>
      <c r="AJ11" s="24"/>
      <c r="AK11" s="24"/>
      <c r="AL11" s="24"/>
      <c r="AN11" s="49">
        <f t="shared" si="18"/>
        <v>0</v>
      </c>
      <c r="AO11" s="49">
        <f>ROUNDDOWN(G11*'4대보험공제요율표'!$D$4,-1)</f>
        <v>0</v>
      </c>
      <c r="AP11" s="49">
        <f>ROUNDDOWN(G11*'4대보험공제요율표'!$D$5,-1)</f>
        <v>0</v>
      </c>
      <c r="AQ11" s="49">
        <f t="shared" si="19"/>
        <v>0</v>
      </c>
      <c r="AR11" s="49">
        <f>ROUNDDOWN(H11*'4대보험공제요율표'!$D$6,-1)</f>
        <v>0</v>
      </c>
      <c r="AS11" s="49">
        <f>ROUNDDOWN(H11*'4대보험공제요율표'!$D$7,-1)</f>
        <v>0</v>
      </c>
      <c r="AT11" s="49">
        <f t="shared" si="20"/>
        <v>0</v>
      </c>
      <c r="AU11" s="49">
        <f>ROUNDDOWN(AR11*'4대보험공제요율표'!$D$8,-1)</f>
        <v>0</v>
      </c>
      <c r="AV11" s="49">
        <f>ROUNDDOWN(AS11*'4대보험공제요율표'!$D$8,-1)</f>
        <v>0</v>
      </c>
      <c r="AW11" s="49">
        <f t="shared" si="21"/>
        <v>0</v>
      </c>
      <c r="AX11" s="49">
        <f>ROUNDDOWN(I11*'4대보험공제요율표'!$D$10,-1)</f>
        <v>0</v>
      </c>
      <c r="AY11" s="49">
        <f>ROUNDDOWN(I11*'4대보험공제요율표'!$D$11,-1)</f>
        <v>0</v>
      </c>
    </row>
    <row r="12" spans="1:51" x14ac:dyDescent="0.3">
      <c r="A12" s="47">
        <v>7</v>
      </c>
      <c r="B12" s="94" t="str">
        <f t="shared" ca="1" si="0"/>
        <v>이숙이</v>
      </c>
      <c r="C12" s="94" t="str">
        <f t="shared" ca="1" si="1"/>
        <v>680604-2******</v>
      </c>
      <c r="D12" s="94" t="str">
        <f t="shared" ca="1" si="2"/>
        <v>120여단 본부</v>
      </c>
      <c r="E12" s="94" t="str">
        <f t="shared" ca="1" si="3"/>
        <v>민간조리원</v>
      </c>
      <c r="F12" s="95">
        <f t="shared" ca="1" si="4"/>
        <v>1</v>
      </c>
      <c r="G12" s="49"/>
      <c r="H12" s="49"/>
      <c r="I12" s="49"/>
      <c r="J12" s="151">
        <f t="shared" si="5"/>
        <v>0</v>
      </c>
      <c r="K12" s="151">
        <f t="shared" si="6"/>
        <v>0</v>
      </c>
      <c r="L12" s="151">
        <f t="shared" si="7"/>
        <v>0</v>
      </c>
      <c r="M12" s="23"/>
      <c r="N12" s="23"/>
      <c r="O12" s="23"/>
      <c r="P12" s="34">
        <f t="shared" si="8"/>
        <v>0</v>
      </c>
      <c r="Q12" s="152">
        <f t="shared" si="9"/>
        <v>0</v>
      </c>
      <c r="R12" s="34">
        <f t="shared" si="10"/>
        <v>0</v>
      </c>
      <c r="S12" s="34">
        <f t="shared" si="11"/>
        <v>0</v>
      </c>
      <c r="T12" s="34">
        <f t="shared" si="12"/>
        <v>0</v>
      </c>
      <c r="U12" s="24"/>
      <c r="V12" s="34"/>
      <c r="W12" s="34"/>
      <c r="X12" s="34"/>
      <c r="Y12" s="24"/>
      <c r="Z12" s="24"/>
      <c r="AA12" s="24"/>
      <c r="AB12" s="24"/>
      <c r="AC12" s="24"/>
      <c r="AD12" s="34">
        <f>IF(R12&gt;1060000,INDEX(간이세액표!A:L,MATCH(R12,간이세액표!A:A,3),F12+3),0)</f>
        <v>0</v>
      </c>
      <c r="AE12" s="34">
        <f t="shared" si="13"/>
        <v>0</v>
      </c>
      <c r="AF12" s="46">
        <f t="shared" si="14"/>
        <v>0</v>
      </c>
      <c r="AG12" s="46">
        <f t="shared" si="15"/>
        <v>0</v>
      </c>
      <c r="AH12" s="46">
        <f t="shared" si="16"/>
        <v>0</v>
      </c>
      <c r="AI12" s="46">
        <f t="shared" si="17"/>
        <v>0</v>
      </c>
      <c r="AJ12" s="24"/>
      <c r="AK12" s="24"/>
      <c r="AL12" s="24"/>
      <c r="AN12" s="49">
        <f t="shared" si="18"/>
        <v>0</v>
      </c>
      <c r="AO12" s="49">
        <f>ROUNDDOWN(G12*'4대보험공제요율표'!$D$4,-1)</f>
        <v>0</v>
      </c>
      <c r="AP12" s="49">
        <f>ROUNDDOWN(G12*'4대보험공제요율표'!$D$5,-1)</f>
        <v>0</v>
      </c>
      <c r="AQ12" s="49">
        <f t="shared" si="19"/>
        <v>0</v>
      </c>
      <c r="AR12" s="49">
        <f>ROUNDDOWN(H12*'4대보험공제요율표'!$D$6,-1)</f>
        <v>0</v>
      </c>
      <c r="AS12" s="49">
        <f>ROUNDDOWN(H12*'4대보험공제요율표'!$D$7,-1)</f>
        <v>0</v>
      </c>
      <c r="AT12" s="49">
        <f t="shared" si="20"/>
        <v>0</v>
      </c>
      <c r="AU12" s="49">
        <f>ROUNDDOWN(AR12*'4대보험공제요율표'!$D$8,-1)</f>
        <v>0</v>
      </c>
      <c r="AV12" s="49">
        <f>ROUNDDOWN(AS12*'4대보험공제요율표'!$D$8,-1)</f>
        <v>0</v>
      </c>
      <c r="AW12" s="49">
        <f t="shared" si="21"/>
        <v>0</v>
      </c>
      <c r="AX12" s="49">
        <f>ROUNDDOWN(I12*'4대보험공제요율표'!$D$10,-1)</f>
        <v>0</v>
      </c>
      <c r="AY12" s="49">
        <f>ROUNDDOWN(I12*'4대보험공제요율표'!$D$11,-1)</f>
        <v>0</v>
      </c>
    </row>
    <row r="13" spans="1:51" x14ac:dyDescent="0.3">
      <c r="A13" s="280">
        <v>8</v>
      </c>
      <c r="B13" s="273" t="str">
        <f t="shared" ca="1" si="0"/>
        <v>박순득</v>
      </c>
      <c r="C13" s="273" t="str">
        <f t="shared" ca="1" si="1"/>
        <v>610119-2******</v>
      </c>
      <c r="D13" s="273" t="str">
        <f t="shared" ca="1" si="2"/>
        <v>120여단 1대대</v>
      </c>
      <c r="E13" s="273" t="str">
        <f t="shared" ca="1" si="3"/>
        <v>민간조리원</v>
      </c>
      <c r="F13" s="95">
        <f t="shared" ca="1" si="4"/>
        <v>0</v>
      </c>
      <c r="G13" s="49"/>
      <c r="H13" s="49"/>
      <c r="I13" s="49"/>
      <c r="J13" s="151">
        <f t="shared" si="5"/>
        <v>0</v>
      </c>
      <c r="K13" s="151">
        <f t="shared" si="6"/>
        <v>0</v>
      </c>
      <c r="L13" s="151">
        <f t="shared" si="7"/>
        <v>0</v>
      </c>
      <c r="M13" s="23"/>
      <c r="N13" s="23"/>
      <c r="O13" s="23"/>
      <c r="P13" s="34">
        <f t="shared" si="8"/>
        <v>0</v>
      </c>
      <c r="Q13" s="152">
        <f t="shared" si="9"/>
        <v>0</v>
      </c>
      <c r="R13" s="34">
        <f t="shared" si="10"/>
        <v>0</v>
      </c>
      <c r="S13" s="34">
        <f t="shared" si="11"/>
        <v>0</v>
      </c>
      <c r="T13" s="34">
        <f t="shared" si="12"/>
        <v>0</v>
      </c>
      <c r="U13" s="24"/>
      <c r="V13" s="34"/>
      <c r="W13" s="34"/>
      <c r="X13" s="34"/>
      <c r="Y13" s="24"/>
      <c r="Z13" s="24"/>
      <c r="AA13" s="24"/>
      <c r="AB13" s="24"/>
      <c r="AC13" s="24"/>
      <c r="AD13" s="34">
        <f>IF(R13&gt;1060000,INDEX(간이세액표!A:L,MATCH(R13,간이세액표!A:A,3),F13+3),0)</f>
        <v>0</v>
      </c>
      <c r="AE13" s="34">
        <f t="shared" si="13"/>
        <v>0</v>
      </c>
      <c r="AF13" s="46">
        <f t="shared" si="14"/>
        <v>0</v>
      </c>
      <c r="AG13" s="46">
        <f t="shared" si="15"/>
        <v>0</v>
      </c>
      <c r="AH13" s="46">
        <f t="shared" si="16"/>
        <v>0</v>
      </c>
      <c r="AI13" s="46">
        <f t="shared" si="17"/>
        <v>0</v>
      </c>
      <c r="AJ13" s="24"/>
      <c r="AK13" s="24"/>
      <c r="AL13" s="24"/>
      <c r="AN13" s="49">
        <f t="shared" si="18"/>
        <v>0</v>
      </c>
      <c r="AO13" s="49">
        <f>ROUNDDOWN(G13*'4대보험공제요율표'!$D$4,-1)</f>
        <v>0</v>
      </c>
      <c r="AP13" s="49">
        <f>ROUNDDOWN(G13*'4대보험공제요율표'!$D$5,-1)</f>
        <v>0</v>
      </c>
      <c r="AQ13" s="49">
        <f t="shared" si="19"/>
        <v>0</v>
      </c>
      <c r="AR13" s="49">
        <f>ROUNDDOWN(H13*'4대보험공제요율표'!$D$6,-1)</f>
        <v>0</v>
      </c>
      <c r="AS13" s="49">
        <f>ROUNDDOWN(H13*'4대보험공제요율표'!$D$7,-1)</f>
        <v>0</v>
      </c>
      <c r="AT13" s="49">
        <f t="shared" si="20"/>
        <v>0</v>
      </c>
      <c r="AU13" s="49">
        <f>ROUNDDOWN(AR13*'4대보험공제요율표'!$D$8,-1)</f>
        <v>0</v>
      </c>
      <c r="AV13" s="49">
        <f>ROUNDDOWN(AS13*'4대보험공제요율표'!$D$8,-1)</f>
        <v>0</v>
      </c>
      <c r="AW13" s="49">
        <f t="shared" si="21"/>
        <v>0</v>
      </c>
      <c r="AX13" s="49">
        <f>ROUNDDOWN(I13*'4대보험공제요율표'!$D$10,-1)</f>
        <v>0</v>
      </c>
      <c r="AY13" s="49">
        <f>ROUNDDOWN(I13*'4대보험공제요율표'!$D$11,-1)</f>
        <v>0</v>
      </c>
    </row>
    <row r="14" spans="1:51" x14ac:dyDescent="0.3">
      <c r="A14" s="47">
        <v>9</v>
      </c>
      <c r="B14" s="94" t="str">
        <f t="shared" ca="1" si="0"/>
        <v>양희자</v>
      </c>
      <c r="C14" s="94" t="str">
        <f t="shared" ca="1" si="1"/>
        <v>670115-2******</v>
      </c>
      <c r="D14" s="94" t="str">
        <f t="shared" ca="1" si="2"/>
        <v>120여단 2대대</v>
      </c>
      <c r="E14" s="94" t="str">
        <f t="shared" ca="1" si="3"/>
        <v>민간조리원</v>
      </c>
      <c r="F14" s="95">
        <f t="shared" ca="1" si="4"/>
        <v>0</v>
      </c>
      <c r="G14" s="49"/>
      <c r="H14" s="49"/>
      <c r="I14" s="49"/>
      <c r="J14" s="151">
        <f t="shared" si="5"/>
        <v>0</v>
      </c>
      <c r="K14" s="151">
        <f t="shared" si="6"/>
        <v>0</v>
      </c>
      <c r="L14" s="151">
        <f t="shared" si="7"/>
        <v>0</v>
      </c>
      <c r="M14" s="23"/>
      <c r="N14" s="23"/>
      <c r="O14" s="23"/>
      <c r="P14" s="34">
        <f t="shared" si="8"/>
        <v>0</v>
      </c>
      <c r="Q14" s="152">
        <f t="shared" si="9"/>
        <v>0</v>
      </c>
      <c r="R14" s="34">
        <f t="shared" si="10"/>
        <v>0</v>
      </c>
      <c r="S14" s="34">
        <f t="shared" si="11"/>
        <v>0</v>
      </c>
      <c r="T14" s="34">
        <f t="shared" si="12"/>
        <v>0</v>
      </c>
      <c r="U14" s="24"/>
      <c r="V14" s="34"/>
      <c r="W14" s="34"/>
      <c r="X14" s="34"/>
      <c r="Y14" s="24"/>
      <c r="Z14" s="24"/>
      <c r="AA14" s="24"/>
      <c r="AB14" s="24"/>
      <c r="AC14" s="24"/>
      <c r="AD14" s="34">
        <f>IF(R14&gt;1060000,INDEX(간이세액표!A:L,MATCH(R14,간이세액표!A:A,3),F14+3),0)</f>
        <v>0</v>
      </c>
      <c r="AE14" s="34">
        <f t="shared" si="13"/>
        <v>0</v>
      </c>
      <c r="AF14" s="46">
        <f t="shared" si="14"/>
        <v>0</v>
      </c>
      <c r="AG14" s="46">
        <f t="shared" si="15"/>
        <v>0</v>
      </c>
      <c r="AH14" s="46">
        <f t="shared" si="16"/>
        <v>0</v>
      </c>
      <c r="AI14" s="46">
        <f t="shared" si="17"/>
        <v>0</v>
      </c>
      <c r="AJ14" s="24"/>
      <c r="AK14" s="24"/>
      <c r="AL14" s="24"/>
      <c r="AN14" s="49">
        <f t="shared" si="18"/>
        <v>0</v>
      </c>
      <c r="AO14" s="49">
        <f>ROUNDDOWN(G14*'4대보험공제요율표'!$D$4,-1)</f>
        <v>0</v>
      </c>
      <c r="AP14" s="49">
        <f>ROUNDDOWN(G14*'4대보험공제요율표'!$D$5,-1)</f>
        <v>0</v>
      </c>
      <c r="AQ14" s="49">
        <f t="shared" si="19"/>
        <v>0</v>
      </c>
      <c r="AR14" s="49">
        <f>ROUNDDOWN(H14*'4대보험공제요율표'!$D$6,-1)</f>
        <v>0</v>
      </c>
      <c r="AS14" s="49">
        <f>ROUNDDOWN(H14*'4대보험공제요율표'!$D$7,-1)</f>
        <v>0</v>
      </c>
      <c r="AT14" s="49">
        <f t="shared" si="20"/>
        <v>0</v>
      </c>
      <c r="AU14" s="49">
        <f>ROUNDDOWN(AR14*'4대보험공제요율표'!$D$8,-1)</f>
        <v>0</v>
      </c>
      <c r="AV14" s="49">
        <f>ROUNDDOWN(AS14*'4대보험공제요율표'!$D$8,-1)</f>
        <v>0</v>
      </c>
      <c r="AW14" s="49">
        <f t="shared" si="21"/>
        <v>0</v>
      </c>
      <c r="AX14" s="49">
        <f>ROUNDDOWN(I14*'4대보험공제요율표'!$D$10,-1)</f>
        <v>0</v>
      </c>
      <c r="AY14" s="49">
        <f>ROUNDDOWN(I14*'4대보험공제요율표'!$D$11,-1)</f>
        <v>0</v>
      </c>
    </row>
    <row r="15" spans="1:51" x14ac:dyDescent="0.3">
      <c r="A15" s="47">
        <v>10</v>
      </c>
      <c r="B15" s="94" t="str">
        <f t="shared" ca="1" si="0"/>
        <v>권경임</v>
      </c>
      <c r="C15" s="94" t="str">
        <f t="shared" ca="1" si="1"/>
        <v>640419-2******</v>
      </c>
      <c r="D15" s="94" t="str">
        <f t="shared" ca="1" si="2"/>
        <v>120여단 3대대</v>
      </c>
      <c r="E15" s="94" t="str">
        <f t="shared" ca="1" si="3"/>
        <v>민간조리원</v>
      </c>
      <c r="F15" s="95">
        <f t="shared" ca="1" si="4"/>
        <v>2</v>
      </c>
      <c r="G15" s="49"/>
      <c r="H15" s="49"/>
      <c r="I15" s="49"/>
      <c r="J15" s="151">
        <f t="shared" si="5"/>
        <v>0</v>
      </c>
      <c r="K15" s="151">
        <f t="shared" si="6"/>
        <v>0</v>
      </c>
      <c r="L15" s="151">
        <f t="shared" si="7"/>
        <v>0</v>
      </c>
      <c r="M15" s="23"/>
      <c r="N15" s="23"/>
      <c r="O15" s="23"/>
      <c r="P15" s="34">
        <f t="shared" si="8"/>
        <v>0</v>
      </c>
      <c r="Q15" s="152">
        <f t="shared" si="9"/>
        <v>0</v>
      </c>
      <c r="R15" s="34">
        <f t="shared" si="10"/>
        <v>0</v>
      </c>
      <c r="S15" s="34">
        <f t="shared" si="11"/>
        <v>0</v>
      </c>
      <c r="T15" s="34">
        <f t="shared" si="12"/>
        <v>0</v>
      </c>
      <c r="U15" s="24"/>
      <c r="V15" s="34"/>
      <c r="W15" s="34"/>
      <c r="X15" s="34"/>
      <c r="Y15" s="24"/>
      <c r="Z15" s="24"/>
      <c r="AA15" s="24"/>
      <c r="AB15" s="24"/>
      <c r="AC15" s="24"/>
      <c r="AD15" s="34">
        <f>IF(R15&gt;1060000,INDEX(간이세액표!A:L,MATCH(R15,간이세액표!A:A,3),F15+3),0)</f>
        <v>0</v>
      </c>
      <c r="AE15" s="34">
        <f t="shared" si="13"/>
        <v>0</v>
      </c>
      <c r="AF15" s="46">
        <f t="shared" si="14"/>
        <v>0</v>
      </c>
      <c r="AG15" s="46">
        <f t="shared" si="15"/>
        <v>0</v>
      </c>
      <c r="AH15" s="46">
        <f t="shared" si="16"/>
        <v>0</v>
      </c>
      <c r="AI15" s="46">
        <f t="shared" si="17"/>
        <v>0</v>
      </c>
      <c r="AJ15" s="24"/>
      <c r="AK15" s="24"/>
      <c r="AL15" s="24"/>
      <c r="AN15" s="49">
        <f t="shared" si="18"/>
        <v>0</v>
      </c>
      <c r="AO15" s="49">
        <f>ROUNDDOWN(G15*'4대보험공제요율표'!$D$4,-1)</f>
        <v>0</v>
      </c>
      <c r="AP15" s="49">
        <f>ROUNDDOWN(G15*'4대보험공제요율표'!$D$5,-1)</f>
        <v>0</v>
      </c>
      <c r="AQ15" s="49">
        <f t="shared" si="19"/>
        <v>0</v>
      </c>
      <c r="AR15" s="49">
        <f>ROUNDDOWN(H15*'4대보험공제요율표'!$D$6,-1)</f>
        <v>0</v>
      </c>
      <c r="AS15" s="49">
        <f>ROUNDDOWN(H15*'4대보험공제요율표'!$D$7,-1)</f>
        <v>0</v>
      </c>
      <c r="AT15" s="49">
        <f t="shared" si="20"/>
        <v>0</v>
      </c>
      <c r="AU15" s="49">
        <f>ROUNDDOWN(AR15*'4대보험공제요율표'!$D$8,-1)</f>
        <v>0</v>
      </c>
      <c r="AV15" s="49">
        <f>ROUNDDOWN(AS15*'4대보험공제요율표'!$D$8,-1)</f>
        <v>0</v>
      </c>
      <c r="AW15" s="49">
        <f t="shared" si="21"/>
        <v>0</v>
      </c>
      <c r="AX15" s="49">
        <f>ROUNDDOWN(I15*'4대보험공제요율표'!$D$10,-1)</f>
        <v>0</v>
      </c>
      <c r="AY15" s="49">
        <f>ROUNDDOWN(I15*'4대보험공제요율표'!$D$11,-1)</f>
        <v>0</v>
      </c>
    </row>
    <row r="16" spans="1:51" x14ac:dyDescent="0.3">
      <c r="A16" s="272">
        <v>11</v>
      </c>
      <c r="B16" s="272" t="str">
        <f t="shared" ca="1" si="0"/>
        <v>권은숙</v>
      </c>
      <c r="C16" s="272" t="str">
        <f t="shared" ca="1" si="1"/>
        <v>800217-2******</v>
      </c>
      <c r="D16" s="272" t="str">
        <f t="shared" ca="1" si="2"/>
        <v>120여단 3대대</v>
      </c>
      <c r="E16" s="272" t="str">
        <f t="shared" ca="1" si="3"/>
        <v>민간조리원</v>
      </c>
      <c r="F16" s="95">
        <f t="shared" ca="1" si="4"/>
        <v>0</v>
      </c>
      <c r="G16" s="49"/>
      <c r="H16" s="49"/>
      <c r="I16" s="49"/>
      <c r="J16" s="151">
        <f t="shared" si="5"/>
        <v>0</v>
      </c>
      <c r="K16" s="151">
        <f t="shared" si="6"/>
        <v>0</v>
      </c>
      <c r="L16" s="151">
        <f t="shared" si="7"/>
        <v>0</v>
      </c>
      <c r="M16" s="23"/>
      <c r="N16" s="23"/>
      <c r="O16" s="23"/>
      <c r="P16" s="34">
        <f t="shared" si="8"/>
        <v>0</v>
      </c>
      <c r="Q16" s="152">
        <f t="shared" si="9"/>
        <v>0</v>
      </c>
      <c r="R16" s="34">
        <f t="shared" si="10"/>
        <v>0</v>
      </c>
      <c r="S16" s="34">
        <f t="shared" si="11"/>
        <v>0</v>
      </c>
      <c r="T16" s="34">
        <f t="shared" si="12"/>
        <v>0</v>
      </c>
      <c r="U16" s="24"/>
      <c r="V16" s="34"/>
      <c r="W16" s="34"/>
      <c r="X16" s="34"/>
      <c r="Y16" s="24"/>
      <c r="Z16" s="24"/>
      <c r="AA16" s="24"/>
      <c r="AB16" s="24"/>
      <c r="AC16" s="24"/>
      <c r="AD16" s="34">
        <f>IF(R16&gt;1060000,INDEX(간이세액표!A:L,MATCH(R16,간이세액표!A:A,3),F16+3),0)</f>
        <v>0</v>
      </c>
      <c r="AE16" s="34">
        <f t="shared" si="13"/>
        <v>0</v>
      </c>
      <c r="AF16" s="46">
        <f t="shared" si="14"/>
        <v>0</v>
      </c>
      <c r="AG16" s="46">
        <f t="shared" si="15"/>
        <v>0</v>
      </c>
      <c r="AH16" s="46">
        <f t="shared" si="16"/>
        <v>0</v>
      </c>
      <c r="AI16" s="46">
        <f t="shared" si="17"/>
        <v>0</v>
      </c>
      <c r="AJ16" s="24"/>
      <c r="AK16" s="24"/>
      <c r="AL16" s="24"/>
      <c r="AN16" s="49">
        <f t="shared" si="18"/>
        <v>0</v>
      </c>
      <c r="AO16" s="49">
        <f>ROUNDDOWN(G16*'4대보험공제요율표'!$D$4,-1)</f>
        <v>0</v>
      </c>
      <c r="AP16" s="49">
        <f>ROUNDDOWN(G16*'4대보험공제요율표'!$D$5,-1)</f>
        <v>0</v>
      </c>
      <c r="AQ16" s="49">
        <f t="shared" si="19"/>
        <v>0</v>
      </c>
      <c r="AR16" s="49">
        <f>ROUNDDOWN(H16*'4대보험공제요율표'!$D$6,-1)</f>
        <v>0</v>
      </c>
      <c r="AS16" s="49">
        <f>ROUNDDOWN(H16*'4대보험공제요율표'!$D$7,-1)</f>
        <v>0</v>
      </c>
      <c r="AT16" s="49">
        <f t="shared" si="20"/>
        <v>0</v>
      </c>
      <c r="AU16" s="49">
        <f>ROUNDDOWN(AR16*'4대보험공제요율표'!$D$8,-1)</f>
        <v>0</v>
      </c>
      <c r="AV16" s="49">
        <f>ROUNDDOWN(AS16*'4대보험공제요율표'!$D$8,-1)</f>
        <v>0</v>
      </c>
      <c r="AW16" s="49">
        <f t="shared" si="21"/>
        <v>0</v>
      </c>
      <c r="AX16" s="49">
        <f>ROUNDDOWN(I16*'4대보험공제요율표'!$D$10,-1)</f>
        <v>0</v>
      </c>
      <c r="AY16" s="49">
        <f>ROUNDDOWN(I16*'4대보험공제요율표'!$D$11,-1)</f>
        <v>0</v>
      </c>
    </row>
    <row r="17" spans="1:51" x14ac:dyDescent="0.3">
      <c r="A17" s="47">
        <v>12</v>
      </c>
      <c r="B17" s="94" t="str">
        <f t="shared" ca="1" si="0"/>
        <v>김명순</v>
      </c>
      <c r="C17" s="94" t="str">
        <f t="shared" ca="1" si="1"/>
        <v>670305-2******</v>
      </c>
      <c r="D17" s="94" t="str">
        <f t="shared" ca="1" si="2"/>
        <v>120여단 5대대</v>
      </c>
      <c r="E17" s="94" t="str">
        <f t="shared" ca="1" si="3"/>
        <v>민간조리원</v>
      </c>
      <c r="F17" s="95">
        <f t="shared" ca="1" si="4"/>
        <v>0</v>
      </c>
      <c r="G17" s="49"/>
      <c r="H17" s="49"/>
      <c r="I17" s="49"/>
      <c r="J17" s="151">
        <f t="shared" si="5"/>
        <v>0</v>
      </c>
      <c r="K17" s="151">
        <f t="shared" si="6"/>
        <v>0</v>
      </c>
      <c r="L17" s="151">
        <f t="shared" si="7"/>
        <v>0</v>
      </c>
      <c r="M17" s="23"/>
      <c r="N17" s="23"/>
      <c r="O17" s="23"/>
      <c r="P17" s="34">
        <f t="shared" si="8"/>
        <v>0</v>
      </c>
      <c r="Q17" s="152">
        <f t="shared" si="9"/>
        <v>0</v>
      </c>
      <c r="R17" s="34">
        <f t="shared" si="10"/>
        <v>0</v>
      </c>
      <c r="S17" s="34">
        <f t="shared" si="11"/>
        <v>0</v>
      </c>
      <c r="T17" s="34">
        <f t="shared" si="12"/>
        <v>0</v>
      </c>
      <c r="U17" s="24"/>
      <c r="V17" s="34"/>
      <c r="W17" s="34"/>
      <c r="X17" s="34"/>
      <c r="Y17" s="24"/>
      <c r="Z17" s="24"/>
      <c r="AA17" s="24"/>
      <c r="AB17" s="24"/>
      <c r="AC17" s="24"/>
      <c r="AD17" s="34">
        <f>IF(R17&gt;1060000,INDEX(간이세액표!A:L,MATCH(R17,간이세액표!A:A,3),F17+3),0)</f>
        <v>0</v>
      </c>
      <c r="AE17" s="34">
        <f t="shared" si="13"/>
        <v>0</v>
      </c>
      <c r="AF17" s="46">
        <f t="shared" si="14"/>
        <v>0</v>
      </c>
      <c r="AG17" s="46">
        <f t="shared" si="15"/>
        <v>0</v>
      </c>
      <c r="AH17" s="46">
        <f t="shared" si="16"/>
        <v>0</v>
      </c>
      <c r="AI17" s="46">
        <f t="shared" si="17"/>
        <v>0</v>
      </c>
      <c r="AJ17" s="24"/>
      <c r="AK17" s="24"/>
      <c r="AL17" s="24"/>
      <c r="AN17" s="49">
        <f t="shared" si="18"/>
        <v>0</v>
      </c>
      <c r="AO17" s="49">
        <f>ROUNDDOWN(G17*'4대보험공제요율표'!$D$4,-1)</f>
        <v>0</v>
      </c>
      <c r="AP17" s="49">
        <f>ROUNDDOWN(G17*'4대보험공제요율표'!$D$5,-1)</f>
        <v>0</v>
      </c>
      <c r="AQ17" s="49">
        <f t="shared" si="19"/>
        <v>0</v>
      </c>
      <c r="AR17" s="49">
        <f>ROUNDDOWN(H17*'4대보험공제요율표'!$D$6,-1)</f>
        <v>0</v>
      </c>
      <c r="AS17" s="49">
        <f>ROUNDDOWN(H17*'4대보험공제요율표'!$D$7,-1)</f>
        <v>0</v>
      </c>
      <c r="AT17" s="49">
        <f t="shared" si="20"/>
        <v>0</v>
      </c>
      <c r="AU17" s="49">
        <f>ROUNDDOWN(AR17*'4대보험공제요율표'!$D$8,-1)</f>
        <v>0</v>
      </c>
      <c r="AV17" s="49">
        <f>ROUNDDOWN(AS17*'4대보험공제요율표'!$D$8,-1)</f>
        <v>0</v>
      </c>
      <c r="AW17" s="49">
        <f t="shared" si="21"/>
        <v>0</v>
      </c>
      <c r="AX17" s="49">
        <f>ROUNDDOWN(I17*'4대보험공제요율표'!$D$10,-1)</f>
        <v>0</v>
      </c>
      <c r="AY17" s="49">
        <f>ROUNDDOWN(I17*'4대보험공제요율표'!$D$11,-1)</f>
        <v>0</v>
      </c>
    </row>
    <row r="18" spans="1:51" x14ac:dyDescent="0.3">
      <c r="A18" s="47">
        <v>13</v>
      </c>
      <c r="B18" s="94" t="str">
        <f t="shared" ca="1" si="0"/>
        <v>신명숙</v>
      </c>
      <c r="C18" s="94" t="str">
        <f t="shared" ca="1" si="1"/>
        <v>580528-2******</v>
      </c>
      <c r="D18" s="94" t="str">
        <f t="shared" ca="1" si="2"/>
        <v>120여단 6대대</v>
      </c>
      <c r="E18" s="94" t="str">
        <f t="shared" ca="1" si="3"/>
        <v>민간조리원</v>
      </c>
      <c r="F18" s="95">
        <f t="shared" ca="1" si="4"/>
        <v>1</v>
      </c>
      <c r="G18" s="49"/>
      <c r="H18" s="49"/>
      <c r="I18" s="49"/>
      <c r="J18" s="151">
        <f t="shared" si="5"/>
        <v>0</v>
      </c>
      <c r="K18" s="151">
        <f t="shared" si="6"/>
        <v>0</v>
      </c>
      <c r="L18" s="151">
        <f t="shared" si="7"/>
        <v>0</v>
      </c>
      <c r="M18" s="23"/>
      <c r="N18" s="23"/>
      <c r="O18" s="23"/>
      <c r="P18" s="34">
        <f t="shared" si="8"/>
        <v>0</v>
      </c>
      <c r="Q18" s="152">
        <f t="shared" si="9"/>
        <v>0</v>
      </c>
      <c r="R18" s="34">
        <f t="shared" si="10"/>
        <v>0</v>
      </c>
      <c r="S18" s="34">
        <f t="shared" si="11"/>
        <v>0</v>
      </c>
      <c r="T18" s="34">
        <f t="shared" si="12"/>
        <v>0</v>
      </c>
      <c r="U18" s="24"/>
      <c r="V18" s="34"/>
      <c r="W18" s="34"/>
      <c r="X18" s="34"/>
      <c r="Y18" s="24"/>
      <c r="Z18" s="24"/>
      <c r="AA18" s="24"/>
      <c r="AB18" s="24"/>
      <c r="AC18" s="24"/>
      <c r="AD18" s="34">
        <f>IF(R18&gt;1060000,INDEX(간이세액표!A:L,MATCH(R18,간이세액표!A:A,3),F18+3),0)</f>
        <v>0</v>
      </c>
      <c r="AE18" s="34">
        <f t="shared" si="13"/>
        <v>0</v>
      </c>
      <c r="AF18" s="46">
        <f t="shared" si="14"/>
        <v>0</v>
      </c>
      <c r="AG18" s="46">
        <f t="shared" si="15"/>
        <v>0</v>
      </c>
      <c r="AH18" s="46">
        <f t="shared" si="16"/>
        <v>0</v>
      </c>
      <c r="AI18" s="46">
        <f t="shared" si="17"/>
        <v>0</v>
      </c>
      <c r="AJ18" s="24"/>
      <c r="AK18" s="24"/>
      <c r="AL18" s="24"/>
      <c r="AN18" s="49">
        <f t="shared" si="18"/>
        <v>0</v>
      </c>
      <c r="AO18" s="49">
        <f>ROUNDDOWN(G18*'4대보험공제요율표'!$D$4,-1)</f>
        <v>0</v>
      </c>
      <c r="AP18" s="49">
        <f>ROUNDDOWN(G18*'4대보험공제요율표'!$D$5,-1)</f>
        <v>0</v>
      </c>
      <c r="AQ18" s="49">
        <f t="shared" si="19"/>
        <v>0</v>
      </c>
      <c r="AR18" s="49">
        <f>ROUNDDOWN(H18*'4대보험공제요율표'!$D$6,-1)</f>
        <v>0</v>
      </c>
      <c r="AS18" s="49">
        <f>ROUNDDOWN(H18*'4대보험공제요율표'!$D$7,-1)</f>
        <v>0</v>
      </c>
      <c r="AT18" s="49">
        <f t="shared" si="20"/>
        <v>0</v>
      </c>
      <c r="AU18" s="49">
        <f>ROUNDDOWN(AR18*'4대보험공제요율표'!$D$8,-1)</f>
        <v>0</v>
      </c>
      <c r="AV18" s="49">
        <f>ROUNDDOWN(AS18*'4대보험공제요율표'!$D$8,-1)</f>
        <v>0</v>
      </c>
      <c r="AW18" s="49">
        <f t="shared" si="21"/>
        <v>0</v>
      </c>
      <c r="AX18" s="49">
        <f>ROUNDDOWN(I18*'4대보험공제요율표'!$D$10,-1)</f>
        <v>0</v>
      </c>
      <c r="AY18" s="49">
        <f>ROUNDDOWN(I18*'4대보험공제요율표'!$D$11,-1)</f>
        <v>0</v>
      </c>
    </row>
    <row r="19" spans="1:51" x14ac:dyDescent="0.3">
      <c r="A19" s="280">
        <v>14</v>
      </c>
      <c r="B19" s="273" t="str">
        <f t="shared" ca="1" si="0"/>
        <v>김영경</v>
      </c>
      <c r="C19" s="273" t="str">
        <f t="shared" ca="1" si="1"/>
        <v>770214-2******</v>
      </c>
      <c r="D19" s="273" t="str">
        <f t="shared" ca="1" si="2"/>
        <v>121여단 본부</v>
      </c>
      <c r="E19" s="273" t="str">
        <f t="shared" ca="1" si="3"/>
        <v>민간조리원</v>
      </c>
      <c r="F19" s="95">
        <f t="shared" ca="1" si="4"/>
        <v>0</v>
      </c>
      <c r="G19" s="49"/>
      <c r="H19" s="49"/>
      <c r="I19" s="49"/>
      <c r="J19" s="151">
        <f t="shared" si="5"/>
        <v>0</v>
      </c>
      <c r="K19" s="151">
        <f t="shared" si="6"/>
        <v>0</v>
      </c>
      <c r="L19" s="151">
        <f t="shared" si="7"/>
        <v>0</v>
      </c>
      <c r="M19" s="23"/>
      <c r="N19" s="23"/>
      <c r="O19" s="23"/>
      <c r="P19" s="34">
        <f t="shared" si="8"/>
        <v>0</v>
      </c>
      <c r="Q19" s="152">
        <f t="shared" si="9"/>
        <v>0</v>
      </c>
      <c r="R19" s="34">
        <f t="shared" si="10"/>
        <v>0</v>
      </c>
      <c r="S19" s="34">
        <f t="shared" si="11"/>
        <v>0</v>
      </c>
      <c r="T19" s="34">
        <f t="shared" si="12"/>
        <v>0</v>
      </c>
      <c r="U19" s="24"/>
      <c r="V19" s="34"/>
      <c r="W19" s="34"/>
      <c r="X19" s="34"/>
      <c r="Y19" s="24"/>
      <c r="Z19" s="24"/>
      <c r="AA19" s="24"/>
      <c r="AB19" s="24"/>
      <c r="AC19" s="24"/>
      <c r="AD19" s="34">
        <f>IF(R19&gt;1060000,INDEX(간이세액표!A:L,MATCH(R19,간이세액표!A:A,3),F19+3),0)</f>
        <v>0</v>
      </c>
      <c r="AE19" s="34">
        <f t="shared" si="13"/>
        <v>0</v>
      </c>
      <c r="AF19" s="46">
        <f t="shared" si="14"/>
        <v>0</v>
      </c>
      <c r="AG19" s="46">
        <f t="shared" si="15"/>
        <v>0</v>
      </c>
      <c r="AH19" s="46">
        <f t="shared" si="16"/>
        <v>0</v>
      </c>
      <c r="AI19" s="46">
        <f t="shared" si="17"/>
        <v>0</v>
      </c>
      <c r="AJ19" s="24"/>
      <c r="AK19" s="24"/>
      <c r="AL19" s="24"/>
      <c r="AN19" s="49">
        <f t="shared" si="18"/>
        <v>0</v>
      </c>
      <c r="AO19" s="49">
        <f>ROUNDDOWN(G19*'4대보험공제요율표'!$D$4,-1)</f>
        <v>0</v>
      </c>
      <c r="AP19" s="49">
        <f>ROUNDDOWN(G19*'4대보험공제요율표'!$D$5,-1)</f>
        <v>0</v>
      </c>
      <c r="AQ19" s="49">
        <f t="shared" si="19"/>
        <v>0</v>
      </c>
      <c r="AR19" s="49">
        <f>ROUNDDOWN(H19*'4대보험공제요율표'!$D$6,-1)</f>
        <v>0</v>
      </c>
      <c r="AS19" s="49">
        <f>ROUNDDOWN(H19*'4대보험공제요율표'!$D$7,-1)</f>
        <v>0</v>
      </c>
      <c r="AT19" s="49">
        <f t="shared" si="20"/>
        <v>0</v>
      </c>
      <c r="AU19" s="49">
        <f>ROUNDDOWN(AR19*'4대보험공제요율표'!$D$8,-1)</f>
        <v>0</v>
      </c>
      <c r="AV19" s="49">
        <f>ROUNDDOWN(AS19*'4대보험공제요율표'!$D$8,-1)</f>
        <v>0</v>
      </c>
      <c r="AW19" s="49">
        <f t="shared" si="21"/>
        <v>0</v>
      </c>
      <c r="AX19" s="49">
        <f>ROUNDDOWN(I19*'4대보험공제요율표'!$D$10,-1)</f>
        <v>0</v>
      </c>
      <c r="AY19" s="49">
        <f>ROUNDDOWN(I19*'4대보험공제요율표'!$D$11,-1)</f>
        <v>0</v>
      </c>
    </row>
    <row r="20" spans="1:51" x14ac:dyDescent="0.3">
      <c r="A20" s="47">
        <v>15</v>
      </c>
      <c r="B20" s="94" t="str">
        <f t="shared" ca="1" si="0"/>
        <v>손송주</v>
      </c>
      <c r="C20" s="94" t="str">
        <f t="shared" ca="1" si="1"/>
        <v>760727-2******</v>
      </c>
      <c r="D20" s="94" t="str">
        <f t="shared" ca="1" si="2"/>
        <v>121여단 본부</v>
      </c>
      <c r="E20" s="94" t="str">
        <f t="shared" ca="1" si="3"/>
        <v>민간조리원</v>
      </c>
      <c r="F20" s="95">
        <f t="shared" ca="1" si="4"/>
        <v>0</v>
      </c>
      <c r="G20" s="49"/>
      <c r="H20" s="49"/>
      <c r="I20" s="49"/>
      <c r="J20" s="151">
        <f t="shared" si="5"/>
        <v>0</v>
      </c>
      <c r="K20" s="151">
        <f t="shared" si="6"/>
        <v>0</v>
      </c>
      <c r="L20" s="151">
        <f t="shared" si="7"/>
        <v>0</v>
      </c>
      <c r="M20" s="23"/>
      <c r="N20" s="23"/>
      <c r="O20" s="23"/>
      <c r="P20" s="34">
        <f t="shared" si="8"/>
        <v>0</v>
      </c>
      <c r="Q20" s="152">
        <f t="shared" si="9"/>
        <v>0</v>
      </c>
      <c r="R20" s="34">
        <f t="shared" si="10"/>
        <v>0</v>
      </c>
      <c r="S20" s="34">
        <f t="shared" si="11"/>
        <v>0</v>
      </c>
      <c r="T20" s="34">
        <f t="shared" si="12"/>
        <v>0</v>
      </c>
      <c r="U20" s="24"/>
      <c r="V20" s="34"/>
      <c r="W20" s="34"/>
      <c r="X20" s="34"/>
      <c r="Y20" s="24"/>
      <c r="Z20" s="24"/>
      <c r="AA20" s="24"/>
      <c r="AB20" s="24"/>
      <c r="AC20" s="24"/>
      <c r="AD20" s="34">
        <f>IF(R20&gt;1060000,INDEX(간이세액표!A:L,MATCH(R20,간이세액표!A:A,3),F20+3),0)</f>
        <v>0</v>
      </c>
      <c r="AE20" s="34">
        <f t="shared" si="13"/>
        <v>0</v>
      </c>
      <c r="AF20" s="46">
        <f t="shared" si="14"/>
        <v>0</v>
      </c>
      <c r="AG20" s="46">
        <f t="shared" si="15"/>
        <v>0</v>
      </c>
      <c r="AH20" s="46">
        <f t="shared" si="16"/>
        <v>0</v>
      </c>
      <c r="AI20" s="46">
        <f t="shared" si="17"/>
        <v>0</v>
      </c>
      <c r="AJ20" s="24"/>
      <c r="AK20" s="24"/>
      <c r="AL20" s="24"/>
      <c r="AN20" s="49">
        <f t="shared" si="18"/>
        <v>0</v>
      </c>
      <c r="AO20" s="49">
        <f>ROUNDDOWN(G20*'4대보험공제요율표'!$D$4,-1)</f>
        <v>0</v>
      </c>
      <c r="AP20" s="49">
        <f>ROUNDDOWN(G20*'4대보험공제요율표'!$D$5,-1)</f>
        <v>0</v>
      </c>
      <c r="AQ20" s="49">
        <f t="shared" si="19"/>
        <v>0</v>
      </c>
      <c r="AR20" s="49">
        <f>ROUNDDOWN(H20*'4대보험공제요율표'!$D$6,-1)</f>
        <v>0</v>
      </c>
      <c r="AS20" s="49">
        <f>ROUNDDOWN(H20*'4대보험공제요율표'!$D$7,-1)</f>
        <v>0</v>
      </c>
      <c r="AT20" s="49">
        <f t="shared" si="20"/>
        <v>0</v>
      </c>
      <c r="AU20" s="49">
        <f>ROUNDDOWN(AR20*'4대보험공제요율표'!$D$8,-1)</f>
        <v>0</v>
      </c>
      <c r="AV20" s="49">
        <f>ROUNDDOWN(AS20*'4대보험공제요율표'!$D$8,-1)</f>
        <v>0</v>
      </c>
      <c r="AW20" s="49">
        <f t="shared" si="21"/>
        <v>0</v>
      </c>
      <c r="AX20" s="49">
        <f>ROUNDDOWN(I20*'4대보험공제요율표'!$D$10,-1)</f>
        <v>0</v>
      </c>
      <c r="AY20" s="49">
        <f>ROUNDDOWN(I20*'4대보험공제요율표'!$D$11,-1)</f>
        <v>0</v>
      </c>
    </row>
    <row r="21" spans="1:51" x14ac:dyDescent="0.3">
      <c r="A21" s="272">
        <v>16</v>
      </c>
      <c r="B21" s="272" t="str">
        <f t="shared" ca="1" si="0"/>
        <v>박분영</v>
      </c>
      <c r="C21" s="272" t="str">
        <f t="shared" ca="1" si="1"/>
        <v>800502-2******</v>
      </c>
      <c r="D21" s="272" t="str">
        <f t="shared" ca="1" si="2"/>
        <v>121여단 1대대</v>
      </c>
      <c r="E21" s="272" t="str">
        <f t="shared" ca="1" si="3"/>
        <v>민간조리원</v>
      </c>
      <c r="F21" s="95">
        <f t="shared" ca="1" si="4"/>
        <v>0</v>
      </c>
      <c r="G21" s="49"/>
      <c r="H21" s="49"/>
      <c r="I21" s="49"/>
      <c r="J21" s="151">
        <f t="shared" si="5"/>
        <v>0</v>
      </c>
      <c r="K21" s="151">
        <f t="shared" si="6"/>
        <v>0</v>
      </c>
      <c r="L21" s="151">
        <f t="shared" si="7"/>
        <v>0</v>
      </c>
      <c r="M21" s="23"/>
      <c r="N21" s="23"/>
      <c r="O21" s="23"/>
      <c r="P21" s="34">
        <f t="shared" si="8"/>
        <v>0</v>
      </c>
      <c r="Q21" s="152">
        <f t="shared" si="9"/>
        <v>0</v>
      </c>
      <c r="R21" s="34">
        <f t="shared" si="10"/>
        <v>0</v>
      </c>
      <c r="S21" s="34">
        <f t="shared" si="11"/>
        <v>0</v>
      </c>
      <c r="T21" s="34">
        <f t="shared" si="12"/>
        <v>0</v>
      </c>
      <c r="U21" s="24"/>
      <c r="V21" s="34"/>
      <c r="W21" s="34"/>
      <c r="X21" s="34"/>
      <c r="Y21" s="24"/>
      <c r="Z21" s="24"/>
      <c r="AA21" s="24"/>
      <c r="AB21" s="24"/>
      <c r="AC21" s="24"/>
      <c r="AD21" s="34">
        <f>IF(R21&gt;1060000,INDEX(간이세액표!A:L,MATCH(R21,간이세액표!A:A,3),F21+3),0)</f>
        <v>0</v>
      </c>
      <c r="AE21" s="34">
        <f t="shared" si="13"/>
        <v>0</v>
      </c>
      <c r="AF21" s="46">
        <f t="shared" si="14"/>
        <v>0</v>
      </c>
      <c r="AG21" s="46">
        <f t="shared" si="15"/>
        <v>0</v>
      </c>
      <c r="AH21" s="46">
        <f t="shared" si="16"/>
        <v>0</v>
      </c>
      <c r="AI21" s="46">
        <f t="shared" si="17"/>
        <v>0</v>
      </c>
      <c r="AJ21" s="24"/>
      <c r="AK21" s="24"/>
      <c r="AL21" s="24"/>
      <c r="AN21" s="49">
        <f t="shared" si="18"/>
        <v>0</v>
      </c>
      <c r="AO21" s="49">
        <f>ROUNDDOWN(G21*'4대보험공제요율표'!$D$4,-1)</f>
        <v>0</v>
      </c>
      <c r="AP21" s="49">
        <f>ROUNDDOWN(G21*'4대보험공제요율표'!$D$5,-1)</f>
        <v>0</v>
      </c>
      <c r="AQ21" s="49">
        <f t="shared" si="19"/>
        <v>0</v>
      </c>
      <c r="AR21" s="49">
        <f>ROUNDDOWN(H21*'4대보험공제요율표'!$D$6,-1)</f>
        <v>0</v>
      </c>
      <c r="AS21" s="49">
        <f>ROUNDDOWN(H21*'4대보험공제요율표'!$D$7,-1)</f>
        <v>0</v>
      </c>
      <c r="AT21" s="49">
        <f t="shared" si="20"/>
        <v>0</v>
      </c>
      <c r="AU21" s="49">
        <f>ROUNDDOWN(AR21*'4대보험공제요율표'!$D$8,-1)</f>
        <v>0</v>
      </c>
      <c r="AV21" s="49">
        <f>ROUNDDOWN(AS21*'4대보험공제요율표'!$D$8,-1)</f>
        <v>0</v>
      </c>
      <c r="AW21" s="49">
        <f t="shared" si="21"/>
        <v>0</v>
      </c>
      <c r="AX21" s="49">
        <f>ROUNDDOWN(I21*'4대보험공제요율표'!$D$10,-1)</f>
        <v>0</v>
      </c>
      <c r="AY21" s="49">
        <f>ROUNDDOWN(I21*'4대보험공제요율표'!$D$11,-1)</f>
        <v>0</v>
      </c>
    </row>
    <row r="22" spans="1:51" x14ac:dyDescent="0.3">
      <c r="A22" s="283">
        <v>17</v>
      </c>
      <c r="B22" s="283" t="str">
        <f t="shared" ca="1" si="0"/>
        <v>한영선</v>
      </c>
      <c r="C22" s="283" t="str">
        <f t="shared" ca="1" si="1"/>
        <v>640519-2******</v>
      </c>
      <c r="D22" s="283" t="str">
        <f t="shared" ca="1" si="2"/>
        <v>121여단 고포</v>
      </c>
      <c r="E22" s="283" t="str">
        <f t="shared" ca="1" si="3"/>
        <v>민간조리원</v>
      </c>
      <c r="F22" s="95">
        <f t="shared" ca="1" si="4"/>
        <v>0</v>
      </c>
      <c r="G22" s="49"/>
      <c r="H22" s="49"/>
      <c r="I22" s="49"/>
      <c r="J22" s="151">
        <f t="shared" si="5"/>
        <v>0</v>
      </c>
      <c r="K22" s="151">
        <f t="shared" si="6"/>
        <v>0</v>
      </c>
      <c r="L22" s="151">
        <f t="shared" si="7"/>
        <v>0</v>
      </c>
      <c r="M22" s="23"/>
      <c r="N22" s="23"/>
      <c r="O22" s="23"/>
      <c r="P22" s="34">
        <f t="shared" si="8"/>
        <v>0</v>
      </c>
      <c r="Q22" s="152">
        <f t="shared" si="9"/>
        <v>0</v>
      </c>
      <c r="R22" s="34">
        <f t="shared" si="10"/>
        <v>0</v>
      </c>
      <c r="S22" s="34">
        <f t="shared" si="11"/>
        <v>0</v>
      </c>
      <c r="T22" s="34">
        <f t="shared" si="12"/>
        <v>0</v>
      </c>
      <c r="U22" s="24"/>
      <c r="V22" s="34"/>
      <c r="W22" s="34"/>
      <c r="X22" s="34"/>
      <c r="Y22" s="24"/>
      <c r="Z22" s="24"/>
      <c r="AA22" s="24"/>
      <c r="AB22" s="24"/>
      <c r="AC22" s="24"/>
      <c r="AD22" s="34">
        <f>IF(R22&gt;1060000,INDEX(간이세액표!A:L,MATCH(R22,간이세액표!A:A,3),F22+3),0)</f>
        <v>0</v>
      </c>
      <c r="AE22" s="34">
        <f t="shared" si="13"/>
        <v>0</v>
      </c>
      <c r="AF22" s="46">
        <f t="shared" si="14"/>
        <v>0</v>
      </c>
      <c r="AG22" s="46">
        <f t="shared" si="15"/>
        <v>0</v>
      </c>
      <c r="AH22" s="46">
        <f t="shared" si="16"/>
        <v>0</v>
      </c>
      <c r="AI22" s="46">
        <f t="shared" si="17"/>
        <v>0</v>
      </c>
      <c r="AJ22" s="24"/>
      <c r="AK22" s="24"/>
      <c r="AL22" s="24"/>
      <c r="AN22" s="49">
        <f t="shared" si="18"/>
        <v>0</v>
      </c>
      <c r="AO22" s="49">
        <f>ROUNDDOWN(G22*'4대보험공제요율표'!$D$4,-1)</f>
        <v>0</v>
      </c>
      <c r="AP22" s="49">
        <f>ROUNDDOWN(G22*'4대보험공제요율표'!$D$5,-1)</f>
        <v>0</v>
      </c>
      <c r="AQ22" s="49">
        <f t="shared" si="19"/>
        <v>0</v>
      </c>
      <c r="AR22" s="49">
        <f>ROUNDDOWN(H22*'4대보험공제요율표'!$D$6,-1)</f>
        <v>0</v>
      </c>
      <c r="AS22" s="49">
        <f>ROUNDDOWN(H22*'4대보험공제요율표'!$D$7,-1)</f>
        <v>0</v>
      </c>
      <c r="AT22" s="49">
        <f t="shared" si="20"/>
        <v>0</v>
      </c>
      <c r="AU22" s="49">
        <f>ROUNDDOWN(AR22*'4대보험공제요율표'!$D$8,-1)</f>
        <v>0</v>
      </c>
      <c r="AV22" s="49">
        <f>ROUNDDOWN(AS22*'4대보험공제요율표'!$D$8,-1)</f>
        <v>0</v>
      </c>
      <c r="AW22" s="49">
        <f t="shared" si="21"/>
        <v>0</v>
      </c>
      <c r="AX22" s="49">
        <f>ROUNDDOWN(I22*'4대보험공제요율표'!$D$10,-1)</f>
        <v>0</v>
      </c>
      <c r="AY22" s="49">
        <f>ROUNDDOWN(I22*'4대보험공제요율표'!$D$11,-1)</f>
        <v>0</v>
      </c>
    </row>
    <row r="23" spans="1:51" x14ac:dyDescent="0.3">
      <c r="A23" s="272">
        <v>18</v>
      </c>
      <c r="B23" s="272" t="str">
        <f t="shared" ca="1" si="0"/>
        <v>남순란</v>
      </c>
      <c r="C23" s="272" t="str">
        <f t="shared" ca="1" si="1"/>
        <v>670519-2******</v>
      </c>
      <c r="D23" s="272" t="str">
        <f t="shared" ca="1" si="2"/>
        <v>121여단 원전</v>
      </c>
      <c r="E23" s="272" t="str">
        <f t="shared" ca="1" si="3"/>
        <v>민간조리원</v>
      </c>
      <c r="F23" s="95">
        <f t="shared" ca="1" si="4"/>
        <v>0</v>
      </c>
      <c r="G23" s="49"/>
      <c r="H23" s="49"/>
      <c r="I23" s="49"/>
      <c r="J23" s="151">
        <f t="shared" si="5"/>
        <v>0</v>
      </c>
      <c r="K23" s="151">
        <f t="shared" si="6"/>
        <v>0</v>
      </c>
      <c r="L23" s="151">
        <f t="shared" si="7"/>
        <v>0</v>
      </c>
      <c r="M23" s="23"/>
      <c r="N23" s="23"/>
      <c r="O23" s="23"/>
      <c r="P23" s="34">
        <f t="shared" si="8"/>
        <v>0</v>
      </c>
      <c r="Q23" s="152">
        <f t="shared" si="9"/>
        <v>0</v>
      </c>
      <c r="R23" s="34">
        <f t="shared" si="10"/>
        <v>0</v>
      </c>
      <c r="S23" s="34">
        <f t="shared" si="11"/>
        <v>0</v>
      </c>
      <c r="T23" s="34">
        <f t="shared" si="12"/>
        <v>0</v>
      </c>
      <c r="U23" s="24"/>
      <c r="V23" s="34"/>
      <c r="W23" s="34"/>
      <c r="X23" s="34"/>
      <c r="Y23" s="24"/>
      <c r="Z23" s="24"/>
      <c r="AA23" s="24"/>
      <c r="AB23" s="24"/>
      <c r="AC23" s="24"/>
      <c r="AD23" s="34">
        <f>IF(R23&gt;1060000,INDEX(간이세액표!A:L,MATCH(R23,간이세액표!A:A,3),F23+3),0)</f>
        <v>0</v>
      </c>
      <c r="AE23" s="34">
        <f t="shared" si="13"/>
        <v>0</v>
      </c>
      <c r="AF23" s="46">
        <f t="shared" si="14"/>
        <v>0</v>
      </c>
      <c r="AG23" s="46">
        <f t="shared" si="15"/>
        <v>0</v>
      </c>
      <c r="AH23" s="46">
        <f t="shared" si="16"/>
        <v>0</v>
      </c>
      <c r="AI23" s="46">
        <f t="shared" si="17"/>
        <v>0</v>
      </c>
      <c r="AJ23" s="24"/>
      <c r="AK23" s="24"/>
      <c r="AL23" s="24"/>
      <c r="AN23" s="49">
        <f t="shared" si="18"/>
        <v>0</v>
      </c>
      <c r="AO23" s="49">
        <f>ROUNDDOWN(G23*'4대보험공제요율표'!$D$4,-1)</f>
        <v>0</v>
      </c>
      <c r="AP23" s="49">
        <f>ROUNDDOWN(G23*'4대보험공제요율표'!$D$5,-1)</f>
        <v>0</v>
      </c>
      <c r="AQ23" s="49">
        <f t="shared" si="19"/>
        <v>0</v>
      </c>
      <c r="AR23" s="49">
        <f>ROUNDDOWN(H23*'4대보험공제요율표'!$D$6,-1)</f>
        <v>0</v>
      </c>
      <c r="AS23" s="49">
        <f>ROUNDDOWN(H23*'4대보험공제요율표'!$D$7,-1)</f>
        <v>0</v>
      </c>
      <c r="AT23" s="49">
        <f t="shared" si="20"/>
        <v>0</v>
      </c>
      <c r="AU23" s="49">
        <f>ROUNDDOWN(AR23*'4대보험공제요율표'!$D$8,-1)</f>
        <v>0</v>
      </c>
      <c r="AV23" s="49">
        <f>ROUNDDOWN(AS23*'4대보험공제요율표'!$D$8,-1)</f>
        <v>0</v>
      </c>
      <c r="AW23" s="49">
        <f t="shared" si="21"/>
        <v>0</v>
      </c>
      <c r="AX23" s="49">
        <f>ROUNDDOWN(I23*'4대보험공제요율표'!$D$10,-1)</f>
        <v>0</v>
      </c>
      <c r="AY23" s="49">
        <f>ROUNDDOWN(I23*'4대보험공제요율표'!$D$11,-1)</f>
        <v>0</v>
      </c>
    </row>
    <row r="24" spans="1:51" x14ac:dyDescent="0.3">
      <c r="A24" s="47">
        <v>19</v>
      </c>
      <c r="B24" s="94" t="str">
        <f t="shared" ca="1" si="0"/>
        <v>배미향</v>
      </c>
      <c r="C24" s="94" t="str">
        <f t="shared" ca="1" si="1"/>
        <v>650110-2******</v>
      </c>
      <c r="D24" s="94" t="str">
        <f t="shared" ca="1" si="2"/>
        <v>121여단 봉산</v>
      </c>
      <c r="E24" s="94" t="str">
        <f t="shared" ca="1" si="3"/>
        <v>민간조리원</v>
      </c>
      <c r="F24" s="95">
        <f t="shared" ca="1" si="4"/>
        <v>2</v>
      </c>
      <c r="G24" s="49"/>
      <c r="H24" s="49"/>
      <c r="I24" s="49"/>
      <c r="J24" s="151">
        <f t="shared" si="5"/>
        <v>0</v>
      </c>
      <c r="K24" s="151">
        <f t="shared" si="6"/>
        <v>0</v>
      </c>
      <c r="L24" s="151">
        <f t="shared" si="7"/>
        <v>0</v>
      </c>
      <c r="M24" s="23"/>
      <c r="N24" s="23"/>
      <c r="O24" s="23"/>
      <c r="P24" s="34">
        <f t="shared" si="8"/>
        <v>0</v>
      </c>
      <c r="Q24" s="152">
        <f t="shared" si="9"/>
        <v>0</v>
      </c>
      <c r="R24" s="34">
        <f t="shared" si="10"/>
        <v>0</v>
      </c>
      <c r="S24" s="34">
        <f t="shared" si="11"/>
        <v>0</v>
      </c>
      <c r="T24" s="34">
        <f t="shared" si="12"/>
        <v>0</v>
      </c>
      <c r="U24" s="24"/>
      <c r="V24" s="34"/>
      <c r="W24" s="34"/>
      <c r="X24" s="34"/>
      <c r="Y24" s="24"/>
      <c r="Z24" s="24"/>
      <c r="AA24" s="24"/>
      <c r="AB24" s="24"/>
      <c r="AC24" s="24"/>
      <c r="AD24" s="34">
        <f>IF(R24&gt;1060000,INDEX(간이세액표!A:L,MATCH(R24,간이세액표!A:A,3),F24+3),0)</f>
        <v>0</v>
      </c>
      <c r="AE24" s="34">
        <f t="shared" si="13"/>
        <v>0</v>
      </c>
      <c r="AF24" s="46">
        <f t="shared" si="14"/>
        <v>0</v>
      </c>
      <c r="AG24" s="46">
        <f t="shared" si="15"/>
        <v>0</v>
      </c>
      <c r="AH24" s="46">
        <f t="shared" si="16"/>
        <v>0</v>
      </c>
      <c r="AI24" s="46">
        <f t="shared" si="17"/>
        <v>0</v>
      </c>
      <c r="AJ24" s="24"/>
      <c r="AK24" s="24"/>
      <c r="AL24" s="24"/>
      <c r="AN24" s="49">
        <f t="shared" si="18"/>
        <v>0</v>
      </c>
      <c r="AO24" s="49">
        <f>ROUNDDOWN(G24*'4대보험공제요율표'!$D$4,-1)</f>
        <v>0</v>
      </c>
      <c r="AP24" s="49">
        <f>ROUNDDOWN(G24*'4대보험공제요율표'!$D$5,-1)</f>
        <v>0</v>
      </c>
      <c r="AQ24" s="49">
        <f t="shared" si="19"/>
        <v>0</v>
      </c>
      <c r="AR24" s="49">
        <f>ROUNDDOWN(H24*'4대보험공제요율표'!$D$6,-1)</f>
        <v>0</v>
      </c>
      <c r="AS24" s="49">
        <f>ROUNDDOWN(H24*'4대보험공제요율표'!$D$7,-1)</f>
        <v>0</v>
      </c>
      <c r="AT24" s="49">
        <f t="shared" si="20"/>
        <v>0</v>
      </c>
      <c r="AU24" s="49">
        <f>ROUNDDOWN(AR24*'4대보험공제요율표'!$D$8,-1)</f>
        <v>0</v>
      </c>
      <c r="AV24" s="49">
        <f>ROUNDDOWN(AS24*'4대보험공제요율표'!$D$8,-1)</f>
        <v>0</v>
      </c>
      <c r="AW24" s="49">
        <f t="shared" si="21"/>
        <v>0</v>
      </c>
      <c r="AX24" s="49">
        <f>ROUNDDOWN(I24*'4대보험공제요율표'!$D$10,-1)</f>
        <v>0</v>
      </c>
      <c r="AY24" s="49">
        <f>ROUNDDOWN(I24*'4대보험공제요율표'!$D$11,-1)</f>
        <v>0</v>
      </c>
    </row>
    <row r="25" spans="1:51" x14ac:dyDescent="0.3">
      <c r="A25" s="283">
        <v>20</v>
      </c>
      <c r="B25" s="283" t="str">
        <f t="shared" ca="1" si="0"/>
        <v>이상자</v>
      </c>
      <c r="C25" s="283" t="str">
        <f t="shared" ca="1" si="1"/>
        <v>641012-2******</v>
      </c>
      <c r="D25" s="283" t="str">
        <f t="shared" ca="1" si="2"/>
        <v>121여단 2대대</v>
      </c>
      <c r="E25" s="283" t="str">
        <f t="shared" ca="1" si="3"/>
        <v>민간조리원</v>
      </c>
      <c r="F25" s="95">
        <f t="shared" ca="1" si="4"/>
        <v>0</v>
      </c>
      <c r="G25" s="49"/>
      <c r="H25" s="49"/>
      <c r="I25" s="49"/>
      <c r="J25" s="151">
        <f t="shared" si="5"/>
        <v>0</v>
      </c>
      <c r="K25" s="151">
        <f t="shared" si="6"/>
        <v>0</v>
      </c>
      <c r="L25" s="151">
        <f t="shared" si="7"/>
        <v>0</v>
      </c>
      <c r="M25" s="23"/>
      <c r="N25" s="23"/>
      <c r="O25" s="23"/>
      <c r="P25" s="34">
        <f t="shared" si="8"/>
        <v>0</v>
      </c>
      <c r="Q25" s="152">
        <f t="shared" si="9"/>
        <v>0</v>
      </c>
      <c r="R25" s="34">
        <f t="shared" si="10"/>
        <v>0</v>
      </c>
      <c r="S25" s="34">
        <f t="shared" si="11"/>
        <v>0</v>
      </c>
      <c r="T25" s="34">
        <f t="shared" si="12"/>
        <v>0</v>
      </c>
      <c r="U25" s="24"/>
      <c r="V25" s="34"/>
      <c r="W25" s="34"/>
      <c r="X25" s="34"/>
      <c r="Y25" s="24"/>
      <c r="Z25" s="24"/>
      <c r="AA25" s="24"/>
      <c r="AB25" s="24"/>
      <c r="AC25" s="24"/>
      <c r="AD25" s="34">
        <f>IF(R25&gt;1060000,INDEX(간이세액표!A:L,MATCH(R25,간이세액표!A:A,3),F25+3),0)</f>
        <v>0</v>
      </c>
      <c r="AE25" s="34">
        <f t="shared" si="13"/>
        <v>0</v>
      </c>
      <c r="AF25" s="46">
        <f t="shared" si="14"/>
        <v>0</v>
      </c>
      <c r="AG25" s="46">
        <f t="shared" si="15"/>
        <v>0</v>
      </c>
      <c r="AH25" s="46">
        <f t="shared" si="16"/>
        <v>0</v>
      </c>
      <c r="AI25" s="46">
        <f t="shared" si="17"/>
        <v>0</v>
      </c>
      <c r="AJ25" s="24"/>
      <c r="AK25" s="24"/>
      <c r="AL25" s="24"/>
      <c r="AN25" s="49">
        <f t="shared" si="18"/>
        <v>0</v>
      </c>
      <c r="AO25" s="49">
        <f>ROUNDDOWN(G25*'4대보험공제요율표'!$D$4,-1)</f>
        <v>0</v>
      </c>
      <c r="AP25" s="49">
        <f>ROUNDDOWN(G25*'4대보험공제요율표'!$D$5,-1)</f>
        <v>0</v>
      </c>
      <c r="AQ25" s="49">
        <f t="shared" si="19"/>
        <v>0</v>
      </c>
      <c r="AR25" s="49">
        <f>ROUNDDOWN(H25*'4대보험공제요율표'!$D$6,-1)</f>
        <v>0</v>
      </c>
      <c r="AS25" s="49">
        <f>ROUNDDOWN(H25*'4대보험공제요율표'!$D$7,-1)</f>
        <v>0</v>
      </c>
      <c r="AT25" s="49">
        <f t="shared" si="20"/>
        <v>0</v>
      </c>
      <c r="AU25" s="49">
        <f>ROUNDDOWN(AR25*'4대보험공제요율표'!$D$8,-1)</f>
        <v>0</v>
      </c>
      <c r="AV25" s="49">
        <f>ROUNDDOWN(AS25*'4대보험공제요율표'!$D$8,-1)</f>
        <v>0</v>
      </c>
      <c r="AW25" s="49">
        <f t="shared" si="21"/>
        <v>0</v>
      </c>
      <c r="AX25" s="49">
        <f>ROUNDDOWN(I25*'4대보험공제요율표'!$D$10,-1)</f>
        <v>0</v>
      </c>
      <c r="AY25" s="49">
        <f>ROUNDDOWN(I25*'4대보험공제요율표'!$D$11,-1)</f>
        <v>0</v>
      </c>
    </row>
    <row r="26" spans="1:51" x14ac:dyDescent="0.3">
      <c r="A26" s="47">
        <v>21</v>
      </c>
      <c r="B26" s="94" t="str">
        <f t="shared" ca="1" si="0"/>
        <v>김덕남</v>
      </c>
      <c r="C26" s="94" t="str">
        <f t="shared" ca="1" si="1"/>
        <v>701004-2******</v>
      </c>
      <c r="D26" s="94" t="str">
        <f t="shared" ca="1" si="2"/>
        <v>121여단 직산</v>
      </c>
      <c r="E26" s="94" t="str">
        <f t="shared" ca="1" si="3"/>
        <v>민간조리원</v>
      </c>
      <c r="F26" s="95">
        <f t="shared" ca="1" si="4"/>
        <v>0</v>
      </c>
      <c r="G26" s="49"/>
      <c r="H26" s="49"/>
      <c r="I26" s="49"/>
      <c r="J26" s="151">
        <f t="shared" si="5"/>
        <v>0</v>
      </c>
      <c r="K26" s="151">
        <f t="shared" si="6"/>
        <v>0</v>
      </c>
      <c r="L26" s="151">
        <f t="shared" si="7"/>
        <v>0</v>
      </c>
      <c r="M26" s="23"/>
      <c r="N26" s="23"/>
      <c r="O26" s="23"/>
      <c r="P26" s="34">
        <f t="shared" si="8"/>
        <v>0</v>
      </c>
      <c r="Q26" s="152">
        <f t="shared" si="9"/>
        <v>0</v>
      </c>
      <c r="R26" s="34">
        <f t="shared" si="10"/>
        <v>0</v>
      </c>
      <c r="S26" s="34">
        <f t="shared" si="11"/>
        <v>0</v>
      </c>
      <c r="T26" s="34">
        <f t="shared" si="12"/>
        <v>0</v>
      </c>
      <c r="U26" s="24"/>
      <c r="V26" s="34"/>
      <c r="W26" s="34"/>
      <c r="X26" s="34"/>
      <c r="Y26" s="24"/>
      <c r="Z26" s="24"/>
      <c r="AA26" s="24"/>
      <c r="AB26" s="24"/>
      <c r="AC26" s="24"/>
      <c r="AD26" s="34">
        <f>IF(R26&gt;1060000,INDEX(간이세액표!A:L,MATCH(R26,간이세액표!A:A,3),F26+3),0)</f>
        <v>0</v>
      </c>
      <c r="AE26" s="34">
        <f t="shared" si="13"/>
        <v>0</v>
      </c>
      <c r="AF26" s="46">
        <f t="shared" si="14"/>
        <v>0</v>
      </c>
      <c r="AG26" s="46">
        <f t="shared" si="15"/>
        <v>0</v>
      </c>
      <c r="AH26" s="46">
        <f t="shared" si="16"/>
        <v>0</v>
      </c>
      <c r="AI26" s="46">
        <f t="shared" si="17"/>
        <v>0</v>
      </c>
      <c r="AJ26" s="24"/>
      <c r="AK26" s="24"/>
      <c r="AL26" s="24"/>
      <c r="AN26" s="49">
        <f t="shared" si="18"/>
        <v>0</v>
      </c>
      <c r="AO26" s="49">
        <f>ROUNDDOWN(G26*'4대보험공제요율표'!$D$4,-1)</f>
        <v>0</v>
      </c>
      <c r="AP26" s="49">
        <f>ROUNDDOWN(G26*'4대보험공제요율표'!$D$5,-1)</f>
        <v>0</v>
      </c>
      <c r="AQ26" s="49">
        <f t="shared" si="19"/>
        <v>0</v>
      </c>
      <c r="AR26" s="49">
        <f>ROUNDDOWN(H26*'4대보험공제요율표'!$D$6,-1)</f>
        <v>0</v>
      </c>
      <c r="AS26" s="49">
        <f>ROUNDDOWN(H26*'4대보험공제요율표'!$D$7,-1)</f>
        <v>0</v>
      </c>
      <c r="AT26" s="49">
        <f t="shared" si="20"/>
        <v>0</v>
      </c>
      <c r="AU26" s="49">
        <f>ROUNDDOWN(AR26*'4대보험공제요율표'!$D$8,-1)</f>
        <v>0</v>
      </c>
      <c r="AV26" s="49">
        <f>ROUNDDOWN(AS26*'4대보험공제요율표'!$D$8,-1)</f>
        <v>0</v>
      </c>
      <c r="AW26" s="49">
        <f t="shared" si="21"/>
        <v>0</v>
      </c>
      <c r="AX26" s="49">
        <f>ROUNDDOWN(I26*'4대보험공제요율표'!$D$10,-1)</f>
        <v>0</v>
      </c>
      <c r="AY26" s="49">
        <f>ROUNDDOWN(I26*'4대보험공제요율표'!$D$11,-1)</f>
        <v>0</v>
      </c>
    </row>
    <row r="27" spans="1:51" x14ac:dyDescent="0.3">
      <c r="A27" s="47">
        <v>22</v>
      </c>
      <c r="B27" s="94" t="str">
        <f t="shared" ca="1" si="0"/>
        <v>류혁환</v>
      </c>
      <c r="C27" s="94" t="str">
        <f t="shared" ca="1" si="1"/>
        <v>600629-2******</v>
      </c>
      <c r="D27" s="94" t="str">
        <f t="shared" ca="1" si="2"/>
        <v>121여단 병곡</v>
      </c>
      <c r="E27" s="94" t="str">
        <f t="shared" ca="1" si="3"/>
        <v>민간조리원</v>
      </c>
      <c r="F27" s="95">
        <f t="shared" ca="1" si="4"/>
        <v>1</v>
      </c>
      <c r="G27" s="49"/>
      <c r="H27" s="49"/>
      <c r="I27" s="49"/>
      <c r="J27" s="151">
        <f t="shared" si="5"/>
        <v>0</v>
      </c>
      <c r="K27" s="151">
        <f t="shared" si="6"/>
        <v>0</v>
      </c>
      <c r="L27" s="151">
        <f t="shared" si="7"/>
        <v>0</v>
      </c>
      <c r="M27" s="23"/>
      <c r="N27" s="23"/>
      <c r="O27" s="23"/>
      <c r="P27" s="34">
        <f t="shared" si="8"/>
        <v>0</v>
      </c>
      <c r="Q27" s="152">
        <f t="shared" si="9"/>
        <v>0</v>
      </c>
      <c r="R27" s="34">
        <f t="shared" si="10"/>
        <v>0</v>
      </c>
      <c r="S27" s="34">
        <f t="shared" si="11"/>
        <v>0</v>
      </c>
      <c r="T27" s="34">
        <f t="shared" si="12"/>
        <v>0</v>
      </c>
      <c r="U27" s="24"/>
      <c r="V27" s="34"/>
      <c r="W27" s="34"/>
      <c r="X27" s="34"/>
      <c r="Y27" s="24"/>
      <c r="Z27" s="24"/>
      <c r="AA27" s="24"/>
      <c r="AB27" s="24"/>
      <c r="AC27" s="24"/>
      <c r="AD27" s="34">
        <f>IF(R27&gt;1060000,INDEX(간이세액표!A:L,MATCH(R27,간이세액표!A:A,3),F27+3),0)</f>
        <v>0</v>
      </c>
      <c r="AE27" s="34">
        <f t="shared" si="13"/>
        <v>0</v>
      </c>
      <c r="AF27" s="46">
        <f t="shared" si="14"/>
        <v>0</v>
      </c>
      <c r="AG27" s="46">
        <f t="shared" si="15"/>
        <v>0</v>
      </c>
      <c r="AH27" s="46">
        <f t="shared" si="16"/>
        <v>0</v>
      </c>
      <c r="AI27" s="46">
        <f t="shared" si="17"/>
        <v>0</v>
      </c>
      <c r="AJ27" s="24"/>
      <c r="AK27" s="24"/>
      <c r="AL27" s="24"/>
      <c r="AN27" s="49">
        <f t="shared" si="18"/>
        <v>0</v>
      </c>
      <c r="AO27" s="49">
        <f>ROUNDDOWN(G27*'4대보험공제요율표'!$D$4,-1)</f>
        <v>0</v>
      </c>
      <c r="AP27" s="49">
        <f>ROUNDDOWN(G27*'4대보험공제요율표'!$D$5,-1)</f>
        <v>0</v>
      </c>
      <c r="AQ27" s="49">
        <f t="shared" si="19"/>
        <v>0</v>
      </c>
      <c r="AR27" s="49">
        <f>ROUNDDOWN(H27*'4대보험공제요율표'!$D$6,-1)</f>
        <v>0</v>
      </c>
      <c r="AS27" s="49">
        <f>ROUNDDOWN(H27*'4대보험공제요율표'!$D$7,-1)</f>
        <v>0</v>
      </c>
      <c r="AT27" s="49">
        <f t="shared" si="20"/>
        <v>0</v>
      </c>
      <c r="AU27" s="49">
        <f>ROUNDDOWN(AR27*'4대보험공제요율표'!$D$8,-1)</f>
        <v>0</v>
      </c>
      <c r="AV27" s="49">
        <f>ROUNDDOWN(AS27*'4대보험공제요율표'!$D$8,-1)</f>
        <v>0</v>
      </c>
      <c r="AW27" s="49">
        <f t="shared" si="21"/>
        <v>0</v>
      </c>
      <c r="AX27" s="49">
        <f>ROUNDDOWN(I27*'4대보험공제요율표'!$D$10,-1)</f>
        <v>0</v>
      </c>
      <c r="AY27" s="49">
        <f>ROUNDDOWN(I27*'4대보험공제요율표'!$D$11,-1)</f>
        <v>0</v>
      </c>
    </row>
    <row r="28" spans="1:51" x14ac:dyDescent="0.3">
      <c r="A28" s="47">
        <v>23</v>
      </c>
      <c r="B28" s="94" t="str">
        <f t="shared" ca="1" si="0"/>
        <v>허덕기</v>
      </c>
      <c r="C28" s="94" t="str">
        <f t="shared" ca="1" si="1"/>
        <v>720107-2******</v>
      </c>
      <c r="D28" s="94" t="str">
        <f t="shared" ca="1" si="2"/>
        <v>121여단 3대대</v>
      </c>
      <c r="E28" s="94" t="str">
        <f t="shared" ca="1" si="3"/>
        <v>민간조리원</v>
      </c>
      <c r="F28" s="95">
        <f t="shared" ca="1" si="4"/>
        <v>1</v>
      </c>
      <c r="G28" s="49"/>
      <c r="H28" s="49"/>
      <c r="I28" s="49"/>
      <c r="J28" s="151">
        <f t="shared" si="5"/>
        <v>0</v>
      </c>
      <c r="K28" s="151">
        <f t="shared" si="6"/>
        <v>0</v>
      </c>
      <c r="L28" s="151">
        <f t="shared" si="7"/>
        <v>0</v>
      </c>
      <c r="M28" s="23"/>
      <c r="N28" s="23"/>
      <c r="O28" s="23"/>
      <c r="P28" s="34">
        <f t="shared" si="8"/>
        <v>0</v>
      </c>
      <c r="Q28" s="152">
        <f t="shared" si="9"/>
        <v>0</v>
      </c>
      <c r="R28" s="34">
        <f t="shared" si="10"/>
        <v>0</v>
      </c>
      <c r="S28" s="34">
        <f t="shared" si="11"/>
        <v>0</v>
      </c>
      <c r="T28" s="34">
        <f t="shared" si="12"/>
        <v>0</v>
      </c>
      <c r="U28" s="24"/>
      <c r="V28" s="34"/>
      <c r="W28" s="34"/>
      <c r="X28" s="34"/>
      <c r="Y28" s="24"/>
      <c r="Z28" s="24"/>
      <c r="AA28" s="24"/>
      <c r="AB28" s="24"/>
      <c r="AC28" s="24"/>
      <c r="AD28" s="34">
        <f>IF(R28&gt;1060000,INDEX(간이세액표!A:L,MATCH(R28,간이세액표!A:A,3),F28+3),0)</f>
        <v>0</v>
      </c>
      <c r="AE28" s="34">
        <f t="shared" si="13"/>
        <v>0</v>
      </c>
      <c r="AF28" s="46">
        <f t="shared" si="14"/>
        <v>0</v>
      </c>
      <c r="AG28" s="46">
        <f t="shared" si="15"/>
        <v>0</v>
      </c>
      <c r="AH28" s="46">
        <f t="shared" si="16"/>
        <v>0</v>
      </c>
      <c r="AI28" s="46">
        <f t="shared" si="17"/>
        <v>0</v>
      </c>
      <c r="AJ28" s="24"/>
      <c r="AK28" s="24"/>
      <c r="AL28" s="24"/>
      <c r="AN28" s="49">
        <f t="shared" si="18"/>
        <v>0</v>
      </c>
      <c r="AO28" s="49">
        <f>ROUNDDOWN(G28*'4대보험공제요율표'!$D$4,-1)</f>
        <v>0</v>
      </c>
      <c r="AP28" s="49">
        <f>ROUNDDOWN(G28*'4대보험공제요율표'!$D$5,-1)</f>
        <v>0</v>
      </c>
      <c r="AQ28" s="49">
        <f t="shared" si="19"/>
        <v>0</v>
      </c>
      <c r="AR28" s="49">
        <f>ROUNDDOWN(H28*'4대보험공제요율표'!$D$6,-1)</f>
        <v>0</v>
      </c>
      <c r="AS28" s="49">
        <f>ROUNDDOWN(H28*'4대보험공제요율표'!$D$7,-1)</f>
        <v>0</v>
      </c>
      <c r="AT28" s="49">
        <f t="shared" si="20"/>
        <v>0</v>
      </c>
      <c r="AU28" s="49">
        <f>ROUNDDOWN(AR28*'4대보험공제요율표'!$D$8,-1)</f>
        <v>0</v>
      </c>
      <c r="AV28" s="49">
        <f>ROUNDDOWN(AS28*'4대보험공제요율표'!$D$8,-1)</f>
        <v>0</v>
      </c>
      <c r="AW28" s="49">
        <f t="shared" si="21"/>
        <v>0</v>
      </c>
      <c r="AX28" s="49">
        <f>ROUNDDOWN(I28*'4대보험공제요율표'!$D$10,-1)</f>
        <v>0</v>
      </c>
      <c r="AY28" s="49">
        <f>ROUNDDOWN(I28*'4대보험공제요율표'!$D$11,-1)</f>
        <v>0</v>
      </c>
    </row>
    <row r="29" spans="1:51" x14ac:dyDescent="0.3">
      <c r="A29" s="47">
        <v>24</v>
      </c>
      <c r="B29" s="94" t="str">
        <f t="shared" ca="1" si="0"/>
        <v>김민주</v>
      </c>
      <c r="C29" s="94" t="str">
        <f t="shared" ca="1" si="1"/>
        <v>780310-2******</v>
      </c>
      <c r="D29" s="94" t="str">
        <f t="shared" ca="1" si="2"/>
        <v>121여단 3대대</v>
      </c>
      <c r="E29" s="94" t="str">
        <f t="shared" ca="1" si="3"/>
        <v>민간조리원</v>
      </c>
      <c r="F29" s="95">
        <f t="shared" ca="1" si="4"/>
        <v>0</v>
      </c>
      <c r="G29" s="49"/>
      <c r="H29" s="49"/>
      <c r="I29" s="49"/>
      <c r="J29" s="151">
        <f t="shared" si="5"/>
        <v>0</v>
      </c>
      <c r="K29" s="151">
        <f t="shared" si="6"/>
        <v>0</v>
      </c>
      <c r="L29" s="151">
        <f t="shared" si="7"/>
        <v>0</v>
      </c>
      <c r="M29" s="23"/>
      <c r="N29" s="23"/>
      <c r="O29" s="23"/>
      <c r="P29" s="34">
        <f t="shared" si="8"/>
        <v>0</v>
      </c>
      <c r="Q29" s="152">
        <f t="shared" si="9"/>
        <v>0</v>
      </c>
      <c r="R29" s="34">
        <f t="shared" si="10"/>
        <v>0</v>
      </c>
      <c r="S29" s="34">
        <f t="shared" si="11"/>
        <v>0</v>
      </c>
      <c r="T29" s="34">
        <f t="shared" si="12"/>
        <v>0</v>
      </c>
      <c r="U29" s="24"/>
      <c r="V29" s="34"/>
      <c r="W29" s="34"/>
      <c r="X29" s="34"/>
      <c r="Y29" s="24"/>
      <c r="Z29" s="24"/>
      <c r="AA29" s="24"/>
      <c r="AB29" s="24"/>
      <c r="AC29" s="24"/>
      <c r="AD29" s="34">
        <f>IF(R29&gt;1060000,INDEX(간이세액표!A:L,MATCH(R29,간이세액표!A:A,3),F29+3),0)</f>
        <v>0</v>
      </c>
      <c r="AE29" s="34">
        <f t="shared" si="13"/>
        <v>0</v>
      </c>
      <c r="AF29" s="46">
        <f t="shared" si="14"/>
        <v>0</v>
      </c>
      <c r="AG29" s="46">
        <f t="shared" si="15"/>
        <v>0</v>
      </c>
      <c r="AH29" s="46">
        <f t="shared" si="16"/>
        <v>0</v>
      </c>
      <c r="AI29" s="46">
        <f t="shared" si="17"/>
        <v>0</v>
      </c>
      <c r="AJ29" s="24"/>
      <c r="AK29" s="24"/>
      <c r="AL29" s="24"/>
      <c r="AN29" s="49">
        <f t="shared" si="18"/>
        <v>0</v>
      </c>
      <c r="AO29" s="49">
        <f>ROUNDDOWN(G29*'4대보험공제요율표'!$D$4,-1)</f>
        <v>0</v>
      </c>
      <c r="AP29" s="49">
        <f>ROUNDDOWN(G29*'4대보험공제요율표'!$D$5,-1)</f>
        <v>0</v>
      </c>
      <c r="AQ29" s="49">
        <f t="shared" si="19"/>
        <v>0</v>
      </c>
      <c r="AR29" s="49">
        <f>ROUNDDOWN(H29*'4대보험공제요율표'!$D$6,-1)</f>
        <v>0</v>
      </c>
      <c r="AS29" s="49">
        <f>ROUNDDOWN(H29*'4대보험공제요율표'!$D$7,-1)</f>
        <v>0</v>
      </c>
      <c r="AT29" s="49">
        <f t="shared" si="20"/>
        <v>0</v>
      </c>
      <c r="AU29" s="49">
        <f>ROUNDDOWN(AR29*'4대보험공제요율표'!$D$8,-1)</f>
        <v>0</v>
      </c>
      <c r="AV29" s="49">
        <f>ROUNDDOWN(AS29*'4대보험공제요율표'!$D$8,-1)</f>
        <v>0</v>
      </c>
      <c r="AW29" s="49">
        <f t="shared" si="21"/>
        <v>0</v>
      </c>
      <c r="AX29" s="49">
        <f>ROUNDDOWN(I29*'4대보험공제요율표'!$D$10,-1)</f>
        <v>0</v>
      </c>
      <c r="AY29" s="49">
        <f>ROUNDDOWN(I29*'4대보험공제요율표'!$D$11,-1)</f>
        <v>0</v>
      </c>
    </row>
    <row r="30" spans="1:51" x14ac:dyDescent="0.3">
      <c r="A30" s="280">
        <v>25</v>
      </c>
      <c r="B30" s="273" t="str">
        <f t="shared" ca="1" si="0"/>
        <v>황순남</v>
      </c>
      <c r="C30" s="273" t="str">
        <f t="shared" ca="1" si="1"/>
        <v>691005-2******</v>
      </c>
      <c r="D30" s="273" t="str">
        <f t="shared" ca="1" si="2"/>
        <v>122여단 본부</v>
      </c>
      <c r="E30" s="273" t="str">
        <f t="shared" ca="1" si="3"/>
        <v>민간조리원</v>
      </c>
      <c r="F30" s="95">
        <f t="shared" ca="1" si="4"/>
        <v>1</v>
      </c>
      <c r="G30" s="49"/>
      <c r="H30" s="49"/>
      <c r="I30" s="49"/>
      <c r="J30" s="151">
        <f t="shared" si="5"/>
        <v>0</v>
      </c>
      <c r="K30" s="151">
        <f t="shared" si="6"/>
        <v>0</v>
      </c>
      <c r="L30" s="151">
        <f t="shared" si="7"/>
        <v>0</v>
      </c>
      <c r="M30" s="23"/>
      <c r="N30" s="23"/>
      <c r="O30" s="23"/>
      <c r="P30" s="34">
        <f t="shared" si="8"/>
        <v>0</v>
      </c>
      <c r="Q30" s="152">
        <f t="shared" si="9"/>
        <v>0</v>
      </c>
      <c r="R30" s="34">
        <f t="shared" si="10"/>
        <v>0</v>
      </c>
      <c r="S30" s="34">
        <f t="shared" si="11"/>
        <v>0</v>
      </c>
      <c r="T30" s="34">
        <f t="shared" si="12"/>
        <v>0</v>
      </c>
      <c r="U30" s="24"/>
      <c r="V30" s="34"/>
      <c r="W30" s="34"/>
      <c r="X30" s="34"/>
      <c r="Y30" s="24"/>
      <c r="Z30" s="24"/>
      <c r="AA30" s="24"/>
      <c r="AB30" s="24"/>
      <c r="AC30" s="24"/>
      <c r="AD30" s="34">
        <f>IF(R30&gt;1060000,INDEX(간이세액표!A:L,MATCH(R30,간이세액표!A:A,3),F30+3),0)</f>
        <v>0</v>
      </c>
      <c r="AE30" s="34">
        <f t="shared" si="13"/>
        <v>0</v>
      </c>
      <c r="AF30" s="46">
        <f t="shared" si="14"/>
        <v>0</v>
      </c>
      <c r="AG30" s="46">
        <f t="shared" si="15"/>
        <v>0</v>
      </c>
      <c r="AH30" s="46">
        <f t="shared" si="16"/>
        <v>0</v>
      </c>
      <c r="AI30" s="46">
        <f t="shared" si="17"/>
        <v>0</v>
      </c>
      <c r="AJ30" s="24"/>
      <c r="AK30" s="24"/>
      <c r="AL30" s="24"/>
      <c r="AN30" s="49">
        <f t="shared" si="18"/>
        <v>0</v>
      </c>
      <c r="AO30" s="49">
        <f>ROUNDDOWN(G30*'4대보험공제요율표'!$D$4,-1)</f>
        <v>0</v>
      </c>
      <c r="AP30" s="49">
        <f>ROUNDDOWN(G30*'4대보험공제요율표'!$D$5,-1)</f>
        <v>0</v>
      </c>
      <c r="AQ30" s="49">
        <f t="shared" si="19"/>
        <v>0</v>
      </c>
      <c r="AR30" s="49">
        <f>ROUNDDOWN(H30*'4대보험공제요율표'!$D$6,-1)</f>
        <v>0</v>
      </c>
      <c r="AS30" s="49">
        <f>ROUNDDOWN(H30*'4대보험공제요율표'!$D$7,-1)</f>
        <v>0</v>
      </c>
      <c r="AT30" s="49">
        <f t="shared" si="20"/>
        <v>0</v>
      </c>
      <c r="AU30" s="49">
        <f>ROUNDDOWN(AR30*'4대보험공제요율표'!$D$8,-1)</f>
        <v>0</v>
      </c>
      <c r="AV30" s="49">
        <f>ROUNDDOWN(AS30*'4대보험공제요율표'!$D$8,-1)</f>
        <v>0</v>
      </c>
      <c r="AW30" s="49">
        <f t="shared" si="21"/>
        <v>0</v>
      </c>
      <c r="AX30" s="49">
        <f>ROUNDDOWN(I30*'4대보험공제요율표'!$D$10,-1)</f>
        <v>0</v>
      </c>
      <c r="AY30" s="49">
        <f>ROUNDDOWN(I30*'4대보험공제요율표'!$D$11,-1)</f>
        <v>0</v>
      </c>
    </row>
    <row r="31" spans="1:51" x14ac:dyDescent="0.3">
      <c r="A31" s="47">
        <v>26</v>
      </c>
      <c r="B31" s="94" t="str">
        <f t="shared" ca="1" si="0"/>
        <v>조옥</v>
      </c>
      <c r="C31" s="94" t="str">
        <f t="shared" ca="1" si="1"/>
        <v>601210-2******</v>
      </c>
      <c r="D31" s="94" t="str">
        <f t="shared" ca="1" si="2"/>
        <v>122여단 1대대</v>
      </c>
      <c r="E31" s="94" t="str">
        <f t="shared" ca="1" si="3"/>
        <v>민간조리원</v>
      </c>
      <c r="F31" s="95">
        <f t="shared" ca="1" si="4"/>
        <v>0</v>
      </c>
      <c r="G31" s="49"/>
      <c r="H31" s="49"/>
      <c r="I31" s="49"/>
      <c r="J31" s="151">
        <f t="shared" si="5"/>
        <v>0</v>
      </c>
      <c r="K31" s="151">
        <f t="shared" si="6"/>
        <v>0</v>
      </c>
      <c r="L31" s="151">
        <f t="shared" si="7"/>
        <v>0</v>
      </c>
      <c r="M31" s="23"/>
      <c r="N31" s="23"/>
      <c r="O31" s="23"/>
      <c r="P31" s="34">
        <f t="shared" si="8"/>
        <v>0</v>
      </c>
      <c r="Q31" s="152">
        <f t="shared" si="9"/>
        <v>0</v>
      </c>
      <c r="R31" s="34">
        <f t="shared" si="10"/>
        <v>0</v>
      </c>
      <c r="S31" s="34">
        <f t="shared" si="11"/>
        <v>0</v>
      </c>
      <c r="T31" s="34">
        <f t="shared" si="12"/>
        <v>0</v>
      </c>
      <c r="U31" s="24"/>
      <c r="V31" s="34"/>
      <c r="W31" s="34"/>
      <c r="X31" s="34"/>
      <c r="Y31" s="24"/>
      <c r="Z31" s="24"/>
      <c r="AA31" s="24"/>
      <c r="AB31" s="24"/>
      <c r="AC31" s="24"/>
      <c r="AD31" s="34">
        <f>IF(R31&gt;1060000,INDEX(간이세액표!A:L,MATCH(R31,간이세액표!A:A,3),F31+3),0)</f>
        <v>0</v>
      </c>
      <c r="AE31" s="34">
        <f t="shared" si="13"/>
        <v>0</v>
      </c>
      <c r="AF31" s="46">
        <f t="shared" si="14"/>
        <v>0</v>
      </c>
      <c r="AG31" s="46">
        <f t="shared" si="15"/>
        <v>0</v>
      </c>
      <c r="AH31" s="46">
        <f t="shared" si="16"/>
        <v>0</v>
      </c>
      <c r="AI31" s="46">
        <f t="shared" si="17"/>
        <v>0</v>
      </c>
      <c r="AJ31" s="24"/>
      <c r="AK31" s="24"/>
      <c r="AL31" s="24"/>
      <c r="AN31" s="49">
        <f t="shared" si="18"/>
        <v>0</v>
      </c>
      <c r="AO31" s="49">
        <f>ROUNDDOWN(G31*'4대보험공제요율표'!$D$4,-1)</f>
        <v>0</v>
      </c>
      <c r="AP31" s="49">
        <f>ROUNDDOWN(G31*'4대보험공제요율표'!$D$5,-1)</f>
        <v>0</v>
      </c>
      <c r="AQ31" s="49">
        <f t="shared" si="19"/>
        <v>0</v>
      </c>
      <c r="AR31" s="49">
        <f>ROUNDDOWN(H31*'4대보험공제요율표'!$D$6,-1)</f>
        <v>0</v>
      </c>
      <c r="AS31" s="49">
        <f>ROUNDDOWN(H31*'4대보험공제요율표'!$D$7,-1)</f>
        <v>0</v>
      </c>
      <c r="AT31" s="49">
        <f t="shared" si="20"/>
        <v>0</v>
      </c>
      <c r="AU31" s="49">
        <f>ROUNDDOWN(AR31*'4대보험공제요율표'!$D$8,-1)</f>
        <v>0</v>
      </c>
      <c r="AV31" s="49">
        <f>ROUNDDOWN(AS31*'4대보험공제요율표'!$D$8,-1)</f>
        <v>0</v>
      </c>
      <c r="AW31" s="49">
        <f t="shared" si="21"/>
        <v>0</v>
      </c>
      <c r="AX31" s="49">
        <f>ROUNDDOWN(I31*'4대보험공제요율표'!$D$10,-1)</f>
        <v>0</v>
      </c>
      <c r="AY31" s="49">
        <f>ROUNDDOWN(I31*'4대보험공제요율표'!$D$11,-1)</f>
        <v>0</v>
      </c>
    </row>
    <row r="32" spans="1:51" x14ac:dyDescent="0.3">
      <c r="A32" s="272">
        <v>27</v>
      </c>
      <c r="B32" s="272" t="str">
        <f t="shared" ca="1" si="0"/>
        <v>김태희</v>
      </c>
      <c r="C32" s="272" t="str">
        <f t="shared" ca="1" si="1"/>
        <v>710923-2******</v>
      </c>
      <c r="D32" s="272" t="str">
        <f t="shared" ca="1" si="2"/>
        <v>122여단 2대대</v>
      </c>
      <c r="E32" s="272" t="str">
        <f t="shared" ca="1" si="3"/>
        <v>민간조리원</v>
      </c>
      <c r="F32" s="95">
        <f t="shared" ca="1" si="4"/>
        <v>0</v>
      </c>
      <c r="G32" s="49"/>
      <c r="H32" s="49"/>
      <c r="I32" s="49"/>
      <c r="J32" s="151">
        <f t="shared" si="5"/>
        <v>0</v>
      </c>
      <c r="K32" s="151">
        <f t="shared" si="6"/>
        <v>0</v>
      </c>
      <c r="L32" s="151">
        <f t="shared" si="7"/>
        <v>0</v>
      </c>
      <c r="M32" s="23"/>
      <c r="N32" s="23"/>
      <c r="O32" s="23"/>
      <c r="P32" s="34">
        <f t="shared" si="8"/>
        <v>0</v>
      </c>
      <c r="Q32" s="152">
        <f t="shared" si="9"/>
        <v>0</v>
      </c>
      <c r="R32" s="34">
        <f t="shared" si="10"/>
        <v>0</v>
      </c>
      <c r="S32" s="34">
        <f t="shared" si="11"/>
        <v>0</v>
      </c>
      <c r="T32" s="34">
        <f t="shared" si="12"/>
        <v>0</v>
      </c>
      <c r="U32" s="24"/>
      <c r="V32" s="34"/>
      <c r="W32" s="34"/>
      <c r="X32" s="34"/>
      <c r="Y32" s="24"/>
      <c r="Z32" s="24"/>
      <c r="AA32" s="24"/>
      <c r="AB32" s="24"/>
      <c r="AC32" s="24"/>
      <c r="AD32" s="34">
        <f>IF(R32&gt;1060000,INDEX(간이세액표!A:L,MATCH(R32,간이세액표!A:A,3),F32+3),0)</f>
        <v>0</v>
      </c>
      <c r="AE32" s="34">
        <f t="shared" si="13"/>
        <v>0</v>
      </c>
      <c r="AF32" s="46">
        <f t="shared" si="14"/>
        <v>0</v>
      </c>
      <c r="AG32" s="46">
        <f t="shared" si="15"/>
        <v>0</v>
      </c>
      <c r="AH32" s="46">
        <f t="shared" si="16"/>
        <v>0</v>
      </c>
      <c r="AI32" s="46">
        <f t="shared" si="17"/>
        <v>0</v>
      </c>
      <c r="AJ32" s="24"/>
      <c r="AK32" s="24"/>
      <c r="AL32" s="24"/>
      <c r="AN32" s="49">
        <f t="shared" si="18"/>
        <v>0</v>
      </c>
      <c r="AO32" s="49">
        <f>ROUNDDOWN(G32*'4대보험공제요율표'!$D$4,-1)</f>
        <v>0</v>
      </c>
      <c r="AP32" s="49">
        <f>ROUNDDOWN(G32*'4대보험공제요율표'!$D$5,-1)</f>
        <v>0</v>
      </c>
      <c r="AQ32" s="49">
        <f t="shared" si="19"/>
        <v>0</v>
      </c>
      <c r="AR32" s="49">
        <f>ROUNDDOWN(H32*'4대보험공제요율표'!$D$6,-1)</f>
        <v>0</v>
      </c>
      <c r="AS32" s="49">
        <f>ROUNDDOWN(H32*'4대보험공제요율표'!$D$7,-1)</f>
        <v>0</v>
      </c>
      <c r="AT32" s="49">
        <f t="shared" si="20"/>
        <v>0</v>
      </c>
      <c r="AU32" s="49">
        <f>ROUNDDOWN(AR32*'4대보험공제요율표'!$D$8,-1)</f>
        <v>0</v>
      </c>
      <c r="AV32" s="49">
        <f>ROUNDDOWN(AS32*'4대보험공제요율표'!$D$8,-1)</f>
        <v>0</v>
      </c>
      <c r="AW32" s="49">
        <f t="shared" si="21"/>
        <v>0</v>
      </c>
      <c r="AX32" s="49">
        <f>ROUNDDOWN(I32*'4대보험공제요율표'!$D$10,-1)</f>
        <v>0</v>
      </c>
      <c r="AY32" s="49">
        <f>ROUNDDOWN(I32*'4대보험공제요율표'!$D$11,-1)</f>
        <v>0</v>
      </c>
    </row>
    <row r="33" spans="1:51" x14ac:dyDescent="0.3">
      <c r="A33" s="47">
        <v>28</v>
      </c>
      <c r="B33" s="94" t="str">
        <f t="shared" ca="1" si="0"/>
        <v>임종순</v>
      </c>
      <c r="C33" s="94" t="str">
        <f t="shared" ca="1" si="1"/>
        <v>661218-2******</v>
      </c>
      <c r="D33" s="94" t="str">
        <f t="shared" ca="1" si="2"/>
        <v>122여단 3대대</v>
      </c>
      <c r="E33" s="94" t="str">
        <f t="shared" ca="1" si="3"/>
        <v>민간조리원</v>
      </c>
      <c r="F33" s="95">
        <f t="shared" ca="1" si="4"/>
        <v>2</v>
      </c>
      <c r="G33" s="49"/>
      <c r="H33" s="49"/>
      <c r="I33" s="49"/>
      <c r="J33" s="151">
        <f t="shared" si="5"/>
        <v>0</v>
      </c>
      <c r="K33" s="151">
        <f t="shared" si="6"/>
        <v>0</v>
      </c>
      <c r="L33" s="151">
        <f t="shared" si="7"/>
        <v>0</v>
      </c>
      <c r="M33" s="23"/>
      <c r="N33" s="23"/>
      <c r="O33" s="23"/>
      <c r="P33" s="34">
        <f t="shared" si="8"/>
        <v>0</v>
      </c>
      <c r="Q33" s="152">
        <f t="shared" si="9"/>
        <v>0</v>
      </c>
      <c r="R33" s="34">
        <f t="shared" si="10"/>
        <v>0</v>
      </c>
      <c r="S33" s="34">
        <f t="shared" si="11"/>
        <v>0</v>
      </c>
      <c r="T33" s="34">
        <f t="shared" si="12"/>
        <v>0</v>
      </c>
      <c r="U33" s="24"/>
      <c r="V33" s="34"/>
      <c r="W33" s="34"/>
      <c r="X33" s="34"/>
      <c r="Y33" s="24"/>
      <c r="Z33" s="24"/>
      <c r="AA33" s="24"/>
      <c r="AB33" s="24"/>
      <c r="AC33" s="24"/>
      <c r="AD33" s="34">
        <f>IF(R33&gt;1060000,INDEX(간이세액표!A:L,MATCH(R33,간이세액표!A:A,3),F33+3),0)</f>
        <v>0</v>
      </c>
      <c r="AE33" s="34">
        <f t="shared" si="13"/>
        <v>0</v>
      </c>
      <c r="AF33" s="46">
        <f t="shared" si="14"/>
        <v>0</v>
      </c>
      <c r="AG33" s="46">
        <f t="shared" si="15"/>
        <v>0</v>
      </c>
      <c r="AH33" s="46">
        <f t="shared" si="16"/>
        <v>0</v>
      </c>
      <c r="AI33" s="46">
        <f t="shared" si="17"/>
        <v>0</v>
      </c>
      <c r="AJ33" s="24"/>
      <c r="AK33" s="24"/>
      <c r="AL33" s="24"/>
      <c r="AN33" s="49">
        <f t="shared" si="18"/>
        <v>0</v>
      </c>
      <c r="AO33" s="49">
        <f>ROUNDDOWN(G33*'4대보험공제요율표'!$D$4,-1)</f>
        <v>0</v>
      </c>
      <c r="AP33" s="49">
        <f>ROUNDDOWN(G33*'4대보험공제요율표'!$D$5,-1)</f>
        <v>0</v>
      </c>
      <c r="AQ33" s="49">
        <f t="shared" si="19"/>
        <v>0</v>
      </c>
      <c r="AR33" s="49">
        <f>ROUNDDOWN(H33*'4대보험공제요율표'!$D$6,-1)</f>
        <v>0</v>
      </c>
      <c r="AS33" s="49">
        <f>ROUNDDOWN(H33*'4대보험공제요율표'!$D$7,-1)</f>
        <v>0</v>
      </c>
      <c r="AT33" s="49">
        <f t="shared" si="20"/>
        <v>0</v>
      </c>
      <c r="AU33" s="49">
        <f>ROUNDDOWN(AR33*'4대보험공제요율표'!$D$8,-1)</f>
        <v>0</v>
      </c>
      <c r="AV33" s="49">
        <f>ROUNDDOWN(AS33*'4대보험공제요율표'!$D$8,-1)</f>
        <v>0</v>
      </c>
      <c r="AW33" s="49">
        <f t="shared" si="21"/>
        <v>0</v>
      </c>
      <c r="AX33" s="49">
        <f>ROUNDDOWN(I33*'4대보험공제요율표'!$D$10,-1)</f>
        <v>0</v>
      </c>
      <c r="AY33" s="49">
        <f>ROUNDDOWN(I33*'4대보험공제요율표'!$D$11,-1)</f>
        <v>0</v>
      </c>
    </row>
    <row r="34" spans="1:51" x14ac:dyDescent="0.3">
      <c r="A34" s="282">
        <v>29</v>
      </c>
      <c r="B34" s="282" t="str">
        <f t="shared" ca="1" si="0"/>
        <v>김귀애</v>
      </c>
      <c r="C34" s="282" t="str">
        <f t="shared" ca="1" si="1"/>
        <v>560405-2******</v>
      </c>
      <c r="D34" s="282" t="str">
        <f t="shared" ca="1" si="2"/>
        <v>122여단 월포</v>
      </c>
      <c r="E34" s="282" t="str">
        <f t="shared" ca="1" si="3"/>
        <v>민간조리원</v>
      </c>
      <c r="F34" s="95">
        <f t="shared" ca="1" si="4"/>
        <v>0</v>
      </c>
      <c r="G34" s="49"/>
      <c r="H34" s="49"/>
      <c r="I34" s="49"/>
      <c r="J34" s="151">
        <f t="shared" si="5"/>
        <v>0</v>
      </c>
      <c r="K34" s="151">
        <f t="shared" si="6"/>
        <v>0</v>
      </c>
      <c r="L34" s="151">
        <f t="shared" si="7"/>
        <v>0</v>
      </c>
      <c r="M34" s="23"/>
      <c r="N34" s="23"/>
      <c r="O34" s="23"/>
      <c r="P34" s="34">
        <f t="shared" si="8"/>
        <v>0</v>
      </c>
      <c r="Q34" s="152">
        <f t="shared" si="9"/>
        <v>0</v>
      </c>
      <c r="R34" s="34">
        <f t="shared" si="10"/>
        <v>0</v>
      </c>
      <c r="S34" s="34">
        <f t="shared" si="11"/>
        <v>0</v>
      </c>
      <c r="T34" s="34">
        <f t="shared" si="12"/>
        <v>0</v>
      </c>
      <c r="U34" s="24"/>
      <c r="V34" s="34"/>
      <c r="W34" s="34"/>
      <c r="X34" s="34"/>
      <c r="Y34" s="24"/>
      <c r="Z34" s="24"/>
      <c r="AA34" s="24"/>
      <c r="AB34" s="24"/>
      <c r="AC34" s="24"/>
      <c r="AD34" s="34">
        <f>IF(R34&gt;1060000,INDEX(간이세액표!A:L,MATCH(R34,간이세액표!A:A,3),F34+3),0)</f>
        <v>0</v>
      </c>
      <c r="AE34" s="34">
        <f t="shared" si="13"/>
        <v>0</v>
      </c>
      <c r="AF34" s="46">
        <f t="shared" si="14"/>
        <v>0</v>
      </c>
      <c r="AG34" s="46">
        <f t="shared" si="15"/>
        <v>0</v>
      </c>
      <c r="AH34" s="46">
        <f t="shared" si="16"/>
        <v>0</v>
      </c>
      <c r="AI34" s="46">
        <f t="shared" si="17"/>
        <v>0</v>
      </c>
      <c r="AJ34" s="24"/>
      <c r="AK34" s="24"/>
      <c r="AL34" s="24"/>
      <c r="AN34" s="49">
        <f t="shared" si="18"/>
        <v>0</v>
      </c>
      <c r="AO34" s="49">
        <f>ROUNDDOWN(G34*'4대보험공제요율표'!$D$4,-1)</f>
        <v>0</v>
      </c>
      <c r="AP34" s="49">
        <f>ROUNDDOWN(G34*'4대보험공제요율표'!$D$5,-1)</f>
        <v>0</v>
      </c>
      <c r="AQ34" s="49">
        <f t="shared" si="19"/>
        <v>0</v>
      </c>
      <c r="AR34" s="49">
        <f>ROUNDDOWN(H34*'4대보험공제요율표'!$D$6,-1)</f>
        <v>0</v>
      </c>
      <c r="AS34" s="49">
        <f>ROUNDDOWN(H34*'4대보험공제요율표'!$D$7,-1)</f>
        <v>0</v>
      </c>
      <c r="AT34" s="49">
        <f t="shared" si="20"/>
        <v>0</v>
      </c>
      <c r="AU34" s="49">
        <f>ROUNDDOWN(AR34*'4대보험공제요율표'!$D$8,-1)</f>
        <v>0</v>
      </c>
      <c r="AV34" s="49">
        <f>ROUNDDOWN(AS34*'4대보험공제요율표'!$D$8,-1)</f>
        <v>0</v>
      </c>
      <c r="AW34" s="49">
        <f t="shared" si="21"/>
        <v>0</v>
      </c>
      <c r="AX34" s="49">
        <f>ROUNDDOWN(I34*'4대보험공제요율표'!$D$10,-1)</f>
        <v>0</v>
      </c>
      <c r="AY34" s="49">
        <f>ROUNDDOWN(I34*'4대보험공제요율표'!$D$11,-1)</f>
        <v>0</v>
      </c>
    </row>
    <row r="35" spans="1:51" x14ac:dyDescent="0.3">
      <c r="A35" s="47">
        <v>30</v>
      </c>
      <c r="B35" s="94" t="str">
        <f t="shared" ca="1" si="0"/>
        <v>정영숙</v>
      </c>
      <c r="C35" s="94" t="str">
        <f t="shared" ca="1" si="1"/>
        <v>640821-2******</v>
      </c>
      <c r="D35" s="94" t="str">
        <f t="shared" ca="1" si="2"/>
        <v>122여단 장사</v>
      </c>
      <c r="E35" s="94" t="str">
        <f t="shared" ca="1" si="3"/>
        <v>민간조리원</v>
      </c>
      <c r="F35" s="95">
        <f t="shared" ca="1" si="4"/>
        <v>0</v>
      </c>
      <c r="G35" s="49"/>
      <c r="H35" s="49"/>
      <c r="I35" s="49"/>
      <c r="J35" s="151">
        <f t="shared" si="5"/>
        <v>0</v>
      </c>
      <c r="K35" s="151">
        <f t="shared" si="6"/>
        <v>0</v>
      </c>
      <c r="L35" s="151">
        <f t="shared" si="7"/>
        <v>0</v>
      </c>
      <c r="M35" s="23"/>
      <c r="N35" s="23"/>
      <c r="O35" s="23"/>
      <c r="P35" s="34">
        <f t="shared" si="8"/>
        <v>0</v>
      </c>
      <c r="Q35" s="152">
        <f t="shared" si="9"/>
        <v>0</v>
      </c>
      <c r="R35" s="34">
        <f t="shared" si="10"/>
        <v>0</v>
      </c>
      <c r="S35" s="34">
        <f t="shared" si="11"/>
        <v>0</v>
      </c>
      <c r="T35" s="34">
        <f t="shared" si="12"/>
        <v>0</v>
      </c>
      <c r="U35" s="24"/>
      <c r="V35" s="34"/>
      <c r="W35" s="34"/>
      <c r="X35" s="34"/>
      <c r="Y35" s="24"/>
      <c r="Z35" s="24"/>
      <c r="AA35" s="24"/>
      <c r="AB35" s="24"/>
      <c r="AC35" s="24"/>
      <c r="AD35" s="34">
        <f>IF(R35&gt;1060000,INDEX(간이세액표!A:L,MATCH(R35,간이세액표!A:A,3),F35+3),0)</f>
        <v>0</v>
      </c>
      <c r="AE35" s="34">
        <f t="shared" si="13"/>
        <v>0</v>
      </c>
      <c r="AF35" s="46">
        <f t="shared" si="14"/>
        <v>0</v>
      </c>
      <c r="AG35" s="46">
        <f t="shared" si="15"/>
        <v>0</v>
      </c>
      <c r="AH35" s="46">
        <f t="shared" si="16"/>
        <v>0</v>
      </c>
      <c r="AI35" s="46">
        <f t="shared" si="17"/>
        <v>0</v>
      </c>
      <c r="AJ35" s="24"/>
      <c r="AK35" s="24"/>
      <c r="AL35" s="24"/>
      <c r="AN35" s="49">
        <f t="shared" si="18"/>
        <v>0</v>
      </c>
      <c r="AO35" s="49">
        <f>ROUNDDOWN(G35*'4대보험공제요율표'!$D$4,-1)</f>
        <v>0</v>
      </c>
      <c r="AP35" s="49">
        <f>ROUNDDOWN(G35*'4대보험공제요율표'!$D$5,-1)</f>
        <v>0</v>
      </c>
      <c r="AQ35" s="49">
        <f t="shared" si="19"/>
        <v>0</v>
      </c>
      <c r="AR35" s="49">
        <f>ROUNDDOWN(H35*'4대보험공제요율표'!$D$6,-1)</f>
        <v>0</v>
      </c>
      <c r="AS35" s="49">
        <f>ROUNDDOWN(H35*'4대보험공제요율표'!$D$7,-1)</f>
        <v>0</v>
      </c>
      <c r="AT35" s="49">
        <f t="shared" si="20"/>
        <v>0</v>
      </c>
      <c r="AU35" s="49">
        <f>ROUNDDOWN(AR35*'4대보험공제요율표'!$D$8,-1)</f>
        <v>0</v>
      </c>
      <c r="AV35" s="49">
        <f>ROUNDDOWN(AS35*'4대보험공제요율표'!$D$8,-1)</f>
        <v>0</v>
      </c>
      <c r="AW35" s="49">
        <f t="shared" si="21"/>
        <v>0</v>
      </c>
      <c r="AX35" s="49">
        <f>ROUNDDOWN(I35*'4대보험공제요율표'!$D$10,-1)</f>
        <v>0</v>
      </c>
      <c r="AY35" s="49">
        <f>ROUNDDOWN(I35*'4대보험공제요율표'!$D$11,-1)</f>
        <v>0</v>
      </c>
    </row>
    <row r="36" spans="1:51" x14ac:dyDescent="0.3">
      <c r="A36" s="47">
        <v>31</v>
      </c>
      <c r="B36" s="94" t="str">
        <f t="shared" ca="1" si="0"/>
        <v>권오금</v>
      </c>
      <c r="C36" s="94" t="str">
        <f t="shared" ca="1" si="1"/>
        <v>640501-2******</v>
      </c>
      <c r="D36" s="94" t="str">
        <f t="shared" ca="1" si="2"/>
        <v>122여단 4대대</v>
      </c>
      <c r="E36" s="94" t="str">
        <f t="shared" ca="1" si="3"/>
        <v>민간조리원</v>
      </c>
      <c r="F36" s="95">
        <f t="shared" ca="1" si="4"/>
        <v>1</v>
      </c>
      <c r="G36" s="49"/>
      <c r="H36" s="49"/>
      <c r="I36" s="49"/>
      <c r="J36" s="151">
        <f t="shared" si="5"/>
        <v>0</v>
      </c>
      <c r="K36" s="151">
        <f t="shared" si="6"/>
        <v>0</v>
      </c>
      <c r="L36" s="151">
        <f t="shared" si="7"/>
        <v>0</v>
      </c>
      <c r="M36" s="23"/>
      <c r="N36" s="23"/>
      <c r="O36" s="23"/>
      <c r="P36" s="34">
        <f t="shared" si="8"/>
        <v>0</v>
      </c>
      <c r="Q36" s="152">
        <f t="shared" si="9"/>
        <v>0</v>
      </c>
      <c r="R36" s="34">
        <f t="shared" si="10"/>
        <v>0</v>
      </c>
      <c r="S36" s="34">
        <f t="shared" si="11"/>
        <v>0</v>
      </c>
      <c r="T36" s="34">
        <f t="shared" si="12"/>
        <v>0</v>
      </c>
      <c r="U36" s="24"/>
      <c r="V36" s="34"/>
      <c r="W36" s="34"/>
      <c r="X36" s="34"/>
      <c r="Y36" s="24"/>
      <c r="Z36" s="24"/>
      <c r="AA36" s="24"/>
      <c r="AB36" s="24"/>
      <c r="AC36" s="24"/>
      <c r="AD36" s="34">
        <f>IF(R36&gt;1060000,INDEX(간이세액표!A:L,MATCH(R36,간이세액표!A:A,3),F36+3),0)</f>
        <v>0</v>
      </c>
      <c r="AE36" s="34">
        <f t="shared" si="13"/>
        <v>0</v>
      </c>
      <c r="AF36" s="46">
        <f t="shared" si="14"/>
        <v>0</v>
      </c>
      <c r="AG36" s="46">
        <f t="shared" si="15"/>
        <v>0</v>
      </c>
      <c r="AH36" s="46">
        <f t="shared" si="16"/>
        <v>0</v>
      </c>
      <c r="AI36" s="46">
        <f t="shared" si="17"/>
        <v>0</v>
      </c>
      <c r="AJ36" s="24"/>
      <c r="AK36" s="24"/>
      <c r="AL36" s="24"/>
      <c r="AN36" s="49">
        <f t="shared" si="18"/>
        <v>0</v>
      </c>
      <c r="AO36" s="49">
        <f>ROUNDDOWN(G36*'4대보험공제요율표'!$D$4,-1)</f>
        <v>0</v>
      </c>
      <c r="AP36" s="49">
        <f>ROUNDDOWN(G36*'4대보험공제요율표'!$D$5,-1)</f>
        <v>0</v>
      </c>
      <c r="AQ36" s="49">
        <f t="shared" si="19"/>
        <v>0</v>
      </c>
      <c r="AR36" s="49">
        <f>ROUNDDOWN(H36*'4대보험공제요율표'!$D$6,-1)</f>
        <v>0</v>
      </c>
      <c r="AS36" s="49">
        <f>ROUNDDOWN(H36*'4대보험공제요율표'!$D$7,-1)</f>
        <v>0</v>
      </c>
      <c r="AT36" s="49">
        <f t="shared" si="20"/>
        <v>0</v>
      </c>
      <c r="AU36" s="49">
        <f>ROUNDDOWN(AR36*'4대보험공제요율표'!$D$8,-1)</f>
        <v>0</v>
      </c>
      <c r="AV36" s="49">
        <f>ROUNDDOWN(AS36*'4대보험공제요율표'!$D$8,-1)</f>
        <v>0</v>
      </c>
      <c r="AW36" s="49">
        <f t="shared" si="21"/>
        <v>0</v>
      </c>
      <c r="AX36" s="49">
        <f>ROUNDDOWN(I36*'4대보험공제요율표'!$D$10,-1)</f>
        <v>0</v>
      </c>
      <c r="AY36" s="49">
        <f>ROUNDDOWN(I36*'4대보험공제요율표'!$D$11,-1)</f>
        <v>0</v>
      </c>
    </row>
    <row r="37" spans="1:51" x14ac:dyDescent="0.3">
      <c r="A37" s="280">
        <v>32</v>
      </c>
      <c r="B37" s="273" t="str">
        <f t="shared" ca="1" si="0"/>
        <v>이명희</v>
      </c>
      <c r="C37" s="273" t="str">
        <f t="shared" ca="1" si="1"/>
        <v>670504-2******</v>
      </c>
      <c r="D37" s="273" t="str">
        <f t="shared" ca="1" si="2"/>
        <v>122여단 5대대</v>
      </c>
      <c r="E37" s="273" t="str">
        <f t="shared" ca="1" si="3"/>
        <v>민간조리원</v>
      </c>
      <c r="F37" s="95">
        <f t="shared" ca="1" si="4"/>
        <v>0</v>
      </c>
      <c r="G37" s="49"/>
      <c r="H37" s="49"/>
      <c r="I37" s="49"/>
      <c r="J37" s="151">
        <f t="shared" si="5"/>
        <v>0</v>
      </c>
      <c r="K37" s="151">
        <f t="shared" si="6"/>
        <v>0</v>
      </c>
      <c r="L37" s="151">
        <f t="shared" si="7"/>
        <v>0</v>
      </c>
      <c r="M37" s="23"/>
      <c r="N37" s="23"/>
      <c r="O37" s="23"/>
      <c r="P37" s="34">
        <f t="shared" si="8"/>
        <v>0</v>
      </c>
      <c r="Q37" s="152">
        <f t="shared" si="9"/>
        <v>0</v>
      </c>
      <c r="R37" s="34">
        <f t="shared" si="10"/>
        <v>0</v>
      </c>
      <c r="S37" s="34">
        <f t="shared" si="11"/>
        <v>0</v>
      </c>
      <c r="T37" s="34">
        <f t="shared" si="12"/>
        <v>0</v>
      </c>
      <c r="U37" s="24"/>
      <c r="V37" s="34"/>
      <c r="W37" s="34"/>
      <c r="X37" s="34"/>
      <c r="Y37" s="24"/>
      <c r="Z37" s="24"/>
      <c r="AA37" s="24"/>
      <c r="AB37" s="24"/>
      <c r="AC37" s="24"/>
      <c r="AD37" s="34">
        <f>IF(R37&gt;1060000,INDEX(간이세액표!A:L,MATCH(R37,간이세액표!A:A,3),F37+3),0)</f>
        <v>0</v>
      </c>
      <c r="AE37" s="34">
        <f t="shared" si="13"/>
        <v>0</v>
      </c>
      <c r="AF37" s="46">
        <f t="shared" si="14"/>
        <v>0</v>
      </c>
      <c r="AG37" s="46">
        <f t="shared" si="15"/>
        <v>0</v>
      </c>
      <c r="AH37" s="46">
        <f t="shared" si="16"/>
        <v>0</v>
      </c>
      <c r="AI37" s="46">
        <f t="shared" si="17"/>
        <v>0</v>
      </c>
      <c r="AJ37" s="24"/>
      <c r="AK37" s="24"/>
      <c r="AL37" s="24"/>
      <c r="AN37" s="49">
        <f t="shared" si="18"/>
        <v>0</v>
      </c>
      <c r="AO37" s="49">
        <f>ROUNDDOWN(G37*'4대보험공제요율표'!$D$4,-1)</f>
        <v>0</v>
      </c>
      <c r="AP37" s="49">
        <f>ROUNDDOWN(G37*'4대보험공제요율표'!$D$5,-1)</f>
        <v>0</v>
      </c>
      <c r="AQ37" s="49">
        <f t="shared" si="19"/>
        <v>0</v>
      </c>
      <c r="AR37" s="49">
        <f>ROUNDDOWN(H37*'4대보험공제요율표'!$D$6,-1)</f>
        <v>0</v>
      </c>
      <c r="AS37" s="49">
        <f>ROUNDDOWN(H37*'4대보험공제요율표'!$D$7,-1)</f>
        <v>0</v>
      </c>
      <c r="AT37" s="49">
        <f t="shared" si="20"/>
        <v>0</v>
      </c>
      <c r="AU37" s="49">
        <f>ROUNDDOWN(AR37*'4대보험공제요율표'!$D$8,-1)</f>
        <v>0</v>
      </c>
      <c r="AV37" s="49">
        <f>ROUNDDOWN(AS37*'4대보험공제요율표'!$D$8,-1)</f>
        <v>0</v>
      </c>
      <c r="AW37" s="49">
        <f t="shared" si="21"/>
        <v>0</v>
      </c>
      <c r="AX37" s="49">
        <f>ROUNDDOWN(I37*'4대보험공제요율표'!$D$10,-1)</f>
        <v>0</v>
      </c>
      <c r="AY37" s="49">
        <f>ROUNDDOWN(I37*'4대보험공제요율표'!$D$11,-1)</f>
        <v>0</v>
      </c>
    </row>
    <row r="38" spans="1:51" x14ac:dyDescent="0.3">
      <c r="A38" s="47">
        <v>33</v>
      </c>
      <c r="B38" s="94" t="str">
        <f t="shared" ca="1" si="0"/>
        <v>손옥순</v>
      </c>
      <c r="C38" s="94" t="str">
        <f t="shared" ca="1" si="1"/>
        <v>660313-2******</v>
      </c>
      <c r="D38" s="94" t="str">
        <f t="shared" ca="1" si="2"/>
        <v>123여단 본부</v>
      </c>
      <c r="E38" s="94" t="str">
        <f t="shared" ca="1" si="3"/>
        <v>민간조리원</v>
      </c>
      <c r="F38" s="95">
        <f t="shared" ca="1" si="4"/>
        <v>1</v>
      </c>
      <c r="G38" s="49"/>
      <c r="H38" s="49"/>
      <c r="I38" s="49"/>
      <c r="J38" s="151">
        <f t="shared" si="5"/>
        <v>0</v>
      </c>
      <c r="K38" s="151">
        <f t="shared" si="6"/>
        <v>0</v>
      </c>
      <c r="L38" s="151">
        <f t="shared" si="7"/>
        <v>0</v>
      </c>
      <c r="M38" s="23"/>
      <c r="N38" s="23"/>
      <c r="O38" s="23"/>
      <c r="P38" s="34">
        <f t="shared" si="8"/>
        <v>0</v>
      </c>
      <c r="Q38" s="152">
        <f t="shared" si="9"/>
        <v>0</v>
      </c>
      <c r="R38" s="34">
        <f t="shared" si="10"/>
        <v>0</v>
      </c>
      <c r="S38" s="34">
        <f t="shared" si="11"/>
        <v>0</v>
      </c>
      <c r="T38" s="34">
        <f t="shared" si="12"/>
        <v>0</v>
      </c>
      <c r="U38" s="24"/>
      <c r="V38" s="34"/>
      <c r="W38" s="34"/>
      <c r="X38" s="34"/>
      <c r="Y38" s="24"/>
      <c r="Z38" s="24"/>
      <c r="AA38" s="24"/>
      <c r="AB38" s="24"/>
      <c r="AC38" s="24"/>
      <c r="AD38" s="34">
        <f>IF(R38&gt;1060000,INDEX(간이세액표!A:L,MATCH(R38,간이세액표!A:A,3),F38+3),0)</f>
        <v>0</v>
      </c>
      <c r="AE38" s="34">
        <f t="shared" si="13"/>
        <v>0</v>
      </c>
      <c r="AF38" s="46">
        <f t="shared" si="14"/>
        <v>0</v>
      </c>
      <c r="AG38" s="46">
        <f t="shared" si="15"/>
        <v>0</v>
      </c>
      <c r="AH38" s="46">
        <f t="shared" si="16"/>
        <v>0</v>
      </c>
      <c r="AI38" s="46">
        <f t="shared" si="17"/>
        <v>0</v>
      </c>
      <c r="AJ38" s="24"/>
      <c r="AK38" s="24"/>
      <c r="AL38" s="24"/>
      <c r="AN38" s="49">
        <f t="shared" si="18"/>
        <v>0</v>
      </c>
      <c r="AO38" s="49">
        <f>ROUNDDOWN(G38*'4대보험공제요율표'!$D$4,-1)</f>
        <v>0</v>
      </c>
      <c r="AP38" s="49">
        <f>ROUNDDOWN(G38*'4대보험공제요율표'!$D$5,-1)</f>
        <v>0</v>
      </c>
      <c r="AQ38" s="49">
        <f t="shared" si="19"/>
        <v>0</v>
      </c>
      <c r="AR38" s="49">
        <f>ROUNDDOWN(H38*'4대보험공제요율표'!$D$6,-1)</f>
        <v>0</v>
      </c>
      <c r="AS38" s="49">
        <f>ROUNDDOWN(H38*'4대보험공제요율표'!$D$7,-1)</f>
        <v>0</v>
      </c>
      <c r="AT38" s="49">
        <f t="shared" si="20"/>
        <v>0</v>
      </c>
      <c r="AU38" s="49">
        <f>ROUNDDOWN(AR38*'4대보험공제요율표'!$D$8,-1)</f>
        <v>0</v>
      </c>
      <c r="AV38" s="49">
        <f>ROUNDDOWN(AS38*'4대보험공제요율표'!$D$8,-1)</f>
        <v>0</v>
      </c>
      <c r="AW38" s="49">
        <f t="shared" si="21"/>
        <v>0</v>
      </c>
      <c r="AX38" s="49">
        <f>ROUNDDOWN(I38*'4대보험공제요율표'!$D$10,-1)</f>
        <v>0</v>
      </c>
      <c r="AY38" s="49">
        <f>ROUNDDOWN(I38*'4대보험공제요율표'!$D$11,-1)</f>
        <v>0</v>
      </c>
    </row>
    <row r="39" spans="1:51" x14ac:dyDescent="0.3">
      <c r="A39" s="47">
        <v>34</v>
      </c>
      <c r="B39" s="94" t="str">
        <f t="shared" ca="1" si="0"/>
        <v>이영미</v>
      </c>
      <c r="C39" s="94" t="str">
        <f t="shared" ca="1" si="1"/>
        <v>701226-2******</v>
      </c>
      <c r="D39" s="94" t="str">
        <f t="shared" ca="1" si="2"/>
        <v>123여단 본부</v>
      </c>
      <c r="E39" s="94" t="str">
        <f t="shared" ca="1" si="3"/>
        <v>민간조리원</v>
      </c>
      <c r="F39" s="95">
        <f t="shared" ca="1" si="4"/>
        <v>0</v>
      </c>
      <c r="G39" s="49"/>
      <c r="H39" s="49"/>
      <c r="I39" s="49"/>
      <c r="J39" s="151">
        <f t="shared" si="5"/>
        <v>0</v>
      </c>
      <c r="K39" s="151">
        <f t="shared" si="6"/>
        <v>0</v>
      </c>
      <c r="L39" s="151">
        <f t="shared" si="7"/>
        <v>0</v>
      </c>
      <c r="M39" s="23"/>
      <c r="N39" s="23"/>
      <c r="O39" s="23"/>
      <c r="P39" s="34">
        <f t="shared" si="8"/>
        <v>0</v>
      </c>
      <c r="Q39" s="152">
        <f t="shared" si="9"/>
        <v>0</v>
      </c>
      <c r="R39" s="34">
        <f t="shared" si="10"/>
        <v>0</v>
      </c>
      <c r="S39" s="34">
        <f t="shared" si="11"/>
        <v>0</v>
      </c>
      <c r="T39" s="34">
        <f t="shared" si="12"/>
        <v>0</v>
      </c>
      <c r="U39" s="24"/>
      <c r="V39" s="34"/>
      <c r="W39" s="34"/>
      <c r="X39" s="34"/>
      <c r="Y39" s="24"/>
      <c r="Z39" s="24"/>
      <c r="AA39" s="24"/>
      <c r="AB39" s="24"/>
      <c r="AC39" s="24"/>
      <c r="AD39" s="34">
        <f>IF(R39&gt;1060000,INDEX(간이세액표!A:L,MATCH(R39,간이세액표!A:A,3),F39+3),0)</f>
        <v>0</v>
      </c>
      <c r="AE39" s="34">
        <f t="shared" si="13"/>
        <v>0</v>
      </c>
      <c r="AF39" s="46">
        <f t="shared" si="14"/>
        <v>0</v>
      </c>
      <c r="AG39" s="46">
        <f t="shared" si="15"/>
        <v>0</v>
      </c>
      <c r="AH39" s="46">
        <f t="shared" si="16"/>
        <v>0</v>
      </c>
      <c r="AI39" s="46">
        <f t="shared" si="17"/>
        <v>0</v>
      </c>
      <c r="AJ39" s="24"/>
      <c r="AK39" s="24"/>
      <c r="AL39" s="24"/>
      <c r="AN39" s="49">
        <f t="shared" si="18"/>
        <v>0</v>
      </c>
      <c r="AO39" s="49">
        <f>ROUNDDOWN(G39*'4대보험공제요율표'!$D$4,-1)</f>
        <v>0</v>
      </c>
      <c r="AP39" s="49">
        <f>ROUNDDOWN(G39*'4대보험공제요율표'!$D$5,-1)</f>
        <v>0</v>
      </c>
      <c r="AQ39" s="49">
        <f t="shared" si="19"/>
        <v>0</v>
      </c>
      <c r="AR39" s="49">
        <f>ROUNDDOWN(H39*'4대보험공제요율표'!$D$6,-1)</f>
        <v>0</v>
      </c>
      <c r="AS39" s="49">
        <f>ROUNDDOWN(H39*'4대보험공제요율표'!$D$7,-1)</f>
        <v>0</v>
      </c>
      <c r="AT39" s="49">
        <f t="shared" si="20"/>
        <v>0</v>
      </c>
      <c r="AU39" s="49">
        <f>ROUNDDOWN(AR39*'4대보험공제요율표'!$D$8,-1)</f>
        <v>0</v>
      </c>
      <c r="AV39" s="49">
        <f>ROUNDDOWN(AS39*'4대보험공제요율표'!$D$8,-1)</f>
        <v>0</v>
      </c>
      <c r="AW39" s="49">
        <f t="shared" si="21"/>
        <v>0</v>
      </c>
      <c r="AX39" s="49">
        <f>ROUNDDOWN(I39*'4대보험공제요율표'!$D$10,-1)</f>
        <v>0</v>
      </c>
      <c r="AY39" s="49">
        <f>ROUNDDOWN(I39*'4대보험공제요율표'!$D$11,-1)</f>
        <v>0</v>
      </c>
    </row>
    <row r="40" spans="1:51" x14ac:dyDescent="0.3">
      <c r="A40" s="47">
        <v>35</v>
      </c>
      <c r="B40" s="94" t="str">
        <f t="shared" ca="1" si="0"/>
        <v>안성애</v>
      </c>
      <c r="C40" s="94" t="str">
        <f t="shared" ca="1" si="1"/>
        <v>740913-2******</v>
      </c>
      <c r="D40" s="94" t="str">
        <f t="shared" ca="1" si="2"/>
        <v>123여단 2대대</v>
      </c>
      <c r="E40" s="94" t="str">
        <f t="shared" ca="1" si="3"/>
        <v>민간조리원</v>
      </c>
      <c r="F40" s="95">
        <f t="shared" ca="1" si="4"/>
        <v>1</v>
      </c>
      <c r="G40" s="49"/>
      <c r="H40" s="49"/>
      <c r="I40" s="49"/>
      <c r="J40" s="151">
        <f t="shared" si="5"/>
        <v>0</v>
      </c>
      <c r="K40" s="151">
        <f t="shared" si="6"/>
        <v>0</v>
      </c>
      <c r="L40" s="151">
        <f t="shared" si="7"/>
        <v>0</v>
      </c>
      <c r="M40" s="23"/>
      <c r="N40" s="23"/>
      <c r="O40" s="23"/>
      <c r="P40" s="34">
        <f t="shared" si="8"/>
        <v>0</v>
      </c>
      <c r="Q40" s="152">
        <f t="shared" si="9"/>
        <v>0</v>
      </c>
      <c r="R40" s="34">
        <f t="shared" si="10"/>
        <v>0</v>
      </c>
      <c r="S40" s="34">
        <f t="shared" si="11"/>
        <v>0</v>
      </c>
      <c r="T40" s="34">
        <f t="shared" si="12"/>
        <v>0</v>
      </c>
      <c r="U40" s="24"/>
      <c r="V40" s="34"/>
      <c r="W40" s="34"/>
      <c r="X40" s="34"/>
      <c r="Y40" s="24"/>
      <c r="Z40" s="24"/>
      <c r="AA40" s="24"/>
      <c r="AB40" s="24"/>
      <c r="AC40" s="24"/>
      <c r="AD40" s="34">
        <f>IF(R40&gt;1060000,INDEX(간이세액표!A:L,MATCH(R40,간이세액표!A:A,3),F40+3),0)</f>
        <v>0</v>
      </c>
      <c r="AE40" s="34">
        <f t="shared" si="13"/>
        <v>0</v>
      </c>
      <c r="AF40" s="46">
        <f t="shared" si="14"/>
        <v>0</v>
      </c>
      <c r="AG40" s="46">
        <f t="shared" si="15"/>
        <v>0</v>
      </c>
      <c r="AH40" s="46">
        <f t="shared" si="16"/>
        <v>0</v>
      </c>
      <c r="AI40" s="46">
        <f t="shared" si="17"/>
        <v>0</v>
      </c>
      <c r="AJ40" s="24"/>
      <c r="AK40" s="24"/>
      <c r="AL40" s="24"/>
      <c r="AN40" s="49">
        <f t="shared" si="18"/>
        <v>0</v>
      </c>
      <c r="AO40" s="49">
        <f>ROUNDDOWN(G40*'4대보험공제요율표'!$D$4,-1)</f>
        <v>0</v>
      </c>
      <c r="AP40" s="49">
        <f>ROUNDDOWN(G40*'4대보험공제요율표'!$D$5,-1)</f>
        <v>0</v>
      </c>
      <c r="AQ40" s="49">
        <f t="shared" si="19"/>
        <v>0</v>
      </c>
      <c r="AR40" s="49">
        <f>ROUNDDOWN(H40*'4대보험공제요율표'!$D$6,-1)</f>
        <v>0</v>
      </c>
      <c r="AS40" s="49">
        <f>ROUNDDOWN(H40*'4대보험공제요율표'!$D$7,-1)</f>
        <v>0</v>
      </c>
      <c r="AT40" s="49">
        <f t="shared" si="20"/>
        <v>0</v>
      </c>
      <c r="AU40" s="49">
        <f>ROUNDDOWN(AR40*'4대보험공제요율표'!$D$8,-1)</f>
        <v>0</v>
      </c>
      <c r="AV40" s="49">
        <f>ROUNDDOWN(AS40*'4대보험공제요율표'!$D$8,-1)</f>
        <v>0</v>
      </c>
      <c r="AW40" s="49">
        <f t="shared" si="21"/>
        <v>0</v>
      </c>
      <c r="AX40" s="49">
        <f>ROUNDDOWN(I40*'4대보험공제요율표'!$D$10,-1)</f>
        <v>0</v>
      </c>
      <c r="AY40" s="49">
        <f>ROUNDDOWN(I40*'4대보험공제요율표'!$D$11,-1)</f>
        <v>0</v>
      </c>
    </row>
    <row r="41" spans="1:51" x14ac:dyDescent="0.3">
      <c r="A41" s="47">
        <v>36</v>
      </c>
      <c r="B41" s="94" t="str">
        <f t="shared" ca="1" si="0"/>
        <v>박순정</v>
      </c>
      <c r="C41" s="94" t="str">
        <f t="shared" ca="1" si="1"/>
        <v>710912-2******</v>
      </c>
      <c r="D41" s="94" t="str">
        <f t="shared" ca="1" si="2"/>
        <v>123여단 3대대</v>
      </c>
      <c r="E41" s="94" t="str">
        <f t="shared" ca="1" si="3"/>
        <v>민간조리원</v>
      </c>
      <c r="F41" s="95">
        <f t="shared" ca="1" si="4"/>
        <v>0</v>
      </c>
      <c r="G41" s="49"/>
      <c r="H41" s="49"/>
      <c r="I41" s="49"/>
      <c r="J41" s="151">
        <f t="shared" si="5"/>
        <v>0</v>
      </c>
      <c r="K41" s="151">
        <f t="shared" si="6"/>
        <v>0</v>
      </c>
      <c r="L41" s="151">
        <f t="shared" si="7"/>
        <v>0</v>
      </c>
      <c r="M41" s="23"/>
      <c r="N41" s="23"/>
      <c r="O41" s="23"/>
      <c r="P41" s="34">
        <f t="shared" si="8"/>
        <v>0</v>
      </c>
      <c r="Q41" s="152">
        <f t="shared" si="9"/>
        <v>0</v>
      </c>
      <c r="R41" s="34">
        <f t="shared" si="10"/>
        <v>0</v>
      </c>
      <c r="S41" s="34">
        <f t="shared" si="11"/>
        <v>0</v>
      </c>
      <c r="T41" s="34">
        <f t="shared" si="12"/>
        <v>0</v>
      </c>
      <c r="U41" s="24"/>
      <c r="V41" s="34"/>
      <c r="W41" s="34"/>
      <c r="X41" s="34"/>
      <c r="Y41" s="24"/>
      <c r="Z41" s="24"/>
      <c r="AA41" s="24"/>
      <c r="AB41" s="24"/>
      <c r="AC41" s="24"/>
      <c r="AD41" s="34">
        <f>IF(R41&gt;1060000,INDEX(간이세액표!A:L,MATCH(R41,간이세액표!A:A,3),F41+3),0)</f>
        <v>0</v>
      </c>
      <c r="AE41" s="34">
        <f t="shared" si="13"/>
        <v>0</v>
      </c>
      <c r="AF41" s="46">
        <f t="shared" si="14"/>
        <v>0</v>
      </c>
      <c r="AG41" s="46">
        <f t="shared" si="15"/>
        <v>0</v>
      </c>
      <c r="AH41" s="46">
        <f t="shared" si="16"/>
        <v>0</v>
      </c>
      <c r="AI41" s="46">
        <f t="shared" si="17"/>
        <v>0</v>
      </c>
      <c r="AJ41" s="24"/>
      <c r="AK41" s="24"/>
      <c r="AL41" s="24"/>
      <c r="AN41" s="49">
        <f t="shared" si="18"/>
        <v>0</v>
      </c>
      <c r="AO41" s="49">
        <f>ROUNDDOWN(G41*'4대보험공제요율표'!$D$4,-1)</f>
        <v>0</v>
      </c>
      <c r="AP41" s="49">
        <f>ROUNDDOWN(G41*'4대보험공제요율표'!$D$5,-1)</f>
        <v>0</v>
      </c>
      <c r="AQ41" s="49">
        <f t="shared" si="19"/>
        <v>0</v>
      </c>
      <c r="AR41" s="49">
        <f>ROUNDDOWN(H41*'4대보험공제요율표'!$D$6,-1)</f>
        <v>0</v>
      </c>
      <c r="AS41" s="49">
        <f>ROUNDDOWN(H41*'4대보험공제요율표'!$D$7,-1)</f>
        <v>0</v>
      </c>
      <c r="AT41" s="49">
        <f t="shared" si="20"/>
        <v>0</v>
      </c>
      <c r="AU41" s="49">
        <f>ROUNDDOWN(AR41*'4대보험공제요율표'!$D$8,-1)</f>
        <v>0</v>
      </c>
      <c r="AV41" s="49">
        <f>ROUNDDOWN(AS41*'4대보험공제요율표'!$D$8,-1)</f>
        <v>0</v>
      </c>
      <c r="AW41" s="49">
        <f t="shared" si="21"/>
        <v>0</v>
      </c>
      <c r="AX41" s="49">
        <f>ROUNDDOWN(I41*'4대보험공제요율표'!$D$10,-1)</f>
        <v>0</v>
      </c>
      <c r="AY41" s="49">
        <f>ROUNDDOWN(I41*'4대보험공제요율표'!$D$11,-1)</f>
        <v>0</v>
      </c>
    </row>
    <row r="42" spans="1:51" x14ac:dyDescent="0.3">
      <c r="A42" s="272">
        <v>37</v>
      </c>
      <c r="B42" s="272" t="str">
        <f t="shared" ca="1" si="0"/>
        <v>송금연</v>
      </c>
      <c r="C42" s="272" t="str">
        <f t="shared" ca="1" si="1"/>
        <v>740111-2******</v>
      </c>
      <c r="D42" s="272" t="str">
        <f t="shared" ca="1" si="2"/>
        <v>123여단 3대대</v>
      </c>
      <c r="E42" s="272" t="str">
        <f t="shared" ca="1" si="3"/>
        <v>민간조리원</v>
      </c>
      <c r="F42" s="95">
        <f t="shared" ca="1" si="4"/>
        <v>0</v>
      </c>
      <c r="G42" s="49"/>
      <c r="H42" s="49"/>
      <c r="I42" s="49"/>
      <c r="J42" s="151">
        <f t="shared" si="5"/>
        <v>0</v>
      </c>
      <c r="K42" s="151">
        <f t="shared" si="6"/>
        <v>0</v>
      </c>
      <c r="L42" s="151">
        <f t="shared" si="7"/>
        <v>0</v>
      </c>
      <c r="M42" s="23"/>
      <c r="N42" s="23"/>
      <c r="O42" s="23"/>
      <c r="P42" s="34">
        <f t="shared" si="8"/>
        <v>0</v>
      </c>
      <c r="Q42" s="152">
        <f t="shared" si="9"/>
        <v>0</v>
      </c>
      <c r="R42" s="34">
        <f t="shared" si="10"/>
        <v>0</v>
      </c>
      <c r="S42" s="34">
        <f t="shared" si="11"/>
        <v>0</v>
      </c>
      <c r="T42" s="34">
        <f t="shared" si="12"/>
        <v>0</v>
      </c>
      <c r="U42" s="24"/>
      <c r="V42" s="34"/>
      <c r="W42" s="34"/>
      <c r="X42" s="34"/>
      <c r="Y42" s="24"/>
      <c r="Z42" s="24"/>
      <c r="AA42" s="24"/>
      <c r="AB42" s="24"/>
      <c r="AC42" s="24"/>
      <c r="AD42" s="34">
        <f>IF(R42&gt;1060000,INDEX(간이세액표!A:L,MATCH(R42,간이세액표!A:A,3),F42+3),0)</f>
        <v>0</v>
      </c>
      <c r="AE42" s="34">
        <f t="shared" si="13"/>
        <v>0</v>
      </c>
      <c r="AF42" s="46">
        <f t="shared" si="14"/>
        <v>0</v>
      </c>
      <c r="AG42" s="46">
        <f t="shared" si="15"/>
        <v>0</v>
      </c>
      <c r="AH42" s="46">
        <f t="shared" si="16"/>
        <v>0</v>
      </c>
      <c r="AI42" s="46">
        <f t="shared" si="17"/>
        <v>0</v>
      </c>
      <c r="AJ42" s="24"/>
      <c r="AK42" s="24"/>
      <c r="AL42" s="24"/>
      <c r="AN42" s="49">
        <f t="shared" si="18"/>
        <v>0</v>
      </c>
      <c r="AO42" s="49">
        <f>ROUNDDOWN(G42*'4대보험공제요율표'!$D$4,-1)</f>
        <v>0</v>
      </c>
      <c r="AP42" s="49">
        <f>ROUNDDOWN(G42*'4대보험공제요율표'!$D$5,-1)</f>
        <v>0</v>
      </c>
      <c r="AQ42" s="49">
        <f t="shared" si="19"/>
        <v>0</v>
      </c>
      <c r="AR42" s="49">
        <f>ROUNDDOWN(H42*'4대보험공제요율표'!$D$6,-1)</f>
        <v>0</v>
      </c>
      <c r="AS42" s="49">
        <f>ROUNDDOWN(H42*'4대보험공제요율표'!$D$7,-1)</f>
        <v>0</v>
      </c>
      <c r="AT42" s="49">
        <f t="shared" si="20"/>
        <v>0</v>
      </c>
      <c r="AU42" s="49">
        <f>ROUNDDOWN(AR42*'4대보험공제요율표'!$D$8,-1)</f>
        <v>0</v>
      </c>
      <c r="AV42" s="49">
        <f>ROUNDDOWN(AS42*'4대보험공제요율표'!$D$8,-1)</f>
        <v>0</v>
      </c>
      <c r="AW42" s="49">
        <f t="shared" si="21"/>
        <v>0</v>
      </c>
      <c r="AX42" s="49">
        <f>ROUNDDOWN(I42*'4대보험공제요율표'!$D$10,-1)</f>
        <v>0</v>
      </c>
      <c r="AY42" s="49">
        <f>ROUNDDOWN(I42*'4대보험공제요율표'!$D$11,-1)</f>
        <v>0</v>
      </c>
    </row>
    <row r="43" spans="1:51" x14ac:dyDescent="0.3">
      <c r="A43" s="47">
        <v>38</v>
      </c>
      <c r="B43" s="94" t="str">
        <f t="shared" ca="1" si="0"/>
        <v>김소희</v>
      </c>
      <c r="C43" s="94" t="str">
        <f t="shared" ca="1" si="1"/>
        <v>700828-2******</v>
      </c>
      <c r="D43" s="94" t="str">
        <f t="shared" ca="1" si="2"/>
        <v>123여단 5대대</v>
      </c>
      <c r="E43" s="94" t="str">
        <f t="shared" ca="1" si="3"/>
        <v>민간조리원</v>
      </c>
      <c r="F43" s="95">
        <f t="shared" ca="1" si="4"/>
        <v>1</v>
      </c>
      <c r="G43" s="49"/>
      <c r="H43" s="49"/>
      <c r="I43" s="49"/>
      <c r="J43" s="151">
        <f t="shared" si="5"/>
        <v>0</v>
      </c>
      <c r="K43" s="151">
        <f t="shared" si="6"/>
        <v>0</v>
      </c>
      <c r="L43" s="151">
        <f t="shared" si="7"/>
        <v>0</v>
      </c>
      <c r="M43" s="23"/>
      <c r="N43" s="23"/>
      <c r="O43" s="23"/>
      <c r="P43" s="34">
        <f t="shared" si="8"/>
        <v>0</v>
      </c>
      <c r="Q43" s="152">
        <f t="shared" si="9"/>
        <v>0</v>
      </c>
      <c r="R43" s="34">
        <f t="shared" si="10"/>
        <v>0</v>
      </c>
      <c r="S43" s="34">
        <f t="shared" si="11"/>
        <v>0</v>
      </c>
      <c r="T43" s="34">
        <f t="shared" si="12"/>
        <v>0</v>
      </c>
      <c r="U43" s="24"/>
      <c r="V43" s="34"/>
      <c r="W43" s="34"/>
      <c r="X43" s="34"/>
      <c r="Y43" s="24"/>
      <c r="Z43" s="24"/>
      <c r="AA43" s="24"/>
      <c r="AB43" s="24"/>
      <c r="AC43" s="24"/>
      <c r="AD43" s="34">
        <f>IF(R43&gt;1060000,INDEX(간이세액표!A:L,MATCH(R43,간이세액표!A:A,3),F43+3),0)</f>
        <v>0</v>
      </c>
      <c r="AE43" s="34">
        <f t="shared" si="13"/>
        <v>0</v>
      </c>
      <c r="AF43" s="46">
        <f t="shared" si="14"/>
        <v>0</v>
      </c>
      <c r="AG43" s="46">
        <f t="shared" si="15"/>
        <v>0</v>
      </c>
      <c r="AH43" s="46">
        <f t="shared" si="16"/>
        <v>0</v>
      </c>
      <c r="AI43" s="46">
        <f t="shared" si="17"/>
        <v>0</v>
      </c>
      <c r="AJ43" s="24"/>
      <c r="AK43" s="24"/>
      <c r="AL43" s="24"/>
      <c r="AN43" s="49">
        <f t="shared" si="18"/>
        <v>0</v>
      </c>
      <c r="AO43" s="49">
        <f>ROUNDDOWN(G43*'4대보험공제요율표'!$D$4,-1)</f>
        <v>0</v>
      </c>
      <c r="AP43" s="49">
        <f>ROUNDDOWN(G43*'4대보험공제요율표'!$D$5,-1)</f>
        <v>0</v>
      </c>
      <c r="AQ43" s="49">
        <f t="shared" si="19"/>
        <v>0</v>
      </c>
      <c r="AR43" s="49">
        <f>ROUNDDOWN(H43*'4대보험공제요율표'!$D$6,-1)</f>
        <v>0</v>
      </c>
      <c r="AS43" s="49">
        <f>ROUNDDOWN(H43*'4대보험공제요율표'!$D$7,-1)</f>
        <v>0</v>
      </c>
      <c r="AT43" s="49">
        <f t="shared" si="20"/>
        <v>0</v>
      </c>
      <c r="AU43" s="49">
        <f>ROUNDDOWN(AR43*'4대보험공제요율표'!$D$8,-1)</f>
        <v>0</v>
      </c>
      <c r="AV43" s="49">
        <f>ROUNDDOWN(AS43*'4대보험공제요율표'!$D$8,-1)</f>
        <v>0</v>
      </c>
      <c r="AW43" s="49">
        <f t="shared" si="21"/>
        <v>0</v>
      </c>
      <c r="AX43" s="49">
        <f>ROUNDDOWN(I43*'4대보험공제요율표'!$D$10,-1)</f>
        <v>0</v>
      </c>
      <c r="AY43" s="49">
        <f>ROUNDDOWN(I43*'4대보험공제요율표'!$D$11,-1)</f>
        <v>0</v>
      </c>
    </row>
    <row r="44" spans="1:51" x14ac:dyDescent="0.3">
      <c r="A44" s="272">
        <v>39</v>
      </c>
      <c r="B44" s="272" t="str">
        <f t="shared" ca="1" si="0"/>
        <v>서숙경</v>
      </c>
      <c r="C44" s="272" t="str">
        <f t="shared" ca="1" si="1"/>
        <v>670617-2******</v>
      </c>
      <c r="D44" s="272" t="str">
        <f t="shared" ca="1" si="2"/>
        <v>123여단 5대대</v>
      </c>
      <c r="E44" s="272" t="str">
        <f t="shared" ca="1" si="3"/>
        <v>민간조리원</v>
      </c>
      <c r="F44" s="95">
        <f t="shared" ca="1" si="4"/>
        <v>0</v>
      </c>
      <c r="G44" s="49"/>
      <c r="H44" s="49"/>
      <c r="I44" s="49"/>
      <c r="J44" s="151">
        <f t="shared" si="5"/>
        <v>0</v>
      </c>
      <c r="K44" s="151">
        <f t="shared" si="6"/>
        <v>0</v>
      </c>
      <c r="L44" s="151">
        <f t="shared" si="7"/>
        <v>0</v>
      </c>
      <c r="M44" s="23"/>
      <c r="N44" s="23"/>
      <c r="O44" s="23"/>
      <c r="P44" s="34">
        <f t="shared" si="8"/>
        <v>0</v>
      </c>
      <c r="Q44" s="152">
        <f t="shared" si="9"/>
        <v>0</v>
      </c>
      <c r="R44" s="34">
        <f t="shared" si="10"/>
        <v>0</v>
      </c>
      <c r="S44" s="34">
        <f t="shared" si="11"/>
        <v>0</v>
      </c>
      <c r="T44" s="34">
        <f t="shared" si="12"/>
        <v>0</v>
      </c>
      <c r="U44" s="24"/>
      <c r="V44" s="34"/>
      <c r="W44" s="34"/>
      <c r="X44" s="34"/>
      <c r="Y44" s="24"/>
      <c r="Z44" s="24"/>
      <c r="AA44" s="24"/>
      <c r="AB44" s="24"/>
      <c r="AC44" s="24"/>
      <c r="AD44" s="34">
        <f>IF(R44&gt;1060000,INDEX(간이세액표!A:L,MATCH(R44,간이세액표!A:A,3),F44+3),0)</f>
        <v>0</v>
      </c>
      <c r="AE44" s="34">
        <f t="shared" si="13"/>
        <v>0</v>
      </c>
      <c r="AF44" s="46">
        <f t="shared" si="14"/>
        <v>0</v>
      </c>
      <c r="AG44" s="46">
        <f t="shared" si="15"/>
        <v>0</v>
      </c>
      <c r="AH44" s="46">
        <f t="shared" si="16"/>
        <v>0</v>
      </c>
      <c r="AI44" s="46">
        <f t="shared" si="17"/>
        <v>0</v>
      </c>
      <c r="AJ44" s="24"/>
      <c r="AK44" s="24"/>
      <c r="AL44" s="24"/>
      <c r="AN44" s="49">
        <f t="shared" si="18"/>
        <v>0</v>
      </c>
      <c r="AO44" s="49">
        <f>ROUNDDOWN(G44*'4대보험공제요율표'!$D$4,-1)</f>
        <v>0</v>
      </c>
      <c r="AP44" s="49">
        <f>ROUNDDOWN(G44*'4대보험공제요율표'!$D$5,-1)</f>
        <v>0</v>
      </c>
      <c r="AQ44" s="49">
        <f t="shared" si="19"/>
        <v>0</v>
      </c>
      <c r="AR44" s="49">
        <f>ROUNDDOWN(H44*'4대보험공제요율표'!$D$6,-1)</f>
        <v>0</v>
      </c>
      <c r="AS44" s="49">
        <f>ROUNDDOWN(H44*'4대보험공제요율표'!$D$7,-1)</f>
        <v>0</v>
      </c>
      <c r="AT44" s="49">
        <f t="shared" si="20"/>
        <v>0</v>
      </c>
      <c r="AU44" s="49">
        <f>ROUNDDOWN(AR44*'4대보험공제요율표'!$D$8,-1)</f>
        <v>0</v>
      </c>
      <c r="AV44" s="49">
        <f>ROUNDDOWN(AS44*'4대보험공제요율표'!$D$8,-1)</f>
        <v>0</v>
      </c>
      <c r="AW44" s="49">
        <f t="shared" si="21"/>
        <v>0</v>
      </c>
      <c r="AX44" s="49">
        <f>ROUNDDOWN(I44*'4대보험공제요율표'!$D$10,-1)</f>
        <v>0</v>
      </c>
      <c r="AY44" s="49">
        <f>ROUNDDOWN(I44*'4대보험공제요율표'!$D$11,-1)</f>
        <v>0</v>
      </c>
    </row>
    <row r="45" spans="1:51" x14ac:dyDescent="0.3">
      <c r="A45" s="272">
        <v>40</v>
      </c>
      <c r="B45" s="272" t="str">
        <f t="shared" ca="1" si="0"/>
        <v>박정희</v>
      </c>
      <c r="C45" s="272" t="str">
        <f t="shared" ca="1" si="1"/>
        <v>610318-2******</v>
      </c>
      <c r="D45" s="272" t="str">
        <f t="shared" ca="1" si="2"/>
        <v>신교대대</v>
      </c>
      <c r="E45" s="272" t="str">
        <f t="shared" ca="1" si="3"/>
        <v>민간조리원</v>
      </c>
      <c r="F45" s="95">
        <f t="shared" ca="1" si="4"/>
        <v>0</v>
      </c>
      <c r="G45" s="49"/>
      <c r="H45" s="49"/>
      <c r="I45" s="49"/>
      <c r="J45" s="151">
        <f t="shared" si="5"/>
        <v>0</v>
      </c>
      <c r="K45" s="151">
        <f t="shared" si="6"/>
        <v>0</v>
      </c>
      <c r="L45" s="151">
        <f t="shared" si="7"/>
        <v>0</v>
      </c>
      <c r="M45" s="23"/>
      <c r="N45" s="23"/>
      <c r="O45" s="23"/>
      <c r="P45" s="34">
        <f t="shared" si="8"/>
        <v>0</v>
      </c>
      <c r="Q45" s="152">
        <f t="shared" si="9"/>
        <v>0</v>
      </c>
      <c r="R45" s="34">
        <f t="shared" si="10"/>
        <v>0</v>
      </c>
      <c r="S45" s="34">
        <f t="shared" si="11"/>
        <v>0</v>
      </c>
      <c r="T45" s="34">
        <f t="shared" si="12"/>
        <v>0</v>
      </c>
      <c r="U45" s="24"/>
      <c r="V45" s="34"/>
      <c r="W45" s="34"/>
      <c r="X45" s="34"/>
      <c r="Y45" s="24"/>
      <c r="Z45" s="24"/>
      <c r="AA45" s="24"/>
      <c r="AB45" s="24"/>
      <c r="AC45" s="24"/>
      <c r="AD45" s="34">
        <f>IF(R45&gt;1060000,INDEX(간이세액표!A:L,MATCH(R45,간이세액표!A:A,3),F45+3),0)</f>
        <v>0</v>
      </c>
      <c r="AE45" s="34">
        <f t="shared" si="13"/>
        <v>0</v>
      </c>
      <c r="AF45" s="46">
        <f t="shared" si="14"/>
        <v>0</v>
      </c>
      <c r="AG45" s="46">
        <f t="shared" si="15"/>
        <v>0</v>
      </c>
      <c r="AH45" s="46">
        <f t="shared" si="16"/>
        <v>0</v>
      </c>
      <c r="AI45" s="46">
        <f t="shared" si="17"/>
        <v>0</v>
      </c>
      <c r="AJ45" s="24"/>
      <c r="AK45" s="24"/>
      <c r="AL45" s="24"/>
      <c r="AN45" s="49">
        <f t="shared" si="18"/>
        <v>0</v>
      </c>
      <c r="AO45" s="49">
        <f>ROUNDDOWN(G45*'4대보험공제요율표'!$D$4,-1)</f>
        <v>0</v>
      </c>
      <c r="AP45" s="49">
        <f>ROUNDDOWN(G45*'4대보험공제요율표'!$D$5,-1)</f>
        <v>0</v>
      </c>
      <c r="AQ45" s="49">
        <f t="shared" si="19"/>
        <v>0</v>
      </c>
      <c r="AR45" s="49">
        <f>ROUNDDOWN(H45*'4대보험공제요율표'!$D$6,-1)</f>
        <v>0</v>
      </c>
      <c r="AS45" s="49">
        <f>ROUNDDOWN(H45*'4대보험공제요율표'!$D$7,-1)</f>
        <v>0</v>
      </c>
      <c r="AT45" s="49">
        <f t="shared" si="20"/>
        <v>0</v>
      </c>
      <c r="AU45" s="49">
        <f>ROUNDDOWN(AR45*'4대보험공제요율표'!$D$8,-1)</f>
        <v>0</v>
      </c>
      <c r="AV45" s="49">
        <f>ROUNDDOWN(AS45*'4대보험공제요율표'!$D$8,-1)</f>
        <v>0</v>
      </c>
      <c r="AW45" s="49">
        <f t="shared" si="21"/>
        <v>0</v>
      </c>
      <c r="AX45" s="49">
        <f>ROUNDDOWN(I45*'4대보험공제요율표'!$D$10,-1)</f>
        <v>0</v>
      </c>
      <c r="AY45" s="49">
        <f>ROUNDDOWN(I45*'4대보험공제요율표'!$D$11,-1)</f>
        <v>0</v>
      </c>
    </row>
    <row r="46" spans="1:51" x14ac:dyDescent="0.3">
      <c r="A46" s="47">
        <v>41</v>
      </c>
      <c r="B46" s="94" t="str">
        <f t="shared" ca="1" si="0"/>
        <v>김향옥</v>
      </c>
      <c r="C46" s="94" t="str">
        <f t="shared" ca="1" si="1"/>
        <v>650910-2******</v>
      </c>
      <c r="D46" s="94" t="str">
        <f t="shared" ca="1" si="2"/>
        <v>신교대대</v>
      </c>
      <c r="E46" s="94" t="str">
        <f t="shared" ca="1" si="3"/>
        <v>민간조리원</v>
      </c>
      <c r="F46" s="95">
        <f t="shared" ca="1" si="4"/>
        <v>0</v>
      </c>
      <c r="G46" s="49"/>
      <c r="H46" s="49"/>
      <c r="I46" s="49"/>
      <c r="J46" s="151">
        <f t="shared" si="5"/>
        <v>0</v>
      </c>
      <c r="K46" s="151">
        <f t="shared" si="6"/>
        <v>0</v>
      </c>
      <c r="L46" s="151">
        <f t="shared" si="7"/>
        <v>0</v>
      </c>
      <c r="M46" s="23"/>
      <c r="N46" s="23"/>
      <c r="O46" s="23"/>
      <c r="P46" s="34">
        <f t="shared" si="8"/>
        <v>0</v>
      </c>
      <c r="Q46" s="152">
        <f t="shared" si="9"/>
        <v>0</v>
      </c>
      <c r="R46" s="34">
        <f t="shared" si="10"/>
        <v>0</v>
      </c>
      <c r="S46" s="34">
        <f t="shared" si="11"/>
        <v>0</v>
      </c>
      <c r="T46" s="34">
        <f t="shared" si="12"/>
        <v>0</v>
      </c>
      <c r="U46" s="24"/>
      <c r="V46" s="34"/>
      <c r="W46" s="34"/>
      <c r="X46" s="34"/>
      <c r="Y46" s="24"/>
      <c r="Z46" s="24"/>
      <c r="AA46" s="24"/>
      <c r="AB46" s="24"/>
      <c r="AC46" s="24"/>
      <c r="AD46" s="34">
        <f>IF(R46&gt;1060000,INDEX(간이세액표!A:L,MATCH(R46,간이세액표!A:A,3),F46+3),0)</f>
        <v>0</v>
      </c>
      <c r="AE46" s="34">
        <f t="shared" si="13"/>
        <v>0</v>
      </c>
      <c r="AF46" s="46">
        <f t="shared" si="14"/>
        <v>0</v>
      </c>
      <c r="AG46" s="46">
        <f t="shared" si="15"/>
        <v>0</v>
      </c>
      <c r="AH46" s="46">
        <f t="shared" si="16"/>
        <v>0</v>
      </c>
      <c r="AI46" s="46">
        <f t="shared" si="17"/>
        <v>0</v>
      </c>
      <c r="AJ46" s="24"/>
      <c r="AK46" s="24"/>
      <c r="AL46" s="24"/>
      <c r="AN46" s="49">
        <f t="shared" si="18"/>
        <v>0</v>
      </c>
      <c r="AO46" s="49">
        <f>ROUNDDOWN(G46*'4대보험공제요율표'!$D$4,-1)</f>
        <v>0</v>
      </c>
      <c r="AP46" s="49">
        <f>ROUNDDOWN(G46*'4대보험공제요율표'!$D$5,-1)</f>
        <v>0</v>
      </c>
      <c r="AQ46" s="49">
        <f t="shared" si="19"/>
        <v>0</v>
      </c>
      <c r="AR46" s="49">
        <f>ROUNDDOWN(H46*'4대보험공제요율표'!$D$6,-1)</f>
        <v>0</v>
      </c>
      <c r="AS46" s="49">
        <f>ROUNDDOWN(H46*'4대보험공제요율표'!$D$7,-1)</f>
        <v>0</v>
      </c>
      <c r="AT46" s="49">
        <f t="shared" si="20"/>
        <v>0</v>
      </c>
      <c r="AU46" s="49">
        <f>ROUNDDOWN(AR46*'4대보험공제요율표'!$D$8,-1)</f>
        <v>0</v>
      </c>
      <c r="AV46" s="49">
        <f>ROUNDDOWN(AS46*'4대보험공제요율표'!$D$8,-1)</f>
        <v>0</v>
      </c>
      <c r="AW46" s="49">
        <f t="shared" si="21"/>
        <v>0</v>
      </c>
      <c r="AX46" s="49">
        <f>ROUNDDOWN(I46*'4대보험공제요율표'!$D$10,-1)</f>
        <v>0</v>
      </c>
      <c r="AY46" s="49">
        <f>ROUNDDOWN(I46*'4대보험공제요율표'!$D$11,-1)</f>
        <v>0</v>
      </c>
    </row>
    <row r="47" spans="1:51" x14ac:dyDescent="0.3">
      <c r="A47" s="272">
        <v>42</v>
      </c>
      <c r="B47" s="272" t="str">
        <f t="shared" ca="1" si="0"/>
        <v>유경희</v>
      </c>
      <c r="C47" s="272" t="str">
        <f t="shared" ca="1" si="1"/>
        <v>680415-2******</v>
      </c>
      <c r="D47" s="272" t="str">
        <f t="shared" ca="1" si="2"/>
        <v>신교대대</v>
      </c>
      <c r="E47" s="272" t="str">
        <f t="shared" ca="1" si="3"/>
        <v>민간조리원</v>
      </c>
      <c r="F47" s="95">
        <f t="shared" ca="1" si="4"/>
        <v>0</v>
      </c>
      <c r="G47" s="49"/>
      <c r="H47" s="49"/>
      <c r="I47" s="49"/>
      <c r="J47" s="151">
        <f t="shared" si="5"/>
        <v>0</v>
      </c>
      <c r="K47" s="151">
        <f t="shared" si="6"/>
        <v>0</v>
      </c>
      <c r="L47" s="151">
        <f t="shared" si="7"/>
        <v>0</v>
      </c>
      <c r="M47" s="23"/>
      <c r="N47" s="23"/>
      <c r="O47" s="23"/>
      <c r="P47" s="34">
        <f t="shared" si="8"/>
        <v>0</v>
      </c>
      <c r="Q47" s="152">
        <f t="shared" si="9"/>
        <v>0</v>
      </c>
      <c r="R47" s="34">
        <f t="shared" si="10"/>
        <v>0</v>
      </c>
      <c r="S47" s="34">
        <f t="shared" si="11"/>
        <v>0</v>
      </c>
      <c r="T47" s="34">
        <f t="shared" si="12"/>
        <v>0</v>
      </c>
      <c r="U47" s="24"/>
      <c r="V47" s="34"/>
      <c r="W47" s="34"/>
      <c r="X47" s="34"/>
      <c r="Y47" s="24"/>
      <c r="Z47" s="24"/>
      <c r="AA47" s="24"/>
      <c r="AB47" s="24"/>
      <c r="AC47" s="24"/>
      <c r="AD47" s="34">
        <f>IF(R47&gt;1060000,INDEX(간이세액표!A:L,MATCH(R47,간이세액표!A:A,3),F47+3),0)</f>
        <v>0</v>
      </c>
      <c r="AE47" s="34">
        <f t="shared" si="13"/>
        <v>0</v>
      </c>
      <c r="AF47" s="46">
        <f t="shared" si="14"/>
        <v>0</v>
      </c>
      <c r="AG47" s="46">
        <f t="shared" si="15"/>
        <v>0</v>
      </c>
      <c r="AH47" s="46">
        <f t="shared" si="16"/>
        <v>0</v>
      </c>
      <c r="AI47" s="46">
        <f t="shared" si="17"/>
        <v>0</v>
      </c>
      <c r="AJ47" s="24"/>
      <c r="AK47" s="24"/>
      <c r="AL47" s="24"/>
      <c r="AN47" s="49">
        <f t="shared" si="18"/>
        <v>0</v>
      </c>
      <c r="AO47" s="49">
        <f>ROUNDDOWN(G47*'4대보험공제요율표'!$D$4,-1)</f>
        <v>0</v>
      </c>
      <c r="AP47" s="49">
        <f>ROUNDDOWN(G47*'4대보험공제요율표'!$D$5,-1)</f>
        <v>0</v>
      </c>
      <c r="AQ47" s="49">
        <f t="shared" si="19"/>
        <v>0</v>
      </c>
      <c r="AR47" s="49">
        <f>ROUNDDOWN(H47*'4대보험공제요율표'!$D$6,-1)</f>
        <v>0</v>
      </c>
      <c r="AS47" s="49">
        <f>ROUNDDOWN(H47*'4대보험공제요율표'!$D$7,-1)</f>
        <v>0</v>
      </c>
      <c r="AT47" s="49">
        <f t="shared" si="20"/>
        <v>0</v>
      </c>
      <c r="AU47" s="49">
        <f>ROUNDDOWN(AR47*'4대보험공제요율표'!$D$8,-1)</f>
        <v>0</v>
      </c>
      <c r="AV47" s="49">
        <f>ROUNDDOWN(AS47*'4대보험공제요율표'!$D$8,-1)</f>
        <v>0</v>
      </c>
      <c r="AW47" s="49">
        <f t="shared" si="21"/>
        <v>0</v>
      </c>
      <c r="AX47" s="49">
        <f>ROUNDDOWN(I47*'4대보험공제요율표'!$D$10,-1)</f>
        <v>0</v>
      </c>
      <c r="AY47" s="49">
        <f>ROUNDDOWN(I47*'4대보험공제요율표'!$D$11,-1)</f>
        <v>0</v>
      </c>
    </row>
    <row r="48" spans="1:51" x14ac:dyDescent="0.3">
      <c r="A48" s="280">
        <v>43</v>
      </c>
      <c r="B48" s="273" t="str">
        <f t="shared" ca="1" si="0"/>
        <v>최영자</v>
      </c>
      <c r="C48" s="273" t="str">
        <f t="shared" ca="1" si="1"/>
        <v>650201-2******</v>
      </c>
      <c r="D48" s="273" t="str">
        <f t="shared" ca="1" si="2"/>
        <v>신교대대</v>
      </c>
      <c r="E48" s="273" t="str">
        <f t="shared" ca="1" si="3"/>
        <v>민간조리원</v>
      </c>
      <c r="F48" s="95">
        <f t="shared" ca="1" si="4"/>
        <v>0</v>
      </c>
      <c r="G48" s="49"/>
      <c r="H48" s="49"/>
      <c r="I48" s="49"/>
      <c r="J48" s="151">
        <f t="shared" si="5"/>
        <v>0</v>
      </c>
      <c r="K48" s="151">
        <f t="shared" si="6"/>
        <v>0</v>
      </c>
      <c r="L48" s="151">
        <f t="shared" si="7"/>
        <v>0</v>
      </c>
      <c r="M48" s="23"/>
      <c r="N48" s="23"/>
      <c r="O48" s="23"/>
      <c r="P48" s="34">
        <f t="shared" si="8"/>
        <v>0</v>
      </c>
      <c r="Q48" s="152">
        <f t="shared" si="9"/>
        <v>0</v>
      </c>
      <c r="R48" s="34">
        <f t="shared" si="10"/>
        <v>0</v>
      </c>
      <c r="S48" s="34">
        <f t="shared" si="11"/>
        <v>0</v>
      </c>
      <c r="T48" s="34">
        <f t="shared" si="12"/>
        <v>0</v>
      </c>
      <c r="U48" s="24"/>
      <c r="V48" s="34"/>
      <c r="W48" s="34"/>
      <c r="X48" s="34"/>
      <c r="Y48" s="24"/>
      <c r="Z48" s="24"/>
      <c r="AA48" s="24"/>
      <c r="AB48" s="24"/>
      <c r="AC48" s="24"/>
      <c r="AD48" s="34">
        <f>IF(R48&gt;1060000,INDEX(간이세액표!A:L,MATCH(R48,간이세액표!A:A,3),F48+3),0)</f>
        <v>0</v>
      </c>
      <c r="AE48" s="34">
        <f t="shared" si="13"/>
        <v>0</v>
      </c>
      <c r="AF48" s="46">
        <f t="shared" si="14"/>
        <v>0</v>
      </c>
      <c r="AG48" s="46">
        <f t="shared" si="15"/>
        <v>0</v>
      </c>
      <c r="AH48" s="46">
        <f t="shared" si="16"/>
        <v>0</v>
      </c>
      <c r="AI48" s="46">
        <f t="shared" si="17"/>
        <v>0</v>
      </c>
      <c r="AJ48" s="24"/>
      <c r="AK48" s="24"/>
      <c r="AL48" s="24"/>
      <c r="AN48" s="49">
        <f t="shared" si="18"/>
        <v>0</v>
      </c>
      <c r="AO48" s="49">
        <f>ROUNDDOWN(G48*'4대보험공제요율표'!$D$4,-1)</f>
        <v>0</v>
      </c>
      <c r="AP48" s="49">
        <f>ROUNDDOWN(G48*'4대보험공제요율표'!$D$5,-1)</f>
        <v>0</v>
      </c>
      <c r="AQ48" s="49">
        <f t="shared" si="19"/>
        <v>0</v>
      </c>
      <c r="AR48" s="49">
        <f>ROUNDDOWN(H48*'4대보험공제요율표'!$D$6,-1)</f>
        <v>0</v>
      </c>
      <c r="AS48" s="49">
        <f>ROUNDDOWN(H48*'4대보험공제요율표'!$D$7,-1)</f>
        <v>0</v>
      </c>
      <c r="AT48" s="49">
        <f t="shared" si="20"/>
        <v>0</v>
      </c>
      <c r="AU48" s="49">
        <f>ROUNDDOWN(AR48*'4대보험공제요율표'!$D$8,-1)</f>
        <v>0</v>
      </c>
      <c r="AV48" s="49">
        <f>ROUNDDOWN(AS48*'4대보험공제요율표'!$D$8,-1)</f>
        <v>0</v>
      </c>
      <c r="AW48" s="49">
        <f t="shared" si="21"/>
        <v>0</v>
      </c>
      <c r="AX48" s="49">
        <f>ROUNDDOWN(I48*'4대보험공제요율표'!$D$10,-1)</f>
        <v>0</v>
      </c>
      <c r="AY48" s="49">
        <f>ROUNDDOWN(I48*'4대보험공제요율표'!$D$11,-1)</f>
        <v>0</v>
      </c>
    </row>
    <row r="49" spans="1:51" x14ac:dyDescent="0.3">
      <c r="A49" s="272">
        <v>44</v>
      </c>
      <c r="B49" s="272" t="str">
        <f t="shared" ca="1" si="0"/>
        <v>나은미</v>
      </c>
      <c r="C49" s="272" t="str">
        <f t="shared" ca="1" si="1"/>
        <v>651215-2******</v>
      </c>
      <c r="D49" s="272" t="str">
        <f t="shared" ca="1" si="2"/>
        <v>통신대대</v>
      </c>
      <c r="E49" s="272" t="str">
        <f t="shared" ca="1" si="3"/>
        <v>민간조리원</v>
      </c>
      <c r="F49" s="95">
        <f t="shared" ca="1" si="4"/>
        <v>0</v>
      </c>
      <c r="G49" s="49"/>
      <c r="H49" s="49"/>
      <c r="I49" s="49"/>
      <c r="J49" s="151">
        <f t="shared" si="5"/>
        <v>0</v>
      </c>
      <c r="K49" s="151">
        <f t="shared" si="6"/>
        <v>0</v>
      </c>
      <c r="L49" s="151">
        <f t="shared" si="7"/>
        <v>0</v>
      </c>
      <c r="M49" s="23"/>
      <c r="N49" s="23"/>
      <c r="O49" s="23"/>
      <c r="P49" s="34">
        <f t="shared" si="8"/>
        <v>0</v>
      </c>
      <c r="Q49" s="152">
        <f t="shared" si="9"/>
        <v>0</v>
      </c>
      <c r="R49" s="34">
        <f t="shared" si="10"/>
        <v>0</v>
      </c>
      <c r="S49" s="34">
        <f t="shared" si="11"/>
        <v>0</v>
      </c>
      <c r="T49" s="34">
        <f t="shared" si="12"/>
        <v>0</v>
      </c>
      <c r="U49" s="24"/>
      <c r="V49" s="34"/>
      <c r="W49" s="34"/>
      <c r="X49" s="34"/>
      <c r="Y49" s="24"/>
      <c r="Z49" s="24"/>
      <c r="AA49" s="24"/>
      <c r="AB49" s="24"/>
      <c r="AC49" s="24"/>
      <c r="AD49" s="34">
        <f>IF(R49&gt;1060000,INDEX(간이세액표!A:L,MATCH(R49,간이세액표!A:A,3),F49+3),0)</f>
        <v>0</v>
      </c>
      <c r="AE49" s="34">
        <f t="shared" si="13"/>
        <v>0</v>
      </c>
      <c r="AF49" s="46">
        <f t="shared" si="14"/>
        <v>0</v>
      </c>
      <c r="AG49" s="46">
        <f t="shared" si="15"/>
        <v>0</v>
      </c>
      <c r="AH49" s="46">
        <f t="shared" si="16"/>
        <v>0</v>
      </c>
      <c r="AI49" s="46">
        <f t="shared" si="17"/>
        <v>0</v>
      </c>
      <c r="AJ49" s="24"/>
      <c r="AK49" s="24"/>
      <c r="AL49" s="24"/>
      <c r="AN49" s="49">
        <f t="shared" si="18"/>
        <v>0</v>
      </c>
      <c r="AO49" s="49">
        <f>ROUNDDOWN(G49*'4대보험공제요율표'!$D$4,-1)</f>
        <v>0</v>
      </c>
      <c r="AP49" s="49">
        <f>ROUNDDOWN(G49*'4대보험공제요율표'!$D$5,-1)</f>
        <v>0</v>
      </c>
      <c r="AQ49" s="49">
        <f t="shared" si="19"/>
        <v>0</v>
      </c>
      <c r="AR49" s="49">
        <f>ROUNDDOWN(H49*'4대보험공제요율표'!$D$6,-1)</f>
        <v>0</v>
      </c>
      <c r="AS49" s="49">
        <f>ROUNDDOWN(H49*'4대보험공제요율표'!$D$7,-1)</f>
        <v>0</v>
      </c>
      <c r="AT49" s="49">
        <f t="shared" si="20"/>
        <v>0</v>
      </c>
      <c r="AU49" s="49">
        <f>ROUNDDOWN(AR49*'4대보험공제요율표'!$D$8,-1)</f>
        <v>0</v>
      </c>
      <c r="AV49" s="49">
        <f>ROUNDDOWN(AS49*'4대보험공제요율표'!$D$8,-1)</f>
        <v>0</v>
      </c>
      <c r="AW49" s="49">
        <f t="shared" si="21"/>
        <v>0</v>
      </c>
      <c r="AX49" s="49">
        <f>ROUNDDOWN(I49*'4대보험공제요율표'!$D$10,-1)</f>
        <v>0</v>
      </c>
      <c r="AY49" s="49">
        <f>ROUNDDOWN(I49*'4대보험공제요율표'!$D$11,-1)</f>
        <v>0</v>
      </c>
    </row>
    <row r="50" spans="1:51" x14ac:dyDescent="0.3">
      <c r="A50" s="272">
        <v>45</v>
      </c>
      <c r="B50" s="272" t="str">
        <f t="shared" ca="1" si="0"/>
        <v>문보경</v>
      </c>
      <c r="C50" s="272" t="str">
        <f t="shared" ca="1" si="1"/>
        <v>650117-2******</v>
      </c>
      <c r="D50" s="272" t="str">
        <f t="shared" ca="1" si="2"/>
        <v>통신대대</v>
      </c>
      <c r="E50" s="272" t="str">
        <f t="shared" ca="1" si="3"/>
        <v>민간조리원</v>
      </c>
      <c r="F50" s="95">
        <f t="shared" ca="1" si="4"/>
        <v>0</v>
      </c>
      <c r="G50" s="49"/>
      <c r="H50" s="49"/>
      <c r="I50" s="49"/>
      <c r="J50" s="151">
        <f t="shared" si="5"/>
        <v>0</v>
      </c>
      <c r="K50" s="151">
        <f t="shared" si="6"/>
        <v>0</v>
      </c>
      <c r="L50" s="151">
        <f t="shared" si="7"/>
        <v>0</v>
      </c>
      <c r="M50" s="23"/>
      <c r="N50" s="23"/>
      <c r="O50" s="23"/>
      <c r="P50" s="34">
        <f t="shared" si="8"/>
        <v>0</v>
      </c>
      <c r="Q50" s="152">
        <f t="shared" si="9"/>
        <v>0</v>
      </c>
      <c r="R50" s="34">
        <f t="shared" si="10"/>
        <v>0</v>
      </c>
      <c r="S50" s="34">
        <f t="shared" si="11"/>
        <v>0</v>
      </c>
      <c r="T50" s="34">
        <f t="shared" si="12"/>
        <v>0</v>
      </c>
      <c r="U50" s="24"/>
      <c r="V50" s="34"/>
      <c r="W50" s="34"/>
      <c r="X50" s="34"/>
      <c r="Y50" s="24"/>
      <c r="Z50" s="24"/>
      <c r="AA50" s="24"/>
      <c r="AB50" s="24"/>
      <c r="AC50" s="24"/>
      <c r="AD50" s="34">
        <f>IF(R50&gt;1060000,INDEX(간이세액표!A:L,MATCH(R50,간이세액표!A:A,3),F50+3),0)</f>
        <v>0</v>
      </c>
      <c r="AE50" s="34">
        <f t="shared" si="13"/>
        <v>0</v>
      </c>
      <c r="AF50" s="46">
        <f t="shared" si="14"/>
        <v>0</v>
      </c>
      <c r="AG50" s="46">
        <f t="shared" si="15"/>
        <v>0</v>
      </c>
      <c r="AH50" s="46">
        <f t="shared" si="16"/>
        <v>0</v>
      </c>
      <c r="AI50" s="46">
        <f t="shared" si="17"/>
        <v>0</v>
      </c>
      <c r="AJ50" s="24"/>
      <c r="AK50" s="24"/>
      <c r="AL50" s="24"/>
      <c r="AN50" s="49">
        <f t="shared" si="18"/>
        <v>0</v>
      </c>
      <c r="AO50" s="49">
        <f>ROUNDDOWN(G50*'4대보험공제요율표'!$D$4,-1)</f>
        <v>0</v>
      </c>
      <c r="AP50" s="49">
        <f>ROUNDDOWN(G50*'4대보험공제요율표'!$D$5,-1)</f>
        <v>0</v>
      </c>
      <c r="AQ50" s="49">
        <f t="shared" si="19"/>
        <v>0</v>
      </c>
      <c r="AR50" s="49">
        <f>ROUNDDOWN(H50*'4대보험공제요율표'!$D$6,-1)</f>
        <v>0</v>
      </c>
      <c r="AS50" s="49">
        <f>ROUNDDOWN(H50*'4대보험공제요율표'!$D$7,-1)</f>
        <v>0</v>
      </c>
      <c r="AT50" s="49">
        <f t="shared" si="20"/>
        <v>0</v>
      </c>
      <c r="AU50" s="49">
        <f>ROUNDDOWN(AR50*'4대보험공제요율표'!$D$8,-1)</f>
        <v>0</v>
      </c>
      <c r="AV50" s="49">
        <f>ROUNDDOWN(AS50*'4대보험공제요율표'!$D$8,-1)</f>
        <v>0</v>
      </c>
      <c r="AW50" s="49">
        <f t="shared" si="21"/>
        <v>0</v>
      </c>
      <c r="AX50" s="49">
        <f>ROUNDDOWN(I50*'4대보험공제요율표'!$D$10,-1)</f>
        <v>0</v>
      </c>
      <c r="AY50" s="49">
        <f>ROUNDDOWN(I50*'4대보험공제요율표'!$D$11,-1)</f>
        <v>0</v>
      </c>
    </row>
    <row r="51" spans="1:51" x14ac:dyDescent="0.3">
      <c r="A51" s="47">
        <v>46</v>
      </c>
      <c r="B51" s="94" t="str">
        <f t="shared" ca="1" si="0"/>
        <v>이라자</v>
      </c>
      <c r="C51" s="94" t="str">
        <f t="shared" ca="1" si="1"/>
        <v>610910-2******</v>
      </c>
      <c r="D51" s="94" t="str">
        <f t="shared" ca="1" si="2"/>
        <v>기동대대</v>
      </c>
      <c r="E51" s="94" t="str">
        <f t="shared" ca="1" si="3"/>
        <v>민간조리원</v>
      </c>
      <c r="F51" s="95">
        <f t="shared" ca="1" si="4"/>
        <v>1</v>
      </c>
      <c r="G51" s="49"/>
      <c r="H51" s="49"/>
      <c r="I51" s="49"/>
      <c r="J51" s="151">
        <f t="shared" si="5"/>
        <v>0</v>
      </c>
      <c r="K51" s="151">
        <f t="shared" si="6"/>
        <v>0</v>
      </c>
      <c r="L51" s="151">
        <f t="shared" si="7"/>
        <v>0</v>
      </c>
      <c r="M51" s="23"/>
      <c r="N51" s="23"/>
      <c r="O51" s="23"/>
      <c r="P51" s="34">
        <f t="shared" si="8"/>
        <v>0</v>
      </c>
      <c r="Q51" s="152">
        <f t="shared" si="9"/>
        <v>0</v>
      </c>
      <c r="R51" s="34">
        <f t="shared" si="10"/>
        <v>0</v>
      </c>
      <c r="S51" s="34">
        <f t="shared" si="11"/>
        <v>0</v>
      </c>
      <c r="T51" s="34">
        <f t="shared" si="12"/>
        <v>0</v>
      </c>
      <c r="U51" s="24"/>
      <c r="V51" s="34"/>
      <c r="W51" s="34"/>
      <c r="X51" s="34"/>
      <c r="Y51" s="24"/>
      <c r="Z51" s="24"/>
      <c r="AA51" s="24"/>
      <c r="AB51" s="24"/>
      <c r="AC51" s="24"/>
      <c r="AD51" s="34">
        <f>IF(R51&gt;1060000,INDEX(간이세액표!A:L,MATCH(R51,간이세액표!A:A,3),F51+3),0)</f>
        <v>0</v>
      </c>
      <c r="AE51" s="34">
        <f t="shared" si="13"/>
        <v>0</v>
      </c>
      <c r="AF51" s="46">
        <f t="shared" si="14"/>
        <v>0</v>
      </c>
      <c r="AG51" s="46">
        <f t="shared" si="15"/>
        <v>0</v>
      </c>
      <c r="AH51" s="46">
        <f t="shared" si="16"/>
        <v>0</v>
      </c>
      <c r="AI51" s="46">
        <f t="shared" si="17"/>
        <v>0</v>
      </c>
      <c r="AJ51" s="24"/>
      <c r="AK51" s="24"/>
      <c r="AL51" s="24"/>
      <c r="AN51" s="49">
        <f t="shared" si="18"/>
        <v>0</v>
      </c>
      <c r="AO51" s="49">
        <f>ROUNDDOWN(G51*'4대보험공제요율표'!$D$4,-1)</f>
        <v>0</v>
      </c>
      <c r="AP51" s="49">
        <f>ROUNDDOWN(G51*'4대보험공제요율표'!$D$5,-1)</f>
        <v>0</v>
      </c>
      <c r="AQ51" s="49">
        <f t="shared" si="19"/>
        <v>0</v>
      </c>
      <c r="AR51" s="49">
        <f>ROUNDDOWN(H51*'4대보험공제요율표'!$D$6,-1)</f>
        <v>0</v>
      </c>
      <c r="AS51" s="49">
        <f>ROUNDDOWN(H51*'4대보험공제요율표'!$D$7,-1)</f>
        <v>0</v>
      </c>
      <c r="AT51" s="49">
        <f t="shared" si="20"/>
        <v>0</v>
      </c>
      <c r="AU51" s="49">
        <f>ROUNDDOWN(AR51*'4대보험공제요율표'!$D$8,-1)</f>
        <v>0</v>
      </c>
      <c r="AV51" s="49">
        <f>ROUNDDOWN(AS51*'4대보험공제요율표'!$D$8,-1)</f>
        <v>0</v>
      </c>
      <c r="AW51" s="49">
        <f t="shared" si="21"/>
        <v>0</v>
      </c>
      <c r="AX51" s="49">
        <f>ROUNDDOWN(I51*'4대보험공제요율표'!$D$10,-1)</f>
        <v>0</v>
      </c>
      <c r="AY51" s="49">
        <f>ROUNDDOWN(I51*'4대보험공제요율표'!$D$11,-1)</f>
        <v>0</v>
      </c>
    </row>
    <row r="52" spans="1:51" x14ac:dyDescent="0.3">
      <c r="A52" s="272">
        <v>47</v>
      </c>
      <c r="B52" s="272" t="str">
        <f t="shared" ca="1" si="0"/>
        <v>김필자</v>
      </c>
      <c r="C52" s="272" t="str">
        <f t="shared" ca="1" si="1"/>
        <v>710415-2******</v>
      </c>
      <c r="D52" s="272" t="str">
        <f t="shared" ca="1" si="2"/>
        <v>기동대대</v>
      </c>
      <c r="E52" s="272" t="str">
        <f t="shared" ca="1" si="3"/>
        <v>민간조리원</v>
      </c>
      <c r="F52" s="95">
        <f t="shared" ca="1" si="4"/>
        <v>0</v>
      </c>
      <c r="G52" s="49"/>
      <c r="H52" s="49"/>
      <c r="I52" s="49"/>
      <c r="J52" s="151">
        <f t="shared" si="5"/>
        <v>0</v>
      </c>
      <c r="K52" s="151">
        <f t="shared" si="6"/>
        <v>0</v>
      </c>
      <c r="L52" s="151">
        <f t="shared" si="7"/>
        <v>0</v>
      </c>
      <c r="M52" s="23"/>
      <c r="N52" s="23"/>
      <c r="O52" s="23"/>
      <c r="P52" s="34">
        <f t="shared" si="8"/>
        <v>0</v>
      </c>
      <c r="Q52" s="152">
        <f t="shared" si="9"/>
        <v>0</v>
      </c>
      <c r="R52" s="34">
        <f t="shared" si="10"/>
        <v>0</v>
      </c>
      <c r="S52" s="34">
        <f t="shared" si="11"/>
        <v>0</v>
      </c>
      <c r="T52" s="34">
        <f t="shared" si="12"/>
        <v>0</v>
      </c>
      <c r="U52" s="24"/>
      <c r="V52" s="34"/>
      <c r="W52" s="34"/>
      <c r="X52" s="34"/>
      <c r="Y52" s="24"/>
      <c r="Z52" s="24"/>
      <c r="AA52" s="24"/>
      <c r="AB52" s="24"/>
      <c r="AC52" s="24"/>
      <c r="AD52" s="34">
        <f>IF(R52&gt;1060000,INDEX(간이세액표!A:L,MATCH(R52,간이세액표!A:A,3),F52+3),0)</f>
        <v>0</v>
      </c>
      <c r="AE52" s="34">
        <f t="shared" si="13"/>
        <v>0</v>
      </c>
      <c r="AF52" s="46">
        <f t="shared" si="14"/>
        <v>0</v>
      </c>
      <c r="AG52" s="46">
        <f t="shared" si="15"/>
        <v>0</v>
      </c>
      <c r="AH52" s="46">
        <f t="shared" si="16"/>
        <v>0</v>
      </c>
      <c r="AI52" s="46">
        <f t="shared" si="17"/>
        <v>0</v>
      </c>
      <c r="AJ52" s="24"/>
      <c r="AK52" s="24"/>
      <c r="AL52" s="24"/>
      <c r="AN52" s="49">
        <f t="shared" si="18"/>
        <v>0</v>
      </c>
      <c r="AO52" s="49">
        <f>ROUNDDOWN(G52*'4대보험공제요율표'!$D$4,-1)</f>
        <v>0</v>
      </c>
      <c r="AP52" s="49">
        <f>ROUNDDOWN(G52*'4대보험공제요율표'!$D$5,-1)</f>
        <v>0</v>
      </c>
      <c r="AQ52" s="49">
        <f t="shared" si="19"/>
        <v>0</v>
      </c>
      <c r="AR52" s="49">
        <f>ROUNDDOWN(H52*'4대보험공제요율표'!$D$6,-1)</f>
        <v>0</v>
      </c>
      <c r="AS52" s="49">
        <f>ROUNDDOWN(H52*'4대보험공제요율표'!$D$7,-1)</f>
        <v>0</v>
      </c>
      <c r="AT52" s="49">
        <f t="shared" si="20"/>
        <v>0</v>
      </c>
      <c r="AU52" s="49">
        <f>ROUNDDOWN(AR52*'4대보험공제요율표'!$D$8,-1)</f>
        <v>0</v>
      </c>
      <c r="AV52" s="49">
        <f>ROUNDDOWN(AS52*'4대보험공제요율표'!$D$8,-1)</f>
        <v>0</v>
      </c>
      <c r="AW52" s="49">
        <f t="shared" si="21"/>
        <v>0</v>
      </c>
      <c r="AX52" s="49">
        <f>ROUNDDOWN(I52*'4대보험공제요율표'!$D$10,-1)</f>
        <v>0</v>
      </c>
      <c r="AY52" s="49">
        <f>ROUNDDOWN(I52*'4대보험공제요율표'!$D$11,-1)</f>
        <v>0</v>
      </c>
    </row>
    <row r="53" spans="1:51" x14ac:dyDescent="0.3">
      <c r="A53" s="282">
        <v>48</v>
      </c>
      <c r="B53" s="282" t="str">
        <f t="shared" ca="1" si="0"/>
        <v>박문숙</v>
      </c>
      <c r="C53" s="282" t="str">
        <f t="shared" ca="1" si="1"/>
        <v>600330-2******</v>
      </c>
      <c r="D53" s="282" t="str">
        <f t="shared" ca="1" si="2"/>
        <v>포병대대</v>
      </c>
      <c r="E53" s="282" t="str">
        <f t="shared" ca="1" si="3"/>
        <v>민간조리원</v>
      </c>
      <c r="F53" s="95">
        <f t="shared" ca="1" si="4"/>
        <v>1</v>
      </c>
      <c r="G53" s="49"/>
      <c r="H53" s="49"/>
      <c r="I53" s="49"/>
      <c r="J53" s="151">
        <f t="shared" si="5"/>
        <v>0</v>
      </c>
      <c r="K53" s="151">
        <f t="shared" si="6"/>
        <v>0</v>
      </c>
      <c r="L53" s="151">
        <f t="shared" si="7"/>
        <v>0</v>
      </c>
      <c r="M53" s="23"/>
      <c r="N53" s="23"/>
      <c r="O53" s="23"/>
      <c r="P53" s="34">
        <f t="shared" si="8"/>
        <v>0</v>
      </c>
      <c r="Q53" s="152">
        <f t="shared" si="9"/>
        <v>0</v>
      </c>
      <c r="R53" s="34">
        <f t="shared" si="10"/>
        <v>0</v>
      </c>
      <c r="S53" s="34">
        <f t="shared" si="11"/>
        <v>0</v>
      </c>
      <c r="T53" s="34">
        <f t="shared" si="12"/>
        <v>0</v>
      </c>
      <c r="U53" s="24"/>
      <c r="V53" s="34"/>
      <c r="W53" s="34"/>
      <c r="X53" s="34"/>
      <c r="Y53" s="24"/>
      <c r="Z53" s="24"/>
      <c r="AA53" s="24"/>
      <c r="AB53" s="24"/>
      <c r="AC53" s="24"/>
      <c r="AD53" s="34">
        <f>IF(R53&gt;1060000,INDEX(간이세액표!A:L,MATCH(R53,간이세액표!A:A,3),F53+3),0)</f>
        <v>0</v>
      </c>
      <c r="AE53" s="34">
        <f t="shared" si="13"/>
        <v>0</v>
      </c>
      <c r="AF53" s="46">
        <f t="shared" si="14"/>
        <v>0</v>
      </c>
      <c r="AG53" s="46">
        <f t="shared" si="15"/>
        <v>0</v>
      </c>
      <c r="AH53" s="46">
        <f t="shared" si="16"/>
        <v>0</v>
      </c>
      <c r="AI53" s="46">
        <f t="shared" si="17"/>
        <v>0</v>
      </c>
      <c r="AJ53" s="24"/>
      <c r="AK53" s="24"/>
      <c r="AL53" s="24"/>
      <c r="AN53" s="49">
        <f t="shared" si="18"/>
        <v>0</v>
      </c>
      <c r="AO53" s="49">
        <f>ROUNDDOWN(G53*'4대보험공제요율표'!$D$4,-1)</f>
        <v>0</v>
      </c>
      <c r="AP53" s="49">
        <f>ROUNDDOWN(G53*'4대보험공제요율표'!$D$5,-1)</f>
        <v>0</v>
      </c>
      <c r="AQ53" s="49">
        <f t="shared" si="19"/>
        <v>0</v>
      </c>
      <c r="AR53" s="49">
        <f>ROUNDDOWN(H53*'4대보험공제요율표'!$D$6,-1)</f>
        <v>0</v>
      </c>
      <c r="AS53" s="49">
        <f>ROUNDDOWN(H53*'4대보험공제요율표'!$D$7,-1)</f>
        <v>0</v>
      </c>
      <c r="AT53" s="49">
        <f t="shared" si="20"/>
        <v>0</v>
      </c>
      <c r="AU53" s="49">
        <f>ROUNDDOWN(AR53*'4대보험공제요율표'!$D$8,-1)</f>
        <v>0</v>
      </c>
      <c r="AV53" s="49">
        <f>ROUNDDOWN(AS53*'4대보험공제요율표'!$D$8,-1)</f>
        <v>0</v>
      </c>
      <c r="AW53" s="49">
        <f t="shared" si="21"/>
        <v>0</v>
      </c>
      <c r="AX53" s="49">
        <f>ROUNDDOWN(I53*'4대보험공제요율표'!$D$10,-1)</f>
        <v>0</v>
      </c>
      <c r="AY53" s="49">
        <f>ROUNDDOWN(I53*'4대보험공제요율표'!$D$11,-1)</f>
        <v>0</v>
      </c>
    </row>
    <row r="54" spans="1:51" x14ac:dyDescent="0.3">
      <c r="A54" s="272">
        <v>49</v>
      </c>
      <c r="B54" s="272" t="str">
        <f t="shared" ca="1" si="0"/>
        <v>임점희</v>
      </c>
      <c r="C54" s="272" t="str">
        <f t="shared" ca="1" si="1"/>
        <v>690430-2******</v>
      </c>
      <c r="D54" s="272" t="str">
        <f t="shared" ca="1" si="2"/>
        <v>공병대대</v>
      </c>
      <c r="E54" s="272" t="str">
        <f t="shared" ca="1" si="3"/>
        <v>민간조리원</v>
      </c>
      <c r="F54" s="95">
        <f t="shared" ca="1" si="4"/>
        <v>0</v>
      </c>
      <c r="G54" s="49"/>
      <c r="H54" s="49"/>
      <c r="I54" s="49"/>
      <c r="J54" s="151">
        <f t="shared" si="5"/>
        <v>0</v>
      </c>
      <c r="K54" s="151">
        <f t="shared" si="6"/>
        <v>0</v>
      </c>
      <c r="L54" s="151">
        <f t="shared" si="7"/>
        <v>0</v>
      </c>
      <c r="M54" s="23"/>
      <c r="N54" s="23"/>
      <c r="O54" s="23"/>
      <c r="P54" s="34">
        <f t="shared" si="8"/>
        <v>0</v>
      </c>
      <c r="Q54" s="152">
        <f t="shared" si="9"/>
        <v>0</v>
      </c>
      <c r="R54" s="34">
        <f t="shared" si="10"/>
        <v>0</v>
      </c>
      <c r="S54" s="34">
        <f t="shared" si="11"/>
        <v>0</v>
      </c>
      <c r="T54" s="34">
        <f t="shared" si="12"/>
        <v>0</v>
      </c>
      <c r="U54" s="24"/>
      <c r="V54" s="34"/>
      <c r="W54" s="34"/>
      <c r="X54" s="34"/>
      <c r="Y54" s="24"/>
      <c r="Z54" s="24"/>
      <c r="AA54" s="24"/>
      <c r="AB54" s="24"/>
      <c r="AC54" s="24"/>
      <c r="AD54" s="34">
        <f>IF(R54&gt;1060000,INDEX(간이세액표!A:L,MATCH(R54,간이세액표!A:A,3),F54+3),0)</f>
        <v>0</v>
      </c>
      <c r="AE54" s="34">
        <f t="shared" si="13"/>
        <v>0</v>
      </c>
      <c r="AF54" s="46">
        <f t="shared" si="14"/>
        <v>0</v>
      </c>
      <c r="AG54" s="46">
        <f t="shared" si="15"/>
        <v>0</v>
      </c>
      <c r="AH54" s="46">
        <f t="shared" si="16"/>
        <v>0</v>
      </c>
      <c r="AI54" s="46">
        <f t="shared" si="17"/>
        <v>0</v>
      </c>
      <c r="AJ54" s="24"/>
      <c r="AK54" s="24"/>
      <c r="AL54" s="24"/>
      <c r="AN54" s="49">
        <f t="shared" si="18"/>
        <v>0</v>
      </c>
      <c r="AO54" s="49">
        <f>ROUNDDOWN(G54*'4대보험공제요율표'!$D$4,-1)</f>
        <v>0</v>
      </c>
      <c r="AP54" s="49">
        <f>ROUNDDOWN(G54*'4대보험공제요율표'!$D$5,-1)</f>
        <v>0</v>
      </c>
      <c r="AQ54" s="49">
        <f t="shared" si="19"/>
        <v>0</v>
      </c>
      <c r="AR54" s="49">
        <f>ROUNDDOWN(H54*'4대보험공제요율표'!$D$6,-1)</f>
        <v>0</v>
      </c>
      <c r="AS54" s="49">
        <f>ROUNDDOWN(H54*'4대보험공제요율표'!$D$7,-1)</f>
        <v>0</v>
      </c>
      <c r="AT54" s="49">
        <f t="shared" si="20"/>
        <v>0</v>
      </c>
      <c r="AU54" s="49">
        <f>ROUNDDOWN(AR54*'4대보험공제요율표'!$D$8,-1)</f>
        <v>0</v>
      </c>
      <c r="AV54" s="49">
        <f>ROUNDDOWN(AS54*'4대보험공제요율표'!$D$8,-1)</f>
        <v>0</v>
      </c>
      <c r="AW54" s="49">
        <f t="shared" si="21"/>
        <v>0</v>
      </c>
      <c r="AX54" s="49">
        <f>ROUNDDOWN(I54*'4대보험공제요율표'!$D$10,-1)</f>
        <v>0</v>
      </c>
      <c r="AY54" s="49">
        <f>ROUNDDOWN(I54*'4대보험공제요율표'!$D$11,-1)</f>
        <v>0</v>
      </c>
    </row>
    <row r="55" spans="1:51" x14ac:dyDescent="0.3">
      <c r="A55" s="280">
        <v>50</v>
      </c>
      <c r="B55" s="273" t="str">
        <f t="shared" ca="1" si="0"/>
        <v>윤점순</v>
      </c>
      <c r="C55" s="273" t="str">
        <f t="shared" ca="1" si="1"/>
        <v>720804-2******</v>
      </c>
      <c r="D55" s="273" t="str">
        <f t="shared" ca="1" si="2"/>
        <v>공병대대</v>
      </c>
      <c r="E55" s="273" t="str">
        <f t="shared" ca="1" si="3"/>
        <v>민간조리원</v>
      </c>
      <c r="F55" s="95">
        <f t="shared" ca="1" si="4"/>
        <v>0</v>
      </c>
      <c r="G55" s="49"/>
      <c r="H55" s="49"/>
      <c r="I55" s="49"/>
      <c r="J55" s="151">
        <f t="shared" si="5"/>
        <v>0</v>
      </c>
      <c r="K55" s="151">
        <f t="shared" si="6"/>
        <v>0</v>
      </c>
      <c r="L55" s="151">
        <f t="shared" si="7"/>
        <v>0</v>
      </c>
      <c r="M55" s="23"/>
      <c r="N55" s="23"/>
      <c r="O55" s="23"/>
      <c r="P55" s="34">
        <f t="shared" si="8"/>
        <v>0</v>
      </c>
      <c r="Q55" s="152">
        <f t="shared" si="9"/>
        <v>0</v>
      </c>
      <c r="R55" s="34">
        <f t="shared" si="10"/>
        <v>0</v>
      </c>
      <c r="S55" s="34">
        <f t="shared" si="11"/>
        <v>0</v>
      </c>
      <c r="T55" s="34">
        <f t="shared" si="12"/>
        <v>0</v>
      </c>
      <c r="U55" s="24"/>
      <c r="V55" s="34"/>
      <c r="W55" s="34"/>
      <c r="X55" s="34"/>
      <c r="Y55" s="24"/>
      <c r="Z55" s="24"/>
      <c r="AA55" s="24"/>
      <c r="AB55" s="24"/>
      <c r="AC55" s="24"/>
      <c r="AD55" s="34">
        <f>IF(R55&gt;1060000,INDEX(간이세액표!A:L,MATCH(R55,간이세액표!A:A,3),F55+3),0)</f>
        <v>0</v>
      </c>
      <c r="AE55" s="34">
        <f t="shared" si="13"/>
        <v>0</v>
      </c>
      <c r="AF55" s="46">
        <f t="shared" si="14"/>
        <v>0</v>
      </c>
      <c r="AG55" s="46">
        <f t="shared" si="15"/>
        <v>0</v>
      </c>
      <c r="AH55" s="46">
        <f t="shared" si="16"/>
        <v>0</v>
      </c>
      <c r="AI55" s="46">
        <f t="shared" si="17"/>
        <v>0</v>
      </c>
      <c r="AJ55" s="24"/>
      <c r="AK55" s="24"/>
      <c r="AL55" s="24"/>
      <c r="AN55" s="49">
        <f t="shared" si="18"/>
        <v>0</v>
      </c>
      <c r="AO55" s="49">
        <f>ROUNDDOWN(G55*'4대보험공제요율표'!$D$4,-1)</f>
        <v>0</v>
      </c>
      <c r="AP55" s="49">
        <f>ROUNDDOWN(G55*'4대보험공제요율표'!$D$5,-1)</f>
        <v>0</v>
      </c>
      <c r="AQ55" s="49">
        <f t="shared" si="19"/>
        <v>0</v>
      </c>
      <c r="AR55" s="49">
        <f>ROUNDDOWN(H55*'4대보험공제요율표'!$D$6,-1)</f>
        <v>0</v>
      </c>
      <c r="AS55" s="49">
        <f>ROUNDDOWN(H55*'4대보험공제요율표'!$D$7,-1)</f>
        <v>0</v>
      </c>
      <c r="AT55" s="49">
        <f t="shared" si="20"/>
        <v>0</v>
      </c>
      <c r="AU55" s="49">
        <f>ROUNDDOWN(AR55*'4대보험공제요율표'!$D$8,-1)</f>
        <v>0</v>
      </c>
      <c r="AV55" s="49">
        <f>ROUNDDOWN(AS55*'4대보험공제요율표'!$D$8,-1)</f>
        <v>0</v>
      </c>
      <c r="AW55" s="49">
        <f t="shared" si="21"/>
        <v>0</v>
      </c>
      <c r="AX55" s="49">
        <f>ROUNDDOWN(I55*'4대보험공제요율표'!$D$10,-1)</f>
        <v>0</v>
      </c>
      <c r="AY55" s="49">
        <f>ROUNDDOWN(I55*'4대보험공제요율표'!$D$11,-1)</f>
        <v>0</v>
      </c>
    </row>
    <row r="56" spans="1:51" x14ac:dyDescent="0.3">
      <c r="A56" s="47">
        <v>51</v>
      </c>
      <c r="B56" s="94" t="str">
        <f t="shared" ca="1" si="0"/>
        <v>김은자</v>
      </c>
      <c r="C56" s="94" t="str">
        <f t="shared" ca="1" si="1"/>
        <v>671024-2******</v>
      </c>
      <c r="D56" s="94" t="str">
        <f t="shared" ca="1" si="2"/>
        <v>본부대</v>
      </c>
      <c r="E56" s="94" t="str">
        <f t="shared" ca="1" si="3"/>
        <v>민간조리원</v>
      </c>
      <c r="F56" s="95">
        <f t="shared" ca="1" si="4"/>
        <v>0</v>
      </c>
      <c r="G56" s="49"/>
      <c r="H56" s="49"/>
      <c r="I56" s="49"/>
      <c r="J56" s="151">
        <f t="shared" si="5"/>
        <v>0</v>
      </c>
      <c r="K56" s="151">
        <f t="shared" si="6"/>
        <v>0</v>
      </c>
      <c r="L56" s="151">
        <f t="shared" si="7"/>
        <v>0</v>
      </c>
      <c r="M56" s="23"/>
      <c r="N56" s="23"/>
      <c r="O56" s="23"/>
      <c r="P56" s="34">
        <f t="shared" si="8"/>
        <v>0</v>
      </c>
      <c r="Q56" s="152">
        <f t="shared" si="9"/>
        <v>0</v>
      </c>
      <c r="R56" s="34">
        <f t="shared" si="10"/>
        <v>0</v>
      </c>
      <c r="S56" s="34">
        <f t="shared" si="11"/>
        <v>0</v>
      </c>
      <c r="T56" s="34">
        <f t="shared" si="12"/>
        <v>0</v>
      </c>
      <c r="U56" s="24"/>
      <c r="V56" s="34"/>
      <c r="W56" s="34"/>
      <c r="X56" s="34"/>
      <c r="Y56" s="24"/>
      <c r="Z56" s="24"/>
      <c r="AA56" s="24"/>
      <c r="AB56" s="24"/>
      <c r="AC56" s="24"/>
      <c r="AD56" s="34">
        <f>IF(R56&gt;1060000,INDEX(간이세액표!A:L,MATCH(R56,간이세액표!A:A,3),F56+3),0)</f>
        <v>0</v>
      </c>
      <c r="AE56" s="34">
        <f t="shared" si="13"/>
        <v>0</v>
      </c>
      <c r="AF56" s="46">
        <f t="shared" si="14"/>
        <v>0</v>
      </c>
      <c r="AG56" s="46">
        <f t="shared" si="15"/>
        <v>0</v>
      </c>
      <c r="AH56" s="46">
        <f t="shared" si="16"/>
        <v>0</v>
      </c>
      <c r="AI56" s="46">
        <f t="shared" si="17"/>
        <v>0</v>
      </c>
      <c r="AJ56" s="24"/>
      <c r="AK56" s="24"/>
      <c r="AL56" s="24"/>
      <c r="AN56" s="49">
        <f t="shared" si="18"/>
        <v>0</v>
      </c>
      <c r="AO56" s="49">
        <f>ROUNDDOWN(G56*'4대보험공제요율표'!$D$4,-1)</f>
        <v>0</v>
      </c>
      <c r="AP56" s="49">
        <f>ROUNDDOWN(G56*'4대보험공제요율표'!$D$5,-1)</f>
        <v>0</v>
      </c>
      <c r="AQ56" s="49">
        <f t="shared" si="19"/>
        <v>0</v>
      </c>
      <c r="AR56" s="49">
        <f>ROUNDDOWN(H56*'4대보험공제요율표'!$D$6,-1)</f>
        <v>0</v>
      </c>
      <c r="AS56" s="49">
        <f>ROUNDDOWN(H56*'4대보험공제요율표'!$D$7,-1)</f>
        <v>0</v>
      </c>
      <c r="AT56" s="49">
        <f t="shared" si="20"/>
        <v>0</v>
      </c>
      <c r="AU56" s="49">
        <f>ROUNDDOWN(AR56*'4대보험공제요율표'!$D$8,-1)</f>
        <v>0</v>
      </c>
      <c r="AV56" s="49">
        <f>ROUNDDOWN(AS56*'4대보험공제요율표'!$D$8,-1)</f>
        <v>0</v>
      </c>
      <c r="AW56" s="49">
        <f t="shared" si="21"/>
        <v>0</v>
      </c>
      <c r="AX56" s="49">
        <f>ROUNDDOWN(I56*'4대보험공제요율표'!$D$10,-1)</f>
        <v>0</v>
      </c>
      <c r="AY56" s="49">
        <f>ROUNDDOWN(I56*'4대보험공제요율표'!$D$11,-1)</f>
        <v>0</v>
      </c>
    </row>
    <row r="57" spans="1:51" x14ac:dyDescent="0.3">
      <c r="A57" s="47">
        <v>52</v>
      </c>
      <c r="B57" s="94" t="str">
        <f t="shared" ca="1" si="0"/>
        <v>손효원</v>
      </c>
      <c r="C57" s="94" t="str">
        <f t="shared" ca="1" si="1"/>
        <v>710201-2******</v>
      </c>
      <c r="D57" s="94" t="str">
        <f t="shared" ca="1" si="2"/>
        <v>본부대</v>
      </c>
      <c r="E57" s="94" t="str">
        <f t="shared" ca="1" si="3"/>
        <v>민간조리원</v>
      </c>
      <c r="F57" s="95">
        <f t="shared" ca="1" si="4"/>
        <v>0</v>
      </c>
      <c r="G57" s="49"/>
      <c r="H57" s="49"/>
      <c r="I57" s="49"/>
      <c r="J57" s="151">
        <f t="shared" si="5"/>
        <v>0</v>
      </c>
      <c r="K57" s="151">
        <f t="shared" si="6"/>
        <v>0</v>
      </c>
      <c r="L57" s="151">
        <f t="shared" si="7"/>
        <v>0</v>
      </c>
      <c r="M57" s="23"/>
      <c r="N57" s="23"/>
      <c r="O57" s="23"/>
      <c r="P57" s="34">
        <f t="shared" si="8"/>
        <v>0</v>
      </c>
      <c r="Q57" s="152">
        <f t="shared" si="9"/>
        <v>0</v>
      </c>
      <c r="R57" s="34">
        <f t="shared" si="10"/>
        <v>0</v>
      </c>
      <c r="S57" s="34">
        <f t="shared" si="11"/>
        <v>0</v>
      </c>
      <c r="T57" s="34">
        <f t="shared" si="12"/>
        <v>0</v>
      </c>
      <c r="U57" s="24"/>
      <c r="V57" s="34"/>
      <c r="W57" s="34"/>
      <c r="X57" s="34"/>
      <c r="Y57" s="24"/>
      <c r="Z57" s="24"/>
      <c r="AA57" s="24"/>
      <c r="AB57" s="24"/>
      <c r="AC57" s="24"/>
      <c r="AD57" s="34">
        <f>IF(R57&gt;1060000,INDEX(간이세액표!A:L,MATCH(R57,간이세액표!A:A,3),F57+3),0)</f>
        <v>0</v>
      </c>
      <c r="AE57" s="34">
        <f t="shared" si="13"/>
        <v>0</v>
      </c>
      <c r="AF57" s="46">
        <f t="shared" si="14"/>
        <v>0</v>
      </c>
      <c r="AG57" s="46">
        <f t="shared" si="15"/>
        <v>0</v>
      </c>
      <c r="AH57" s="46">
        <f t="shared" si="16"/>
        <v>0</v>
      </c>
      <c r="AI57" s="46">
        <f t="shared" si="17"/>
        <v>0</v>
      </c>
      <c r="AJ57" s="24"/>
      <c r="AK57" s="24"/>
      <c r="AL57" s="24"/>
      <c r="AN57" s="49">
        <f t="shared" si="18"/>
        <v>0</v>
      </c>
      <c r="AO57" s="49">
        <f>ROUNDDOWN(G57*'4대보험공제요율표'!$D$4,-1)</f>
        <v>0</v>
      </c>
      <c r="AP57" s="49">
        <f>ROUNDDOWN(G57*'4대보험공제요율표'!$D$5,-1)</f>
        <v>0</v>
      </c>
      <c r="AQ57" s="49">
        <f t="shared" si="19"/>
        <v>0</v>
      </c>
      <c r="AR57" s="49">
        <f>ROUNDDOWN(H57*'4대보험공제요율표'!$D$6,-1)</f>
        <v>0</v>
      </c>
      <c r="AS57" s="49">
        <f>ROUNDDOWN(H57*'4대보험공제요율표'!$D$7,-1)</f>
        <v>0</v>
      </c>
      <c r="AT57" s="49">
        <f t="shared" si="20"/>
        <v>0</v>
      </c>
      <c r="AU57" s="49">
        <f>ROUNDDOWN(AR57*'4대보험공제요율표'!$D$8,-1)</f>
        <v>0</v>
      </c>
      <c r="AV57" s="49">
        <f>ROUNDDOWN(AS57*'4대보험공제요율표'!$D$8,-1)</f>
        <v>0</v>
      </c>
      <c r="AW57" s="49">
        <f t="shared" si="21"/>
        <v>0</v>
      </c>
      <c r="AX57" s="49">
        <f>ROUNDDOWN(I57*'4대보험공제요율표'!$D$10,-1)</f>
        <v>0</v>
      </c>
      <c r="AY57" s="49">
        <f>ROUNDDOWN(I57*'4대보험공제요율표'!$D$11,-1)</f>
        <v>0</v>
      </c>
    </row>
    <row r="58" spans="1:51" x14ac:dyDescent="0.3">
      <c r="A58" s="47">
        <v>53</v>
      </c>
      <c r="B58" s="94" t="str">
        <f t="shared" ca="1" si="0"/>
        <v>윤명희</v>
      </c>
      <c r="C58" s="94" t="str">
        <f t="shared" ca="1" si="1"/>
        <v>640920-2******</v>
      </c>
      <c r="D58" s="94" t="str">
        <f t="shared" ca="1" si="2"/>
        <v>501여단 4대대</v>
      </c>
      <c r="E58" s="94" t="str">
        <f t="shared" ca="1" si="3"/>
        <v>민간조리원</v>
      </c>
      <c r="F58" s="95">
        <f t="shared" ca="1" si="4"/>
        <v>1</v>
      </c>
      <c r="G58" s="49"/>
      <c r="H58" s="49"/>
      <c r="I58" s="49"/>
      <c r="J58" s="151">
        <f t="shared" si="5"/>
        <v>0</v>
      </c>
      <c r="K58" s="151">
        <f t="shared" si="6"/>
        <v>0</v>
      </c>
      <c r="L58" s="151">
        <f t="shared" si="7"/>
        <v>0</v>
      </c>
      <c r="M58" s="23"/>
      <c r="N58" s="23"/>
      <c r="O58" s="23"/>
      <c r="P58" s="34">
        <f t="shared" si="8"/>
        <v>0</v>
      </c>
      <c r="Q58" s="152">
        <f t="shared" si="9"/>
        <v>0</v>
      </c>
      <c r="R58" s="34">
        <f t="shared" si="10"/>
        <v>0</v>
      </c>
      <c r="S58" s="34">
        <f t="shared" si="11"/>
        <v>0</v>
      </c>
      <c r="T58" s="34">
        <f t="shared" si="12"/>
        <v>0</v>
      </c>
      <c r="U58" s="24"/>
      <c r="V58" s="34"/>
      <c r="W58" s="34"/>
      <c r="X58" s="34"/>
      <c r="Y58" s="24"/>
      <c r="Z58" s="24"/>
      <c r="AA58" s="24"/>
      <c r="AB58" s="24"/>
      <c r="AC58" s="24"/>
      <c r="AD58" s="34">
        <f>IF(R58&gt;1060000,INDEX(간이세액표!A:L,MATCH(R58,간이세액표!A:A,3),F58+3),0)</f>
        <v>0</v>
      </c>
      <c r="AE58" s="34">
        <f t="shared" si="13"/>
        <v>0</v>
      </c>
      <c r="AF58" s="46">
        <f t="shared" si="14"/>
        <v>0</v>
      </c>
      <c r="AG58" s="46">
        <f t="shared" si="15"/>
        <v>0</v>
      </c>
      <c r="AH58" s="46">
        <f t="shared" si="16"/>
        <v>0</v>
      </c>
      <c r="AI58" s="46">
        <f t="shared" si="17"/>
        <v>0</v>
      </c>
      <c r="AJ58" s="24"/>
      <c r="AK58" s="24"/>
      <c r="AL58" s="24"/>
      <c r="AN58" s="49">
        <f t="shared" si="18"/>
        <v>0</v>
      </c>
      <c r="AO58" s="49">
        <f>ROUNDDOWN(G58*'4대보험공제요율표'!$D$4,-1)</f>
        <v>0</v>
      </c>
      <c r="AP58" s="49">
        <f>ROUNDDOWN(G58*'4대보험공제요율표'!$D$5,-1)</f>
        <v>0</v>
      </c>
      <c r="AQ58" s="49">
        <f t="shared" si="19"/>
        <v>0</v>
      </c>
      <c r="AR58" s="49">
        <f>ROUNDDOWN(H58*'4대보험공제요율표'!$D$6,-1)</f>
        <v>0</v>
      </c>
      <c r="AS58" s="49">
        <f>ROUNDDOWN(H58*'4대보험공제요율표'!$D$7,-1)</f>
        <v>0</v>
      </c>
      <c r="AT58" s="49">
        <f t="shared" si="20"/>
        <v>0</v>
      </c>
      <c r="AU58" s="49">
        <f>ROUNDDOWN(AR58*'4대보험공제요율표'!$D$8,-1)</f>
        <v>0</v>
      </c>
      <c r="AV58" s="49">
        <f>ROUNDDOWN(AS58*'4대보험공제요율표'!$D$8,-1)</f>
        <v>0</v>
      </c>
      <c r="AW58" s="49">
        <f t="shared" si="21"/>
        <v>0</v>
      </c>
      <c r="AX58" s="49">
        <f>ROUNDDOWN(I58*'4대보험공제요율표'!$D$10,-1)</f>
        <v>0</v>
      </c>
      <c r="AY58" s="49">
        <f>ROUNDDOWN(I58*'4대보험공제요율표'!$D$11,-1)</f>
        <v>0</v>
      </c>
    </row>
    <row r="59" spans="1:51" x14ac:dyDescent="0.3">
      <c r="A59" s="272">
        <v>54</v>
      </c>
      <c r="B59" s="272" t="str">
        <f t="shared" ca="1" si="0"/>
        <v>심정란</v>
      </c>
      <c r="C59" s="272" t="str">
        <f t="shared" ca="1" si="1"/>
        <v>620412-2******</v>
      </c>
      <c r="D59" s="272" t="str">
        <f t="shared" ca="1" si="2"/>
        <v>신교대대</v>
      </c>
      <c r="E59" s="272" t="str">
        <f t="shared" ca="1" si="3"/>
        <v>민간조리원</v>
      </c>
      <c r="F59" s="95">
        <f t="shared" ca="1" si="4"/>
        <v>1</v>
      </c>
      <c r="G59" s="49"/>
      <c r="H59" s="49"/>
      <c r="I59" s="49"/>
      <c r="J59" s="151">
        <f t="shared" si="5"/>
        <v>0</v>
      </c>
      <c r="K59" s="151">
        <f t="shared" si="6"/>
        <v>0</v>
      </c>
      <c r="L59" s="151">
        <f t="shared" si="7"/>
        <v>0</v>
      </c>
      <c r="M59" s="23"/>
      <c r="N59" s="23"/>
      <c r="O59" s="23"/>
      <c r="P59" s="34">
        <f t="shared" si="8"/>
        <v>0</v>
      </c>
      <c r="Q59" s="152">
        <f t="shared" si="9"/>
        <v>0</v>
      </c>
      <c r="R59" s="34">
        <f t="shared" si="10"/>
        <v>0</v>
      </c>
      <c r="S59" s="34">
        <f t="shared" si="11"/>
        <v>0</v>
      </c>
      <c r="T59" s="34">
        <f t="shared" si="12"/>
        <v>0</v>
      </c>
      <c r="U59" s="24"/>
      <c r="V59" s="34"/>
      <c r="W59" s="34"/>
      <c r="X59" s="34"/>
      <c r="Y59" s="24"/>
      <c r="Z59" s="24"/>
      <c r="AA59" s="24"/>
      <c r="AB59" s="24"/>
      <c r="AC59" s="24"/>
      <c r="AD59" s="34">
        <f>IF(R59&gt;1060000,INDEX(간이세액표!A:L,MATCH(R59,간이세액표!A:A,3),F59+3),0)</f>
        <v>0</v>
      </c>
      <c r="AE59" s="34">
        <f t="shared" si="13"/>
        <v>0</v>
      </c>
      <c r="AF59" s="46">
        <f t="shared" si="14"/>
        <v>0</v>
      </c>
      <c r="AG59" s="46">
        <f t="shared" si="15"/>
        <v>0</v>
      </c>
      <c r="AH59" s="46">
        <f t="shared" si="16"/>
        <v>0</v>
      </c>
      <c r="AI59" s="46">
        <f t="shared" si="17"/>
        <v>0</v>
      </c>
      <c r="AJ59" s="24"/>
      <c r="AK59" s="24"/>
      <c r="AL59" s="24"/>
      <c r="AN59" s="49">
        <f t="shared" si="18"/>
        <v>0</v>
      </c>
      <c r="AO59" s="49">
        <f>ROUNDDOWN(G59*'4대보험공제요율표'!$D$4,-1)</f>
        <v>0</v>
      </c>
      <c r="AP59" s="49">
        <f>ROUNDDOWN(G59*'4대보험공제요율표'!$D$5,-1)</f>
        <v>0</v>
      </c>
      <c r="AQ59" s="49">
        <f t="shared" si="19"/>
        <v>0</v>
      </c>
      <c r="AR59" s="49">
        <f>ROUNDDOWN(H59*'4대보험공제요율표'!$D$6,-1)</f>
        <v>0</v>
      </c>
      <c r="AS59" s="49">
        <f>ROUNDDOWN(H59*'4대보험공제요율표'!$D$7,-1)</f>
        <v>0</v>
      </c>
      <c r="AT59" s="49">
        <f t="shared" si="20"/>
        <v>0</v>
      </c>
      <c r="AU59" s="49">
        <f>ROUNDDOWN(AR59*'4대보험공제요율표'!$D$8,-1)</f>
        <v>0</v>
      </c>
      <c r="AV59" s="49">
        <f>ROUNDDOWN(AS59*'4대보험공제요율표'!$D$8,-1)</f>
        <v>0</v>
      </c>
      <c r="AW59" s="49">
        <f t="shared" si="21"/>
        <v>0</v>
      </c>
      <c r="AX59" s="49">
        <f>ROUNDDOWN(I59*'4대보험공제요율표'!$D$10,-1)</f>
        <v>0</v>
      </c>
      <c r="AY59" s="49">
        <f>ROUNDDOWN(I59*'4대보험공제요율표'!$D$11,-1)</f>
        <v>0</v>
      </c>
    </row>
    <row r="60" spans="1:51" x14ac:dyDescent="0.3">
      <c r="A60" s="50"/>
      <c r="B60" s="50" t="s">
        <v>373</v>
      </c>
      <c r="C60" s="51"/>
      <c r="D60" s="51"/>
      <c r="E60" s="51"/>
      <c r="F60" s="52"/>
      <c r="G60" s="281">
        <f t="shared" ref="G60:I60" si="22">SUM(G6:G54)</f>
        <v>0</v>
      </c>
      <c r="H60" s="281">
        <f t="shared" si="22"/>
        <v>0</v>
      </c>
      <c r="I60" s="281">
        <f t="shared" si="22"/>
        <v>0</v>
      </c>
      <c r="J60" s="9">
        <f t="shared" ref="J60:S60" si="23">SUM(J6:J59)</f>
        <v>0</v>
      </c>
      <c r="K60" s="9">
        <f t="shared" si="23"/>
        <v>0</v>
      </c>
      <c r="L60" s="9">
        <f t="shared" si="23"/>
        <v>0</v>
      </c>
      <c r="M60" s="9">
        <f t="shared" si="23"/>
        <v>0</v>
      </c>
      <c r="N60" s="9">
        <f t="shared" si="23"/>
        <v>0</v>
      </c>
      <c r="O60" s="9">
        <f t="shared" si="23"/>
        <v>0</v>
      </c>
      <c r="P60" s="9">
        <f t="shared" si="23"/>
        <v>0</v>
      </c>
      <c r="Q60" s="9">
        <f t="shared" si="23"/>
        <v>0</v>
      </c>
      <c r="R60" s="9">
        <f t="shared" si="23"/>
        <v>0</v>
      </c>
      <c r="S60" s="9">
        <f t="shared" si="23"/>
        <v>0</v>
      </c>
      <c r="T60" s="9">
        <f>SUM(T6:T59)</f>
        <v>0</v>
      </c>
      <c r="U60" s="9">
        <f>SUM(U6:U59)</f>
        <v>0</v>
      </c>
      <c r="V60" s="9">
        <f t="shared" ref="V60:AY60" si="24">SUM(V6:V54)</f>
        <v>0</v>
      </c>
      <c r="W60" s="9">
        <f t="shared" si="24"/>
        <v>0</v>
      </c>
      <c r="X60" s="9">
        <f t="shared" si="24"/>
        <v>0</v>
      </c>
      <c r="Y60" s="9">
        <f>SUM(Y6:Y59)</f>
        <v>0</v>
      </c>
      <c r="Z60" s="9">
        <f>SUM(Z6:Z59)</f>
        <v>0</v>
      </c>
      <c r="AA60" s="9">
        <f t="shared" si="24"/>
        <v>0</v>
      </c>
      <c r="AB60" s="9">
        <f t="shared" si="24"/>
        <v>0</v>
      </c>
      <c r="AC60" s="9">
        <f>SUM(AC6:AC59)</f>
        <v>0</v>
      </c>
      <c r="AD60" s="9">
        <f>SUM(AD6:AD59)</f>
        <v>0</v>
      </c>
      <c r="AE60" s="9">
        <f t="shared" ref="AE60:AI60" si="25">SUM(AE6:AE59)</f>
        <v>0</v>
      </c>
      <c r="AF60" s="9">
        <f t="shared" si="25"/>
        <v>0</v>
      </c>
      <c r="AG60" s="9">
        <f t="shared" si="25"/>
        <v>0</v>
      </c>
      <c r="AH60" s="9">
        <f t="shared" si="25"/>
        <v>0</v>
      </c>
      <c r="AI60" s="9">
        <f t="shared" si="25"/>
        <v>0</v>
      </c>
      <c r="AJ60" s="9">
        <f t="shared" si="24"/>
        <v>0</v>
      </c>
      <c r="AK60" s="9">
        <f t="shared" si="24"/>
        <v>0</v>
      </c>
      <c r="AL60" s="9">
        <f t="shared" si="24"/>
        <v>0</v>
      </c>
      <c r="AM60" s="9">
        <f t="shared" si="24"/>
        <v>0</v>
      </c>
      <c r="AN60" s="9">
        <f t="shared" si="24"/>
        <v>0</v>
      </c>
      <c r="AO60" s="9">
        <f t="shared" si="24"/>
        <v>0</v>
      </c>
      <c r="AP60" s="9">
        <f t="shared" si="24"/>
        <v>0</v>
      </c>
      <c r="AQ60" s="9">
        <f t="shared" si="24"/>
        <v>0</v>
      </c>
      <c r="AR60" s="9">
        <f t="shared" si="24"/>
        <v>0</v>
      </c>
      <c r="AS60" s="9">
        <f t="shared" si="24"/>
        <v>0</v>
      </c>
      <c r="AT60" s="9">
        <f t="shared" si="24"/>
        <v>0</v>
      </c>
      <c r="AU60" s="9">
        <f t="shared" si="24"/>
        <v>0</v>
      </c>
      <c r="AV60" s="9">
        <f t="shared" si="24"/>
        <v>0</v>
      </c>
      <c r="AW60" s="9">
        <f t="shared" si="24"/>
        <v>0</v>
      </c>
      <c r="AX60" s="9">
        <f t="shared" si="24"/>
        <v>0</v>
      </c>
      <c r="AY60" s="9">
        <f t="shared" si="24"/>
        <v>0</v>
      </c>
    </row>
    <row r="65" spans="8:8" x14ac:dyDescent="0.3">
      <c r="H65" s="45"/>
    </row>
  </sheetData>
  <mergeCells count="17">
    <mergeCell ref="AN2:AY2"/>
    <mergeCell ref="A3:L4"/>
    <mergeCell ref="M3:O4"/>
    <mergeCell ref="AT3:AV3"/>
    <mergeCell ref="AW3:AY3"/>
    <mergeCell ref="AO5:AP5"/>
    <mergeCell ref="AR5:AS5"/>
    <mergeCell ref="AU5:AV5"/>
    <mergeCell ref="AQ4:AQ5"/>
    <mergeCell ref="AT4:AT5"/>
    <mergeCell ref="AW4:AW5"/>
    <mergeCell ref="AD3:AK3"/>
    <mergeCell ref="U3:AC3"/>
    <mergeCell ref="P3:T4"/>
    <mergeCell ref="AN3:AP3"/>
    <mergeCell ref="AQ3:AS3"/>
    <mergeCell ref="AN4:AN5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60:F1048576" xr:uid="{00000000-0002-0000-0D00-000000000000}">
      <formula1>"0,1,2,3,4,5,6,7,8,9,10,11"</formula1>
    </dataValidation>
    <dataValidation type="whole" allowBlank="1" showInputMessage="1" showErrorMessage="1" sqref="G60:CJ60 Z7:AE50 P55:T59 M61:AL1048576 AJ6:AL50 Y6:AE6 Y7:Y59 Z51:Z59 AD51:AE59 U55:U58 M6:U54" xr:uid="{00000000-0002-0000-0D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9" xr:uid="{00000000-0002-0000-0D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4" orientation="landscape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"/>
  <dimension ref="A1:AG217"/>
  <sheetViews>
    <sheetView showGridLines="0" zoomScaleNormal="100" zoomScaleSheetLayoutView="100" workbookViewId="0">
      <pane ySplit="9" topLeftCell="A142" activePane="bottomLeft" state="frozen"/>
      <selection pane="bottomLeft"/>
    </sheetView>
  </sheetViews>
  <sheetFormatPr defaultColWidth="9" defaultRowHeight="17.25" customHeight="1" x14ac:dyDescent="0.3"/>
  <cols>
    <col min="1" max="2" width="13.625" style="19" customWidth="1"/>
    <col min="3" max="3" width="8.25" style="7" customWidth="1"/>
    <col min="4" max="4" width="7.625" style="7" customWidth="1"/>
    <col min="5" max="5" width="14.5" style="7" customWidth="1"/>
    <col min="6" max="6" width="11.5" style="7" bestFit="1" customWidth="1"/>
    <col min="7" max="7" width="11.875" style="7" customWidth="1"/>
    <col min="8" max="12" width="11.75" style="26" customWidth="1"/>
    <col min="13" max="30" width="11.75" style="13" customWidth="1"/>
    <col min="31" max="32" width="9" style="13"/>
    <col min="33" max="33" width="9.5" style="13" customWidth="1"/>
    <col min="34" max="16384" width="9" style="4"/>
  </cols>
  <sheetData>
    <row r="1" spans="1:33" ht="36" customHeight="1" x14ac:dyDescent="0.3">
      <c r="A1" s="348" t="s">
        <v>184</v>
      </c>
      <c r="B1" s="348"/>
      <c r="C1" s="349"/>
      <c r="D1" s="349"/>
      <c r="E1" s="349"/>
      <c r="F1" s="348"/>
      <c r="G1" s="348"/>
      <c r="H1" s="350"/>
      <c r="I1" s="348"/>
      <c r="J1" s="348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  <c r="AA1" s="350"/>
      <c r="AB1" s="350"/>
      <c r="AC1" s="350"/>
    </row>
    <row r="2" spans="1:33" ht="36" customHeight="1" x14ac:dyDescent="0.3">
      <c r="A2" s="194"/>
      <c r="B2" s="194"/>
      <c r="C2" s="195"/>
      <c r="D2" s="195"/>
      <c r="E2" s="195"/>
      <c r="F2" s="194"/>
      <c r="G2" s="194"/>
      <c r="H2" s="196"/>
      <c r="I2" s="194"/>
      <c r="J2" s="194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</row>
    <row r="3" spans="1:33" ht="36" customHeight="1" x14ac:dyDescent="0.3">
      <c r="A3" s="194"/>
      <c r="B3" s="194"/>
      <c r="C3" s="195"/>
      <c r="D3" s="195"/>
      <c r="E3" s="195"/>
      <c r="F3" s="194"/>
      <c r="G3" s="194"/>
      <c r="H3" s="196"/>
      <c r="I3" s="194"/>
      <c r="J3" s="194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  <c r="Z3" s="196"/>
      <c r="AA3" s="196"/>
      <c r="AB3" s="196"/>
      <c r="AC3" s="196"/>
    </row>
    <row r="4" spans="1:33" ht="24" customHeight="1" x14ac:dyDescent="0.3">
      <c r="D4" s="58"/>
      <c r="E4" s="58"/>
      <c r="F4" s="358" t="s">
        <v>54</v>
      </c>
      <c r="G4" s="358"/>
      <c r="H4" s="149" t="e">
        <f ca="1">H5=H6</f>
        <v>#N/A</v>
      </c>
      <c r="I4" s="149" t="e">
        <f t="shared" ref="I4:AD4" ca="1" si="0">I5=I6</f>
        <v>#N/A</v>
      </c>
      <c r="J4" s="149" t="e">
        <f t="shared" ca="1" si="0"/>
        <v>#N/A</v>
      </c>
      <c r="K4" s="149" t="e">
        <f t="shared" ca="1" si="0"/>
        <v>#N/A</v>
      </c>
      <c r="L4" s="149" t="e">
        <f t="shared" ca="1" si="0"/>
        <v>#N/A</v>
      </c>
      <c r="M4" s="149" t="e">
        <f t="shared" ca="1" si="0"/>
        <v>#N/A</v>
      </c>
      <c r="N4" s="149" t="e">
        <f t="shared" ca="1" si="0"/>
        <v>#N/A</v>
      </c>
      <c r="O4" s="149" t="e">
        <f t="shared" ca="1" si="0"/>
        <v>#N/A</v>
      </c>
      <c r="P4" s="149" t="e">
        <f t="shared" ca="1" si="0"/>
        <v>#N/A</v>
      </c>
      <c r="Q4" s="149" t="e">
        <f t="shared" ca="1" si="0"/>
        <v>#N/A</v>
      </c>
      <c r="R4" s="149" t="e">
        <f t="shared" ca="1" si="0"/>
        <v>#N/A</v>
      </c>
      <c r="S4" s="149" t="e">
        <f t="shared" ca="1" si="0"/>
        <v>#N/A</v>
      </c>
      <c r="T4" s="149" t="e">
        <f t="shared" ca="1" si="0"/>
        <v>#N/A</v>
      </c>
      <c r="U4" s="149" t="e">
        <f t="shared" ca="1" si="0"/>
        <v>#N/A</v>
      </c>
      <c r="V4" s="149" t="e">
        <f t="shared" ca="1" si="0"/>
        <v>#N/A</v>
      </c>
      <c r="W4" s="149" t="e">
        <f t="shared" ca="1" si="0"/>
        <v>#N/A</v>
      </c>
      <c r="X4" s="149" t="e">
        <f t="shared" ca="1" si="0"/>
        <v>#N/A</v>
      </c>
      <c r="Y4" s="149" t="e">
        <f t="shared" ca="1" si="0"/>
        <v>#N/A</v>
      </c>
      <c r="Z4" s="149" t="e">
        <f t="shared" ca="1" si="0"/>
        <v>#N/A</v>
      </c>
      <c r="AA4" s="149" t="e">
        <f t="shared" ca="1" si="0"/>
        <v>#N/A</v>
      </c>
      <c r="AB4" s="149" t="e">
        <f t="shared" ca="1" si="0"/>
        <v>#N/A</v>
      </c>
      <c r="AC4" s="149" t="e">
        <f t="shared" ca="1" si="0"/>
        <v>#N/A</v>
      </c>
      <c r="AD4" s="149" t="e">
        <f t="shared" ca="1" si="0"/>
        <v>#N/A</v>
      </c>
    </row>
    <row r="5" spans="1:33" ht="24" customHeight="1" x14ac:dyDescent="0.3">
      <c r="D5" s="58"/>
      <c r="E5" s="58"/>
      <c r="F5" s="147" t="s">
        <v>34</v>
      </c>
      <c r="G5" s="147" t="s">
        <v>384</v>
      </c>
      <c r="H5" s="146" t="e">
        <f ca="1">VLOOKUP($G$6,INDIRECT($G$5&amp;"!$A:$BA"),16,0)</f>
        <v>#N/A</v>
      </c>
      <c r="I5" s="146" t="e">
        <f ca="1">VLOOKUP($G$6,INDIRECT($G$5&amp;"!$A:$BA"),17,0)</f>
        <v>#N/A</v>
      </c>
      <c r="J5" s="146" t="e">
        <f ca="1">VLOOKUP($G$6,INDIRECT($G$5&amp;"!$A:$BA"),18,0)</f>
        <v>#N/A</v>
      </c>
      <c r="K5" s="146" t="e">
        <f ca="1">VLOOKUP($G$6,INDIRECT($G$5&amp;"!$A:$BA"),19,0)</f>
        <v>#N/A</v>
      </c>
      <c r="L5" s="146" t="e">
        <f ca="1">VLOOKUP($G$6,INDIRECT($G$5&amp;"!$A:$BA"),20,0)</f>
        <v>#N/A</v>
      </c>
      <c r="M5" s="146" t="e">
        <f ca="1">VLOOKUP($G$6,INDIRECT($G$5&amp;"!$A:$BA"),21,0)</f>
        <v>#N/A</v>
      </c>
      <c r="N5" s="146" t="e">
        <f ca="1">VLOOKUP($G$6,INDIRECT($G$5&amp;"!$A:$BA"),22,0)</f>
        <v>#N/A</v>
      </c>
      <c r="O5" s="146" t="e">
        <f ca="1">VLOOKUP($G$6,INDIRECT($G$5&amp;"!$A:$BA"),23,0)</f>
        <v>#N/A</v>
      </c>
      <c r="P5" s="146" t="e">
        <f ca="1">VLOOKUP($G$6,INDIRECT($G$5&amp;"!$A:$BA"),24,0)</f>
        <v>#N/A</v>
      </c>
      <c r="Q5" s="146" t="e">
        <f ca="1">VLOOKUP($G$6,INDIRECT($G$5&amp;"!$A:$BA"),25,0)</f>
        <v>#N/A</v>
      </c>
      <c r="R5" s="146" t="e">
        <f ca="1">VLOOKUP($G$6,INDIRECT($G$5&amp;"!$A:$BA"),26,0)</f>
        <v>#N/A</v>
      </c>
      <c r="S5" s="146" t="e">
        <f ca="1">VLOOKUP($G$6,INDIRECT($G$5&amp;"!$A:$BA"),27,0)</f>
        <v>#N/A</v>
      </c>
      <c r="T5" s="146" t="e">
        <f ca="1">VLOOKUP($G$6,INDIRECT($G$5&amp;"!$A:$BA"),28,0)</f>
        <v>#N/A</v>
      </c>
      <c r="U5" s="146" t="e">
        <f ca="1">VLOOKUP($G$6,INDIRECT($G$5&amp;"!$A:$BA"),29,0)</f>
        <v>#N/A</v>
      </c>
      <c r="V5" s="146" t="e">
        <f ca="1">VLOOKUP($G$6,INDIRECT($G$5&amp;"!$A:$BA"),30,0)</f>
        <v>#N/A</v>
      </c>
      <c r="W5" s="146" t="e">
        <f ca="1">VLOOKUP($G$6,INDIRECT($G$5&amp;"!$A:$BA"),31,0)</f>
        <v>#N/A</v>
      </c>
      <c r="X5" s="146" t="e">
        <f ca="1">VLOOKUP($G$6,INDIRECT($G$5&amp;"!$A:$BA"),32,0)</f>
        <v>#N/A</v>
      </c>
      <c r="Y5" s="146" t="e">
        <f ca="1">VLOOKUP($G$6,INDIRECT($G$5&amp;"!$A:$BA"),33,0)</f>
        <v>#N/A</v>
      </c>
      <c r="Z5" s="146" t="e">
        <f ca="1">VLOOKUP($G$6,INDIRECT($G$5&amp;"!$A:$BA"),34,0)</f>
        <v>#N/A</v>
      </c>
      <c r="AA5" s="146" t="e">
        <f ca="1">VLOOKUP($G$6,INDIRECT($G$5&amp;"!$A:$BA"),35,0)</f>
        <v>#N/A</v>
      </c>
      <c r="AB5" s="146" t="e">
        <f ca="1">VLOOKUP($G$6,INDIRECT($G$5&amp;"!$A:$BA"),36,0)</f>
        <v>#N/A</v>
      </c>
      <c r="AC5" s="146" t="e">
        <f ca="1">VLOOKUP($G$6,INDIRECT($G$5&amp;"!$A:$BA"),37,0)</f>
        <v>#N/A</v>
      </c>
      <c r="AD5" s="146" t="e">
        <f ca="1">VLOOKUP($G$6,INDIRECT($G$5&amp;"!$A:$BA"),38,0)</f>
        <v>#N/A</v>
      </c>
    </row>
    <row r="6" spans="1:33" ht="24" customHeight="1" x14ac:dyDescent="0.3">
      <c r="E6" s="150"/>
      <c r="F6" s="147" t="s">
        <v>18</v>
      </c>
      <c r="G6" s="147" t="s">
        <v>373</v>
      </c>
      <c r="H6" s="148">
        <f t="shared" ref="H6:AD6" ca="1" si="1">SUBTOTAL(9,H8:H1048289)</f>
        <v>220829360</v>
      </c>
      <c r="I6" s="148">
        <f t="shared" ca="1" si="1"/>
        <v>9600000</v>
      </c>
      <c r="J6" s="148">
        <f t="shared" ca="1" si="1"/>
        <v>211229360</v>
      </c>
      <c r="K6" s="148">
        <f t="shared" ca="1" si="1"/>
        <v>18613640</v>
      </c>
      <c r="L6" s="148">
        <f t="shared" ca="1" si="1"/>
        <v>202215720</v>
      </c>
      <c r="M6" s="148">
        <f t="shared" ca="1" si="1"/>
        <v>178779360</v>
      </c>
      <c r="N6" s="148">
        <f t="shared" ca="1" si="1"/>
        <v>0</v>
      </c>
      <c r="O6" s="148">
        <f t="shared" ca="1" si="1"/>
        <v>0</v>
      </c>
      <c r="P6" s="148">
        <f t="shared" ca="1" si="1"/>
        <v>0</v>
      </c>
      <c r="Q6" s="148">
        <f t="shared" ca="1" si="1"/>
        <v>6720000</v>
      </c>
      <c r="R6" s="148">
        <f t="shared" ca="1" si="1"/>
        <v>13440000</v>
      </c>
      <c r="S6" s="148">
        <f t="shared" ca="1" si="1"/>
        <v>21450000</v>
      </c>
      <c r="T6" s="148">
        <f t="shared" ca="1" si="1"/>
        <v>0</v>
      </c>
      <c r="U6" s="148">
        <f t="shared" ca="1" si="1"/>
        <v>440000</v>
      </c>
      <c r="V6" s="148">
        <f t="shared" ca="1" si="1"/>
        <v>1701100</v>
      </c>
      <c r="W6" s="148">
        <f t="shared" ca="1" si="1"/>
        <v>169580</v>
      </c>
      <c r="X6" s="148">
        <f t="shared" ca="1" si="1"/>
        <v>7151280</v>
      </c>
      <c r="Y6" s="148">
        <f t="shared" ca="1" si="1"/>
        <v>6968100</v>
      </c>
      <c r="Z6" s="148">
        <f t="shared" ca="1" si="1"/>
        <v>890420</v>
      </c>
      <c r="AA6" s="148">
        <f t="shared" ca="1" si="1"/>
        <v>1733160</v>
      </c>
      <c r="AB6" s="148">
        <f t="shared" ca="1" si="1"/>
        <v>0</v>
      </c>
      <c r="AC6" s="148">
        <f t="shared" ca="1" si="1"/>
        <v>0</v>
      </c>
      <c r="AD6" s="148">
        <f t="shared" ca="1" si="1"/>
        <v>0</v>
      </c>
    </row>
    <row r="7" spans="1:33" ht="7.5" customHeight="1" x14ac:dyDescent="0.3">
      <c r="E7" s="145"/>
      <c r="F7" s="145"/>
      <c r="G7" s="145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</row>
    <row r="8" spans="1:33" ht="21" customHeight="1" x14ac:dyDescent="0.3">
      <c r="A8" s="354" t="s">
        <v>85</v>
      </c>
      <c r="B8" s="355"/>
      <c r="C8" s="354" t="s">
        <v>140</v>
      </c>
      <c r="D8" s="356"/>
      <c r="E8" s="356"/>
      <c r="F8" s="356"/>
      <c r="G8" s="357"/>
      <c r="H8" s="345" t="s">
        <v>44</v>
      </c>
      <c r="I8" s="346"/>
      <c r="J8" s="346"/>
      <c r="K8" s="346"/>
      <c r="L8" s="346"/>
      <c r="M8" s="347" t="s">
        <v>124</v>
      </c>
      <c r="N8" s="347"/>
      <c r="O8" s="347"/>
      <c r="P8" s="347"/>
      <c r="Q8" s="347"/>
      <c r="R8" s="347"/>
      <c r="S8" s="347"/>
      <c r="T8" s="347"/>
      <c r="U8" s="347"/>
      <c r="V8" s="351" t="s">
        <v>35</v>
      </c>
      <c r="W8" s="351"/>
      <c r="X8" s="351"/>
      <c r="Y8" s="351"/>
      <c r="Z8" s="351"/>
      <c r="AA8" s="352"/>
      <c r="AB8" s="352"/>
      <c r="AC8" s="352"/>
      <c r="AD8" s="353"/>
      <c r="AE8" s="4"/>
      <c r="AF8" s="4"/>
      <c r="AG8" s="4"/>
    </row>
    <row r="9" spans="1:33" ht="27" x14ac:dyDescent="0.3">
      <c r="A9" s="67" t="s">
        <v>385</v>
      </c>
      <c r="B9" s="67" t="s">
        <v>100</v>
      </c>
      <c r="C9" s="20" t="s">
        <v>416</v>
      </c>
      <c r="D9" s="20" t="s">
        <v>1</v>
      </c>
      <c r="E9" s="20" t="s">
        <v>0</v>
      </c>
      <c r="F9" s="20" t="s">
        <v>407</v>
      </c>
      <c r="G9" s="21" t="s">
        <v>392</v>
      </c>
      <c r="H9" s="155" t="s">
        <v>65</v>
      </c>
      <c r="I9" s="156" t="s">
        <v>317</v>
      </c>
      <c r="J9" s="156" t="s">
        <v>96</v>
      </c>
      <c r="K9" s="156" t="s">
        <v>88</v>
      </c>
      <c r="L9" s="156" t="s">
        <v>47</v>
      </c>
      <c r="M9" s="157" t="s">
        <v>374</v>
      </c>
      <c r="N9" s="157" t="s">
        <v>7</v>
      </c>
      <c r="O9" s="157" t="s">
        <v>82</v>
      </c>
      <c r="P9" s="157" t="s">
        <v>43</v>
      </c>
      <c r="Q9" s="157" t="s">
        <v>315</v>
      </c>
      <c r="R9" s="157" t="s">
        <v>358</v>
      </c>
      <c r="S9" s="157" t="s">
        <v>125</v>
      </c>
      <c r="T9" s="157" t="s">
        <v>405</v>
      </c>
      <c r="U9" s="157" t="s">
        <v>121</v>
      </c>
      <c r="V9" s="158" t="s">
        <v>304</v>
      </c>
      <c r="W9" s="158" t="s">
        <v>421</v>
      </c>
      <c r="X9" s="158" t="s">
        <v>94</v>
      </c>
      <c r="Y9" s="158" t="s">
        <v>98</v>
      </c>
      <c r="Z9" s="158" t="s">
        <v>460</v>
      </c>
      <c r="AA9" s="158" t="s">
        <v>37</v>
      </c>
      <c r="AB9" s="159" t="s">
        <v>39</v>
      </c>
      <c r="AC9" s="159" t="s">
        <v>430</v>
      </c>
      <c r="AD9" s="160" t="s">
        <v>102</v>
      </c>
      <c r="AE9" s="4"/>
      <c r="AF9" s="4"/>
      <c r="AG9" s="4"/>
    </row>
    <row r="10" spans="1:33" ht="17.25" customHeight="1" x14ac:dyDescent="0.3">
      <c r="A10" s="47" t="s">
        <v>396</v>
      </c>
      <c r="B10" s="62" t="s">
        <v>196</v>
      </c>
      <c r="C10" s="22">
        <v>1</v>
      </c>
      <c r="D10" s="96" t="str">
        <f ca="1">VLOOKUP($C10,INDIRECT("인사기본정보!$B:$K"),2,0)</f>
        <v>길윤미</v>
      </c>
      <c r="E10" s="96" t="str">
        <f ca="1">VLOOKUP($C10,INDIRECT("인사기본정보!$B:$K"),3,0)</f>
        <v>710309-2******</v>
      </c>
      <c r="F10" s="96" t="str">
        <f ca="1">VLOOKUP($C10,INDIRECT("인사기본정보!$B:$K"),4,0)</f>
        <v>501여단 본부</v>
      </c>
      <c r="G10" s="142" t="str">
        <f ca="1">VLOOKUP($C10,INDIRECT("인사기본정보!$B:$K"),5,0)</f>
        <v>민간조리원</v>
      </c>
      <c r="H10" s="183">
        <f ca="1">VLOOKUP($C10,INDIRECT($A10&amp;"!$A:$BA"),16,0)</f>
        <v>550000</v>
      </c>
      <c r="I10" s="184">
        <f ca="1">VLOOKUP($C10,INDIRECT($A10&amp;"!$A:$BA"),17,0)</f>
        <v>0</v>
      </c>
      <c r="J10" s="184">
        <f ca="1">VLOOKUP($C10,INDIRECT($A10&amp;"!$A:$BA"),18,0)</f>
        <v>550000</v>
      </c>
      <c r="K10" s="184">
        <f ca="1">VLOOKUP($C10,INDIRECT($A10&amp;"!$A:$BA"),19,0)</f>
        <v>0</v>
      </c>
      <c r="L10" s="184">
        <f ca="1">VLOOKUP($C10,INDIRECT($A10&amp;"!$A:$BA"),20,0)</f>
        <v>550000</v>
      </c>
      <c r="M10" s="184">
        <f ca="1">VLOOKUP($C10,INDIRECT($A10&amp;"!$A:$BA"),21,0)</f>
        <v>0</v>
      </c>
      <c r="N10" s="184">
        <f ca="1">VLOOKUP($C10,INDIRECT($A10&amp;"!$A:$BA"),22,0)</f>
        <v>0</v>
      </c>
      <c r="O10" s="184">
        <f ca="1">VLOOKUP($C10,INDIRECT($A10&amp;"!$A:$BA"),23,0)</f>
        <v>0</v>
      </c>
      <c r="P10" s="184">
        <f ca="1">VLOOKUP($C10,INDIRECT($A10&amp;"!$A:$BA"),24,0)</f>
        <v>0</v>
      </c>
      <c r="Q10" s="184">
        <f ca="1">VLOOKUP($C10,INDIRECT($A10&amp;"!$A:$BA"),25,0)</f>
        <v>0</v>
      </c>
      <c r="R10" s="184">
        <f ca="1">VLOOKUP($C10,INDIRECT($A10&amp;"!$A:$BA"),26,0)</f>
        <v>0</v>
      </c>
      <c r="S10" s="184">
        <f ca="1">VLOOKUP($C10,INDIRECT($A10&amp;"!$A:$BA"),27,0)</f>
        <v>550000</v>
      </c>
      <c r="T10" s="184">
        <f ca="1">VLOOKUP($C10,INDIRECT($A10&amp;"!$A:$BA"),28,0)</f>
        <v>0</v>
      </c>
      <c r="U10" s="184">
        <f ca="1">VLOOKUP($C10,INDIRECT($A10&amp;"!$A:$BA"),29,0)</f>
        <v>0</v>
      </c>
      <c r="V10" s="184">
        <f ca="1">VLOOKUP($C10,INDIRECT($A10&amp;"!$A:$BA"),30,0)</f>
        <v>0</v>
      </c>
      <c r="W10" s="184">
        <f ca="1">VLOOKUP($C10,INDIRECT($A10&amp;"!$A:$BA"),31,0)</f>
        <v>0</v>
      </c>
      <c r="X10" s="184">
        <f ca="1">VLOOKUP($C10,INDIRECT($A10&amp;"!$A:$BA"),32,0)</f>
        <v>0</v>
      </c>
      <c r="Y10" s="184">
        <f ca="1">VLOOKUP($C10,INDIRECT($A10&amp;"!$A:$BA"),33,0)</f>
        <v>0</v>
      </c>
      <c r="Z10" s="184">
        <f ca="1">VLOOKUP($C10,INDIRECT($A10&amp;"!$A:$BA"),34,0)</f>
        <v>0</v>
      </c>
      <c r="AA10" s="184">
        <f ca="1">VLOOKUP($C10,INDIRECT($A10&amp;"!$A:$BA"),35,0)</f>
        <v>0</v>
      </c>
      <c r="AB10" s="184">
        <f ca="1">VLOOKUP($C10,INDIRECT($A10&amp;"!$A:$BA"),36,0)</f>
        <v>0</v>
      </c>
      <c r="AC10" s="184">
        <f ca="1">VLOOKUP($C10,INDIRECT($A10&amp;"!$A:$BA"),37,0)</f>
        <v>0</v>
      </c>
      <c r="AD10" s="185">
        <f ca="1">VLOOKUP($C10,INDIRECT($A10&amp;"!$A:$BA"),38,0)</f>
        <v>0</v>
      </c>
    </row>
    <row r="11" spans="1:33" ht="17.25" customHeight="1" x14ac:dyDescent="0.3">
      <c r="A11" s="47" t="s">
        <v>396</v>
      </c>
      <c r="B11" s="62" t="s">
        <v>196</v>
      </c>
      <c r="C11" s="22">
        <v>2</v>
      </c>
      <c r="D11" s="96" t="str">
        <f t="shared" ref="D11:D29" ca="1" si="2">VLOOKUP($C11,INDIRECT("인사기본정보!$B:$K"),2,0)</f>
        <v>이성실</v>
      </c>
      <c r="E11" s="96" t="str">
        <f t="shared" ref="E11:E29" ca="1" si="3">VLOOKUP($C11,INDIRECT("인사기본정보!$B:$K"),3,0)</f>
        <v>741204-2******</v>
      </c>
      <c r="F11" s="96" t="str">
        <f t="shared" ref="F11:F29" ca="1" si="4">VLOOKUP($C11,INDIRECT("인사기본정보!$B:$K"),4,0)</f>
        <v>501여단 본부</v>
      </c>
      <c r="G11" s="142" t="str">
        <f t="shared" ref="G11:G29" ca="1" si="5">VLOOKUP($C11,INDIRECT("인사기본정보!$B:$K"),5,0)</f>
        <v>민간조리원</v>
      </c>
      <c r="H11" s="183">
        <f t="shared" ref="H11:H29" ca="1" si="6">VLOOKUP($C11,INDIRECT($A11&amp;"!$A:$BA"),16,0)</f>
        <v>550000</v>
      </c>
      <c r="I11" s="184">
        <f t="shared" ref="I11:I29" ca="1" si="7">VLOOKUP($C11,INDIRECT($A11&amp;"!$A:$BA"),17,0)</f>
        <v>0</v>
      </c>
      <c r="J11" s="184">
        <f t="shared" ref="J11:J29" ca="1" si="8">VLOOKUP($C11,INDIRECT($A11&amp;"!$A:$BA"),18,0)</f>
        <v>550000</v>
      </c>
      <c r="K11" s="184">
        <f t="shared" ref="K11:K29" ca="1" si="9">VLOOKUP($C11,INDIRECT($A11&amp;"!$A:$BA"),19,0)</f>
        <v>0</v>
      </c>
      <c r="L11" s="184">
        <f t="shared" ref="L11:L29" ca="1" si="10">VLOOKUP($C11,INDIRECT($A11&amp;"!$A:$BA"),20,0)</f>
        <v>550000</v>
      </c>
      <c r="M11" s="184">
        <f t="shared" ref="M11:M29" ca="1" si="11">VLOOKUP($C11,INDIRECT($A11&amp;"!$A:$BA"),21,0)</f>
        <v>0</v>
      </c>
      <c r="N11" s="184">
        <f t="shared" ref="N11:N29" ca="1" si="12">VLOOKUP($C11,INDIRECT($A11&amp;"!$A:$BA"),22,0)</f>
        <v>0</v>
      </c>
      <c r="O11" s="184">
        <f t="shared" ref="O11:O29" ca="1" si="13">VLOOKUP($C11,INDIRECT($A11&amp;"!$A:$BA"),23,0)</f>
        <v>0</v>
      </c>
      <c r="P11" s="184">
        <f t="shared" ref="P11:P29" ca="1" si="14">VLOOKUP($C11,INDIRECT($A11&amp;"!$A:$BA"),24,0)</f>
        <v>0</v>
      </c>
      <c r="Q11" s="184">
        <f t="shared" ref="Q11:Q29" ca="1" si="15">VLOOKUP($C11,INDIRECT($A11&amp;"!$A:$BA"),25,0)</f>
        <v>0</v>
      </c>
      <c r="R11" s="184">
        <f t="shared" ref="R11:R29" ca="1" si="16">VLOOKUP($C11,INDIRECT($A11&amp;"!$A:$BA"),26,0)</f>
        <v>0</v>
      </c>
      <c r="S11" s="184">
        <f t="shared" ref="S11:S29" ca="1" si="17">VLOOKUP($C11,INDIRECT($A11&amp;"!$A:$BA"),27,0)</f>
        <v>550000</v>
      </c>
      <c r="T11" s="184">
        <f t="shared" ref="T11:T29" ca="1" si="18">VLOOKUP($C11,INDIRECT($A11&amp;"!$A:$BA"),28,0)</f>
        <v>0</v>
      </c>
      <c r="U11" s="184">
        <f t="shared" ref="U11:U29" ca="1" si="19">VLOOKUP($C11,INDIRECT($A11&amp;"!$A:$BA"),29,0)</f>
        <v>0</v>
      </c>
      <c r="V11" s="184">
        <f t="shared" ref="V11:V29" ca="1" si="20">VLOOKUP($C11,INDIRECT($A11&amp;"!$A:$BA"),30,0)</f>
        <v>0</v>
      </c>
      <c r="W11" s="184">
        <f t="shared" ref="W11:W29" ca="1" si="21">VLOOKUP($C11,INDIRECT($A11&amp;"!$A:$BA"),31,0)</f>
        <v>0</v>
      </c>
      <c r="X11" s="184">
        <f t="shared" ref="X11:X29" ca="1" si="22">VLOOKUP($C11,INDIRECT($A11&amp;"!$A:$BA"),32,0)</f>
        <v>0</v>
      </c>
      <c r="Y11" s="184">
        <f t="shared" ref="Y11:Y29" ca="1" si="23">VLOOKUP($C11,INDIRECT($A11&amp;"!$A:$BA"),33,0)</f>
        <v>0</v>
      </c>
      <c r="Z11" s="184">
        <f t="shared" ref="Z11:Z29" ca="1" si="24">VLOOKUP($C11,INDIRECT($A11&amp;"!$A:$BA"),34,0)</f>
        <v>0</v>
      </c>
      <c r="AA11" s="184">
        <f t="shared" ref="AA11:AA29" ca="1" si="25">VLOOKUP($C11,INDIRECT($A11&amp;"!$A:$BA"),35,0)</f>
        <v>0</v>
      </c>
      <c r="AB11" s="184">
        <f t="shared" ref="AB11:AB29" ca="1" si="26">VLOOKUP($C11,INDIRECT($A11&amp;"!$A:$BA"),36,0)</f>
        <v>0</v>
      </c>
      <c r="AC11" s="184">
        <f t="shared" ref="AC11:AC29" ca="1" si="27">VLOOKUP($C11,INDIRECT($A11&amp;"!$A:$BA"),37,0)</f>
        <v>0</v>
      </c>
      <c r="AD11" s="185">
        <f t="shared" ref="AD11:AD29" ca="1" si="28">VLOOKUP($C11,INDIRECT($A11&amp;"!$A:$BA"),38,0)</f>
        <v>0</v>
      </c>
    </row>
    <row r="12" spans="1:33" ht="17.25" customHeight="1" x14ac:dyDescent="0.3">
      <c r="A12" s="47" t="s">
        <v>396</v>
      </c>
      <c r="B12" s="62" t="s">
        <v>196</v>
      </c>
      <c r="C12" s="22">
        <v>3</v>
      </c>
      <c r="D12" s="96" t="str">
        <f t="shared" ca="1" si="2"/>
        <v>임세영</v>
      </c>
      <c r="E12" s="96" t="str">
        <f t="shared" ca="1" si="3"/>
        <v>700910-2******</v>
      </c>
      <c r="F12" s="96" t="str">
        <f t="shared" ca="1" si="4"/>
        <v>501여단 1대대</v>
      </c>
      <c r="G12" s="142" t="str">
        <f t="shared" ca="1" si="5"/>
        <v>민간조리원</v>
      </c>
      <c r="H12" s="183">
        <f t="shared" ca="1" si="6"/>
        <v>550000</v>
      </c>
      <c r="I12" s="184">
        <f t="shared" ca="1" si="7"/>
        <v>0</v>
      </c>
      <c r="J12" s="184">
        <f t="shared" ca="1" si="8"/>
        <v>550000</v>
      </c>
      <c r="K12" s="184">
        <f t="shared" ca="1" si="9"/>
        <v>0</v>
      </c>
      <c r="L12" s="184">
        <f t="shared" ca="1" si="10"/>
        <v>550000</v>
      </c>
      <c r="M12" s="184">
        <f t="shared" ca="1" si="11"/>
        <v>0</v>
      </c>
      <c r="N12" s="184">
        <f t="shared" ca="1" si="12"/>
        <v>0</v>
      </c>
      <c r="O12" s="184">
        <f t="shared" ca="1" si="13"/>
        <v>0</v>
      </c>
      <c r="P12" s="184">
        <f t="shared" ca="1" si="14"/>
        <v>0</v>
      </c>
      <c r="Q12" s="184">
        <f t="shared" ca="1" si="15"/>
        <v>0</v>
      </c>
      <c r="R12" s="184">
        <f t="shared" ca="1" si="16"/>
        <v>0</v>
      </c>
      <c r="S12" s="184">
        <f t="shared" ca="1" si="17"/>
        <v>550000</v>
      </c>
      <c r="T12" s="184">
        <f t="shared" ca="1" si="18"/>
        <v>0</v>
      </c>
      <c r="U12" s="184">
        <f t="shared" ca="1" si="19"/>
        <v>0</v>
      </c>
      <c r="V12" s="184">
        <f t="shared" ca="1" si="20"/>
        <v>0</v>
      </c>
      <c r="W12" s="184">
        <f t="shared" ca="1" si="21"/>
        <v>0</v>
      </c>
      <c r="X12" s="184">
        <f t="shared" ca="1" si="22"/>
        <v>0</v>
      </c>
      <c r="Y12" s="184">
        <f t="shared" ca="1" si="23"/>
        <v>0</v>
      </c>
      <c r="Z12" s="184">
        <f t="shared" ca="1" si="24"/>
        <v>0</v>
      </c>
      <c r="AA12" s="184">
        <f t="shared" ca="1" si="25"/>
        <v>0</v>
      </c>
      <c r="AB12" s="184">
        <f t="shared" ca="1" si="26"/>
        <v>0</v>
      </c>
      <c r="AC12" s="184">
        <f t="shared" ca="1" si="27"/>
        <v>0</v>
      </c>
      <c r="AD12" s="185">
        <f t="shared" ca="1" si="28"/>
        <v>0</v>
      </c>
    </row>
    <row r="13" spans="1:33" ht="17.25" customHeight="1" x14ac:dyDescent="0.3">
      <c r="A13" s="47" t="s">
        <v>396</v>
      </c>
      <c r="B13" s="62" t="s">
        <v>196</v>
      </c>
      <c r="C13" s="22">
        <v>4</v>
      </c>
      <c r="D13" s="96" t="str">
        <f t="shared" ca="1" si="2"/>
        <v>김서정</v>
      </c>
      <c r="E13" s="96" t="str">
        <f t="shared" ca="1" si="3"/>
        <v>780828-2******</v>
      </c>
      <c r="F13" s="96" t="str">
        <f t="shared" ca="1" si="4"/>
        <v>501여단 4대대</v>
      </c>
      <c r="G13" s="142" t="str">
        <f t="shared" ca="1" si="5"/>
        <v>민간조리원</v>
      </c>
      <c r="H13" s="183">
        <f t="shared" ca="1" si="6"/>
        <v>550000</v>
      </c>
      <c r="I13" s="184">
        <f t="shared" ca="1" si="7"/>
        <v>0</v>
      </c>
      <c r="J13" s="184">
        <f t="shared" ca="1" si="8"/>
        <v>550000</v>
      </c>
      <c r="K13" s="184">
        <f t="shared" ca="1" si="9"/>
        <v>0</v>
      </c>
      <c r="L13" s="184">
        <f t="shared" ca="1" si="10"/>
        <v>550000</v>
      </c>
      <c r="M13" s="184">
        <f t="shared" ca="1" si="11"/>
        <v>0</v>
      </c>
      <c r="N13" s="184">
        <f t="shared" ca="1" si="12"/>
        <v>0</v>
      </c>
      <c r="O13" s="184">
        <f t="shared" ca="1" si="13"/>
        <v>0</v>
      </c>
      <c r="P13" s="184">
        <f t="shared" ca="1" si="14"/>
        <v>0</v>
      </c>
      <c r="Q13" s="184">
        <f t="shared" ca="1" si="15"/>
        <v>0</v>
      </c>
      <c r="R13" s="184">
        <f t="shared" ca="1" si="16"/>
        <v>0</v>
      </c>
      <c r="S13" s="184">
        <f t="shared" ca="1" si="17"/>
        <v>550000</v>
      </c>
      <c r="T13" s="184">
        <f t="shared" ca="1" si="18"/>
        <v>0</v>
      </c>
      <c r="U13" s="184">
        <f t="shared" ca="1" si="19"/>
        <v>0</v>
      </c>
      <c r="V13" s="184">
        <f t="shared" ca="1" si="20"/>
        <v>0</v>
      </c>
      <c r="W13" s="184">
        <f t="shared" ca="1" si="21"/>
        <v>0</v>
      </c>
      <c r="X13" s="184">
        <f t="shared" ca="1" si="22"/>
        <v>0</v>
      </c>
      <c r="Y13" s="184">
        <f t="shared" ca="1" si="23"/>
        <v>0</v>
      </c>
      <c r="Z13" s="184">
        <f t="shared" ca="1" si="24"/>
        <v>0</v>
      </c>
      <c r="AA13" s="184">
        <f t="shared" ca="1" si="25"/>
        <v>0</v>
      </c>
      <c r="AB13" s="184">
        <f t="shared" ca="1" si="26"/>
        <v>0</v>
      </c>
      <c r="AC13" s="184">
        <f t="shared" ca="1" si="27"/>
        <v>0</v>
      </c>
      <c r="AD13" s="185">
        <f t="shared" ca="1" si="28"/>
        <v>0</v>
      </c>
    </row>
    <row r="14" spans="1:33" ht="17.25" customHeight="1" x14ac:dyDescent="0.3">
      <c r="A14" s="47" t="s">
        <v>396</v>
      </c>
      <c r="B14" s="62" t="s">
        <v>196</v>
      </c>
      <c r="C14" s="22">
        <v>5</v>
      </c>
      <c r="D14" s="96" t="str">
        <f t="shared" ca="1" si="2"/>
        <v>윤정여</v>
      </c>
      <c r="E14" s="96" t="str">
        <f t="shared" ca="1" si="3"/>
        <v>691023-2******</v>
      </c>
      <c r="F14" s="96" t="str">
        <f t="shared" ca="1" si="4"/>
        <v>501여단 6대대</v>
      </c>
      <c r="G14" s="142" t="str">
        <f t="shared" ca="1" si="5"/>
        <v>민간조리원</v>
      </c>
      <c r="H14" s="183">
        <f t="shared" ca="1" si="6"/>
        <v>550000</v>
      </c>
      <c r="I14" s="184">
        <f t="shared" ca="1" si="7"/>
        <v>0</v>
      </c>
      <c r="J14" s="184">
        <f t="shared" ca="1" si="8"/>
        <v>550000</v>
      </c>
      <c r="K14" s="184">
        <f t="shared" ca="1" si="9"/>
        <v>0</v>
      </c>
      <c r="L14" s="184">
        <f t="shared" ca="1" si="10"/>
        <v>550000</v>
      </c>
      <c r="M14" s="184">
        <f t="shared" ca="1" si="11"/>
        <v>0</v>
      </c>
      <c r="N14" s="184">
        <f t="shared" ca="1" si="12"/>
        <v>0</v>
      </c>
      <c r="O14" s="184">
        <f t="shared" ca="1" si="13"/>
        <v>0</v>
      </c>
      <c r="P14" s="184">
        <f t="shared" ca="1" si="14"/>
        <v>0</v>
      </c>
      <c r="Q14" s="184">
        <f t="shared" ca="1" si="15"/>
        <v>0</v>
      </c>
      <c r="R14" s="184">
        <f t="shared" ca="1" si="16"/>
        <v>0</v>
      </c>
      <c r="S14" s="184">
        <f t="shared" ca="1" si="17"/>
        <v>550000</v>
      </c>
      <c r="T14" s="184">
        <f t="shared" ca="1" si="18"/>
        <v>0</v>
      </c>
      <c r="U14" s="184">
        <f t="shared" ca="1" si="19"/>
        <v>0</v>
      </c>
      <c r="V14" s="184">
        <f t="shared" ca="1" si="20"/>
        <v>0</v>
      </c>
      <c r="W14" s="184">
        <f t="shared" ca="1" si="21"/>
        <v>0</v>
      </c>
      <c r="X14" s="184">
        <f t="shared" ca="1" si="22"/>
        <v>0</v>
      </c>
      <c r="Y14" s="184">
        <f t="shared" ca="1" si="23"/>
        <v>0</v>
      </c>
      <c r="Z14" s="184">
        <f t="shared" ca="1" si="24"/>
        <v>0</v>
      </c>
      <c r="AA14" s="184">
        <f t="shared" ca="1" si="25"/>
        <v>0</v>
      </c>
      <c r="AB14" s="184">
        <f t="shared" ca="1" si="26"/>
        <v>0</v>
      </c>
      <c r="AC14" s="184">
        <f t="shared" ca="1" si="27"/>
        <v>0</v>
      </c>
      <c r="AD14" s="185">
        <f t="shared" ca="1" si="28"/>
        <v>0</v>
      </c>
    </row>
    <row r="15" spans="1:33" ht="17.25" customHeight="1" x14ac:dyDescent="0.3">
      <c r="A15" s="47" t="s">
        <v>396</v>
      </c>
      <c r="B15" s="62" t="s">
        <v>196</v>
      </c>
      <c r="C15" s="64">
        <v>6</v>
      </c>
      <c r="D15" s="96" t="str">
        <f t="shared" ca="1" si="2"/>
        <v>홍정희</v>
      </c>
      <c r="E15" s="96" t="str">
        <f t="shared" ca="1" si="3"/>
        <v>611210-2******</v>
      </c>
      <c r="F15" s="96" t="str">
        <f t="shared" ca="1" si="4"/>
        <v>501여단 7대대</v>
      </c>
      <c r="G15" s="142" t="str">
        <f t="shared" ca="1" si="5"/>
        <v>민간조리원</v>
      </c>
      <c r="H15" s="183">
        <f t="shared" ca="1" si="6"/>
        <v>550000</v>
      </c>
      <c r="I15" s="184">
        <f t="shared" ca="1" si="7"/>
        <v>0</v>
      </c>
      <c r="J15" s="184">
        <f t="shared" ca="1" si="8"/>
        <v>550000</v>
      </c>
      <c r="K15" s="184">
        <f t="shared" ca="1" si="9"/>
        <v>0</v>
      </c>
      <c r="L15" s="184">
        <f t="shared" ca="1" si="10"/>
        <v>550000</v>
      </c>
      <c r="M15" s="184">
        <f t="shared" ca="1" si="11"/>
        <v>0</v>
      </c>
      <c r="N15" s="184">
        <f t="shared" ca="1" si="12"/>
        <v>0</v>
      </c>
      <c r="O15" s="184">
        <f t="shared" ca="1" si="13"/>
        <v>0</v>
      </c>
      <c r="P15" s="184">
        <f t="shared" ca="1" si="14"/>
        <v>0</v>
      </c>
      <c r="Q15" s="184">
        <f t="shared" ca="1" si="15"/>
        <v>0</v>
      </c>
      <c r="R15" s="184">
        <f t="shared" ca="1" si="16"/>
        <v>0</v>
      </c>
      <c r="S15" s="184">
        <f t="shared" ca="1" si="17"/>
        <v>550000</v>
      </c>
      <c r="T15" s="184">
        <f t="shared" ca="1" si="18"/>
        <v>0</v>
      </c>
      <c r="U15" s="184">
        <f t="shared" ca="1" si="19"/>
        <v>0</v>
      </c>
      <c r="V15" s="184">
        <f t="shared" ca="1" si="20"/>
        <v>0</v>
      </c>
      <c r="W15" s="184">
        <f t="shared" ca="1" si="21"/>
        <v>0</v>
      </c>
      <c r="X15" s="184">
        <f t="shared" ca="1" si="22"/>
        <v>0</v>
      </c>
      <c r="Y15" s="184">
        <f t="shared" ca="1" si="23"/>
        <v>0</v>
      </c>
      <c r="Z15" s="184">
        <f t="shared" ca="1" si="24"/>
        <v>0</v>
      </c>
      <c r="AA15" s="184">
        <f t="shared" ca="1" si="25"/>
        <v>0</v>
      </c>
      <c r="AB15" s="184">
        <f t="shared" ca="1" si="26"/>
        <v>0</v>
      </c>
      <c r="AC15" s="184">
        <f t="shared" ca="1" si="27"/>
        <v>0</v>
      </c>
      <c r="AD15" s="185">
        <f t="shared" ca="1" si="28"/>
        <v>0</v>
      </c>
    </row>
    <row r="16" spans="1:33" ht="17.25" customHeight="1" x14ac:dyDescent="0.3">
      <c r="A16" s="47" t="s">
        <v>396</v>
      </c>
      <c r="B16" s="62" t="s">
        <v>196</v>
      </c>
      <c r="C16" s="47">
        <v>7</v>
      </c>
      <c r="D16" s="96" t="str">
        <f t="shared" ca="1" si="2"/>
        <v>이숙이</v>
      </c>
      <c r="E16" s="96" t="str">
        <f t="shared" ca="1" si="3"/>
        <v>680604-2******</v>
      </c>
      <c r="F16" s="96" t="str">
        <f t="shared" ca="1" si="4"/>
        <v>120여단 본부</v>
      </c>
      <c r="G16" s="142" t="str">
        <f t="shared" ca="1" si="5"/>
        <v>민간조리원</v>
      </c>
      <c r="H16" s="183">
        <f t="shared" ca="1" si="6"/>
        <v>550000</v>
      </c>
      <c r="I16" s="184">
        <f t="shared" ca="1" si="7"/>
        <v>0</v>
      </c>
      <c r="J16" s="184">
        <f t="shared" ca="1" si="8"/>
        <v>550000</v>
      </c>
      <c r="K16" s="184">
        <f t="shared" ca="1" si="9"/>
        <v>0</v>
      </c>
      <c r="L16" s="184">
        <f t="shared" ca="1" si="10"/>
        <v>550000</v>
      </c>
      <c r="M16" s="184">
        <f t="shared" ca="1" si="11"/>
        <v>0</v>
      </c>
      <c r="N16" s="184">
        <f t="shared" ca="1" si="12"/>
        <v>0</v>
      </c>
      <c r="O16" s="184">
        <f t="shared" ca="1" si="13"/>
        <v>0</v>
      </c>
      <c r="P16" s="184">
        <f t="shared" ca="1" si="14"/>
        <v>0</v>
      </c>
      <c r="Q16" s="184">
        <f t="shared" ca="1" si="15"/>
        <v>0</v>
      </c>
      <c r="R16" s="184">
        <f t="shared" ca="1" si="16"/>
        <v>0</v>
      </c>
      <c r="S16" s="184">
        <f t="shared" ca="1" si="17"/>
        <v>550000</v>
      </c>
      <c r="T16" s="184">
        <f t="shared" ca="1" si="18"/>
        <v>0</v>
      </c>
      <c r="U16" s="184">
        <f t="shared" ca="1" si="19"/>
        <v>0</v>
      </c>
      <c r="V16" s="184">
        <f t="shared" ca="1" si="20"/>
        <v>0</v>
      </c>
      <c r="W16" s="184">
        <f t="shared" ca="1" si="21"/>
        <v>0</v>
      </c>
      <c r="X16" s="184">
        <f t="shared" ca="1" si="22"/>
        <v>0</v>
      </c>
      <c r="Y16" s="184">
        <f t="shared" ca="1" si="23"/>
        <v>0</v>
      </c>
      <c r="Z16" s="184">
        <f t="shared" ca="1" si="24"/>
        <v>0</v>
      </c>
      <c r="AA16" s="184">
        <f t="shared" ca="1" si="25"/>
        <v>0</v>
      </c>
      <c r="AB16" s="184">
        <f t="shared" ca="1" si="26"/>
        <v>0</v>
      </c>
      <c r="AC16" s="184">
        <f t="shared" ca="1" si="27"/>
        <v>0</v>
      </c>
      <c r="AD16" s="185">
        <f t="shared" ca="1" si="28"/>
        <v>0</v>
      </c>
    </row>
    <row r="17" spans="1:30" ht="17.25" customHeight="1" x14ac:dyDescent="0.3">
      <c r="A17" s="47" t="s">
        <v>396</v>
      </c>
      <c r="B17" s="62" t="s">
        <v>196</v>
      </c>
      <c r="C17" s="47">
        <v>8</v>
      </c>
      <c r="D17" s="96" t="str">
        <f t="shared" ca="1" si="2"/>
        <v>박순득</v>
      </c>
      <c r="E17" s="96" t="str">
        <f t="shared" ca="1" si="3"/>
        <v>610119-2******</v>
      </c>
      <c r="F17" s="96" t="str">
        <f t="shared" ca="1" si="4"/>
        <v>120여단 1대대</v>
      </c>
      <c r="G17" s="142" t="str">
        <f t="shared" ca="1" si="5"/>
        <v>민간조리원</v>
      </c>
      <c r="H17" s="183">
        <f t="shared" ca="1" si="6"/>
        <v>550000</v>
      </c>
      <c r="I17" s="184">
        <f t="shared" ca="1" si="7"/>
        <v>0</v>
      </c>
      <c r="J17" s="184">
        <f t="shared" ca="1" si="8"/>
        <v>550000</v>
      </c>
      <c r="K17" s="184">
        <f t="shared" ca="1" si="9"/>
        <v>0</v>
      </c>
      <c r="L17" s="184">
        <f t="shared" ca="1" si="10"/>
        <v>550000</v>
      </c>
      <c r="M17" s="184">
        <f t="shared" ca="1" si="11"/>
        <v>0</v>
      </c>
      <c r="N17" s="184">
        <f t="shared" ca="1" si="12"/>
        <v>0</v>
      </c>
      <c r="O17" s="184">
        <f t="shared" ca="1" si="13"/>
        <v>0</v>
      </c>
      <c r="P17" s="184">
        <f t="shared" ca="1" si="14"/>
        <v>0</v>
      </c>
      <c r="Q17" s="184">
        <f t="shared" ca="1" si="15"/>
        <v>0</v>
      </c>
      <c r="R17" s="184">
        <f t="shared" ca="1" si="16"/>
        <v>0</v>
      </c>
      <c r="S17" s="184">
        <f t="shared" ca="1" si="17"/>
        <v>550000</v>
      </c>
      <c r="T17" s="184">
        <f t="shared" ca="1" si="18"/>
        <v>0</v>
      </c>
      <c r="U17" s="184">
        <f t="shared" ca="1" si="19"/>
        <v>0</v>
      </c>
      <c r="V17" s="184">
        <f t="shared" ca="1" si="20"/>
        <v>0</v>
      </c>
      <c r="W17" s="184">
        <f t="shared" ca="1" si="21"/>
        <v>0</v>
      </c>
      <c r="X17" s="184">
        <f t="shared" ca="1" si="22"/>
        <v>0</v>
      </c>
      <c r="Y17" s="184">
        <f t="shared" ca="1" si="23"/>
        <v>0</v>
      </c>
      <c r="Z17" s="184">
        <f t="shared" ca="1" si="24"/>
        <v>0</v>
      </c>
      <c r="AA17" s="184">
        <f t="shared" ca="1" si="25"/>
        <v>0</v>
      </c>
      <c r="AB17" s="184">
        <f t="shared" ca="1" si="26"/>
        <v>0</v>
      </c>
      <c r="AC17" s="184">
        <f t="shared" ca="1" si="27"/>
        <v>0</v>
      </c>
      <c r="AD17" s="185">
        <f t="shared" ca="1" si="28"/>
        <v>0</v>
      </c>
    </row>
    <row r="18" spans="1:30" ht="17.25" customHeight="1" x14ac:dyDescent="0.3">
      <c r="A18" s="47" t="s">
        <v>396</v>
      </c>
      <c r="B18" s="62" t="s">
        <v>196</v>
      </c>
      <c r="C18" s="47">
        <v>9</v>
      </c>
      <c r="D18" s="96" t="str">
        <f t="shared" ca="1" si="2"/>
        <v>양희자</v>
      </c>
      <c r="E18" s="96" t="str">
        <f t="shared" ca="1" si="3"/>
        <v>670115-2******</v>
      </c>
      <c r="F18" s="96" t="str">
        <f t="shared" ca="1" si="4"/>
        <v>120여단 2대대</v>
      </c>
      <c r="G18" s="142" t="str">
        <f t="shared" ca="1" si="5"/>
        <v>민간조리원</v>
      </c>
      <c r="H18" s="183">
        <f t="shared" ca="1" si="6"/>
        <v>550000</v>
      </c>
      <c r="I18" s="184">
        <f t="shared" ca="1" si="7"/>
        <v>0</v>
      </c>
      <c r="J18" s="184">
        <f t="shared" ca="1" si="8"/>
        <v>550000</v>
      </c>
      <c r="K18" s="184">
        <f t="shared" ca="1" si="9"/>
        <v>0</v>
      </c>
      <c r="L18" s="184">
        <f t="shared" ca="1" si="10"/>
        <v>550000</v>
      </c>
      <c r="M18" s="184">
        <f t="shared" ca="1" si="11"/>
        <v>0</v>
      </c>
      <c r="N18" s="184">
        <f t="shared" ca="1" si="12"/>
        <v>0</v>
      </c>
      <c r="O18" s="184">
        <f t="shared" ca="1" si="13"/>
        <v>0</v>
      </c>
      <c r="P18" s="184">
        <f t="shared" ca="1" si="14"/>
        <v>0</v>
      </c>
      <c r="Q18" s="184">
        <f t="shared" ca="1" si="15"/>
        <v>0</v>
      </c>
      <c r="R18" s="184">
        <f t="shared" ca="1" si="16"/>
        <v>0</v>
      </c>
      <c r="S18" s="184">
        <f t="shared" ca="1" si="17"/>
        <v>550000</v>
      </c>
      <c r="T18" s="184">
        <f t="shared" ca="1" si="18"/>
        <v>0</v>
      </c>
      <c r="U18" s="184">
        <f t="shared" ca="1" si="19"/>
        <v>0</v>
      </c>
      <c r="V18" s="184">
        <f t="shared" ca="1" si="20"/>
        <v>0</v>
      </c>
      <c r="W18" s="184">
        <f t="shared" ca="1" si="21"/>
        <v>0</v>
      </c>
      <c r="X18" s="184">
        <f t="shared" ca="1" si="22"/>
        <v>0</v>
      </c>
      <c r="Y18" s="184">
        <f t="shared" ca="1" si="23"/>
        <v>0</v>
      </c>
      <c r="Z18" s="184">
        <f t="shared" ca="1" si="24"/>
        <v>0</v>
      </c>
      <c r="AA18" s="184">
        <f t="shared" ca="1" si="25"/>
        <v>0</v>
      </c>
      <c r="AB18" s="184">
        <f t="shared" ca="1" si="26"/>
        <v>0</v>
      </c>
      <c r="AC18" s="184">
        <f t="shared" ca="1" si="27"/>
        <v>0</v>
      </c>
      <c r="AD18" s="185">
        <f t="shared" ca="1" si="28"/>
        <v>0</v>
      </c>
    </row>
    <row r="19" spans="1:30" ht="17.25" customHeight="1" x14ac:dyDescent="0.3">
      <c r="A19" s="47" t="s">
        <v>396</v>
      </c>
      <c r="B19" s="62" t="s">
        <v>196</v>
      </c>
      <c r="C19" s="47">
        <v>10</v>
      </c>
      <c r="D19" s="96" t="str">
        <f t="shared" ca="1" si="2"/>
        <v>권경임</v>
      </c>
      <c r="E19" s="96" t="str">
        <f t="shared" ca="1" si="3"/>
        <v>640419-2******</v>
      </c>
      <c r="F19" s="96" t="str">
        <f t="shared" ca="1" si="4"/>
        <v>120여단 3대대</v>
      </c>
      <c r="G19" s="142" t="str">
        <f t="shared" ca="1" si="5"/>
        <v>민간조리원</v>
      </c>
      <c r="H19" s="183">
        <f t="shared" ca="1" si="6"/>
        <v>550000</v>
      </c>
      <c r="I19" s="184">
        <f t="shared" ca="1" si="7"/>
        <v>0</v>
      </c>
      <c r="J19" s="184">
        <f t="shared" ca="1" si="8"/>
        <v>550000</v>
      </c>
      <c r="K19" s="184">
        <f t="shared" ca="1" si="9"/>
        <v>0</v>
      </c>
      <c r="L19" s="184">
        <f t="shared" ca="1" si="10"/>
        <v>550000</v>
      </c>
      <c r="M19" s="184">
        <f t="shared" ca="1" si="11"/>
        <v>0</v>
      </c>
      <c r="N19" s="184">
        <f t="shared" ca="1" si="12"/>
        <v>0</v>
      </c>
      <c r="O19" s="184">
        <f t="shared" ca="1" si="13"/>
        <v>0</v>
      </c>
      <c r="P19" s="184">
        <f t="shared" ca="1" si="14"/>
        <v>0</v>
      </c>
      <c r="Q19" s="184">
        <f t="shared" ca="1" si="15"/>
        <v>0</v>
      </c>
      <c r="R19" s="184">
        <f t="shared" ca="1" si="16"/>
        <v>0</v>
      </c>
      <c r="S19" s="184">
        <f t="shared" ca="1" si="17"/>
        <v>550000</v>
      </c>
      <c r="T19" s="184">
        <f t="shared" ca="1" si="18"/>
        <v>0</v>
      </c>
      <c r="U19" s="184">
        <f t="shared" ca="1" si="19"/>
        <v>0</v>
      </c>
      <c r="V19" s="184">
        <f t="shared" ca="1" si="20"/>
        <v>0</v>
      </c>
      <c r="W19" s="184">
        <f t="shared" ca="1" si="21"/>
        <v>0</v>
      </c>
      <c r="X19" s="184">
        <f t="shared" ca="1" si="22"/>
        <v>0</v>
      </c>
      <c r="Y19" s="184">
        <f t="shared" ca="1" si="23"/>
        <v>0</v>
      </c>
      <c r="Z19" s="184">
        <f t="shared" ca="1" si="24"/>
        <v>0</v>
      </c>
      <c r="AA19" s="184">
        <f t="shared" ca="1" si="25"/>
        <v>0</v>
      </c>
      <c r="AB19" s="184">
        <f t="shared" ca="1" si="26"/>
        <v>0</v>
      </c>
      <c r="AC19" s="184">
        <f t="shared" ca="1" si="27"/>
        <v>0</v>
      </c>
      <c r="AD19" s="185">
        <f t="shared" ca="1" si="28"/>
        <v>0</v>
      </c>
    </row>
    <row r="20" spans="1:30" ht="17.25" customHeight="1" x14ac:dyDescent="0.3">
      <c r="A20" s="47" t="s">
        <v>396</v>
      </c>
      <c r="B20" s="62" t="s">
        <v>196</v>
      </c>
      <c r="C20" s="47">
        <v>11</v>
      </c>
      <c r="D20" s="96" t="str">
        <f t="shared" ca="1" si="2"/>
        <v>권은숙</v>
      </c>
      <c r="E20" s="96" t="str">
        <f t="shared" ca="1" si="3"/>
        <v>800217-2******</v>
      </c>
      <c r="F20" s="96" t="str">
        <f t="shared" ca="1" si="4"/>
        <v>120여단 3대대</v>
      </c>
      <c r="G20" s="142" t="str">
        <f t="shared" ca="1" si="5"/>
        <v>민간조리원</v>
      </c>
      <c r="H20" s="183">
        <f t="shared" ca="1" si="6"/>
        <v>550000</v>
      </c>
      <c r="I20" s="184">
        <f t="shared" ca="1" si="7"/>
        <v>0</v>
      </c>
      <c r="J20" s="184">
        <f t="shared" ca="1" si="8"/>
        <v>550000</v>
      </c>
      <c r="K20" s="184">
        <f t="shared" ca="1" si="9"/>
        <v>0</v>
      </c>
      <c r="L20" s="184">
        <f t="shared" ca="1" si="10"/>
        <v>550000</v>
      </c>
      <c r="M20" s="184">
        <f t="shared" ca="1" si="11"/>
        <v>0</v>
      </c>
      <c r="N20" s="184">
        <f t="shared" ca="1" si="12"/>
        <v>0</v>
      </c>
      <c r="O20" s="184">
        <f t="shared" ca="1" si="13"/>
        <v>0</v>
      </c>
      <c r="P20" s="184">
        <f t="shared" ca="1" si="14"/>
        <v>0</v>
      </c>
      <c r="Q20" s="184">
        <f t="shared" ca="1" si="15"/>
        <v>0</v>
      </c>
      <c r="R20" s="184">
        <f t="shared" ca="1" si="16"/>
        <v>0</v>
      </c>
      <c r="S20" s="184">
        <f t="shared" ca="1" si="17"/>
        <v>550000</v>
      </c>
      <c r="T20" s="184">
        <f t="shared" ca="1" si="18"/>
        <v>0</v>
      </c>
      <c r="U20" s="184">
        <f t="shared" ca="1" si="19"/>
        <v>0</v>
      </c>
      <c r="V20" s="184">
        <f t="shared" ca="1" si="20"/>
        <v>0</v>
      </c>
      <c r="W20" s="184">
        <f t="shared" ca="1" si="21"/>
        <v>0</v>
      </c>
      <c r="X20" s="184">
        <f t="shared" ca="1" si="22"/>
        <v>0</v>
      </c>
      <c r="Y20" s="184">
        <f t="shared" ca="1" si="23"/>
        <v>0</v>
      </c>
      <c r="Z20" s="184">
        <f t="shared" ca="1" si="24"/>
        <v>0</v>
      </c>
      <c r="AA20" s="184">
        <f t="shared" ca="1" si="25"/>
        <v>0</v>
      </c>
      <c r="AB20" s="184">
        <f t="shared" ca="1" si="26"/>
        <v>0</v>
      </c>
      <c r="AC20" s="184">
        <f t="shared" ca="1" si="27"/>
        <v>0</v>
      </c>
      <c r="AD20" s="185">
        <f t="shared" ca="1" si="28"/>
        <v>0</v>
      </c>
    </row>
    <row r="21" spans="1:30" ht="17.25" customHeight="1" x14ac:dyDescent="0.3">
      <c r="A21" s="47" t="s">
        <v>396</v>
      </c>
      <c r="B21" s="62" t="s">
        <v>196</v>
      </c>
      <c r="C21" s="47">
        <v>12</v>
      </c>
      <c r="D21" s="96" t="str">
        <f t="shared" ca="1" si="2"/>
        <v>김명순</v>
      </c>
      <c r="E21" s="96" t="str">
        <f t="shared" ca="1" si="3"/>
        <v>670305-2******</v>
      </c>
      <c r="F21" s="96" t="str">
        <f t="shared" ca="1" si="4"/>
        <v>120여단 5대대</v>
      </c>
      <c r="G21" s="142" t="str">
        <f t="shared" ca="1" si="5"/>
        <v>민간조리원</v>
      </c>
      <c r="H21" s="183">
        <f t="shared" ca="1" si="6"/>
        <v>550000</v>
      </c>
      <c r="I21" s="184">
        <f t="shared" ca="1" si="7"/>
        <v>0</v>
      </c>
      <c r="J21" s="184">
        <f t="shared" ca="1" si="8"/>
        <v>550000</v>
      </c>
      <c r="K21" s="184">
        <f t="shared" ca="1" si="9"/>
        <v>0</v>
      </c>
      <c r="L21" s="184">
        <f t="shared" ca="1" si="10"/>
        <v>550000</v>
      </c>
      <c r="M21" s="184">
        <f t="shared" ca="1" si="11"/>
        <v>0</v>
      </c>
      <c r="N21" s="184">
        <f t="shared" ca="1" si="12"/>
        <v>0</v>
      </c>
      <c r="O21" s="184">
        <f t="shared" ca="1" si="13"/>
        <v>0</v>
      </c>
      <c r="P21" s="184">
        <f t="shared" ca="1" si="14"/>
        <v>0</v>
      </c>
      <c r="Q21" s="184">
        <f t="shared" ca="1" si="15"/>
        <v>0</v>
      </c>
      <c r="R21" s="184">
        <f t="shared" ca="1" si="16"/>
        <v>0</v>
      </c>
      <c r="S21" s="184">
        <f t="shared" ca="1" si="17"/>
        <v>550000</v>
      </c>
      <c r="T21" s="184">
        <f t="shared" ca="1" si="18"/>
        <v>0</v>
      </c>
      <c r="U21" s="184">
        <f t="shared" ca="1" si="19"/>
        <v>0</v>
      </c>
      <c r="V21" s="184">
        <f t="shared" ca="1" si="20"/>
        <v>0</v>
      </c>
      <c r="W21" s="184">
        <f t="shared" ca="1" si="21"/>
        <v>0</v>
      </c>
      <c r="X21" s="184">
        <f t="shared" ca="1" si="22"/>
        <v>0</v>
      </c>
      <c r="Y21" s="184">
        <f t="shared" ca="1" si="23"/>
        <v>0</v>
      </c>
      <c r="Z21" s="184">
        <f t="shared" ca="1" si="24"/>
        <v>0</v>
      </c>
      <c r="AA21" s="184">
        <f t="shared" ca="1" si="25"/>
        <v>0</v>
      </c>
      <c r="AB21" s="184">
        <f t="shared" ca="1" si="26"/>
        <v>0</v>
      </c>
      <c r="AC21" s="184">
        <f t="shared" ca="1" si="27"/>
        <v>0</v>
      </c>
      <c r="AD21" s="185">
        <f t="shared" ca="1" si="28"/>
        <v>0</v>
      </c>
    </row>
    <row r="22" spans="1:30" ht="17.25" customHeight="1" x14ac:dyDescent="0.3">
      <c r="A22" s="47" t="s">
        <v>396</v>
      </c>
      <c r="B22" s="62" t="s">
        <v>196</v>
      </c>
      <c r="C22" s="47">
        <v>13</v>
      </c>
      <c r="D22" s="96" t="str">
        <f t="shared" ca="1" si="2"/>
        <v>신명숙</v>
      </c>
      <c r="E22" s="96" t="str">
        <f t="shared" ca="1" si="3"/>
        <v>580528-2******</v>
      </c>
      <c r="F22" s="96" t="str">
        <f t="shared" ca="1" si="4"/>
        <v>120여단 6대대</v>
      </c>
      <c r="G22" s="142" t="str">
        <f t="shared" ca="1" si="5"/>
        <v>민간조리원</v>
      </c>
      <c r="H22" s="183">
        <f t="shared" ca="1" si="6"/>
        <v>550000</v>
      </c>
      <c r="I22" s="184">
        <f t="shared" ca="1" si="7"/>
        <v>0</v>
      </c>
      <c r="J22" s="184">
        <f t="shared" ca="1" si="8"/>
        <v>550000</v>
      </c>
      <c r="K22" s="184">
        <f t="shared" ca="1" si="9"/>
        <v>0</v>
      </c>
      <c r="L22" s="184">
        <f t="shared" ca="1" si="10"/>
        <v>550000</v>
      </c>
      <c r="M22" s="184">
        <f t="shared" ca="1" si="11"/>
        <v>0</v>
      </c>
      <c r="N22" s="184">
        <f t="shared" ca="1" si="12"/>
        <v>0</v>
      </c>
      <c r="O22" s="184">
        <f t="shared" ca="1" si="13"/>
        <v>0</v>
      </c>
      <c r="P22" s="184">
        <f t="shared" ca="1" si="14"/>
        <v>0</v>
      </c>
      <c r="Q22" s="184">
        <f t="shared" ca="1" si="15"/>
        <v>0</v>
      </c>
      <c r="R22" s="184">
        <f t="shared" ca="1" si="16"/>
        <v>0</v>
      </c>
      <c r="S22" s="184">
        <f t="shared" ca="1" si="17"/>
        <v>550000</v>
      </c>
      <c r="T22" s="184">
        <f t="shared" ca="1" si="18"/>
        <v>0</v>
      </c>
      <c r="U22" s="184">
        <f t="shared" ca="1" si="19"/>
        <v>0</v>
      </c>
      <c r="V22" s="184">
        <f t="shared" ca="1" si="20"/>
        <v>0</v>
      </c>
      <c r="W22" s="184">
        <f t="shared" ca="1" si="21"/>
        <v>0</v>
      </c>
      <c r="X22" s="184">
        <f t="shared" ca="1" si="22"/>
        <v>0</v>
      </c>
      <c r="Y22" s="184">
        <f t="shared" ca="1" si="23"/>
        <v>0</v>
      </c>
      <c r="Z22" s="184">
        <f t="shared" ca="1" si="24"/>
        <v>0</v>
      </c>
      <c r="AA22" s="184">
        <f t="shared" ca="1" si="25"/>
        <v>0</v>
      </c>
      <c r="AB22" s="184">
        <f t="shared" ca="1" si="26"/>
        <v>0</v>
      </c>
      <c r="AC22" s="184">
        <f t="shared" ca="1" si="27"/>
        <v>0</v>
      </c>
      <c r="AD22" s="185">
        <f t="shared" ca="1" si="28"/>
        <v>0</v>
      </c>
    </row>
    <row r="23" spans="1:30" ht="17.25" customHeight="1" x14ac:dyDescent="0.3">
      <c r="A23" s="47" t="s">
        <v>396</v>
      </c>
      <c r="B23" s="62" t="s">
        <v>196</v>
      </c>
      <c r="C23" s="47">
        <v>14</v>
      </c>
      <c r="D23" s="96" t="str">
        <f t="shared" ca="1" si="2"/>
        <v>김영경</v>
      </c>
      <c r="E23" s="96" t="str">
        <f t="shared" ca="1" si="3"/>
        <v>770214-2******</v>
      </c>
      <c r="F23" s="96" t="str">
        <f t="shared" ca="1" si="4"/>
        <v>121여단 본부</v>
      </c>
      <c r="G23" s="142" t="str">
        <f t="shared" ca="1" si="5"/>
        <v>민간조리원</v>
      </c>
      <c r="H23" s="183">
        <f t="shared" ca="1" si="6"/>
        <v>550000</v>
      </c>
      <c r="I23" s="184">
        <f t="shared" ca="1" si="7"/>
        <v>0</v>
      </c>
      <c r="J23" s="184">
        <f t="shared" ca="1" si="8"/>
        <v>550000</v>
      </c>
      <c r="K23" s="184">
        <f t="shared" ca="1" si="9"/>
        <v>0</v>
      </c>
      <c r="L23" s="184">
        <f t="shared" ca="1" si="10"/>
        <v>550000</v>
      </c>
      <c r="M23" s="184">
        <f t="shared" ca="1" si="11"/>
        <v>0</v>
      </c>
      <c r="N23" s="184">
        <f t="shared" ca="1" si="12"/>
        <v>0</v>
      </c>
      <c r="O23" s="184">
        <f t="shared" ca="1" si="13"/>
        <v>0</v>
      </c>
      <c r="P23" s="184">
        <f t="shared" ca="1" si="14"/>
        <v>0</v>
      </c>
      <c r="Q23" s="184">
        <f t="shared" ca="1" si="15"/>
        <v>0</v>
      </c>
      <c r="R23" s="184">
        <f t="shared" ca="1" si="16"/>
        <v>0</v>
      </c>
      <c r="S23" s="184">
        <f t="shared" ca="1" si="17"/>
        <v>550000</v>
      </c>
      <c r="T23" s="184">
        <f t="shared" ca="1" si="18"/>
        <v>0</v>
      </c>
      <c r="U23" s="184">
        <f t="shared" ca="1" si="19"/>
        <v>0</v>
      </c>
      <c r="V23" s="184">
        <f t="shared" ca="1" si="20"/>
        <v>0</v>
      </c>
      <c r="W23" s="184">
        <f t="shared" ca="1" si="21"/>
        <v>0</v>
      </c>
      <c r="X23" s="184">
        <f t="shared" ca="1" si="22"/>
        <v>0</v>
      </c>
      <c r="Y23" s="184">
        <f t="shared" ca="1" si="23"/>
        <v>0</v>
      </c>
      <c r="Z23" s="184">
        <f t="shared" ca="1" si="24"/>
        <v>0</v>
      </c>
      <c r="AA23" s="184">
        <f t="shared" ca="1" si="25"/>
        <v>0</v>
      </c>
      <c r="AB23" s="184">
        <f t="shared" ca="1" si="26"/>
        <v>0</v>
      </c>
      <c r="AC23" s="184">
        <f t="shared" ca="1" si="27"/>
        <v>0</v>
      </c>
      <c r="AD23" s="185">
        <f t="shared" ca="1" si="28"/>
        <v>0</v>
      </c>
    </row>
    <row r="24" spans="1:30" ht="17.25" customHeight="1" x14ac:dyDescent="0.3">
      <c r="A24" s="47" t="s">
        <v>396</v>
      </c>
      <c r="B24" s="62" t="s">
        <v>196</v>
      </c>
      <c r="C24" s="47">
        <v>15</v>
      </c>
      <c r="D24" s="96" t="str">
        <f t="shared" ca="1" si="2"/>
        <v>손송주</v>
      </c>
      <c r="E24" s="96" t="str">
        <f t="shared" ca="1" si="3"/>
        <v>760727-2******</v>
      </c>
      <c r="F24" s="96" t="str">
        <f t="shared" ca="1" si="4"/>
        <v>121여단 본부</v>
      </c>
      <c r="G24" s="142" t="str">
        <f t="shared" ca="1" si="5"/>
        <v>민간조리원</v>
      </c>
      <c r="H24" s="183">
        <f t="shared" ca="1" si="6"/>
        <v>550000</v>
      </c>
      <c r="I24" s="184">
        <f t="shared" ca="1" si="7"/>
        <v>0</v>
      </c>
      <c r="J24" s="184">
        <f t="shared" ca="1" si="8"/>
        <v>550000</v>
      </c>
      <c r="K24" s="184">
        <f t="shared" ca="1" si="9"/>
        <v>0</v>
      </c>
      <c r="L24" s="184">
        <f t="shared" ca="1" si="10"/>
        <v>550000</v>
      </c>
      <c r="M24" s="184">
        <f t="shared" ca="1" si="11"/>
        <v>0</v>
      </c>
      <c r="N24" s="184">
        <f t="shared" ca="1" si="12"/>
        <v>0</v>
      </c>
      <c r="O24" s="184">
        <f t="shared" ca="1" si="13"/>
        <v>0</v>
      </c>
      <c r="P24" s="184">
        <f t="shared" ca="1" si="14"/>
        <v>0</v>
      </c>
      <c r="Q24" s="184">
        <f t="shared" ca="1" si="15"/>
        <v>0</v>
      </c>
      <c r="R24" s="184">
        <f t="shared" ca="1" si="16"/>
        <v>0</v>
      </c>
      <c r="S24" s="184">
        <f t="shared" ca="1" si="17"/>
        <v>550000</v>
      </c>
      <c r="T24" s="184">
        <f t="shared" ca="1" si="18"/>
        <v>0</v>
      </c>
      <c r="U24" s="184">
        <f t="shared" ca="1" si="19"/>
        <v>0</v>
      </c>
      <c r="V24" s="184">
        <f t="shared" ca="1" si="20"/>
        <v>0</v>
      </c>
      <c r="W24" s="184">
        <f t="shared" ca="1" si="21"/>
        <v>0</v>
      </c>
      <c r="X24" s="184">
        <f t="shared" ca="1" si="22"/>
        <v>0</v>
      </c>
      <c r="Y24" s="184">
        <f t="shared" ca="1" si="23"/>
        <v>0</v>
      </c>
      <c r="Z24" s="184">
        <f t="shared" ca="1" si="24"/>
        <v>0</v>
      </c>
      <c r="AA24" s="184">
        <f t="shared" ca="1" si="25"/>
        <v>0</v>
      </c>
      <c r="AB24" s="184">
        <f t="shared" ca="1" si="26"/>
        <v>0</v>
      </c>
      <c r="AC24" s="184">
        <f t="shared" ca="1" si="27"/>
        <v>0</v>
      </c>
      <c r="AD24" s="185">
        <f t="shared" ca="1" si="28"/>
        <v>0</v>
      </c>
    </row>
    <row r="25" spans="1:30" ht="17.25" customHeight="1" x14ac:dyDescent="0.3">
      <c r="A25" s="47" t="s">
        <v>396</v>
      </c>
      <c r="B25" s="62" t="s">
        <v>196</v>
      </c>
      <c r="C25" s="47">
        <v>16</v>
      </c>
      <c r="D25" s="96" t="str">
        <f t="shared" ca="1" si="2"/>
        <v>박분영</v>
      </c>
      <c r="E25" s="96" t="str">
        <f t="shared" ca="1" si="3"/>
        <v>800502-2******</v>
      </c>
      <c r="F25" s="96" t="str">
        <f t="shared" ca="1" si="4"/>
        <v>121여단 1대대</v>
      </c>
      <c r="G25" s="142" t="str">
        <f t="shared" ca="1" si="5"/>
        <v>민간조리원</v>
      </c>
      <c r="H25" s="183">
        <f t="shared" ca="1" si="6"/>
        <v>550000</v>
      </c>
      <c r="I25" s="184">
        <f t="shared" ca="1" si="7"/>
        <v>0</v>
      </c>
      <c r="J25" s="184">
        <f t="shared" ca="1" si="8"/>
        <v>550000</v>
      </c>
      <c r="K25" s="184">
        <f t="shared" ca="1" si="9"/>
        <v>0</v>
      </c>
      <c r="L25" s="184">
        <f t="shared" ca="1" si="10"/>
        <v>550000</v>
      </c>
      <c r="M25" s="184">
        <f t="shared" ca="1" si="11"/>
        <v>0</v>
      </c>
      <c r="N25" s="184">
        <f t="shared" ca="1" si="12"/>
        <v>0</v>
      </c>
      <c r="O25" s="184">
        <f t="shared" ca="1" si="13"/>
        <v>0</v>
      </c>
      <c r="P25" s="184">
        <f t="shared" ca="1" si="14"/>
        <v>0</v>
      </c>
      <c r="Q25" s="184">
        <f t="shared" ca="1" si="15"/>
        <v>0</v>
      </c>
      <c r="R25" s="184">
        <f t="shared" ca="1" si="16"/>
        <v>0</v>
      </c>
      <c r="S25" s="184">
        <f t="shared" ca="1" si="17"/>
        <v>550000</v>
      </c>
      <c r="T25" s="184">
        <f t="shared" ca="1" si="18"/>
        <v>0</v>
      </c>
      <c r="U25" s="184">
        <f t="shared" ca="1" si="19"/>
        <v>0</v>
      </c>
      <c r="V25" s="184">
        <f t="shared" ca="1" si="20"/>
        <v>0</v>
      </c>
      <c r="W25" s="184">
        <f t="shared" ca="1" si="21"/>
        <v>0</v>
      </c>
      <c r="X25" s="184">
        <f t="shared" ca="1" si="22"/>
        <v>0</v>
      </c>
      <c r="Y25" s="184">
        <f t="shared" ca="1" si="23"/>
        <v>0</v>
      </c>
      <c r="Z25" s="184">
        <f t="shared" ca="1" si="24"/>
        <v>0</v>
      </c>
      <c r="AA25" s="184">
        <f t="shared" ca="1" si="25"/>
        <v>0</v>
      </c>
      <c r="AB25" s="184">
        <f t="shared" ca="1" si="26"/>
        <v>0</v>
      </c>
      <c r="AC25" s="184">
        <f t="shared" ca="1" si="27"/>
        <v>0</v>
      </c>
      <c r="AD25" s="185">
        <f t="shared" ca="1" si="28"/>
        <v>0</v>
      </c>
    </row>
    <row r="26" spans="1:30" ht="17.25" customHeight="1" x14ac:dyDescent="0.3">
      <c r="A26" s="47" t="s">
        <v>396</v>
      </c>
      <c r="B26" s="62" t="s">
        <v>196</v>
      </c>
      <c r="C26" s="47">
        <v>17</v>
      </c>
      <c r="D26" s="96" t="str">
        <f t="shared" ca="1" si="2"/>
        <v>한영선</v>
      </c>
      <c r="E26" s="96" t="str">
        <f t="shared" ca="1" si="3"/>
        <v>640519-2******</v>
      </c>
      <c r="F26" s="96" t="str">
        <f t="shared" ca="1" si="4"/>
        <v>121여단 고포</v>
      </c>
      <c r="G26" s="142" t="str">
        <f t="shared" ca="1" si="5"/>
        <v>민간조리원</v>
      </c>
      <c r="H26" s="183">
        <f t="shared" ca="1" si="6"/>
        <v>550000</v>
      </c>
      <c r="I26" s="184">
        <f t="shared" ca="1" si="7"/>
        <v>0</v>
      </c>
      <c r="J26" s="184">
        <f t="shared" ca="1" si="8"/>
        <v>550000</v>
      </c>
      <c r="K26" s="184">
        <f t="shared" ca="1" si="9"/>
        <v>0</v>
      </c>
      <c r="L26" s="184">
        <f t="shared" ca="1" si="10"/>
        <v>550000</v>
      </c>
      <c r="M26" s="184">
        <f t="shared" ca="1" si="11"/>
        <v>0</v>
      </c>
      <c r="N26" s="184">
        <f t="shared" ca="1" si="12"/>
        <v>0</v>
      </c>
      <c r="O26" s="184">
        <f t="shared" ca="1" si="13"/>
        <v>0</v>
      </c>
      <c r="P26" s="184">
        <f t="shared" ca="1" si="14"/>
        <v>0</v>
      </c>
      <c r="Q26" s="184">
        <f t="shared" ca="1" si="15"/>
        <v>0</v>
      </c>
      <c r="R26" s="184">
        <f t="shared" ca="1" si="16"/>
        <v>0</v>
      </c>
      <c r="S26" s="184">
        <f t="shared" ca="1" si="17"/>
        <v>550000</v>
      </c>
      <c r="T26" s="184">
        <f t="shared" ca="1" si="18"/>
        <v>0</v>
      </c>
      <c r="U26" s="184">
        <f t="shared" ca="1" si="19"/>
        <v>0</v>
      </c>
      <c r="V26" s="184">
        <f t="shared" ca="1" si="20"/>
        <v>0</v>
      </c>
      <c r="W26" s="184">
        <f t="shared" ca="1" si="21"/>
        <v>0</v>
      </c>
      <c r="X26" s="184">
        <f t="shared" ca="1" si="22"/>
        <v>0</v>
      </c>
      <c r="Y26" s="184">
        <f t="shared" ca="1" si="23"/>
        <v>0</v>
      </c>
      <c r="Z26" s="184">
        <f t="shared" ca="1" si="24"/>
        <v>0</v>
      </c>
      <c r="AA26" s="184">
        <f t="shared" ca="1" si="25"/>
        <v>0</v>
      </c>
      <c r="AB26" s="184">
        <f t="shared" ca="1" si="26"/>
        <v>0</v>
      </c>
      <c r="AC26" s="184">
        <f t="shared" ca="1" si="27"/>
        <v>0</v>
      </c>
      <c r="AD26" s="185">
        <f t="shared" ca="1" si="28"/>
        <v>0</v>
      </c>
    </row>
    <row r="27" spans="1:30" ht="17.25" customHeight="1" x14ac:dyDescent="0.3">
      <c r="A27" s="47" t="s">
        <v>396</v>
      </c>
      <c r="B27" s="62" t="s">
        <v>196</v>
      </c>
      <c r="C27" s="47">
        <v>18</v>
      </c>
      <c r="D27" s="96" t="str">
        <f t="shared" ca="1" si="2"/>
        <v>남순란</v>
      </c>
      <c r="E27" s="96" t="str">
        <f t="shared" ca="1" si="3"/>
        <v>670519-2******</v>
      </c>
      <c r="F27" s="96" t="str">
        <f t="shared" ca="1" si="4"/>
        <v>121여단 원전</v>
      </c>
      <c r="G27" s="142" t="str">
        <f t="shared" ca="1" si="5"/>
        <v>민간조리원</v>
      </c>
      <c r="H27" s="183">
        <f t="shared" ca="1" si="6"/>
        <v>550000</v>
      </c>
      <c r="I27" s="184">
        <f t="shared" ca="1" si="7"/>
        <v>0</v>
      </c>
      <c r="J27" s="184">
        <f t="shared" ca="1" si="8"/>
        <v>550000</v>
      </c>
      <c r="K27" s="184">
        <f t="shared" ca="1" si="9"/>
        <v>0</v>
      </c>
      <c r="L27" s="184">
        <f t="shared" ca="1" si="10"/>
        <v>550000</v>
      </c>
      <c r="M27" s="184">
        <f t="shared" ca="1" si="11"/>
        <v>0</v>
      </c>
      <c r="N27" s="184">
        <f t="shared" ca="1" si="12"/>
        <v>0</v>
      </c>
      <c r="O27" s="184">
        <f t="shared" ca="1" si="13"/>
        <v>0</v>
      </c>
      <c r="P27" s="184">
        <f t="shared" ca="1" si="14"/>
        <v>0</v>
      </c>
      <c r="Q27" s="184">
        <f t="shared" ca="1" si="15"/>
        <v>0</v>
      </c>
      <c r="R27" s="184">
        <f t="shared" ca="1" si="16"/>
        <v>0</v>
      </c>
      <c r="S27" s="184">
        <f t="shared" ca="1" si="17"/>
        <v>550000</v>
      </c>
      <c r="T27" s="184">
        <f t="shared" ca="1" si="18"/>
        <v>0</v>
      </c>
      <c r="U27" s="184">
        <f t="shared" ca="1" si="19"/>
        <v>0</v>
      </c>
      <c r="V27" s="184">
        <f t="shared" ca="1" si="20"/>
        <v>0</v>
      </c>
      <c r="W27" s="184">
        <f t="shared" ca="1" si="21"/>
        <v>0</v>
      </c>
      <c r="X27" s="184">
        <f t="shared" ca="1" si="22"/>
        <v>0</v>
      </c>
      <c r="Y27" s="184">
        <f t="shared" ca="1" si="23"/>
        <v>0</v>
      </c>
      <c r="Z27" s="184">
        <f t="shared" ca="1" si="24"/>
        <v>0</v>
      </c>
      <c r="AA27" s="184">
        <f t="shared" ca="1" si="25"/>
        <v>0</v>
      </c>
      <c r="AB27" s="184">
        <f t="shared" ca="1" si="26"/>
        <v>0</v>
      </c>
      <c r="AC27" s="184">
        <f t="shared" ca="1" si="27"/>
        <v>0</v>
      </c>
      <c r="AD27" s="185">
        <f t="shared" ca="1" si="28"/>
        <v>0</v>
      </c>
    </row>
    <row r="28" spans="1:30" ht="17.25" customHeight="1" x14ac:dyDescent="0.3">
      <c r="A28" s="47" t="s">
        <v>396</v>
      </c>
      <c r="B28" s="62" t="s">
        <v>196</v>
      </c>
      <c r="C28" s="47">
        <v>19</v>
      </c>
      <c r="D28" s="96" t="str">
        <f t="shared" ca="1" si="2"/>
        <v>배미향</v>
      </c>
      <c r="E28" s="96" t="str">
        <f t="shared" ca="1" si="3"/>
        <v>650110-2******</v>
      </c>
      <c r="F28" s="96" t="str">
        <f t="shared" ca="1" si="4"/>
        <v>121여단 봉산</v>
      </c>
      <c r="G28" s="142" t="str">
        <f t="shared" ca="1" si="5"/>
        <v>민간조리원</v>
      </c>
      <c r="H28" s="183">
        <f t="shared" ca="1" si="6"/>
        <v>550000</v>
      </c>
      <c r="I28" s="184">
        <f t="shared" ca="1" si="7"/>
        <v>0</v>
      </c>
      <c r="J28" s="184">
        <f t="shared" ca="1" si="8"/>
        <v>550000</v>
      </c>
      <c r="K28" s="184">
        <f t="shared" ca="1" si="9"/>
        <v>0</v>
      </c>
      <c r="L28" s="184">
        <f t="shared" ca="1" si="10"/>
        <v>550000</v>
      </c>
      <c r="M28" s="184">
        <f t="shared" ca="1" si="11"/>
        <v>0</v>
      </c>
      <c r="N28" s="184">
        <f t="shared" ca="1" si="12"/>
        <v>0</v>
      </c>
      <c r="O28" s="184">
        <f t="shared" ca="1" si="13"/>
        <v>0</v>
      </c>
      <c r="P28" s="184">
        <f t="shared" ca="1" si="14"/>
        <v>0</v>
      </c>
      <c r="Q28" s="184">
        <f t="shared" ca="1" si="15"/>
        <v>0</v>
      </c>
      <c r="R28" s="184">
        <f t="shared" ca="1" si="16"/>
        <v>0</v>
      </c>
      <c r="S28" s="184">
        <f t="shared" ca="1" si="17"/>
        <v>550000</v>
      </c>
      <c r="T28" s="184">
        <f t="shared" ca="1" si="18"/>
        <v>0</v>
      </c>
      <c r="U28" s="184">
        <f t="shared" ca="1" si="19"/>
        <v>0</v>
      </c>
      <c r="V28" s="184">
        <f t="shared" ca="1" si="20"/>
        <v>0</v>
      </c>
      <c r="W28" s="184">
        <f t="shared" ca="1" si="21"/>
        <v>0</v>
      </c>
      <c r="X28" s="184">
        <f t="shared" ca="1" si="22"/>
        <v>0</v>
      </c>
      <c r="Y28" s="184">
        <f t="shared" ca="1" si="23"/>
        <v>0</v>
      </c>
      <c r="Z28" s="184">
        <f t="shared" ca="1" si="24"/>
        <v>0</v>
      </c>
      <c r="AA28" s="184">
        <f t="shared" ca="1" si="25"/>
        <v>0</v>
      </c>
      <c r="AB28" s="184">
        <f t="shared" ca="1" si="26"/>
        <v>0</v>
      </c>
      <c r="AC28" s="184">
        <f t="shared" ca="1" si="27"/>
        <v>0</v>
      </c>
      <c r="AD28" s="185">
        <f t="shared" ca="1" si="28"/>
        <v>0</v>
      </c>
    </row>
    <row r="29" spans="1:30" ht="17.25" customHeight="1" x14ac:dyDescent="0.3">
      <c r="A29" s="47" t="s">
        <v>396</v>
      </c>
      <c r="B29" s="62" t="s">
        <v>196</v>
      </c>
      <c r="C29" s="47">
        <v>20</v>
      </c>
      <c r="D29" s="96" t="str">
        <f t="shared" ca="1" si="2"/>
        <v>이상자</v>
      </c>
      <c r="E29" s="96" t="str">
        <f t="shared" ca="1" si="3"/>
        <v>641012-2******</v>
      </c>
      <c r="F29" s="96" t="str">
        <f t="shared" ca="1" si="4"/>
        <v>121여단 2대대</v>
      </c>
      <c r="G29" s="142" t="str">
        <f t="shared" ca="1" si="5"/>
        <v>민간조리원</v>
      </c>
      <c r="H29" s="183">
        <f t="shared" ca="1" si="6"/>
        <v>550000</v>
      </c>
      <c r="I29" s="184">
        <f t="shared" ca="1" si="7"/>
        <v>0</v>
      </c>
      <c r="J29" s="184">
        <f t="shared" ca="1" si="8"/>
        <v>550000</v>
      </c>
      <c r="K29" s="184">
        <f t="shared" ca="1" si="9"/>
        <v>0</v>
      </c>
      <c r="L29" s="184">
        <f t="shared" ca="1" si="10"/>
        <v>550000</v>
      </c>
      <c r="M29" s="184">
        <f t="shared" ca="1" si="11"/>
        <v>0</v>
      </c>
      <c r="N29" s="184">
        <f t="shared" ca="1" si="12"/>
        <v>0</v>
      </c>
      <c r="O29" s="184">
        <f t="shared" ca="1" si="13"/>
        <v>0</v>
      </c>
      <c r="P29" s="184">
        <f t="shared" ca="1" si="14"/>
        <v>0</v>
      </c>
      <c r="Q29" s="184">
        <f t="shared" ca="1" si="15"/>
        <v>0</v>
      </c>
      <c r="R29" s="184">
        <f t="shared" ca="1" si="16"/>
        <v>0</v>
      </c>
      <c r="S29" s="184">
        <f t="shared" ca="1" si="17"/>
        <v>550000</v>
      </c>
      <c r="T29" s="184">
        <f t="shared" ca="1" si="18"/>
        <v>0</v>
      </c>
      <c r="U29" s="184">
        <f t="shared" ca="1" si="19"/>
        <v>0</v>
      </c>
      <c r="V29" s="184">
        <f t="shared" ca="1" si="20"/>
        <v>0</v>
      </c>
      <c r="W29" s="184">
        <f t="shared" ca="1" si="21"/>
        <v>0</v>
      </c>
      <c r="X29" s="184">
        <f t="shared" ca="1" si="22"/>
        <v>0</v>
      </c>
      <c r="Y29" s="184">
        <f t="shared" ca="1" si="23"/>
        <v>0</v>
      </c>
      <c r="Z29" s="184">
        <f t="shared" ca="1" si="24"/>
        <v>0</v>
      </c>
      <c r="AA29" s="184">
        <f t="shared" ca="1" si="25"/>
        <v>0</v>
      </c>
      <c r="AB29" s="184">
        <f t="shared" ca="1" si="26"/>
        <v>0</v>
      </c>
      <c r="AC29" s="184">
        <f t="shared" ca="1" si="27"/>
        <v>0</v>
      </c>
      <c r="AD29" s="185">
        <f t="shared" ca="1" si="28"/>
        <v>0</v>
      </c>
    </row>
    <row r="30" spans="1:30" ht="17.25" customHeight="1" x14ac:dyDescent="0.3">
      <c r="A30" s="65" t="s">
        <v>116</v>
      </c>
      <c r="B30" s="65" t="s">
        <v>196</v>
      </c>
      <c r="C30" s="65" t="s">
        <v>373</v>
      </c>
      <c r="D30" s="65"/>
      <c r="E30" s="65"/>
      <c r="F30" s="65"/>
      <c r="G30" s="143"/>
      <c r="H30" s="161">
        <f t="shared" ref="H30:AD30" ca="1" si="29">SUM(H10:H28)</f>
        <v>10450000</v>
      </c>
      <c r="I30" s="162">
        <f t="shared" ca="1" si="29"/>
        <v>0</v>
      </c>
      <c r="J30" s="162">
        <f t="shared" ca="1" si="29"/>
        <v>10450000</v>
      </c>
      <c r="K30" s="162">
        <f t="shared" ca="1" si="29"/>
        <v>0</v>
      </c>
      <c r="L30" s="162">
        <f t="shared" ca="1" si="29"/>
        <v>10450000</v>
      </c>
      <c r="M30" s="162">
        <f t="shared" ca="1" si="29"/>
        <v>0</v>
      </c>
      <c r="N30" s="162">
        <f t="shared" ca="1" si="29"/>
        <v>0</v>
      </c>
      <c r="O30" s="162">
        <f t="shared" ca="1" si="29"/>
        <v>0</v>
      </c>
      <c r="P30" s="162">
        <f t="shared" ca="1" si="29"/>
        <v>0</v>
      </c>
      <c r="Q30" s="162">
        <f t="shared" ca="1" si="29"/>
        <v>0</v>
      </c>
      <c r="R30" s="162">
        <f t="shared" ca="1" si="29"/>
        <v>0</v>
      </c>
      <c r="S30" s="162">
        <f t="shared" ca="1" si="29"/>
        <v>10450000</v>
      </c>
      <c r="T30" s="162">
        <f t="shared" ca="1" si="29"/>
        <v>0</v>
      </c>
      <c r="U30" s="162">
        <f t="shared" ca="1" si="29"/>
        <v>0</v>
      </c>
      <c r="V30" s="162">
        <f t="shared" ca="1" si="29"/>
        <v>0</v>
      </c>
      <c r="W30" s="162">
        <f t="shared" ca="1" si="29"/>
        <v>0</v>
      </c>
      <c r="X30" s="162">
        <f t="shared" ca="1" si="29"/>
        <v>0</v>
      </c>
      <c r="Y30" s="162">
        <f t="shared" ca="1" si="29"/>
        <v>0</v>
      </c>
      <c r="Z30" s="162">
        <f t="shared" ca="1" si="29"/>
        <v>0</v>
      </c>
      <c r="AA30" s="162">
        <f t="shared" ca="1" si="29"/>
        <v>0</v>
      </c>
      <c r="AB30" s="162">
        <f t="shared" ca="1" si="29"/>
        <v>0</v>
      </c>
      <c r="AC30" s="162">
        <f t="shared" ca="1" si="29"/>
        <v>0</v>
      </c>
      <c r="AD30" s="163">
        <f t="shared" ca="1" si="29"/>
        <v>0</v>
      </c>
    </row>
    <row r="31" spans="1:30" ht="17.25" customHeight="1" x14ac:dyDescent="0.3">
      <c r="A31" s="47" t="s">
        <v>398</v>
      </c>
      <c r="B31" s="62" t="s">
        <v>223</v>
      </c>
      <c r="C31" s="22">
        <v>1</v>
      </c>
      <c r="D31" s="96" t="str">
        <f ca="1">VLOOKUP($C31,INDIRECT("인사기본정보!$B:$K"),2,0)</f>
        <v>길윤미</v>
      </c>
      <c r="E31" s="96" t="str">
        <f ca="1">VLOOKUP($C31,INDIRECT("인사기본정보!$B:$K"),3,0)</f>
        <v>710309-2******</v>
      </c>
      <c r="F31" s="96" t="str">
        <f ca="1">VLOOKUP($C31,INDIRECT("인사기본정보!$B:$K"),4,0)</f>
        <v>501여단 본부</v>
      </c>
      <c r="G31" s="142" t="str">
        <f ca="1">VLOOKUP($C31,INDIRECT("인사기본정보!$B:$K"),5,0)</f>
        <v>민간조리원</v>
      </c>
      <c r="H31" s="183">
        <f ca="1">VLOOKUP($C31,INDIRECT($A31&amp;"!$A:$BA"),16,0)</f>
        <v>1956570</v>
      </c>
      <c r="I31" s="184">
        <f ca="1">VLOOKUP($C31,INDIRECT($A31&amp;"!$A:$BA"),17,0)</f>
        <v>100000</v>
      </c>
      <c r="J31" s="184">
        <f ca="1">VLOOKUP($C31,INDIRECT($A31&amp;"!$A:$BA"),18,0)</f>
        <v>1856570</v>
      </c>
      <c r="K31" s="184">
        <f ca="1">VLOOKUP($C31,INDIRECT($A31&amp;"!$A:$BA"),19,0)</f>
        <v>212880</v>
      </c>
      <c r="L31" s="184">
        <f ca="1">VLOOKUP($C31,INDIRECT($A31&amp;"!$A:$BA"),20,0)</f>
        <v>1743690</v>
      </c>
      <c r="M31" s="184">
        <f ca="1">VLOOKUP($C31,INDIRECT($A31&amp;"!$A:$BA"),21,0)</f>
        <v>1736570</v>
      </c>
      <c r="N31" s="184">
        <f ca="1">VLOOKUP($C31,INDIRECT($A31&amp;"!$A:$BA"),22,0)</f>
        <v>0</v>
      </c>
      <c r="O31" s="184">
        <f ca="1">VLOOKUP($C31,INDIRECT($A31&amp;"!$A:$BA"),23,0)</f>
        <v>0</v>
      </c>
      <c r="P31" s="184">
        <f ca="1">VLOOKUP($C31,INDIRECT($A31&amp;"!$A:$BA"),24,0)</f>
        <v>0</v>
      </c>
      <c r="Q31" s="184">
        <f ca="1">VLOOKUP($C31,INDIRECT($A31&amp;"!$A:$BA"),25,0)</f>
        <v>70000</v>
      </c>
      <c r="R31" s="184">
        <f ca="1">VLOOKUP($C31,INDIRECT($A31&amp;"!$A:$BA"),26,0)</f>
        <v>140000</v>
      </c>
      <c r="S31" s="184">
        <f ca="1">VLOOKUP($C31,INDIRECT($A31&amp;"!$A:$BA"),27,0)</f>
        <v>0</v>
      </c>
      <c r="T31" s="184">
        <f ca="1">VLOOKUP($C31,INDIRECT($A31&amp;"!$A:$BA"),28,0)</f>
        <v>0</v>
      </c>
      <c r="U31" s="184">
        <f ca="1">VLOOKUP($C31,INDIRECT($A31&amp;"!$A:$BA"),29,0)</f>
        <v>10000</v>
      </c>
      <c r="V31" s="184">
        <f ca="1">VLOOKUP($C31,INDIRECT($A31&amp;"!$A:$BA"),30,0)</f>
        <v>16150</v>
      </c>
      <c r="W31" s="184">
        <f ca="1">VLOOKUP($C31,INDIRECT($A31&amp;"!$A:$BA"),31,0)</f>
        <v>1610</v>
      </c>
      <c r="X31" s="184">
        <f ca="1">VLOOKUP($C31,INDIRECT($A31&amp;"!$A:$BA"),32,0)</f>
        <v>91980</v>
      </c>
      <c r="Y31" s="184">
        <f ca="1">VLOOKUP($C31,INDIRECT($A31&amp;"!$A:$BA"),33,0)</f>
        <v>75770</v>
      </c>
      <c r="Z31" s="184">
        <f ca="1">VLOOKUP($C31,INDIRECT($A31&amp;"!$A:$BA"),34,0)</f>
        <v>9620</v>
      </c>
      <c r="AA31" s="184">
        <f ca="1">VLOOKUP($C31,INDIRECT($A31&amp;"!$A:$BA"),35,0)</f>
        <v>17750</v>
      </c>
      <c r="AB31" s="184">
        <f ca="1">VLOOKUP($C31,INDIRECT($A31&amp;"!$A:$BA"),36,0)</f>
        <v>0</v>
      </c>
      <c r="AC31" s="184">
        <f ca="1">VLOOKUP($C31,INDIRECT($A31&amp;"!$A:$BA"),37,0)</f>
        <v>0</v>
      </c>
      <c r="AD31" s="185">
        <f ca="1">VLOOKUP($C31,INDIRECT($A31&amp;"!$A:$BA"),38,0)</f>
        <v>0</v>
      </c>
    </row>
    <row r="32" spans="1:30" ht="17.25" customHeight="1" x14ac:dyDescent="0.3">
      <c r="A32" s="47" t="s">
        <v>398</v>
      </c>
      <c r="B32" s="62" t="s">
        <v>223</v>
      </c>
      <c r="C32" s="22">
        <v>2</v>
      </c>
      <c r="D32" s="96" t="str">
        <f t="shared" ref="D32:D46" ca="1" si="30">VLOOKUP($C32,INDIRECT("인사기본정보!$B:$K"),2,0)</f>
        <v>이성실</v>
      </c>
      <c r="E32" s="96" t="str">
        <f t="shared" ref="E32:E46" ca="1" si="31">VLOOKUP($C32,INDIRECT("인사기본정보!$B:$K"),3,0)</f>
        <v>741204-2******</v>
      </c>
      <c r="F32" s="96" t="str">
        <f t="shared" ref="F32:F46" ca="1" si="32">VLOOKUP($C32,INDIRECT("인사기본정보!$B:$K"),4,0)</f>
        <v>501여단 본부</v>
      </c>
      <c r="G32" s="142" t="str">
        <f t="shared" ref="G32:G46" ca="1" si="33">VLOOKUP($C32,INDIRECT("인사기본정보!$B:$K"),5,0)</f>
        <v>민간조리원</v>
      </c>
      <c r="H32" s="183">
        <f t="shared" ref="H32:H46" ca="1" si="34">VLOOKUP($C32,INDIRECT($A32&amp;"!$A:$BA"),16,0)</f>
        <v>1946570</v>
      </c>
      <c r="I32" s="184">
        <f t="shared" ref="I32:I46" ca="1" si="35">VLOOKUP($C32,INDIRECT($A32&amp;"!$A:$BA"),17,0)</f>
        <v>100000</v>
      </c>
      <c r="J32" s="184">
        <f t="shared" ref="J32:J46" ca="1" si="36">VLOOKUP($C32,INDIRECT($A32&amp;"!$A:$BA"),18,0)</f>
        <v>1846570</v>
      </c>
      <c r="K32" s="184">
        <f t="shared" ref="K32:K46" ca="1" si="37">VLOOKUP($C32,INDIRECT($A32&amp;"!$A:$BA"),19,0)</f>
        <v>212330</v>
      </c>
      <c r="L32" s="184">
        <f t="shared" ref="L32:L46" ca="1" si="38">VLOOKUP($C32,INDIRECT($A32&amp;"!$A:$BA"),20,0)</f>
        <v>1734240</v>
      </c>
      <c r="M32" s="184">
        <f t="shared" ref="M32:M46" ca="1" si="39">VLOOKUP($C32,INDIRECT($A32&amp;"!$A:$BA"),21,0)</f>
        <v>1736570</v>
      </c>
      <c r="N32" s="184">
        <f t="shared" ref="N32:N46" ca="1" si="40">VLOOKUP($C32,INDIRECT($A32&amp;"!$A:$BA"),22,0)</f>
        <v>0</v>
      </c>
      <c r="O32" s="184">
        <f t="shared" ref="O32:O46" ca="1" si="41">VLOOKUP($C32,INDIRECT($A32&amp;"!$A:$BA"),23,0)</f>
        <v>0</v>
      </c>
      <c r="P32" s="184">
        <f t="shared" ref="P32:P46" ca="1" si="42">VLOOKUP($C32,INDIRECT($A32&amp;"!$A:$BA"),24,0)</f>
        <v>0</v>
      </c>
      <c r="Q32" s="184">
        <f t="shared" ref="Q32:Q46" ca="1" si="43">VLOOKUP($C32,INDIRECT($A32&amp;"!$A:$BA"),25,0)</f>
        <v>70000</v>
      </c>
      <c r="R32" s="184">
        <f t="shared" ref="R32:R46" ca="1" si="44">VLOOKUP($C32,INDIRECT($A32&amp;"!$A:$BA"),26,0)</f>
        <v>140000</v>
      </c>
      <c r="S32" s="184">
        <f t="shared" ref="S32:S46" ca="1" si="45">VLOOKUP($C32,INDIRECT($A32&amp;"!$A:$BA"),27,0)</f>
        <v>0</v>
      </c>
      <c r="T32" s="184">
        <f t="shared" ref="T32:T46" ca="1" si="46">VLOOKUP($C32,INDIRECT($A32&amp;"!$A:$BA"),28,0)</f>
        <v>0</v>
      </c>
      <c r="U32" s="184">
        <f t="shared" ref="U32:U46" ca="1" si="47">VLOOKUP($C32,INDIRECT($A32&amp;"!$A:$BA"),29,0)</f>
        <v>0</v>
      </c>
      <c r="V32" s="184">
        <f t="shared" ref="V32:V46" ca="1" si="48">VLOOKUP($C32,INDIRECT($A32&amp;"!$A:$BA"),30,0)</f>
        <v>15940</v>
      </c>
      <c r="W32" s="184">
        <f t="shared" ref="W32:W46" ca="1" si="49">VLOOKUP($C32,INDIRECT($A32&amp;"!$A:$BA"),31,0)</f>
        <v>1590</v>
      </c>
      <c r="X32" s="184">
        <f t="shared" ref="X32:X46" ca="1" si="50">VLOOKUP($C32,INDIRECT($A32&amp;"!$A:$BA"),32,0)</f>
        <v>91350</v>
      </c>
      <c r="Y32" s="184">
        <f t="shared" ref="Y32:Y46" ca="1" si="51">VLOOKUP($C32,INDIRECT($A32&amp;"!$A:$BA"),33,0)</f>
        <v>76030</v>
      </c>
      <c r="Z32" s="184">
        <f t="shared" ref="Z32:Z46" ca="1" si="52">VLOOKUP($C32,INDIRECT($A32&amp;"!$A:$BA"),34,0)</f>
        <v>9650</v>
      </c>
      <c r="AA32" s="184">
        <f t="shared" ref="AA32:AA46" ca="1" si="53">VLOOKUP($C32,INDIRECT($A32&amp;"!$A:$BA"),35,0)</f>
        <v>17770</v>
      </c>
      <c r="AB32" s="184">
        <f t="shared" ref="AB32:AB46" ca="1" si="54">VLOOKUP($C32,INDIRECT($A32&amp;"!$A:$BA"),36,0)</f>
        <v>0</v>
      </c>
      <c r="AC32" s="184">
        <f t="shared" ref="AC32:AC46" ca="1" si="55">VLOOKUP($C32,INDIRECT($A32&amp;"!$A:$BA"),37,0)</f>
        <v>0</v>
      </c>
      <c r="AD32" s="185">
        <f t="shared" ref="AD32:AD46" ca="1" si="56">VLOOKUP($C32,INDIRECT($A32&amp;"!$A:$BA"),38,0)</f>
        <v>0</v>
      </c>
    </row>
    <row r="33" spans="1:30" ht="17.25" customHeight="1" x14ac:dyDescent="0.3">
      <c r="A33" s="47" t="s">
        <v>398</v>
      </c>
      <c r="B33" s="62" t="s">
        <v>223</v>
      </c>
      <c r="C33" s="22">
        <v>3</v>
      </c>
      <c r="D33" s="96" t="str">
        <f t="shared" ca="1" si="30"/>
        <v>임세영</v>
      </c>
      <c r="E33" s="96" t="str">
        <f t="shared" ca="1" si="31"/>
        <v>700910-2******</v>
      </c>
      <c r="F33" s="96" t="str">
        <f t="shared" ca="1" si="32"/>
        <v>501여단 1대대</v>
      </c>
      <c r="G33" s="142" t="str">
        <f t="shared" ca="1" si="33"/>
        <v>민간조리원</v>
      </c>
      <c r="H33" s="183">
        <f t="shared" ca="1" si="34"/>
        <v>1956570</v>
      </c>
      <c r="I33" s="184">
        <f t="shared" ca="1" si="35"/>
        <v>100000</v>
      </c>
      <c r="J33" s="184">
        <f t="shared" ca="1" si="36"/>
        <v>1856570</v>
      </c>
      <c r="K33" s="184">
        <f t="shared" ca="1" si="37"/>
        <v>204880</v>
      </c>
      <c r="L33" s="184">
        <f t="shared" ca="1" si="38"/>
        <v>1751690</v>
      </c>
      <c r="M33" s="184">
        <f t="shared" ca="1" si="39"/>
        <v>1736570</v>
      </c>
      <c r="N33" s="184">
        <f t="shared" ca="1" si="40"/>
        <v>0</v>
      </c>
      <c r="O33" s="184">
        <f t="shared" ca="1" si="41"/>
        <v>0</v>
      </c>
      <c r="P33" s="184">
        <f t="shared" ca="1" si="42"/>
        <v>0</v>
      </c>
      <c r="Q33" s="184">
        <f t="shared" ca="1" si="43"/>
        <v>70000</v>
      </c>
      <c r="R33" s="184">
        <f t="shared" ca="1" si="44"/>
        <v>140000</v>
      </c>
      <c r="S33" s="184">
        <f t="shared" ca="1" si="45"/>
        <v>0</v>
      </c>
      <c r="T33" s="184">
        <f t="shared" ca="1" si="46"/>
        <v>0</v>
      </c>
      <c r="U33" s="184">
        <f t="shared" ca="1" si="47"/>
        <v>10000</v>
      </c>
      <c r="V33" s="184">
        <f t="shared" ca="1" si="48"/>
        <v>16150</v>
      </c>
      <c r="W33" s="184">
        <f t="shared" ca="1" si="49"/>
        <v>1610</v>
      </c>
      <c r="X33" s="184">
        <f t="shared" ca="1" si="50"/>
        <v>86760</v>
      </c>
      <c r="Y33" s="184">
        <f t="shared" ca="1" si="51"/>
        <v>73420</v>
      </c>
      <c r="Z33" s="184">
        <f t="shared" ca="1" si="52"/>
        <v>9340</v>
      </c>
      <c r="AA33" s="184">
        <f t="shared" ca="1" si="53"/>
        <v>17600</v>
      </c>
      <c r="AB33" s="184">
        <f t="shared" ca="1" si="54"/>
        <v>0</v>
      </c>
      <c r="AC33" s="184">
        <f t="shared" ca="1" si="55"/>
        <v>0</v>
      </c>
      <c r="AD33" s="185">
        <f t="shared" ca="1" si="56"/>
        <v>0</v>
      </c>
    </row>
    <row r="34" spans="1:30" ht="17.25" customHeight="1" x14ac:dyDescent="0.3">
      <c r="A34" s="47" t="s">
        <v>398</v>
      </c>
      <c r="B34" s="62" t="s">
        <v>223</v>
      </c>
      <c r="C34" s="22">
        <v>4</v>
      </c>
      <c r="D34" s="96" t="str">
        <f t="shared" ca="1" si="30"/>
        <v>김서정</v>
      </c>
      <c r="E34" s="96" t="str">
        <f t="shared" ca="1" si="31"/>
        <v>780828-2******</v>
      </c>
      <c r="F34" s="96" t="str">
        <f t="shared" ca="1" si="32"/>
        <v>501여단 4대대</v>
      </c>
      <c r="G34" s="142" t="str">
        <f t="shared" ca="1" si="33"/>
        <v>민간조리원</v>
      </c>
      <c r="H34" s="183">
        <f t="shared" ca="1" si="34"/>
        <v>1946570</v>
      </c>
      <c r="I34" s="184">
        <f t="shared" ca="1" si="35"/>
        <v>100000</v>
      </c>
      <c r="J34" s="184">
        <f t="shared" ca="1" si="36"/>
        <v>1846570</v>
      </c>
      <c r="K34" s="184">
        <f t="shared" ca="1" si="37"/>
        <v>214800</v>
      </c>
      <c r="L34" s="184">
        <f t="shared" ca="1" si="38"/>
        <v>1731770</v>
      </c>
      <c r="M34" s="184">
        <f t="shared" ca="1" si="39"/>
        <v>1736570</v>
      </c>
      <c r="N34" s="184">
        <f t="shared" ca="1" si="40"/>
        <v>0</v>
      </c>
      <c r="O34" s="184">
        <f t="shared" ca="1" si="41"/>
        <v>0</v>
      </c>
      <c r="P34" s="184">
        <f t="shared" ca="1" si="42"/>
        <v>0</v>
      </c>
      <c r="Q34" s="184">
        <f t="shared" ca="1" si="43"/>
        <v>70000</v>
      </c>
      <c r="R34" s="184">
        <f t="shared" ca="1" si="44"/>
        <v>140000</v>
      </c>
      <c r="S34" s="184">
        <f t="shared" ca="1" si="45"/>
        <v>0</v>
      </c>
      <c r="T34" s="184">
        <f t="shared" ca="1" si="46"/>
        <v>0</v>
      </c>
      <c r="U34" s="184">
        <f t="shared" ca="1" si="47"/>
        <v>0</v>
      </c>
      <c r="V34" s="184">
        <f t="shared" ca="1" si="48"/>
        <v>15940</v>
      </c>
      <c r="W34" s="184">
        <f t="shared" ca="1" si="49"/>
        <v>1590</v>
      </c>
      <c r="X34" s="184">
        <f t="shared" ca="1" si="50"/>
        <v>94450</v>
      </c>
      <c r="Y34" s="184">
        <f t="shared" ca="1" si="51"/>
        <v>74400</v>
      </c>
      <c r="Z34" s="184">
        <f t="shared" ca="1" si="52"/>
        <v>9530</v>
      </c>
      <c r="AA34" s="184">
        <f t="shared" ca="1" si="53"/>
        <v>18890</v>
      </c>
      <c r="AB34" s="184">
        <f t="shared" ca="1" si="54"/>
        <v>0</v>
      </c>
      <c r="AC34" s="184">
        <f t="shared" ca="1" si="55"/>
        <v>0</v>
      </c>
      <c r="AD34" s="185">
        <f t="shared" ca="1" si="56"/>
        <v>0</v>
      </c>
    </row>
    <row r="35" spans="1:30" ht="17.25" customHeight="1" x14ac:dyDescent="0.3">
      <c r="A35" s="47" t="s">
        <v>398</v>
      </c>
      <c r="B35" s="62" t="s">
        <v>223</v>
      </c>
      <c r="C35" s="22">
        <v>5</v>
      </c>
      <c r="D35" s="96" t="str">
        <f t="shared" ca="1" si="30"/>
        <v>윤정여</v>
      </c>
      <c r="E35" s="96" t="str">
        <f t="shared" ca="1" si="31"/>
        <v>691023-2******</v>
      </c>
      <c r="F35" s="96" t="str">
        <f t="shared" ca="1" si="32"/>
        <v>501여단 6대대</v>
      </c>
      <c r="G35" s="142" t="str">
        <f t="shared" ca="1" si="33"/>
        <v>민간조리원</v>
      </c>
      <c r="H35" s="183">
        <f t="shared" ca="1" si="34"/>
        <v>1956570</v>
      </c>
      <c r="I35" s="184">
        <f t="shared" ca="1" si="35"/>
        <v>100000</v>
      </c>
      <c r="J35" s="184">
        <f t="shared" ca="1" si="36"/>
        <v>1856570</v>
      </c>
      <c r="K35" s="184">
        <f t="shared" ca="1" si="37"/>
        <v>219080</v>
      </c>
      <c r="L35" s="184">
        <f t="shared" ca="1" si="38"/>
        <v>1737490</v>
      </c>
      <c r="M35" s="184">
        <f t="shared" ca="1" si="39"/>
        <v>1736570</v>
      </c>
      <c r="N35" s="184">
        <f t="shared" ca="1" si="40"/>
        <v>0</v>
      </c>
      <c r="O35" s="184">
        <f t="shared" ca="1" si="41"/>
        <v>0</v>
      </c>
      <c r="P35" s="184">
        <f t="shared" ca="1" si="42"/>
        <v>0</v>
      </c>
      <c r="Q35" s="184">
        <f t="shared" ca="1" si="43"/>
        <v>70000</v>
      </c>
      <c r="R35" s="184">
        <f t="shared" ca="1" si="44"/>
        <v>140000</v>
      </c>
      <c r="S35" s="184">
        <f t="shared" ca="1" si="45"/>
        <v>0</v>
      </c>
      <c r="T35" s="184">
        <f t="shared" ca="1" si="46"/>
        <v>0</v>
      </c>
      <c r="U35" s="184">
        <f t="shared" ca="1" si="47"/>
        <v>10000</v>
      </c>
      <c r="V35" s="184">
        <f t="shared" ca="1" si="48"/>
        <v>16150</v>
      </c>
      <c r="W35" s="184">
        <f t="shared" ca="1" si="49"/>
        <v>1610</v>
      </c>
      <c r="X35" s="184">
        <f t="shared" ca="1" si="50"/>
        <v>90630</v>
      </c>
      <c r="Y35" s="184">
        <f t="shared" ca="1" si="51"/>
        <v>81950</v>
      </c>
      <c r="Z35" s="184">
        <f t="shared" ca="1" si="52"/>
        <v>10370</v>
      </c>
      <c r="AA35" s="184">
        <f t="shared" ca="1" si="53"/>
        <v>18370</v>
      </c>
      <c r="AB35" s="184">
        <f t="shared" ca="1" si="54"/>
        <v>0</v>
      </c>
      <c r="AC35" s="184">
        <f t="shared" ca="1" si="55"/>
        <v>0</v>
      </c>
      <c r="AD35" s="185">
        <f t="shared" ca="1" si="56"/>
        <v>0</v>
      </c>
    </row>
    <row r="36" spans="1:30" ht="17.25" customHeight="1" x14ac:dyDescent="0.3">
      <c r="A36" s="47" t="s">
        <v>398</v>
      </c>
      <c r="B36" s="63" t="s">
        <v>223</v>
      </c>
      <c r="C36" s="64">
        <v>6</v>
      </c>
      <c r="D36" s="96" t="str">
        <f t="shared" ca="1" si="30"/>
        <v>홍정희</v>
      </c>
      <c r="E36" s="96" t="str">
        <f t="shared" ca="1" si="31"/>
        <v>611210-2******</v>
      </c>
      <c r="F36" s="96" t="str">
        <f t="shared" ca="1" si="32"/>
        <v>501여단 7대대</v>
      </c>
      <c r="G36" s="142" t="str">
        <f t="shared" ca="1" si="33"/>
        <v>민간조리원</v>
      </c>
      <c r="H36" s="183">
        <f t="shared" ca="1" si="34"/>
        <v>2132210</v>
      </c>
      <c r="I36" s="184">
        <f t="shared" ca="1" si="35"/>
        <v>100000</v>
      </c>
      <c r="J36" s="184">
        <f t="shared" ca="1" si="36"/>
        <v>2032210</v>
      </c>
      <c r="K36" s="184">
        <f t="shared" ca="1" si="37"/>
        <v>126980</v>
      </c>
      <c r="L36" s="184">
        <f t="shared" ca="1" si="38"/>
        <v>2005230</v>
      </c>
      <c r="M36" s="184">
        <f t="shared" ca="1" si="39"/>
        <v>1922210</v>
      </c>
      <c r="N36" s="184">
        <f t="shared" ca="1" si="40"/>
        <v>0</v>
      </c>
      <c r="O36" s="184">
        <f t="shared" ca="1" si="41"/>
        <v>0</v>
      </c>
      <c r="P36" s="184">
        <f t="shared" ca="1" si="42"/>
        <v>0</v>
      </c>
      <c r="Q36" s="184">
        <f t="shared" ca="1" si="43"/>
        <v>70000</v>
      </c>
      <c r="R36" s="184">
        <f t="shared" ca="1" si="44"/>
        <v>140000</v>
      </c>
      <c r="S36" s="184">
        <f t="shared" ca="1" si="45"/>
        <v>0</v>
      </c>
      <c r="T36" s="184">
        <f t="shared" ca="1" si="46"/>
        <v>0</v>
      </c>
      <c r="U36" s="184">
        <f t="shared" ca="1" si="47"/>
        <v>0</v>
      </c>
      <c r="V36" s="184">
        <f t="shared" ca="1" si="48"/>
        <v>20490</v>
      </c>
      <c r="W36" s="184">
        <f t="shared" ca="1" si="49"/>
        <v>2040</v>
      </c>
      <c r="X36" s="184">
        <f t="shared" ca="1" si="50"/>
        <v>0</v>
      </c>
      <c r="Y36" s="184">
        <f t="shared" ca="1" si="51"/>
        <v>76860</v>
      </c>
      <c r="Z36" s="184">
        <f t="shared" ca="1" si="52"/>
        <v>9760</v>
      </c>
      <c r="AA36" s="184">
        <f t="shared" ca="1" si="53"/>
        <v>17830</v>
      </c>
      <c r="AB36" s="184">
        <f t="shared" ca="1" si="54"/>
        <v>0</v>
      </c>
      <c r="AC36" s="184">
        <f t="shared" ca="1" si="55"/>
        <v>0</v>
      </c>
      <c r="AD36" s="185">
        <f t="shared" ca="1" si="56"/>
        <v>0</v>
      </c>
    </row>
    <row r="37" spans="1:30" ht="17.25" customHeight="1" x14ac:dyDescent="0.3">
      <c r="A37" s="47" t="s">
        <v>398</v>
      </c>
      <c r="B37" s="47" t="s">
        <v>223</v>
      </c>
      <c r="C37" s="47">
        <v>7</v>
      </c>
      <c r="D37" s="96" t="str">
        <f t="shared" ca="1" si="30"/>
        <v>이숙이</v>
      </c>
      <c r="E37" s="96" t="str">
        <f t="shared" ca="1" si="31"/>
        <v>680604-2******</v>
      </c>
      <c r="F37" s="96" t="str">
        <f t="shared" ca="1" si="32"/>
        <v>120여단 본부</v>
      </c>
      <c r="G37" s="142" t="str">
        <f t="shared" ca="1" si="33"/>
        <v>민간조리원</v>
      </c>
      <c r="H37" s="183">
        <f t="shared" ca="1" si="34"/>
        <v>1956570</v>
      </c>
      <c r="I37" s="184">
        <f t="shared" ca="1" si="35"/>
        <v>100000</v>
      </c>
      <c r="J37" s="184">
        <f t="shared" ca="1" si="36"/>
        <v>1856570</v>
      </c>
      <c r="K37" s="184">
        <f t="shared" ca="1" si="37"/>
        <v>206100</v>
      </c>
      <c r="L37" s="184">
        <f t="shared" ca="1" si="38"/>
        <v>1750470</v>
      </c>
      <c r="M37" s="184">
        <f t="shared" ca="1" si="39"/>
        <v>1736570</v>
      </c>
      <c r="N37" s="184">
        <f t="shared" ca="1" si="40"/>
        <v>0</v>
      </c>
      <c r="O37" s="184">
        <f t="shared" ca="1" si="41"/>
        <v>0</v>
      </c>
      <c r="P37" s="184">
        <f t="shared" ca="1" si="42"/>
        <v>0</v>
      </c>
      <c r="Q37" s="184">
        <f t="shared" ca="1" si="43"/>
        <v>70000</v>
      </c>
      <c r="R37" s="184">
        <f t="shared" ca="1" si="44"/>
        <v>140000</v>
      </c>
      <c r="S37" s="184">
        <f t="shared" ca="1" si="45"/>
        <v>0</v>
      </c>
      <c r="T37" s="184">
        <f t="shared" ca="1" si="46"/>
        <v>0</v>
      </c>
      <c r="U37" s="184">
        <f t="shared" ca="1" si="47"/>
        <v>10000</v>
      </c>
      <c r="V37" s="184">
        <f t="shared" ca="1" si="48"/>
        <v>11650</v>
      </c>
      <c r="W37" s="184">
        <f t="shared" ca="1" si="49"/>
        <v>1160</v>
      </c>
      <c r="X37" s="184">
        <f t="shared" ca="1" si="50"/>
        <v>91390</v>
      </c>
      <c r="Y37" s="184">
        <f t="shared" ca="1" si="51"/>
        <v>74760</v>
      </c>
      <c r="Z37" s="184">
        <f t="shared" ca="1" si="52"/>
        <v>9510</v>
      </c>
      <c r="AA37" s="184">
        <f t="shared" ca="1" si="53"/>
        <v>17630</v>
      </c>
      <c r="AB37" s="184">
        <f t="shared" ca="1" si="54"/>
        <v>0</v>
      </c>
      <c r="AC37" s="184">
        <f t="shared" ca="1" si="55"/>
        <v>0</v>
      </c>
      <c r="AD37" s="185">
        <f t="shared" ca="1" si="56"/>
        <v>0</v>
      </c>
    </row>
    <row r="38" spans="1:30" ht="17.25" customHeight="1" x14ac:dyDescent="0.3">
      <c r="A38" s="47" t="s">
        <v>398</v>
      </c>
      <c r="B38" s="47" t="s">
        <v>223</v>
      </c>
      <c r="C38" s="47">
        <v>8</v>
      </c>
      <c r="D38" s="96" t="str">
        <f t="shared" ca="1" si="30"/>
        <v>박순득</v>
      </c>
      <c r="E38" s="96" t="str">
        <f t="shared" ca="1" si="31"/>
        <v>610119-2******</v>
      </c>
      <c r="F38" s="96" t="str">
        <f t="shared" ca="1" si="32"/>
        <v>120여단 1대대</v>
      </c>
      <c r="G38" s="142" t="str">
        <f t="shared" ca="1" si="33"/>
        <v>민간조리원</v>
      </c>
      <c r="H38" s="183">
        <f t="shared" ca="1" si="34"/>
        <v>1946570</v>
      </c>
      <c r="I38" s="184">
        <f t="shared" ca="1" si="35"/>
        <v>100000</v>
      </c>
      <c r="J38" s="184">
        <f t="shared" ca="1" si="36"/>
        <v>1846570</v>
      </c>
      <c r="K38" s="184">
        <f t="shared" ca="1" si="37"/>
        <v>121150</v>
      </c>
      <c r="L38" s="184">
        <f t="shared" ca="1" si="38"/>
        <v>1825420</v>
      </c>
      <c r="M38" s="184">
        <f t="shared" ca="1" si="39"/>
        <v>1736570</v>
      </c>
      <c r="N38" s="184">
        <f t="shared" ca="1" si="40"/>
        <v>0</v>
      </c>
      <c r="O38" s="184">
        <f t="shared" ca="1" si="41"/>
        <v>0</v>
      </c>
      <c r="P38" s="184">
        <f t="shared" ca="1" si="42"/>
        <v>0</v>
      </c>
      <c r="Q38" s="184">
        <f t="shared" ca="1" si="43"/>
        <v>70000</v>
      </c>
      <c r="R38" s="184">
        <f t="shared" ca="1" si="44"/>
        <v>140000</v>
      </c>
      <c r="S38" s="184">
        <f t="shared" ca="1" si="45"/>
        <v>0</v>
      </c>
      <c r="T38" s="184">
        <f t="shared" ca="1" si="46"/>
        <v>0</v>
      </c>
      <c r="U38" s="184">
        <f t="shared" ca="1" si="47"/>
        <v>0</v>
      </c>
      <c r="V38" s="184">
        <f t="shared" ca="1" si="48"/>
        <v>15940</v>
      </c>
      <c r="W38" s="184">
        <f t="shared" ca="1" si="49"/>
        <v>1590</v>
      </c>
      <c r="X38" s="184">
        <f t="shared" ca="1" si="50"/>
        <v>0</v>
      </c>
      <c r="Y38" s="184">
        <f t="shared" ca="1" si="51"/>
        <v>76120</v>
      </c>
      <c r="Z38" s="184">
        <f t="shared" ca="1" si="52"/>
        <v>9670</v>
      </c>
      <c r="AA38" s="184">
        <f t="shared" ca="1" si="53"/>
        <v>17830</v>
      </c>
      <c r="AB38" s="184">
        <f t="shared" ca="1" si="54"/>
        <v>0</v>
      </c>
      <c r="AC38" s="184">
        <f t="shared" ca="1" si="55"/>
        <v>0</v>
      </c>
      <c r="AD38" s="185">
        <f t="shared" ca="1" si="56"/>
        <v>0</v>
      </c>
    </row>
    <row r="39" spans="1:30" ht="17.25" customHeight="1" x14ac:dyDescent="0.3">
      <c r="A39" s="47" t="s">
        <v>398</v>
      </c>
      <c r="B39" s="47" t="s">
        <v>223</v>
      </c>
      <c r="C39" s="47">
        <v>9</v>
      </c>
      <c r="D39" s="96" t="str">
        <f t="shared" ca="1" si="30"/>
        <v>양희자</v>
      </c>
      <c r="E39" s="96" t="str">
        <f t="shared" ca="1" si="31"/>
        <v>670115-2******</v>
      </c>
      <c r="F39" s="96" t="str">
        <f t="shared" ca="1" si="32"/>
        <v>120여단 2대대</v>
      </c>
      <c r="G39" s="142" t="str">
        <f t="shared" ca="1" si="33"/>
        <v>민간조리원</v>
      </c>
      <c r="H39" s="183">
        <f t="shared" ca="1" si="34"/>
        <v>1956570</v>
      </c>
      <c r="I39" s="184">
        <f t="shared" ca="1" si="35"/>
        <v>100000</v>
      </c>
      <c r="J39" s="184">
        <f t="shared" ca="1" si="36"/>
        <v>1856570</v>
      </c>
      <c r="K39" s="184">
        <f t="shared" ca="1" si="37"/>
        <v>214480</v>
      </c>
      <c r="L39" s="184">
        <f t="shared" ca="1" si="38"/>
        <v>1742090</v>
      </c>
      <c r="M39" s="184">
        <f t="shared" ca="1" si="39"/>
        <v>1736570</v>
      </c>
      <c r="N39" s="184">
        <f t="shared" ca="1" si="40"/>
        <v>0</v>
      </c>
      <c r="O39" s="184">
        <f t="shared" ca="1" si="41"/>
        <v>0</v>
      </c>
      <c r="P39" s="184">
        <f t="shared" ca="1" si="42"/>
        <v>0</v>
      </c>
      <c r="Q39" s="184">
        <f t="shared" ca="1" si="43"/>
        <v>70000</v>
      </c>
      <c r="R39" s="184">
        <f t="shared" ca="1" si="44"/>
        <v>140000</v>
      </c>
      <c r="S39" s="184">
        <f t="shared" ca="1" si="45"/>
        <v>0</v>
      </c>
      <c r="T39" s="184">
        <f t="shared" ca="1" si="46"/>
        <v>0</v>
      </c>
      <c r="U39" s="184">
        <f t="shared" ca="1" si="47"/>
        <v>10000</v>
      </c>
      <c r="V39" s="184">
        <f t="shared" ca="1" si="48"/>
        <v>16150</v>
      </c>
      <c r="W39" s="184">
        <f t="shared" ca="1" si="49"/>
        <v>1610</v>
      </c>
      <c r="X39" s="184">
        <f t="shared" ca="1" si="50"/>
        <v>92380</v>
      </c>
      <c r="Y39" s="184">
        <f t="shared" ca="1" si="51"/>
        <v>76760</v>
      </c>
      <c r="Z39" s="184">
        <f t="shared" ca="1" si="52"/>
        <v>9750</v>
      </c>
      <c r="AA39" s="184">
        <f t="shared" ca="1" si="53"/>
        <v>17830</v>
      </c>
      <c r="AB39" s="184">
        <f t="shared" ca="1" si="54"/>
        <v>0</v>
      </c>
      <c r="AC39" s="184">
        <f t="shared" ca="1" si="55"/>
        <v>0</v>
      </c>
      <c r="AD39" s="185">
        <f t="shared" ca="1" si="56"/>
        <v>0</v>
      </c>
    </row>
    <row r="40" spans="1:30" ht="17.25" customHeight="1" x14ac:dyDescent="0.3">
      <c r="A40" s="47" t="s">
        <v>398</v>
      </c>
      <c r="B40" s="47" t="s">
        <v>223</v>
      </c>
      <c r="C40" s="47">
        <v>10</v>
      </c>
      <c r="D40" s="96" t="str">
        <f t="shared" ca="1" si="30"/>
        <v>권경임</v>
      </c>
      <c r="E40" s="96" t="str">
        <f t="shared" ca="1" si="31"/>
        <v>640419-2******</v>
      </c>
      <c r="F40" s="96" t="str">
        <f t="shared" ca="1" si="32"/>
        <v>120여단 3대대</v>
      </c>
      <c r="G40" s="142" t="str">
        <f t="shared" ca="1" si="33"/>
        <v>민간조리원</v>
      </c>
      <c r="H40" s="183">
        <f t="shared" ca="1" si="34"/>
        <v>1956570</v>
      </c>
      <c r="I40" s="184">
        <f t="shared" ca="1" si="35"/>
        <v>100000</v>
      </c>
      <c r="J40" s="184">
        <f t="shared" ca="1" si="36"/>
        <v>1856570</v>
      </c>
      <c r="K40" s="184">
        <f t="shared" ca="1" si="37"/>
        <v>196850</v>
      </c>
      <c r="L40" s="184">
        <f t="shared" ca="1" si="38"/>
        <v>1759720</v>
      </c>
      <c r="M40" s="184">
        <f t="shared" ca="1" si="39"/>
        <v>1736570</v>
      </c>
      <c r="N40" s="184">
        <f t="shared" ca="1" si="40"/>
        <v>0</v>
      </c>
      <c r="O40" s="184">
        <f t="shared" ca="1" si="41"/>
        <v>0</v>
      </c>
      <c r="P40" s="184">
        <f t="shared" ca="1" si="42"/>
        <v>0</v>
      </c>
      <c r="Q40" s="184">
        <f t="shared" ca="1" si="43"/>
        <v>70000</v>
      </c>
      <c r="R40" s="184">
        <f t="shared" ca="1" si="44"/>
        <v>140000</v>
      </c>
      <c r="S40" s="184">
        <f t="shared" ca="1" si="45"/>
        <v>0</v>
      </c>
      <c r="T40" s="184">
        <f t="shared" ca="1" si="46"/>
        <v>0</v>
      </c>
      <c r="U40" s="184">
        <f t="shared" ca="1" si="47"/>
        <v>10000</v>
      </c>
      <c r="V40" s="184">
        <f t="shared" ca="1" si="48"/>
        <v>3620</v>
      </c>
      <c r="W40" s="184">
        <f t="shared" ca="1" si="49"/>
        <v>360</v>
      </c>
      <c r="X40" s="184">
        <f t="shared" ca="1" si="50"/>
        <v>91350</v>
      </c>
      <c r="Y40" s="184">
        <f t="shared" ca="1" si="51"/>
        <v>74440</v>
      </c>
      <c r="Z40" s="184">
        <f t="shared" ca="1" si="52"/>
        <v>9460</v>
      </c>
      <c r="AA40" s="184">
        <f t="shared" ca="1" si="53"/>
        <v>17620</v>
      </c>
      <c r="AB40" s="184">
        <f t="shared" ca="1" si="54"/>
        <v>0</v>
      </c>
      <c r="AC40" s="184">
        <f t="shared" ca="1" si="55"/>
        <v>0</v>
      </c>
      <c r="AD40" s="185">
        <f t="shared" ca="1" si="56"/>
        <v>0</v>
      </c>
    </row>
    <row r="41" spans="1:30" ht="17.25" customHeight="1" x14ac:dyDescent="0.3">
      <c r="A41" s="47" t="s">
        <v>398</v>
      </c>
      <c r="B41" s="47" t="s">
        <v>223</v>
      </c>
      <c r="C41" s="47">
        <v>11</v>
      </c>
      <c r="D41" s="96" t="str">
        <f t="shared" ca="1" si="30"/>
        <v>권은숙</v>
      </c>
      <c r="E41" s="96" t="str">
        <f t="shared" ca="1" si="31"/>
        <v>800217-2******</v>
      </c>
      <c r="F41" s="96" t="str">
        <f t="shared" ca="1" si="32"/>
        <v>120여단 3대대</v>
      </c>
      <c r="G41" s="142" t="str">
        <f t="shared" ca="1" si="33"/>
        <v>민간조리원</v>
      </c>
      <c r="H41" s="183">
        <f t="shared" ca="1" si="34"/>
        <v>1946570</v>
      </c>
      <c r="I41" s="184">
        <f t="shared" ca="1" si="35"/>
        <v>100000</v>
      </c>
      <c r="J41" s="184">
        <f t="shared" ca="1" si="36"/>
        <v>1846570</v>
      </c>
      <c r="K41" s="184">
        <f t="shared" ca="1" si="37"/>
        <v>213860</v>
      </c>
      <c r="L41" s="184">
        <f t="shared" ca="1" si="38"/>
        <v>1732710</v>
      </c>
      <c r="M41" s="184">
        <f t="shared" ca="1" si="39"/>
        <v>1736570</v>
      </c>
      <c r="N41" s="184">
        <f t="shared" ca="1" si="40"/>
        <v>0</v>
      </c>
      <c r="O41" s="184">
        <f t="shared" ca="1" si="41"/>
        <v>0</v>
      </c>
      <c r="P41" s="184">
        <f t="shared" ca="1" si="42"/>
        <v>0</v>
      </c>
      <c r="Q41" s="184">
        <f t="shared" ca="1" si="43"/>
        <v>70000</v>
      </c>
      <c r="R41" s="184">
        <f t="shared" ca="1" si="44"/>
        <v>140000</v>
      </c>
      <c r="S41" s="184">
        <f t="shared" ca="1" si="45"/>
        <v>0</v>
      </c>
      <c r="T41" s="184">
        <f t="shared" ca="1" si="46"/>
        <v>0</v>
      </c>
      <c r="U41" s="184">
        <f t="shared" ca="1" si="47"/>
        <v>0</v>
      </c>
      <c r="V41" s="184">
        <f t="shared" ca="1" si="48"/>
        <v>15940</v>
      </c>
      <c r="W41" s="184">
        <f t="shared" ca="1" si="49"/>
        <v>1590</v>
      </c>
      <c r="X41" s="184">
        <f t="shared" ca="1" si="50"/>
        <v>94000</v>
      </c>
      <c r="Y41" s="184">
        <f t="shared" ca="1" si="51"/>
        <v>74050</v>
      </c>
      <c r="Z41" s="184">
        <f t="shared" ca="1" si="52"/>
        <v>9480</v>
      </c>
      <c r="AA41" s="184">
        <f t="shared" ca="1" si="53"/>
        <v>18800</v>
      </c>
      <c r="AB41" s="184">
        <f t="shared" ca="1" si="54"/>
        <v>0</v>
      </c>
      <c r="AC41" s="184">
        <f t="shared" ca="1" si="55"/>
        <v>0</v>
      </c>
      <c r="AD41" s="185">
        <f t="shared" ca="1" si="56"/>
        <v>0</v>
      </c>
    </row>
    <row r="42" spans="1:30" ht="17.25" customHeight="1" x14ac:dyDescent="0.3">
      <c r="A42" s="47" t="s">
        <v>398</v>
      </c>
      <c r="B42" s="47" t="s">
        <v>223</v>
      </c>
      <c r="C42" s="47">
        <v>12</v>
      </c>
      <c r="D42" s="96" t="str">
        <f t="shared" ca="1" si="30"/>
        <v>김명순</v>
      </c>
      <c r="E42" s="96" t="str">
        <f t="shared" ca="1" si="31"/>
        <v>670305-2******</v>
      </c>
      <c r="F42" s="96" t="str">
        <f t="shared" ca="1" si="32"/>
        <v>120여단 5대대</v>
      </c>
      <c r="G42" s="142" t="str">
        <f t="shared" ca="1" si="33"/>
        <v>민간조리원</v>
      </c>
      <c r="H42" s="183">
        <f t="shared" ca="1" si="34"/>
        <v>1956570</v>
      </c>
      <c r="I42" s="184">
        <f t="shared" ca="1" si="35"/>
        <v>100000</v>
      </c>
      <c r="J42" s="184">
        <f t="shared" ca="1" si="36"/>
        <v>1856570</v>
      </c>
      <c r="K42" s="184">
        <f t="shared" ca="1" si="37"/>
        <v>213070</v>
      </c>
      <c r="L42" s="184">
        <f t="shared" ca="1" si="38"/>
        <v>1743500</v>
      </c>
      <c r="M42" s="184">
        <f t="shared" ca="1" si="39"/>
        <v>1736570</v>
      </c>
      <c r="N42" s="184">
        <f t="shared" ca="1" si="40"/>
        <v>0</v>
      </c>
      <c r="O42" s="184">
        <f t="shared" ca="1" si="41"/>
        <v>0</v>
      </c>
      <c r="P42" s="184">
        <f t="shared" ca="1" si="42"/>
        <v>0</v>
      </c>
      <c r="Q42" s="184">
        <f t="shared" ca="1" si="43"/>
        <v>70000</v>
      </c>
      <c r="R42" s="184">
        <f t="shared" ca="1" si="44"/>
        <v>140000</v>
      </c>
      <c r="S42" s="184">
        <f t="shared" ca="1" si="45"/>
        <v>0</v>
      </c>
      <c r="T42" s="184">
        <f t="shared" ca="1" si="46"/>
        <v>0</v>
      </c>
      <c r="U42" s="184">
        <f t="shared" ca="1" si="47"/>
        <v>10000</v>
      </c>
      <c r="V42" s="184">
        <f t="shared" ca="1" si="48"/>
        <v>16150</v>
      </c>
      <c r="W42" s="184">
        <f t="shared" ca="1" si="49"/>
        <v>1610</v>
      </c>
      <c r="X42" s="184">
        <f t="shared" ca="1" si="50"/>
        <v>92070</v>
      </c>
      <c r="Y42" s="184">
        <f t="shared" ca="1" si="51"/>
        <v>75830</v>
      </c>
      <c r="Z42" s="184">
        <f t="shared" ca="1" si="52"/>
        <v>9640</v>
      </c>
      <c r="AA42" s="184">
        <f t="shared" ca="1" si="53"/>
        <v>17770</v>
      </c>
      <c r="AB42" s="184">
        <f t="shared" ca="1" si="54"/>
        <v>0</v>
      </c>
      <c r="AC42" s="184">
        <f t="shared" ca="1" si="55"/>
        <v>0</v>
      </c>
      <c r="AD42" s="185">
        <f t="shared" ca="1" si="56"/>
        <v>0</v>
      </c>
    </row>
    <row r="43" spans="1:30" ht="17.25" customHeight="1" x14ac:dyDescent="0.3">
      <c r="A43" s="47" t="s">
        <v>398</v>
      </c>
      <c r="B43" s="47" t="s">
        <v>223</v>
      </c>
      <c r="C43" s="47">
        <v>13</v>
      </c>
      <c r="D43" s="96" t="str">
        <f t="shared" ca="1" si="30"/>
        <v>신명숙</v>
      </c>
      <c r="E43" s="96" t="str">
        <f t="shared" ca="1" si="31"/>
        <v>580528-2******</v>
      </c>
      <c r="F43" s="96" t="str">
        <f t="shared" ca="1" si="32"/>
        <v>120여단 6대대</v>
      </c>
      <c r="G43" s="142" t="str">
        <f t="shared" ca="1" si="33"/>
        <v>민간조리원</v>
      </c>
      <c r="H43" s="183">
        <f t="shared" ca="1" si="34"/>
        <v>1946570</v>
      </c>
      <c r="I43" s="184">
        <f t="shared" ca="1" si="35"/>
        <v>100000</v>
      </c>
      <c r="J43" s="184">
        <f t="shared" ca="1" si="36"/>
        <v>1846570</v>
      </c>
      <c r="K43" s="184">
        <f t="shared" ca="1" si="37"/>
        <v>114010</v>
      </c>
      <c r="L43" s="184">
        <f t="shared" ca="1" si="38"/>
        <v>1832560</v>
      </c>
      <c r="M43" s="184">
        <f t="shared" ca="1" si="39"/>
        <v>1736570</v>
      </c>
      <c r="N43" s="184">
        <f t="shared" ca="1" si="40"/>
        <v>0</v>
      </c>
      <c r="O43" s="184">
        <f t="shared" ca="1" si="41"/>
        <v>0</v>
      </c>
      <c r="P43" s="184">
        <f t="shared" ca="1" si="42"/>
        <v>0</v>
      </c>
      <c r="Q43" s="184">
        <f t="shared" ca="1" si="43"/>
        <v>70000</v>
      </c>
      <c r="R43" s="184">
        <f t="shared" ca="1" si="44"/>
        <v>140000</v>
      </c>
      <c r="S43" s="184">
        <f t="shared" ca="1" si="45"/>
        <v>0</v>
      </c>
      <c r="T43" s="184">
        <f t="shared" ca="1" si="46"/>
        <v>0</v>
      </c>
      <c r="U43" s="184">
        <f t="shared" ca="1" si="47"/>
        <v>0</v>
      </c>
      <c r="V43" s="184">
        <f t="shared" ca="1" si="48"/>
        <v>11440</v>
      </c>
      <c r="W43" s="184">
        <f t="shared" ca="1" si="49"/>
        <v>1140</v>
      </c>
      <c r="X43" s="184">
        <f t="shared" ca="1" si="50"/>
        <v>0</v>
      </c>
      <c r="Y43" s="184">
        <f t="shared" ca="1" si="51"/>
        <v>74150</v>
      </c>
      <c r="Z43" s="184">
        <f t="shared" ca="1" si="52"/>
        <v>9450</v>
      </c>
      <c r="AA43" s="184">
        <f t="shared" ca="1" si="53"/>
        <v>17830</v>
      </c>
      <c r="AB43" s="184">
        <f t="shared" ca="1" si="54"/>
        <v>0</v>
      </c>
      <c r="AC43" s="184">
        <f t="shared" ca="1" si="55"/>
        <v>0</v>
      </c>
      <c r="AD43" s="185">
        <f t="shared" ca="1" si="56"/>
        <v>0</v>
      </c>
    </row>
    <row r="44" spans="1:30" ht="17.25" customHeight="1" x14ac:dyDescent="0.3">
      <c r="A44" s="47" t="s">
        <v>398</v>
      </c>
      <c r="B44" s="47" t="s">
        <v>223</v>
      </c>
      <c r="C44" s="47">
        <v>14</v>
      </c>
      <c r="D44" s="96" t="str">
        <f t="shared" ca="1" si="30"/>
        <v>김영경</v>
      </c>
      <c r="E44" s="96" t="str">
        <f t="shared" ca="1" si="31"/>
        <v>770214-2******</v>
      </c>
      <c r="F44" s="96" t="str">
        <f t="shared" ca="1" si="32"/>
        <v>121여단 본부</v>
      </c>
      <c r="G44" s="142" t="str">
        <f t="shared" ca="1" si="33"/>
        <v>민간조리원</v>
      </c>
      <c r="H44" s="183">
        <f t="shared" ca="1" si="34"/>
        <v>1956570</v>
      </c>
      <c r="I44" s="184">
        <f t="shared" ca="1" si="35"/>
        <v>100000</v>
      </c>
      <c r="J44" s="184">
        <f t="shared" ca="1" si="36"/>
        <v>1856570</v>
      </c>
      <c r="K44" s="184">
        <f t="shared" ca="1" si="37"/>
        <v>207950</v>
      </c>
      <c r="L44" s="184">
        <f t="shared" ca="1" si="38"/>
        <v>1748620</v>
      </c>
      <c r="M44" s="184">
        <f t="shared" ca="1" si="39"/>
        <v>1736570</v>
      </c>
      <c r="N44" s="184">
        <f t="shared" ca="1" si="40"/>
        <v>0</v>
      </c>
      <c r="O44" s="184">
        <f t="shared" ca="1" si="41"/>
        <v>0</v>
      </c>
      <c r="P44" s="184">
        <f t="shared" ca="1" si="42"/>
        <v>0</v>
      </c>
      <c r="Q44" s="184">
        <f t="shared" ca="1" si="43"/>
        <v>70000</v>
      </c>
      <c r="R44" s="184">
        <f t="shared" ca="1" si="44"/>
        <v>140000</v>
      </c>
      <c r="S44" s="184">
        <f t="shared" ca="1" si="45"/>
        <v>0</v>
      </c>
      <c r="T44" s="184">
        <f t="shared" ca="1" si="46"/>
        <v>0</v>
      </c>
      <c r="U44" s="184">
        <f t="shared" ca="1" si="47"/>
        <v>10000</v>
      </c>
      <c r="V44" s="184">
        <f t="shared" ca="1" si="48"/>
        <v>16150</v>
      </c>
      <c r="W44" s="184">
        <f t="shared" ca="1" si="49"/>
        <v>1610</v>
      </c>
      <c r="X44" s="184">
        <f t="shared" ca="1" si="50"/>
        <v>87520</v>
      </c>
      <c r="Y44" s="184">
        <f t="shared" ca="1" si="51"/>
        <v>75350</v>
      </c>
      <c r="Z44" s="184">
        <f t="shared" ca="1" si="52"/>
        <v>9580</v>
      </c>
      <c r="AA44" s="184">
        <f t="shared" ca="1" si="53"/>
        <v>17740</v>
      </c>
      <c r="AB44" s="184">
        <f t="shared" ca="1" si="54"/>
        <v>0</v>
      </c>
      <c r="AC44" s="184">
        <f t="shared" ca="1" si="55"/>
        <v>0</v>
      </c>
      <c r="AD44" s="185">
        <f t="shared" ca="1" si="56"/>
        <v>0</v>
      </c>
    </row>
    <row r="45" spans="1:30" ht="17.25" customHeight="1" x14ac:dyDescent="0.3">
      <c r="A45" s="47" t="s">
        <v>398</v>
      </c>
      <c r="B45" s="47" t="s">
        <v>223</v>
      </c>
      <c r="C45" s="47">
        <v>15</v>
      </c>
      <c r="D45" s="96" t="str">
        <f t="shared" ca="1" si="30"/>
        <v>손송주</v>
      </c>
      <c r="E45" s="96" t="str">
        <f t="shared" ca="1" si="31"/>
        <v>760727-2******</v>
      </c>
      <c r="F45" s="96" t="str">
        <f t="shared" ca="1" si="32"/>
        <v>121여단 본부</v>
      </c>
      <c r="G45" s="142" t="str">
        <f t="shared" ca="1" si="33"/>
        <v>민간조리원</v>
      </c>
      <c r="H45" s="183">
        <f t="shared" ca="1" si="34"/>
        <v>1946570</v>
      </c>
      <c r="I45" s="184">
        <f t="shared" ca="1" si="35"/>
        <v>100000</v>
      </c>
      <c r="J45" s="184">
        <f t="shared" ca="1" si="36"/>
        <v>1846570</v>
      </c>
      <c r="K45" s="184">
        <f t="shared" ca="1" si="37"/>
        <v>213860</v>
      </c>
      <c r="L45" s="184">
        <f t="shared" ca="1" si="38"/>
        <v>1732710</v>
      </c>
      <c r="M45" s="184">
        <f t="shared" ca="1" si="39"/>
        <v>1736570</v>
      </c>
      <c r="N45" s="184">
        <f t="shared" ca="1" si="40"/>
        <v>0</v>
      </c>
      <c r="O45" s="184">
        <f t="shared" ca="1" si="41"/>
        <v>0</v>
      </c>
      <c r="P45" s="184">
        <f t="shared" ca="1" si="42"/>
        <v>0</v>
      </c>
      <c r="Q45" s="184">
        <f t="shared" ca="1" si="43"/>
        <v>70000</v>
      </c>
      <c r="R45" s="184">
        <f t="shared" ca="1" si="44"/>
        <v>140000</v>
      </c>
      <c r="S45" s="184">
        <f t="shared" ca="1" si="45"/>
        <v>0</v>
      </c>
      <c r="T45" s="184">
        <f t="shared" ca="1" si="46"/>
        <v>0</v>
      </c>
      <c r="U45" s="184">
        <f t="shared" ca="1" si="47"/>
        <v>0</v>
      </c>
      <c r="V45" s="184">
        <f t="shared" ca="1" si="48"/>
        <v>15940</v>
      </c>
      <c r="W45" s="184">
        <f t="shared" ca="1" si="49"/>
        <v>1590</v>
      </c>
      <c r="X45" s="184">
        <f t="shared" ca="1" si="50"/>
        <v>94000</v>
      </c>
      <c r="Y45" s="184">
        <f t="shared" ca="1" si="51"/>
        <v>74050</v>
      </c>
      <c r="Z45" s="184">
        <f t="shared" ca="1" si="52"/>
        <v>9480</v>
      </c>
      <c r="AA45" s="184">
        <f t="shared" ca="1" si="53"/>
        <v>18800</v>
      </c>
      <c r="AB45" s="184">
        <f t="shared" ca="1" si="54"/>
        <v>0</v>
      </c>
      <c r="AC45" s="184">
        <f t="shared" ca="1" si="55"/>
        <v>0</v>
      </c>
      <c r="AD45" s="185">
        <f t="shared" ca="1" si="56"/>
        <v>0</v>
      </c>
    </row>
    <row r="46" spans="1:30" ht="17.25" customHeight="1" x14ac:dyDescent="0.3">
      <c r="A46" s="47" t="s">
        <v>398</v>
      </c>
      <c r="B46" s="47" t="s">
        <v>223</v>
      </c>
      <c r="C46" s="47">
        <v>16</v>
      </c>
      <c r="D46" s="96" t="str">
        <f t="shared" ca="1" si="30"/>
        <v>박분영</v>
      </c>
      <c r="E46" s="96" t="str">
        <f t="shared" ca="1" si="31"/>
        <v>800502-2******</v>
      </c>
      <c r="F46" s="96" t="str">
        <f t="shared" ca="1" si="32"/>
        <v>121여단 1대대</v>
      </c>
      <c r="G46" s="142" t="str">
        <f t="shared" ca="1" si="33"/>
        <v>민간조리원</v>
      </c>
      <c r="H46" s="183">
        <f t="shared" ca="1" si="34"/>
        <v>1946570</v>
      </c>
      <c r="I46" s="184">
        <f t="shared" ca="1" si="35"/>
        <v>100000</v>
      </c>
      <c r="J46" s="184">
        <f t="shared" ca="1" si="36"/>
        <v>1846570</v>
      </c>
      <c r="K46" s="184">
        <f t="shared" ca="1" si="37"/>
        <v>213860</v>
      </c>
      <c r="L46" s="184">
        <f t="shared" ca="1" si="38"/>
        <v>1732710</v>
      </c>
      <c r="M46" s="184">
        <f t="shared" ca="1" si="39"/>
        <v>1736570</v>
      </c>
      <c r="N46" s="184">
        <f t="shared" ca="1" si="40"/>
        <v>0</v>
      </c>
      <c r="O46" s="184">
        <f t="shared" ca="1" si="41"/>
        <v>0</v>
      </c>
      <c r="P46" s="184">
        <f t="shared" ca="1" si="42"/>
        <v>0</v>
      </c>
      <c r="Q46" s="184">
        <f t="shared" ca="1" si="43"/>
        <v>70000</v>
      </c>
      <c r="R46" s="184">
        <f t="shared" ca="1" si="44"/>
        <v>140000</v>
      </c>
      <c r="S46" s="184">
        <f t="shared" ca="1" si="45"/>
        <v>0</v>
      </c>
      <c r="T46" s="184">
        <f t="shared" ca="1" si="46"/>
        <v>0</v>
      </c>
      <c r="U46" s="184">
        <f t="shared" ca="1" si="47"/>
        <v>0</v>
      </c>
      <c r="V46" s="184">
        <f t="shared" ca="1" si="48"/>
        <v>15940</v>
      </c>
      <c r="W46" s="184">
        <f t="shared" ca="1" si="49"/>
        <v>1590</v>
      </c>
      <c r="X46" s="184">
        <f t="shared" ca="1" si="50"/>
        <v>94000</v>
      </c>
      <c r="Y46" s="184">
        <f t="shared" ca="1" si="51"/>
        <v>74050</v>
      </c>
      <c r="Z46" s="184">
        <f t="shared" ca="1" si="52"/>
        <v>9480</v>
      </c>
      <c r="AA46" s="184">
        <f t="shared" ca="1" si="53"/>
        <v>18800</v>
      </c>
      <c r="AB46" s="184">
        <f t="shared" ca="1" si="54"/>
        <v>0</v>
      </c>
      <c r="AC46" s="184">
        <f t="shared" ca="1" si="55"/>
        <v>0</v>
      </c>
      <c r="AD46" s="185">
        <f t="shared" ca="1" si="56"/>
        <v>0</v>
      </c>
    </row>
    <row r="47" spans="1:30" ht="17.25" customHeight="1" x14ac:dyDescent="0.3">
      <c r="A47" s="30" t="s">
        <v>97</v>
      </c>
      <c r="B47" s="30" t="s">
        <v>223</v>
      </c>
      <c r="C47" s="30" t="s">
        <v>373</v>
      </c>
      <c r="D47" s="30"/>
      <c r="E47" s="30"/>
      <c r="F47" s="30"/>
      <c r="G47" s="144"/>
      <c r="H47" s="161">
        <f t="shared" ref="H47:AD47" ca="1" si="57">SUM(H31:H46)</f>
        <v>31410760</v>
      </c>
      <c r="I47" s="162">
        <f t="shared" ca="1" si="57"/>
        <v>1600000</v>
      </c>
      <c r="J47" s="162">
        <f t="shared" ca="1" si="57"/>
        <v>29810760</v>
      </c>
      <c r="K47" s="162">
        <f t="shared" ca="1" si="57"/>
        <v>3106140</v>
      </c>
      <c r="L47" s="162">
        <f t="shared" ca="1" si="57"/>
        <v>28304620</v>
      </c>
      <c r="M47" s="162">
        <f t="shared" ca="1" si="57"/>
        <v>27970760</v>
      </c>
      <c r="N47" s="162">
        <f t="shared" ca="1" si="57"/>
        <v>0</v>
      </c>
      <c r="O47" s="162">
        <f t="shared" ca="1" si="57"/>
        <v>0</v>
      </c>
      <c r="P47" s="162">
        <f t="shared" ca="1" si="57"/>
        <v>0</v>
      </c>
      <c r="Q47" s="162">
        <f t="shared" ca="1" si="57"/>
        <v>1120000</v>
      </c>
      <c r="R47" s="162">
        <f t="shared" ca="1" si="57"/>
        <v>2240000</v>
      </c>
      <c r="S47" s="162">
        <f t="shared" ca="1" si="57"/>
        <v>0</v>
      </c>
      <c r="T47" s="162">
        <f t="shared" ca="1" si="57"/>
        <v>0</v>
      </c>
      <c r="U47" s="162">
        <f t="shared" ca="1" si="57"/>
        <v>80000</v>
      </c>
      <c r="V47" s="162">
        <f t="shared" ca="1" si="57"/>
        <v>239740</v>
      </c>
      <c r="W47" s="162">
        <f t="shared" ca="1" si="57"/>
        <v>23900</v>
      </c>
      <c r="X47" s="162">
        <f t="shared" ca="1" si="57"/>
        <v>1191880</v>
      </c>
      <c r="Y47" s="162">
        <f t="shared" ca="1" si="57"/>
        <v>1207990</v>
      </c>
      <c r="Z47" s="162">
        <f t="shared" ca="1" si="57"/>
        <v>153770</v>
      </c>
      <c r="AA47" s="162">
        <f t="shared" ca="1" si="57"/>
        <v>288860</v>
      </c>
      <c r="AB47" s="162">
        <f t="shared" ca="1" si="57"/>
        <v>0</v>
      </c>
      <c r="AC47" s="162">
        <f t="shared" ca="1" si="57"/>
        <v>0</v>
      </c>
      <c r="AD47" s="163">
        <f t="shared" ca="1" si="57"/>
        <v>0</v>
      </c>
    </row>
    <row r="48" spans="1:30" ht="17.25" customHeight="1" x14ac:dyDescent="0.3">
      <c r="A48" s="47" t="s">
        <v>384</v>
      </c>
      <c r="B48" s="62" t="s">
        <v>189</v>
      </c>
      <c r="C48" s="62">
        <v>1</v>
      </c>
      <c r="D48" s="96" t="str">
        <f ca="1">VLOOKUP($C48,INDIRECT("인사기본정보!$B:$K"),2,0)</f>
        <v>길윤미</v>
      </c>
      <c r="E48" s="96" t="str">
        <f ca="1">VLOOKUP($C48,INDIRECT("인사기본정보!$B:$K"),3,0)</f>
        <v>710309-2******</v>
      </c>
      <c r="F48" s="96" t="str">
        <f ca="1">VLOOKUP($C48,INDIRECT("인사기본정보!$B:$K"),4,0)</f>
        <v>501여단 본부</v>
      </c>
      <c r="G48" s="142" t="str">
        <f ca="1">VLOOKUP($C48,INDIRECT("인사기본정보!$B:$K"),5,0)</f>
        <v>민간조리원</v>
      </c>
      <c r="H48" s="183">
        <f ca="1">VLOOKUP($C48,INDIRECT($A48&amp;"!$A:$BA"),16,0)</f>
        <v>2142210</v>
      </c>
      <c r="I48" s="184">
        <f ca="1">VLOOKUP($C48,INDIRECT($A48&amp;"!$A:$BA"),17,0)</f>
        <v>100000</v>
      </c>
      <c r="J48" s="184">
        <f ca="1">VLOOKUP($C48,INDIRECT($A48&amp;"!$A:$BA"),18,0)</f>
        <v>2042210</v>
      </c>
      <c r="K48" s="184">
        <f ca="1">VLOOKUP($C48,INDIRECT($A48&amp;"!$A:$BA"),19,0)</f>
        <v>211490</v>
      </c>
      <c r="L48" s="184">
        <f ca="1">VLOOKUP($C48,INDIRECT($A48&amp;"!$A:$BA"),20,0)</f>
        <v>1930720</v>
      </c>
      <c r="M48" s="184">
        <f ca="1">VLOOKUP($C48,INDIRECT($A48&amp;"!$A:$BA"),21,0)</f>
        <v>1922210</v>
      </c>
      <c r="N48" s="184">
        <f ca="1">VLOOKUP($C48,INDIRECT($A48&amp;"!$A:$BA"),22,0)</f>
        <v>0</v>
      </c>
      <c r="O48" s="184">
        <f ca="1">VLOOKUP($C48,INDIRECT($A48&amp;"!$A:$BA"),23,0)</f>
        <v>0</v>
      </c>
      <c r="P48" s="184">
        <f ca="1">VLOOKUP($C48,INDIRECT($A48&amp;"!$A:$BA"),24,0)</f>
        <v>0</v>
      </c>
      <c r="Q48" s="184">
        <f ca="1">VLOOKUP($C48,INDIRECT($A48&amp;"!$A:$BA"),25,0)</f>
        <v>70000</v>
      </c>
      <c r="R48" s="184">
        <f ca="1">VLOOKUP($C48,INDIRECT($A48&amp;"!$A:$BA"),26,0)</f>
        <v>140000</v>
      </c>
      <c r="S48" s="184">
        <f ca="1">VLOOKUP($C48,INDIRECT($A48&amp;"!$A:$BA"),27,0)</f>
        <v>0</v>
      </c>
      <c r="T48" s="184">
        <f ca="1">VLOOKUP($C48,INDIRECT($A48&amp;"!$A:$BA"),28,0)</f>
        <v>0</v>
      </c>
      <c r="U48" s="184">
        <f ca="1">VLOOKUP($C48,INDIRECT($A48&amp;"!$A:$BA"),29,0)</f>
        <v>10000</v>
      </c>
      <c r="V48" s="184">
        <f ca="1">VLOOKUP($C48,INDIRECT($A48&amp;"!$A:$BA"),30,0)</f>
        <v>20810</v>
      </c>
      <c r="W48" s="184">
        <f ca="1">VLOOKUP($C48,INDIRECT($A48&amp;"!$A:$BA"),31,0)</f>
        <v>2080</v>
      </c>
      <c r="X48" s="184">
        <f ca="1">VLOOKUP($C48,INDIRECT($A48&amp;"!$A:$BA"),32,0)</f>
        <v>91980</v>
      </c>
      <c r="Y48" s="184">
        <f ca="1">VLOOKUP($C48,INDIRECT($A48&amp;"!$A:$BA"),33,0)</f>
        <v>69920</v>
      </c>
      <c r="Z48" s="184">
        <f ca="1">VLOOKUP($C48,INDIRECT($A48&amp;"!$A:$BA"),34,0)</f>
        <v>8950</v>
      </c>
      <c r="AA48" s="184">
        <f ca="1">VLOOKUP($C48,INDIRECT($A48&amp;"!$A:$BA"),35,0)</f>
        <v>17750</v>
      </c>
      <c r="AB48" s="184">
        <f ca="1">VLOOKUP($C48,INDIRECT($A48&amp;"!$A:$BA"),36,0)</f>
        <v>0</v>
      </c>
      <c r="AC48" s="184">
        <f ca="1">VLOOKUP($C48,INDIRECT($A48&amp;"!$A:$BA"),37,0)</f>
        <v>0</v>
      </c>
      <c r="AD48" s="185">
        <f ca="1">VLOOKUP($C48,INDIRECT($A48&amp;"!$A:$BA"),38,0)</f>
        <v>0</v>
      </c>
    </row>
    <row r="49" spans="1:30" ht="17.25" customHeight="1" x14ac:dyDescent="0.3">
      <c r="A49" s="47" t="s">
        <v>384</v>
      </c>
      <c r="B49" s="22" t="s">
        <v>189</v>
      </c>
      <c r="C49" s="22">
        <v>2</v>
      </c>
      <c r="D49" s="96" t="str">
        <f t="shared" ref="D49:D63" ca="1" si="58">VLOOKUP($C49,INDIRECT("인사기본정보!$B:$K"),2,0)</f>
        <v>이성실</v>
      </c>
      <c r="E49" s="96" t="str">
        <f t="shared" ref="E49:E63" ca="1" si="59">VLOOKUP($C49,INDIRECT("인사기본정보!$B:$K"),3,0)</f>
        <v>741204-2******</v>
      </c>
      <c r="F49" s="96" t="str">
        <f t="shared" ref="F49:F63" ca="1" si="60">VLOOKUP($C49,INDIRECT("인사기본정보!$B:$K"),4,0)</f>
        <v>501여단 본부</v>
      </c>
      <c r="G49" s="142" t="str">
        <f t="shared" ref="G49:G63" ca="1" si="61">VLOOKUP($C49,INDIRECT("인사기본정보!$B:$K"),5,0)</f>
        <v>민간조리원</v>
      </c>
      <c r="H49" s="183">
        <f t="shared" ref="H49:H63" ca="1" si="62">VLOOKUP($C49,INDIRECT($A49&amp;"!$A:$BA"),16,0)</f>
        <v>2132210</v>
      </c>
      <c r="I49" s="184">
        <f t="shared" ref="I49:I63" ca="1" si="63">VLOOKUP($C49,INDIRECT($A49&amp;"!$A:$BA"),17,0)</f>
        <v>100000</v>
      </c>
      <c r="J49" s="184">
        <f t="shared" ref="J49:J63" ca="1" si="64">VLOOKUP($C49,INDIRECT($A49&amp;"!$A:$BA"),18,0)</f>
        <v>2032210</v>
      </c>
      <c r="K49" s="184">
        <f t="shared" ref="K49:K63" ca="1" si="65">VLOOKUP($C49,INDIRECT($A49&amp;"!$A:$BA"),19,0)</f>
        <v>210650</v>
      </c>
      <c r="L49" s="184">
        <f t="shared" ref="L49:L63" ca="1" si="66">VLOOKUP($C49,INDIRECT($A49&amp;"!$A:$BA"),20,0)</f>
        <v>1921560</v>
      </c>
      <c r="M49" s="184">
        <f t="shared" ref="M49:M63" ca="1" si="67">VLOOKUP($C49,INDIRECT($A49&amp;"!$A:$BA"),21,0)</f>
        <v>1922210</v>
      </c>
      <c r="N49" s="184">
        <f t="shared" ref="N49:N63" ca="1" si="68">VLOOKUP($C49,INDIRECT($A49&amp;"!$A:$BA"),22,0)</f>
        <v>0</v>
      </c>
      <c r="O49" s="184">
        <f t="shared" ref="O49:O63" ca="1" si="69">VLOOKUP($C49,INDIRECT($A49&amp;"!$A:$BA"),23,0)</f>
        <v>0</v>
      </c>
      <c r="P49" s="184">
        <f t="shared" ref="P49:P63" ca="1" si="70">VLOOKUP($C49,INDIRECT($A49&amp;"!$A:$BA"),24,0)</f>
        <v>0</v>
      </c>
      <c r="Q49" s="184">
        <f t="shared" ref="Q49:Q63" ca="1" si="71">VLOOKUP($C49,INDIRECT($A49&amp;"!$A:$BA"),25,0)</f>
        <v>70000</v>
      </c>
      <c r="R49" s="184">
        <f t="shared" ref="R49:R63" ca="1" si="72">VLOOKUP($C49,INDIRECT($A49&amp;"!$A:$BA"),26,0)</f>
        <v>140000</v>
      </c>
      <c r="S49" s="184">
        <f t="shared" ref="S49:S63" ca="1" si="73">VLOOKUP($C49,INDIRECT($A49&amp;"!$A:$BA"),27,0)</f>
        <v>0</v>
      </c>
      <c r="T49" s="184">
        <f t="shared" ref="T49:T63" ca="1" si="74">VLOOKUP($C49,INDIRECT($A49&amp;"!$A:$BA"),28,0)</f>
        <v>0</v>
      </c>
      <c r="U49" s="184">
        <f t="shared" ref="U49:U63" ca="1" si="75">VLOOKUP($C49,INDIRECT($A49&amp;"!$A:$BA"),29,0)</f>
        <v>0</v>
      </c>
      <c r="V49" s="184">
        <f t="shared" ref="V49:V63" ca="1" si="76">VLOOKUP($C49,INDIRECT($A49&amp;"!$A:$BA"),30,0)</f>
        <v>20490</v>
      </c>
      <c r="W49" s="184">
        <f t="shared" ref="W49:W63" ca="1" si="77">VLOOKUP($C49,INDIRECT($A49&amp;"!$A:$BA"),31,0)</f>
        <v>2040</v>
      </c>
      <c r="X49" s="184">
        <f t="shared" ref="X49:X63" ca="1" si="78">VLOOKUP($C49,INDIRECT($A49&amp;"!$A:$BA"),32,0)</f>
        <v>91350</v>
      </c>
      <c r="Y49" s="184">
        <f t="shared" ref="Y49:Y63" ca="1" si="79">VLOOKUP($C49,INDIRECT($A49&amp;"!$A:$BA"),33,0)</f>
        <v>70030</v>
      </c>
      <c r="Z49" s="184">
        <f t="shared" ref="Z49:Z63" ca="1" si="80">VLOOKUP($C49,INDIRECT($A49&amp;"!$A:$BA"),34,0)</f>
        <v>8970</v>
      </c>
      <c r="AA49" s="184">
        <f t="shared" ref="AA49:AA63" ca="1" si="81">VLOOKUP($C49,INDIRECT($A49&amp;"!$A:$BA"),35,0)</f>
        <v>17770</v>
      </c>
      <c r="AB49" s="184">
        <f t="shared" ref="AB49:AB63" ca="1" si="82">VLOOKUP($C49,INDIRECT($A49&amp;"!$A:$BA"),36,0)</f>
        <v>0</v>
      </c>
      <c r="AC49" s="184">
        <f t="shared" ref="AC49:AC63" ca="1" si="83">VLOOKUP($C49,INDIRECT($A49&amp;"!$A:$BA"),37,0)</f>
        <v>0</v>
      </c>
      <c r="AD49" s="185">
        <f t="shared" ref="AD49:AD63" ca="1" si="84">VLOOKUP($C49,INDIRECT($A49&amp;"!$A:$BA"),38,0)</f>
        <v>0</v>
      </c>
    </row>
    <row r="50" spans="1:30" ht="17.25" customHeight="1" x14ac:dyDescent="0.3">
      <c r="A50" s="47" t="s">
        <v>384</v>
      </c>
      <c r="B50" s="22" t="s">
        <v>189</v>
      </c>
      <c r="C50" s="22">
        <v>3</v>
      </c>
      <c r="D50" s="96" t="str">
        <f t="shared" ca="1" si="58"/>
        <v>임세영</v>
      </c>
      <c r="E50" s="96" t="str">
        <f t="shared" ca="1" si="59"/>
        <v>700910-2******</v>
      </c>
      <c r="F50" s="96" t="str">
        <f t="shared" ca="1" si="60"/>
        <v>501여단 1대대</v>
      </c>
      <c r="G50" s="142" t="str">
        <f t="shared" ca="1" si="61"/>
        <v>민간조리원</v>
      </c>
      <c r="H50" s="183">
        <f t="shared" ca="1" si="62"/>
        <v>2142210</v>
      </c>
      <c r="I50" s="184">
        <f t="shared" ca="1" si="63"/>
        <v>100000</v>
      </c>
      <c r="J50" s="184">
        <f t="shared" ca="1" si="64"/>
        <v>2042210</v>
      </c>
      <c r="K50" s="184">
        <f t="shared" ca="1" si="65"/>
        <v>205440</v>
      </c>
      <c r="L50" s="184">
        <f t="shared" ca="1" si="66"/>
        <v>1936770</v>
      </c>
      <c r="M50" s="184">
        <f t="shared" ca="1" si="67"/>
        <v>1922210</v>
      </c>
      <c r="N50" s="184">
        <f t="shared" ca="1" si="68"/>
        <v>0</v>
      </c>
      <c r="O50" s="184">
        <f t="shared" ca="1" si="69"/>
        <v>0</v>
      </c>
      <c r="P50" s="184">
        <f t="shared" ca="1" si="70"/>
        <v>0</v>
      </c>
      <c r="Q50" s="184">
        <f t="shared" ca="1" si="71"/>
        <v>70000</v>
      </c>
      <c r="R50" s="184">
        <f t="shared" ca="1" si="72"/>
        <v>140000</v>
      </c>
      <c r="S50" s="184">
        <f t="shared" ca="1" si="73"/>
        <v>0</v>
      </c>
      <c r="T50" s="184">
        <f t="shared" ca="1" si="74"/>
        <v>0</v>
      </c>
      <c r="U50" s="184">
        <f t="shared" ca="1" si="75"/>
        <v>10000</v>
      </c>
      <c r="V50" s="184">
        <f t="shared" ca="1" si="76"/>
        <v>20810</v>
      </c>
      <c r="W50" s="184">
        <f t="shared" ca="1" si="77"/>
        <v>2080</v>
      </c>
      <c r="X50" s="184">
        <f t="shared" ca="1" si="78"/>
        <v>86760</v>
      </c>
      <c r="Y50" s="184">
        <f t="shared" ca="1" si="79"/>
        <v>69320</v>
      </c>
      <c r="Z50" s="184">
        <f t="shared" ca="1" si="80"/>
        <v>8870</v>
      </c>
      <c r="AA50" s="184">
        <f t="shared" ca="1" si="81"/>
        <v>17600</v>
      </c>
      <c r="AB50" s="184">
        <f t="shared" ca="1" si="82"/>
        <v>0</v>
      </c>
      <c r="AC50" s="184">
        <f t="shared" ca="1" si="83"/>
        <v>0</v>
      </c>
      <c r="AD50" s="185">
        <f t="shared" ca="1" si="84"/>
        <v>0</v>
      </c>
    </row>
    <row r="51" spans="1:30" ht="17.25" customHeight="1" x14ac:dyDescent="0.3">
      <c r="A51" s="47" t="s">
        <v>384</v>
      </c>
      <c r="B51" s="22" t="s">
        <v>189</v>
      </c>
      <c r="C51" s="22">
        <v>4</v>
      </c>
      <c r="D51" s="96" t="str">
        <f t="shared" ca="1" si="58"/>
        <v>김서정</v>
      </c>
      <c r="E51" s="96" t="str">
        <f t="shared" ca="1" si="59"/>
        <v>780828-2******</v>
      </c>
      <c r="F51" s="96" t="str">
        <f t="shared" ca="1" si="60"/>
        <v>501여단 4대대</v>
      </c>
      <c r="G51" s="142" t="str">
        <f t="shared" ca="1" si="61"/>
        <v>민간조리원</v>
      </c>
      <c r="H51" s="183">
        <f t="shared" ca="1" si="62"/>
        <v>2132210</v>
      </c>
      <c r="I51" s="184">
        <f t="shared" ca="1" si="63"/>
        <v>100000</v>
      </c>
      <c r="J51" s="184">
        <f t="shared" ca="1" si="64"/>
        <v>2032210</v>
      </c>
      <c r="K51" s="184">
        <f t="shared" ca="1" si="65"/>
        <v>219800</v>
      </c>
      <c r="L51" s="184">
        <f t="shared" ca="1" si="66"/>
        <v>1912410</v>
      </c>
      <c r="M51" s="184">
        <f t="shared" ca="1" si="67"/>
        <v>1922210</v>
      </c>
      <c r="N51" s="184">
        <f t="shared" ca="1" si="68"/>
        <v>0</v>
      </c>
      <c r="O51" s="184">
        <f t="shared" ca="1" si="69"/>
        <v>0</v>
      </c>
      <c r="P51" s="184">
        <f t="shared" ca="1" si="70"/>
        <v>0</v>
      </c>
      <c r="Q51" s="184">
        <f t="shared" ca="1" si="71"/>
        <v>70000</v>
      </c>
      <c r="R51" s="184">
        <f t="shared" ca="1" si="72"/>
        <v>140000</v>
      </c>
      <c r="S51" s="184">
        <f t="shared" ca="1" si="73"/>
        <v>0</v>
      </c>
      <c r="T51" s="184">
        <f t="shared" ca="1" si="74"/>
        <v>0</v>
      </c>
      <c r="U51" s="184">
        <f t="shared" ca="1" si="75"/>
        <v>0</v>
      </c>
      <c r="V51" s="184">
        <f t="shared" ca="1" si="76"/>
        <v>20490</v>
      </c>
      <c r="W51" s="184">
        <f t="shared" ca="1" si="77"/>
        <v>2040</v>
      </c>
      <c r="X51" s="184">
        <f t="shared" ca="1" si="78"/>
        <v>94450</v>
      </c>
      <c r="Y51" s="184">
        <f t="shared" ca="1" si="79"/>
        <v>74400</v>
      </c>
      <c r="Z51" s="184">
        <f t="shared" ca="1" si="80"/>
        <v>9530</v>
      </c>
      <c r="AA51" s="184">
        <f t="shared" ca="1" si="81"/>
        <v>18890</v>
      </c>
      <c r="AB51" s="184">
        <f t="shared" ca="1" si="82"/>
        <v>0</v>
      </c>
      <c r="AC51" s="184">
        <f t="shared" ca="1" si="83"/>
        <v>0</v>
      </c>
      <c r="AD51" s="185">
        <f t="shared" ca="1" si="84"/>
        <v>0</v>
      </c>
    </row>
    <row r="52" spans="1:30" ht="17.25" customHeight="1" x14ac:dyDescent="0.3">
      <c r="A52" s="47" t="s">
        <v>384</v>
      </c>
      <c r="B52" s="22" t="s">
        <v>189</v>
      </c>
      <c r="C52" s="22">
        <v>5</v>
      </c>
      <c r="D52" s="96" t="str">
        <f t="shared" ca="1" si="58"/>
        <v>윤정여</v>
      </c>
      <c r="E52" s="96" t="str">
        <f t="shared" ca="1" si="59"/>
        <v>691023-2******</v>
      </c>
      <c r="F52" s="96" t="str">
        <f t="shared" ca="1" si="60"/>
        <v>501여단 6대대</v>
      </c>
      <c r="G52" s="142" t="str">
        <f t="shared" ca="1" si="61"/>
        <v>민간조리원</v>
      </c>
      <c r="H52" s="183">
        <f t="shared" ca="1" si="62"/>
        <v>2142210</v>
      </c>
      <c r="I52" s="184">
        <f t="shared" ca="1" si="63"/>
        <v>100000</v>
      </c>
      <c r="J52" s="184">
        <f t="shared" ca="1" si="64"/>
        <v>2042210</v>
      </c>
      <c r="K52" s="184">
        <f t="shared" ca="1" si="65"/>
        <v>213550</v>
      </c>
      <c r="L52" s="184">
        <f t="shared" ca="1" si="66"/>
        <v>1928660</v>
      </c>
      <c r="M52" s="184">
        <f t="shared" ca="1" si="67"/>
        <v>1922210</v>
      </c>
      <c r="N52" s="184">
        <f t="shared" ca="1" si="68"/>
        <v>0</v>
      </c>
      <c r="O52" s="184">
        <f t="shared" ca="1" si="69"/>
        <v>0</v>
      </c>
      <c r="P52" s="184">
        <f t="shared" ca="1" si="70"/>
        <v>0</v>
      </c>
      <c r="Q52" s="184">
        <f t="shared" ca="1" si="71"/>
        <v>70000</v>
      </c>
      <c r="R52" s="184">
        <f t="shared" ca="1" si="72"/>
        <v>140000</v>
      </c>
      <c r="S52" s="184">
        <f t="shared" ca="1" si="73"/>
        <v>0</v>
      </c>
      <c r="T52" s="184">
        <f t="shared" ca="1" si="74"/>
        <v>0</v>
      </c>
      <c r="U52" s="184">
        <f t="shared" ca="1" si="75"/>
        <v>10000</v>
      </c>
      <c r="V52" s="184">
        <f t="shared" ca="1" si="76"/>
        <v>20810</v>
      </c>
      <c r="W52" s="184">
        <f t="shared" ca="1" si="77"/>
        <v>2080</v>
      </c>
      <c r="X52" s="184">
        <f t="shared" ca="1" si="78"/>
        <v>90630</v>
      </c>
      <c r="Y52" s="184">
        <f t="shared" ca="1" si="79"/>
        <v>72390</v>
      </c>
      <c r="Z52" s="184">
        <f t="shared" ca="1" si="80"/>
        <v>9270</v>
      </c>
      <c r="AA52" s="184">
        <f t="shared" ca="1" si="81"/>
        <v>18370</v>
      </c>
      <c r="AB52" s="184">
        <f t="shared" ca="1" si="82"/>
        <v>0</v>
      </c>
      <c r="AC52" s="184">
        <f t="shared" ca="1" si="83"/>
        <v>0</v>
      </c>
      <c r="AD52" s="185">
        <f t="shared" ca="1" si="84"/>
        <v>0</v>
      </c>
    </row>
    <row r="53" spans="1:30" ht="17.25" customHeight="1" x14ac:dyDescent="0.3">
      <c r="A53" s="47" t="s">
        <v>384</v>
      </c>
      <c r="B53" s="22" t="s">
        <v>189</v>
      </c>
      <c r="C53" s="22">
        <v>6</v>
      </c>
      <c r="D53" s="96" t="str">
        <f t="shared" ca="1" si="58"/>
        <v>홍정희</v>
      </c>
      <c r="E53" s="96" t="str">
        <f t="shared" ca="1" si="59"/>
        <v>611210-2******</v>
      </c>
      <c r="F53" s="96" t="str">
        <f t="shared" ca="1" si="60"/>
        <v>501여단 7대대</v>
      </c>
      <c r="G53" s="142" t="str">
        <f t="shared" ca="1" si="61"/>
        <v>민간조리원</v>
      </c>
      <c r="H53" s="183">
        <f t="shared" ca="1" si="62"/>
        <v>2132210</v>
      </c>
      <c r="I53" s="184">
        <f t="shared" ca="1" si="63"/>
        <v>100000</v>
      </c>
      <c r="J53" s="184">
        <f t="shared" ca="1" si="64"/>
        <v>2032210</v>
      </c>
      <c r="K53" s="184">
        <f t="shared" ca="1" si="65"/>
        <v>119620</v>
      </c>
      <c r="L53" s="184">
        <f t="shared" ca="1" si="66"/>
        <v>2012590</v>
      </c>
      <c r="M53" s="184">
        <f t="shared" ca="1" si="67"/>
        <v>1922210</v>
      </c>
      <c r="N53" s="184">
        <f t="shared" ca="1" si="68"/>
        <v>0</v>
      </c>
      <c r="O53" s="184">
        <f t="shared" ca="1" si="69"/>
        <v>0</v>
      </c>
      <c r="P53" s="184">
        <f t="shared" ca="1" si="70"/>
        <v>0</v>
      </c>
      <c r="Q53" s="184">
        <f t="shared" ca="1" si="71"/>
        <v>70000</v>
      </c>
      <c r="R53" s="184">
        <f t="shared" ca="1" si="72"/>
        <v>140000</v>
      </c>
      <c r="S53" s="184">
        <f t="shared" ca="1" si="73"/>
        <v>0</v>
      </c>
      <c r="T53" s="184">
        <f t="shared" ca="1" si="74"/>
        <v>0</v>
      </c>
      <c r="U53" s="184">
        <f t="shared" ca="1" si="75"/>
        <v>0</v>
      </c>
      <c r="V53" s="184">
        <f t="shared" ca="1" si="76"/>
        <v>20490</v>
      </c>
      <c r="W53" s="184">
        <f t="shared" ca="1" si="77"/>
        <v>2040</v>
      </c>
      <c r="X53" s="184">
        <f t="shared" ca="1" si="78"/>
        <v>0</v>
      </c>
      <c r="Y53" s="184">
        <f t="shared" ca="1" si="79"/>
        <v>70260</v>
      </c>
      <c r="Z53" s="184">
        <f t="shared" ca="1" si="80"/>
        <v>9000</v>
      </c>
      <c r="AA53" s="184">
        <f t="shared" ca="1" si="81"/>
        <v>17830</v>
      </c>
      <c r="AB53" s="184">
        <f t="shared" ca="1" si="82"/>
        <v>0</v>
      </c>
      <c r="AC53" s="184">
        <f t="shared" ca="1" si="83"/>
        <v>0</v>
      </c>
      <c r="AD53" s="185">
        <f t="shared" ca="1" si="84"/>
        <v>0</v>
      </c>
    </row>
    <row r="54" spans="1:30" ht="17.25" customHeight="1" x14ac:dyDescent="0.3">
      <c r="A54" s="47" t="s">
        <v>384</v>
      </c>
      <c r="B54" s="22" t="s">
        <v>189</v>
      </c>
      <c r="C54" s="22">
        <v>7</v>
      </c>
      <c r="D54" s="96" t="str">
        <f t="shared" ca="1" si="58"/>
        <v>이숙이</v>
      </c>
      <c r="E54" s="96" t="str">
        <f t="shared" ca="1" si="59"/>
        <v>680604-2******</v>
      </c>
      <c r="F54" s="96" t="str">
        <f t="shared" ca="1" si="60"/>
        <v>120여단 본부</v>
      </c>
      <c r="G54" s="142" t="str">
        <f t="shared" ca="1" si="61"/>
        <v>민간조리원</v>
      </c>
      <c r="H54" s="183">
        <f t="shared" ca="1" si="62"/>
        <v>2142210</v>
      </c>
      <c r="I54" s="184">
        <f t="shared" ca="1" si="63"/>
        <v>100000</v>
      </c>
      <c r="J54" s="184">
        <f t="shared" ca="1" si="64"/>
        <v>2042210</v>
      </c>
      <c r="K54" s="184">
        <f t="shared" ca="1" si="65"/>
        <v>204480</v>
      </c>
      <c r="L54" s="184">
        <f t="shared" ca="1" si="66"/>
        <v>1937730</v>
      </c>
      <c r="M54" s="184">
        <f t="shared" ca="1" si="67"/>
        <v>1922210</v>
      </c>
      <c r="N54" s="184">
        <f t="shared" ca="1" si="68"/>
        <v>0</v>
      </c>
      <c r="O54" s="184">
        <f t="shared" ca="1" si="69"/>
        <v>0</v>
      </c>
      <c r="P54" s="184">
        <f t="shared" ca="1" si="70"/>
        <v>0</v>
      </c>
      <c r="Q54" s="184">
        <f t="shared" ca="1" si="71"/>
        <v>70000</v>
      </c>
      <c r="R54" s="184">
        <f t="shared" ca="1" si="72"/>
        <v>140000</v>
      </c>
      <c r="S54" s="184">
        <f t="shared" ca="1" si="73"/>
        <v>0</v>
      </c>
      <c r="T54" s="184">
        <f t="shared" ca="1" si="74"/>
        <v>0</v>
      </c>
      <c r="U54" s="184">
        <f t="shared" ca="1" si="75"/>
        <v>10000</v>
      </c>
      <c r="V54" s="184">
        <f t="shared" ca="1" si="76"/>
        <v>15570</v>
      </c>
      <c r="W54" s="184">
        <f t="shared" ca="1" si="77"/>
        <v>1550</v>
      </c>
      <c r="X54" s="184">
        <f t="shared" ca="1" si="78"/>
        <v>91390</v>
      </c>
      <c r="Y54" s="184">
        <f t="shared" ca="1" si="79"/>
        <v>69450</v>
      </c>
      <c r="Z54" s="184">
        <f t="shared" ca="1" si="80"/>
        <v>8890</v>
      </c>
      <c r="AA54" s="184">
        <f t="shared" ca="1" si="81"/>
        <v>17630</v>
      </c>
      <c r="AB54" s="184">
        <f t="shared" ca="1" si="82"/>
        <v>0</v>
      </c>
      <c r="AC54" s="184">
        <f t="shared" ca="1" si="83"/>
        <v>0</v>
      </c>
      <c r="AD54" s="185">
        <f t="shared" ca="1" si="84"/>
        <v>0</v>
      </c>
    </row>
    <row r="55" spans="1:30" ht="17.25" customHeight="1" x14ac:dyDescent="0.3">
      <c r="A55" s="47" t="s">
        <v>384</v>
      </c>
      <c r="B55" s="22" t="s">
        <v>189</v>
      </c>
      <c r="C55" s="22">
        <v>8</v>
      </c>
      <c r="D55" s="96" t="str">
        <f t="shared" ca="1" si="58"/>
        <v>박순득</v>
      </c>
      <c r="E55" s="96" t="str">
        <f t="shared" ca="1" si="59"/>
        <v>610119-2******</v>
      </c>
      <c r="F55" s="96" t="str">
        <f t="shared" ca="1" si="60"/>
        <v>120여단 1대대</v>
      </c>
      <c r="G55" s="142" t="str">
        <f t="shared" ca="1" si="61"/>
        <v>민간조리원</v>
      </c>
      <c r="H55" s="183">
        <f t="shared" ca="1" si="62"/>
        <v>2132210</v>
      </c>
      <c r="I55" s="184">
        <f t="shared" ca="1" si="63"/>
        <v>100000</v>
      </c>
      <c r="J55" s="184">
        <f t="shared" ca="1" si="64"/>
        <v>2032210</v>
      </c>
      <c r="K55" s="184">
        <f t="shared" ca="1" si="65"/>
        <v>119620</v>
      </c>
      <c r="L55" s="184">
        <f t="shared" ca="1" si="66"/>
        <v>2012590</v>
      </c>
      <c r="M55" s="184">
        <f t="shared" ca="1" si="67"/>
        <v>1922210</v>
      </c>
      <c r="N55" s="184">
        <f t="shared" ca="1" si="68"/>
        <v>0</v>
      </c>
      <c r="O55" s="184">
        <f t="shared" ca="1" si="69"/>
        <v>0</v>
      </c>
      <c r="P55" s="184">
        <f t="shared" ca="1" si="70"/>
        <v>0</v>
      </c>
      <c r="Q55" s="184">
        <f t="shared" ca="1" si="71"/>
        <v>70000</v>
      </c>
      <c r="R55" s="184">
        <f t="shared" ca="1" si="72"/>
        <v>140000</v>
      </c>
      <c r="S55" s="184">
        <f t="shared" ca="1" si="73"/>
        <v>0</v>
      </c>
      <c r="T55" s="184">
        <f t="shared" ca="1" si="74"/>
        <v>0</v>
      </c>
      <c r="U55" s="184">
        <f t="shared" ca="1" si="75"/>
        <v>0</v>
      </c>
      <c r="V55" s="184">
        <f t="shared" ca="1" si="76"/>
        <v>20490</v>
      </c>
      <c r="W55" s="184">
        <f t="shared" ca="1" si="77"/>
        <v>2040</v>
      </c>
      <c r="X55" s="184">
        <f t="shared" ca="1" si="78"/>
        <v>0</v>
      </c>
      <c r="Y55" s="184">
        <f t="shared" ca="1" si="79"/>
        <v>70260</v>
      </c>
      <c r="Z55" s="184">
        <f t="shared" ca="1" si="80"/>
        <v>9000</v>
      </c>
      <c r="AA55" s="184">
        <f t="shared" ca="1" si="81"/>
        <v>17830</v>
      </c>
      <c r="AB55" s="184">
        <f t="shared" ca="1" si="82"/>
        <v>0</v>
      </c>
      <c r="AC55" s="184">
        <f t="shared" ca="1" si="83"/>
        <v>0</v>
      </c>
      <c r="AD55" s="185">
        <f t="shared" ca="1" si="84"/>
        <v>0</v>
      </c>
    </row>
    <row r="56" spans="1:30" ht="17.25" customHeight="1" x14ac:dyDescent="0.3">
      <c r="A56" s="47" t="s">
        <v>384</v>
      </c>
      <c r="B56" s="22" t="s">
        <v>189</v>
      </c>
      <c r="C56" s="22">
        <v>9</v>
      </c>
      <c r="D56" s="96" t="str">
        <f t="shared" ca="1" si="58"/>
        <v>양희자</v>
      </c>
      <c r="E56" s="96" t="str">
        <f t="shared" ca="1" si="59"/>
        <v>670115-2******</v>
      </c>
      <c r="F56" s="96" t="str">
        <f t="shared" ca="1" si="60"/>
        <v>120여단 2대대</v>
      </c>
      <c r="G56" s="142" t="str">
        <f t="shared" ca="1" si="61"/>
        <v>민간조리원</v>
      </c>
      <c r="H56" s="183">
        <f t="shared" ca="1" si="62"/>
        <v>2142210</v>
      </c>
      <c r="I56" s="184">
        <f t="shared" ca="1" si="63"/>
        <v>100000</v>
      </c>
      <c r="J56" s="184">
        <f t="shared" ca="1" si="64"/>
        <v>2042210</v>
      </c>
      <c r="K56" s="184">
        <f t="shared" ca="1" si="65"/>
        <v>212360</v>
      </c>
      <c r="L56" s="184">
        <f t="shared" ca="1" si="66"/>
        <v>1929850</v>
      </c>
      <c r="M56" s="184">
        <f t="shared" ca="1" si="67"/>
        <v>1922210</v>
      </c>
      <c r="N56" s="184">
        <f t="shared" ca="1" si="68"/>
        <v>0</v>
      </c>
      <c r="O56" s="184">
        <f t="shared" ca="1" si="69"/>
        <v>0</v>
      </c>
      <c r="P56" s="184">
        <f t="shared" ca="1" si="70"/>
        <v>0</v>
      </c>
      <c r="Q56" s="184">
        <f t="shared" ca="1" si="71"/>
        <v>70000</v>
      </c>
      <c r="R56" s="184">
        <f t="shared" ca="1" si="72"/>
        <v>140000</v>
      </c>
      <c r="S56" s="184">
        <f t="shared" ca="1" si="73"/>
        <v>0</v>
      </c>
      <c r="T56" s="184">
        <f t="shared" ca="1" si="74"/>
        <v>0</v>
      </c>
      <c r="U56" s="184">
        <f t="shared" ca="1" si="75"/>
        <v>10000</v>
      </c>
      <c r="V56" s="184">
        <f t="shared" ca="1" si="76"/>
        <v>20810</v>
      </c>
      <c r="W56" s="184">
        <f t="shared" ca="1" si="77"/>
        <v>2080</v>
      </c>
      <c r="X56" s="184">
        <f t="shared" ca="1" si="78"/>
        <v>92380</v>
      </c>
      <c r="Y56" s="184">
        <f t="shared" ca="1" si="79"/>
        <v>70260</v>
      </c>
      <c r="Z56" s="184">
        <f t="shared" ca="1" si="80"/>
        <v>9000</v>
      </c>
      <c r="AA56" s="184">
        <f t="shared" ca="1" si="81"/>
        <v>17830</v>
      </c>
      <c r="AB56" s="184">
        <f t="shared" ca="1" si="82"/>
        <v>0</v>
      </c>
      <c r="AC56" s="184">
        <f t="shared" ca="1" si="83"/>
        <v>0</v>
      </c>
      <c r="AD56" s="185">
        <f t="shared" ca="1" si="84"/>
        <v>0</v>
      </c>
    </row>
    <row r="57" spans="1:30" ht="17.25" customHeight="1" x14ac:dyDescent="0.3">
      <c r="A57" s="47" t="s">
        <v>384</v>
      </c>
      <c r="B57" s="22" t="s">
        <v>189</v>
      </c>
      <c r="C57" s="22">
        <v>10</v>
      </c>
      <c r="D57" s="96" t="str">
        <f t="shared" ca="1" si="58"/>
        <v>권경임</v>
      </c>
      <c r="E57" s="96" t="str">
        <f t="shared" ca="1" si="59"/>
        <v>640419-2******</v>
      </c>
      <c r="F57" s="96" t="str">
        <f t="shared" ca="1" si="60"/>
        <v>120여단 3대대</v>
      </c>
      <c r="G57" s="142" t="str">
        <f t="shared" ca="1" si="61"/>
        <v>민간조리원</v>
      </c>
      <c r="H57" s="183">
        <f t="shared" ca="1" si="62"/>
        <v>2142210</v>
      </c>
      <c r="I57" s="184">
        <f t="shared" ca="1" si="63"/>
        <v>100000</v>
      </c>
      <c r="J57" s="184">
        <f t="shared" ca="1" si="64"/>
        <v>2042210</v>
      </c>
      <c r="K57" s="184">
        <f t="shared" ca="1" si="65"/>
        <v>195410</v>
      </c>
      <c r="L57" s="184">
        <f t="shared" ca="1" si="66"/>
        <v>1946800</v>
      </c>
      <c r="M57" s="184">
        <f t="shared" ca="1" si="67"/>
        <v>1922210</v>
      </c>
      <c r="N57" s="184">
        <f t="shared" ca="1" si="68"/>
        <v>0</v>
      </c>
      <c r="O57" s="184">
        <f t="shared" ca="1" si="69"/>
        <v>0</v>
      </c>
      <c r="P57" s="184">
        <f t="shared" ca="1" si="70"/>
        <v>0</v>
      </c>
      <c r="Q57" s="184">
        <f t="shared" ca="1" si="71"/>
        <v>70000</v>
      </c>
      <c r="R57" s="184">
        <f t="shared" ca="1" si="72"/>
        <v>140000</v>
      </c>
      <c r="S57" s="184">
        <f t="shared" ca="1" si="73"/>
        <v>0</v>
      </c>
      <c r="T57" s="184">
        <f t="shared" ca="1" si="74"/>
        <v>0</v>
      </c>
      <c r="U57" s="184">
        <f t="shared" ca="1" si="75"/>
        <v>10000</v>
      </c>
      <c r="V57" s="184">
        <f t="shared" ca="1" si="76"/>
        <v>7390</v>
      </c>
      <c r="W57" s="184">
        <f t="shared" ca="1" si="77"/>
        <v>730</v>
      </c>
      <c r="X57" s="184">
        <f t="shared" ca="1" si="78"/>
        <v>91350</v>
      </c>
      <c r="Y57" s="184">
        <f t="shared" ca="1" si="79"/>
        <v>69430</v>
      </c>
      <c r="Z57" s="184">
        <f t="shared" ca="1" si="80"/>
        <v>8890</v>
      </c>
      <c r="AA57" s="184">
        <f t="shared" ca="1" si="81"/>
        <v>17620</v>
      </c>
      <c r="AB57" s="184">
        <f t="shared" ca="1" si="82"/>
        <v>0</v>
      </c>
      <c r="AC57" s="184">
        <f t="shared" ca="1" si="83"/>
        <v>0</v>
      </c>
      <c r="AD57" s="185">
        <f t="shared" ca="1" si="84"/>
        <v>0</v>
      </c>
    </row>
    <row r="58" spans="1:30" ht="17.25" customHeight="1" x14ac:dyDescent="0.3">
      <c r="A58" s="47" t="s">
        <v>384</v>
      </c>
      <c r="B58" s="22" t="s">
        <v>189</v>
      </c>
      <c r="C58" s="22">
        <v>11</v>
      </c>
      <c r="D58" s="96" t="str">
        <f t="shared" ca="1" si="58"/>
        <v>권은숙</v>
      </c>
      <c r="E58" s="96" t="str">
        <f t="shared" ca="1" si="59"/>
        <v>800217-2******</v>
      </c>
      <c r="F58" s="96" t="str">
        <f t="shared" ca="1" si="60"/>
        <v>120여단 3대대</v>
      </c>
      <c r="G58" s="142" t="str">
        <f t="shared" ca="1" si="61"/>
        <v>민간조리원</v>
      </c>
      <c r="H58" s="183">
        <f t="shared" ca="1" si="62"/>
        <v>2132210</v>
      </c>
      <c r="I58" s="184">
        <f t="shared" ca="1" si="63"/>
        <v>100000</v>
      </c>
      <c r="J58" s="184">
        <f t="shared" ca="1" si="64"/>
        <v>2032210</v>
      </c>
      <c r="K58" s="184">
        <f t="shared" ca="1" si="65"/>
        <v>218860</v>
      </c>
      <c r="L58" s="184">
        <f t="shared" ca="1" si="66"/>
        <v>1913350</v>
      </c>
      <c r="M58" s="184">
        <f t="shared" ca="1" si="67"/>
        <v>1922210</v>
      </c>
      <c r="N58" s="184">
        <f t="shared" ca="1" si="68"/>
        <v>0</v>
      </c>
      <c r="O58" s="184">
        <f t="shared" ca="1" si="69"/>
        <v>0</v>
      </c>
      <c r="P58" s="184">
        <f t="shared" ca="1" si="70"/>
        <v>0</v>
      </c>
      <c r="Q58" s="184">
        <f t="shared" ca="1" si="71"/>
        <v>70000</v>
      </c>
      <c r="R58" s="184">
        <f t="shared" ca="1" si="72"/>
        <v>140000</v>
      </c>
      <c r="S58" s="184">
        <f t="shared" ca="1" si="73"/>
        <v>0</v>
      </c>
      <c r="T58" s="184">
        <f t="shared" ca="1" si="74"/>
        <v>0</v>
      </c>
      <c r="U58" s="184">
        <f t="shared" ca="1" si="75"/>
        <v>0</v>
      </c>
      <c r="V58" s="184">
        <f t="shared" ca="1" si="76"/>
        <v>20490</v>
      </c>
      <c r="W58" s="184">
        <f t="shared" ca="1" si="77"/>
        <v>2040</v>
      </c>
      <c r="X58" s="184">
        <f t="shared" ca="1" si="78"/>
        <v>94000</v>
      </c>
      <c r="Y58" s="184">
        <f t="shared" ca="1" si="79"/>
        <v>74050</v>
      </c>
      <c r="Z58" s="184">
        <f t="shared" ca="1" si="80"/>
        <v>9480</v>
      </c>
      <c r="AA58" s="184">
        <f t="shared" ca="1" si="81"/>
        <v>18800</v>
      </c>
      <c r="AB58" s="184">
        <f t="shared" ca="1" si="82"/>
        <v>0</v>
      </c>
      <c r="AC58" s="184">
        <f t="shared" ca="1" si="83"/>
        <v>0</v>
      </c>
      <c r="AD58" s="185">
        <f t="shared" ca="1" si="84"/>
        <v>0</v>
      </c>
    </row>
    <row r="59" spans="1:30" ht="17.25" customHeight="1" x14ac:dyDescent="0.3">
      <c r="A59" s="47" t="s">
        <v>384</v>
      </c>
      <c r="B59" s="22" t="s">
        <v>189</v>
      </c>
      <c r="C59" s="22">
        <v>12</v>
      </c>
      <c r="D59" s="96" t="str">
        <f t="shared" ca="1" si="58"/>
        <v>김명순</v>
      </c>
      <c r="E59" s="96" t="str">
        <f t="shared" ca="1" si="59"/>
        <v>670305-2******</v>
      </c>
      <c r="F59" s="96" t="str">
        <f t="shared" ca="1" si="60"/>
        <v>120여단 5대대</v>
      </c>
      <c r="G59" s="142" t="str">
        <f t="shared" ca="1" si="61"/>
        <v>민간조리원</v>
      </c>
      <c r="H59" s="183">
        <f t="shared" ca="1" si="62"/>
        <v>2142210</v>
      </c>
      <c r="I59" s="184">
        <f t="shared" ca="1" si="63"/>
        <v>100000</v>
      </c>
      <c r="J59" s="184">
        <f t="shared" ca="1" si="64"/>
        <v>2042210</v>
      </c>
      <c r="K59" s="184">
        <f t="shared" ca="1" si="65"/>
        <v>211680</v>
      </c>
      <c r="L59" s="184">
        <f t="shared" ca="1" si="66"/>
        <v>1930530</v>
      </c>
      <c r="M59" s="184">
        <f t="shared" ca="1" si="67"/>
        <v>1922210</v>
      </c>
      <c r="N59" s="184">
        <f t="shared" ca="1" si="68"/>
        <v>0</v>
      </c>
      <c r="O59" s="184">
        <f t="shared" ca="1" si="69"/>
        <v>0</v>
      </c>
      <c r="P59" s="184">
        <f t="shared" ca="1" si="70"/>
        <v>0</v>
      </c>
      <c r="Q59" s="184">
        <f t="shared" ca="1" si="71"/>
        <v>70000</v>
      </c>
      <c r="R59" s="184">
        <f t="shared" ca="1" si="72"/>
        <v>140000</v>
      </c>
      <c r="S59" s="184">
        <f t="shared" ca="1" si="73"/>
        <v>0</v>
      </c>
      <c r="T59" s="184">
        <f t="shared" ca="1" si="74"/>
        <v>0</v>
      </c>
      <c r="U59" s="184">
        <f t="shared" ca="1" si="75"/>
        <v>10000</v>
      </c>
      <c r="V59" s="184">
        <f t="shared" ca="1" si="76"/>
        <v>20810</v>
      </c>
      <c r="W59" s="184">
        <f t="shared" ca="1" si="77"/>
        <v>2080</v>
      </c>
      <c r="X59" s="184">
        <f t="shared" ca="1" si="78"/>
        <v>92070</v>
      </c>
      <c r="Y59" s="184">
        <f t="shared" ca="1" si="79"/>
        <v>69990</v>
      </c>
      <c r="Z59" s="184">
        <f t="shared" ca="1" si="80"/>
        <v>8960</v>
      </c>
      <c r="AA59" s="184">
        <f t="shared" ca="1" si="81"/>
        <v>17770</v>
      </c>
      <c r="AB59" s="184">
        <f t="shared" ca="1" si="82"/>
        <v>0</v>
      </c>
      <c r="AC59" s="184">
        <f t="shared" ca="1" si="83"/>
        <v>0</v>
      </c>
      <c r="AD59" s="185">
        <f t="shared" ca="1" si="84"/>
        <v>0</v>
      </c>
    </row>
    <row r="60" spans="1:30" ht="17.25" customHeight="1" x14ac:dyDescent="0.3">
      <c r="A60" s="47" t="s">
        <v>384</v>
      </c>
      <c r="B60" s="22" t="s">
        <v>189</v>
      </c>
      <c r="C60" s="22">
        <v>13</v>
      </c>
      <c r="D60" s="96" t="str">
        <f t="shared" ca="1" si="58"/>
        <v>신명숙</v>
      </c>
      <c r="E60" s="96" t="str">
        <f t="shared" ca="1" si="59"/>
        <v>580528-2******</v>
      </c>
      <c r="F60" s="96" t="str">
        <f t="shared" ca="1" si="60"/>
        <v>120여단 6대대</v>
      </c>
      <c r="G60" s="142" t="str">
        <f t="shared" ca="1" si="61"/>
        <v>민간조리원</v>
      </c>
      <c r="H60" s="183">
        <f t="shared" ca="1" si="62"/>
        <v>2132210</v>
      </c>
      <c r="I60" s="184">
        <f t="shared" ca="1" si="63"/>
        <v>100000</v>
      </c>
      <c r="J60" s="184">
        <f t="shared" ca="1" si="64"/>
        <v>2032210</v>
      </c>
      <c r="K60" s="184">
        <f t="shared" ca="1" si="65"/>
        <v>113990</v>
      </c>
      <c r="L60" s="184">
        <f t="shared" ca="1" si="66"/>
        <v>2018220</v>
      </c>
      <c r="M60" s="184">
        <f t="shared" ca="1" si="67"/>
        <v>1922210</v>
      </c>
      <c r="N60" s="184">
        <f t="shared" ca="1" si="68"/>
        <v>0</v>
      </c>
      <c r="O60" s="184">
        <f t="shared" ca="1" si="69"/>
        <v>0</v>
      </c>
      <c r="P60" s="184">
        <f t="shared" ca="1" si="70"/>
        <v>0</v>
      </c>
      <c r="Q60" s="184">
        <f t="shared" ca="1" si="71"/>
        <v>70000</v>
      </c>
      <c r="R60" s="184">
        <f t="shared" ca="1" si="72"/>
        <v>140000</v>
      </c>
      <c r="S60" s="184">
        <f t="shared" ca="1" si="73"/>
        <v>0</v>
      </c>
      <c r="T60" s="184">
        <f t="shared" ca="1" si="74"/>
        <v>0</v>
      </c>
      <c r="U60" s="184">
        <f t="shared" ca="1" si="75"/>
        <v>0</v>
      </c>
      <c r="V60" s="184">
        <f t="shared" ca="1" si="76"/>
        <v>15370</v>
      </c>
      <c r="W60" s="184">
        <f t="shared" ca="1" si="77"/>
        <v>1530</v>
      </c>
      <c r="X60" s="184">
        <f t="shared" ca="1" si="78"/>
        <v>0</v>
      </c>
      <c r="Y60" s="184">
        <f t="shared" ca="1" si="79"/>
        <v>70260</v>
      </c>
      <c r="Z60" s="184">
        <f t="shared" ca="1" si="80"/>
        <v>9000</v>
      </c>
      <c r="AA60" s="184">
        <f t="shared" ca="1" si="81"/>
        <v>17830</v>
      </c>
      <c r="AB60" s="184">
        <f t="shared" ca="1" si="82"/>
        <v>0</v>
      </c>
      <c r="AC60" s="184">
        <f t="shared" ca="1" si="83"/>
        <v>0</v>
      </c>
      <c r="AD60" s="185">
        <f t="shared" ca="1" si="84"/>
        <v>0</v>
      </c>
    </row>
    <row r="61" spans="1:30" ht="17.25" customHeight="1" x14ac:dyDescent="0.3">
      <c r="A61" s="47" t="s">
        <v>384</v>
      </c>
      <c r="B61" s="22" t="s">
        <v>189</v>
      </c>
      <c r="C61" s="22">
        <v>14</v>
      </c>
      <c r="D61" s="96" t="str">
        <f t="shared" ca="1" si="58"/>
        <v>김영경</v>
      </c>
      <c r="E61" s="96" t="str">
        <f t="shared" ca="1" si="59"/>
        <v>770214-2******</v>
      </c>
      <c r="F61" s="96" t="str">
        <f t="shared" ca="1" si="60"/>
        <v>121여단 본부</v>
      </c>
      <c r="G61" s="142" t="str">
        <f t="shared" ca="1" si="61"/>
        <v>민간조리원</v>
      </c>
      <c r="H61" s="183">
        <f t="shared" ca="1" si="62"/>
        <v>2132210</v>
      </c>
      <c r="I61" s="184">
        <f t="shared" ca="1" si="63"/>
        <v>100000</v>
      </c>
      <c r="J61" s="184">
        <f t="shared" ca="1" si="64"/>
        <v>2032210</v>
      </c>
      <c r="K61" s="184">
        <f t="shared" ca="1" si="65"/>
        <v>206650</v>
      </c>
      <c r="L61" s="184">
        <f t="shared" ca="1" si="66"/>
        <v>1925560</v>
      </c>
      <c r="M61" s="184">
        <f t="shared" ca="1" si="67"/>
        <v>1922210</v>
      </c>
      <c r="N61" s="184">
        <f t="shared" ca="1" si="68"/>
        <v>0</v>
      </c>
      <c r="O61" s="184">
        <f t="shared" ca="1" si="69"/>
        <v>0</v>
      </c>
      <c r="P61" s="184">
        <f t="shared" ca="1" si="70"/>
        <v>0</v>
      </c>
      <c r="Q61" s="184">
        <f t="shared" ca="1" si="71"/>
        <v>70000</v>
      </c>
      <c r="R61" s="184">
        <f t="shared" ca="1" si="72"/>
        <v>140000</v>
      </c>
      <c r="S61" s="184">
        <f t="shared" ca="1" si="73"/>
        <v>0</v>
      </c>
      <c r="T61" s="184">
        <f t="shared" ca="1" si="74"/>
        <v>0</v>
      </c>
      <c r="U61" s="184">
        <f t="shared" ca="1" si="75"/>
        <v>0</v>
      </c>
      <c r="V61" s="184">
        <f t="shared" ca="1" si="76"/>
        <v>20490</v>
      </c>
      <c r="W61" s="184">
        <f t="shared" ca="1" si="77"/>
        <v>2040</v>
      </c>
      <c r="X61" s="184">
        <f t="shared" ca="1" si="78"/>
        <v>87520</v>
      </c>
      <c r="Y61" s="184">
        <f t="shared" ca="1" si="79"/>
        <v>69910</v>
      </c>
      <c r="Z61" s="184">
        <f t="shared" ca="1" si="80"/>
        <v>8950</v>
      </c>
      <c r="AA61" s="184">
        <f t="shared" ca="1" si="81"/>
        <v>17740</v>
      </c>
      <c r="AB61" s="184">
        <f t="shared" ca="1" si="82"/>
        <v>0</v>
      </c>
      <c r="AC61" s="184">
        <f t="shared" ca="1" si="83"/>
        <v>0</v>
      </c>
      <c r="AD61" s="185">
        <f t="shared" ca="1" si="84"/>
        <v>0</v>
      </c>
    </row>
    <row r="62" spans="1:30" ht="17.25" customHeight="1" x14ac:dyDescent="0.3">
      <c r="A62" s="47" t="s">
        <v>384</v>
      </c>
      <c r="B62" s="22" t="s">
        <v>189</v>
      </c>
      <c r="C62" s="22">
        <v>15</v>
      </c>
      <c r="D62" s="96" t="str">
        <f t="shared" ca="1" si="58"/>
        <v>손송주</v>
      </c>
      <c r="E62" s="96" t="str">
        <f t="shared" ca="1" si="59"/>
        <v>760727-2******</v>
      </c>
      <c r="F62" s="96" t="str">
        <f t="shared" ca="1" si="60"/>
        <v>121여단 본부</v>
      </c>
      <c r="G62" s="142" t="str">
        <f t="shared" ca="1" si="61"/>
        <v>민간조리원</v>
      </c>
      <c r="H62" s="183">
        <f t="shared" ca="1" si="62"/>
        <v>2132210</v>
      </c>
      <c r="I62" s="184">
        <f t="shared" ca="1" si="63"/>
        <v>100000</v>
      </c>
      <c r="J62" s="184">
        <f t="shared" ca="1" si="64"/>
        <v>2032210</v>
      </c>
      <c r="K62" s="184">
        <f t="shared" ca="1" si="65"/>
        <v>218860</v>
      </c>
      <c r="L62" s="184">
        <f t="shared" ca="1" si="66"/>
        <v>1913350</v>
      </c>
      <c r="M62" s="184">
        <f t="shared" ca="1" si="67"/>
        <v>1922210</v>
      </c>
      <c r="N62" s="184">
        <f t="shared" ca="1" si="68"/>
        <v>0</v>
      </c>
      <c r="O62" s="184">
        <f t="shared" ca="1" si="69"/>
        <v>0</v>
      </c>
      <c r="P62" s="184">
        <f t="shared" ca="1" si="70"/>
        <v>0</v>
      </c>
      <c r="Q62" s="184">
        <f t="shared" ca="1" si="71"/>
        <v>70000</v>
      </c>
      <c r="R62" s="184">
        <f t="shared" ca="1" si="72"/>
        <v>140000</v>
      </c>
      <c r="S62" s="184">
        <f t="shared" ca="1" si="73"/>
        <v>0</v>
      </c>
      <c r="T62" s="184">
        <f t="shared" ca="1" si="74"/>
        <v>0</v>
      </c>
      <c r="U62" s="184">
        <f t="shared" ca="1" si="75"/>
        <v>0</v>
      </c>
      <c r="V62" s="184">
        <f t="shared" ca="1" si="76"/>
        <v>20490</v>
      </c>
      <c r="W62" s="184">
        <f t="shared" ca="1" si="77"/>
        <v>2040</v>
      </c>
      <c r="X62" s="184">
        <f t="shared" ca="1" si="78"/>
        <v>94000</v>
      </c>
      <c r="Y62" s="184">
        <f t="shared" ca="1" si="79"/>
        <v>74050</v>
      </c>
      <c r="Z62" s="184">
        <f t="shared" ca="1" si="80"/>
        <v>9480</v>
      </c>
      <c r="AA62" s="184">
        <f t="shared" ca="1" si="81"/>
        <v>18800</v>
      </c>
      <c r="AB62" s="184">
        <f t="shared" ca="1" si="82"/>
        <v>0</v>
      </c>
      <c r="AC62" s="184">
        <f t="shared" ca="1" si="83"/>
        <v>0</v>
      </c>
      <c r="AD62" s="185">
        <f t="shared" ca="1" si="84"/>
        <v>0</v>
      </c>
    </row>
    <row r="63" spans="1:30" ht="17.25" customHeight="1" x14ac:dyDescent="0.3">
      <c r="A63" s="47" t="s">
        <v>384</v>
      </c>
      <c r="B63" s="22" t="s">
        <v>189</v>
      </c>
      <c r="C63" s="22">
        <v>16</v>
      </c>
      <c r="D63" s="96" t="str">
        <f t="shared" ca="1" si="58"/>
        <v>박분영</v>
      </c>
      <c r="E63" s="96" t="str">
        <f t="shared" ca="1" si="59"/>
        <v>800502-2******</v>
      </c>
      <c r="F63" s="96" t="str">
        <f t="shared" ca="1" si="60"/>
        <v>121여단 1대대</v>
      </c>
      <c r="G63" s="142" t="str">
        <f t="shared" ca="1" si="61"/>
        <v>민간조리원</v>
      </c>
      <c r="H63" s="183">
        <f t="shared" ca="1" si="62"/>
        <v>2132210</v>
      </c>
      <c r="I63" s="184">
        <f t="shared" ca="1" si="63"/>
        <v>100000</v>
      </c>
      <c r="J63" s="184">
        <f t="shared" ca="1" si="64"/>
        <v>2032210</v>
      </c>
      <c r="K63" s="184">
        <f t="shared" ca="1" si="65"/>
        <v>218860</v>
      </c>
      <c r="L63" s="184">
        <f t="shared" ca="1" si="66"/>
        <v>1913350</v>
      </c>
      <c r="M63" s="184">
        <f t="shared" ca="1" si="67"/>
        <v>1922210</v>
      </c>
      <c r="N63" s="184">
        <f t="shared" ca="1" si="68"/>
        <v>0</v>
      </c>
      <c r="O63" s="184">
        <f t="shared" ca="1" si="69"/>
        <v>0</v>
      </c>
      <c r="P63" s="184">
        <f t="shared" ca="1" si="70"/>
        <v>0</v>
      </c>
      <c r="Q63" s="184">
        <f t="shared" ca="1" si="71"/>
        <v>70000</v>
      </c>
      <c r="R63" s="184">
        <f t="shared" ca="1" si="72"/>
        <v>140000</v>
      </c>
      <c r="S63" s="184">
        <f t="shared" ca="1" si="73"/>
        <v>0</v>
      </c>
      <c r="T63" s="184">
        <f t="shared" ca="1" si="74"/>
        <v>0</v>
      </c>
      <c r="U63" s="184">
        <f t="shared" ca="1" si="75"/>
        <v>0</v>
      </c>
      <c r="V63" s="184">
        <f t="shared" ca="1" si="76"/>
        <v>20490</v>
      </c>
      <c r="W63" s="184">
        <f t="shared" ca="1" si="77"/>
        <v>2040</v>
      </c>
      <c r="X63" s="184">
        <f t="shared" ca="1" si="78"/>
        <v>94000</v>
      </c>
      <c r="Y63" s="184">
        <f t="shared" ca="1" si="79"/>
        <v>74050</v>
      </c>
      <c r="Z63" s="184">
        <f t="shared" ca="1" si="80"/>
        <v>9480</v>
      </c>
      <c r="AA63" s="184">
        <f t="shared" ca="1" si="81"/>
        <v>18800</v>
      </c>
      <c r="AB63" s="184">
        <f t="shared" ca="1" si="82"/>
        <v>0</v>
      </c>
      <c r="AC63" s="184">
        <f t="shared" ca="1" si="83"/>
        <v>0</v>
      </c>
      <c r="AD63" s="185">
        <f t="shared" ca="1" si="84"/>
        <v>0</v>
      </c>
    </row>
    <row r="64" spans="1:30" ht="17.25" customHeight="1" x14ac:dyDescent="0.3">
      <c r="A64" s="30" t="s">
        <v>111</v>
      </c>
      <c r="B64" s="30" t="s">
        <v>189</v>
      </c>
      <c r="C64" s="30" t="s">
        <v>373</v>
      </c>
      <c r="D64" s="30"/>
      <c r="E64" s="30"/>
      <c r="F64" s="30"/>
      <c r="G64" s="144"/>
      <c r="H64" s="161">
        <f ca="1">SUM(H48:H63)</f>
        <v>34185360</v>
      </c>
      <c r="I64" s="162">
        <f t="shared" ref="I64:AD64" ca="1" si="85">SUM(I48:I63)</f>
        <v>1600000</v>
      </c>
      <c r="J64" s="162">
        <f t="shared" ca="1" si="85"/>
        <v>32585360</v>
      </c>
      <c r="K64" s="162">
        <f t="shared" ca="1" si="85"/>
        <v>3101320</v>
      </c>
      <c r="L64" s="162">
        <f t="shared" ca="1" si="85"/>
        <v>31084040</v>
      </c>
      <c r="M64" s="162">
        <f t="shared" ca="1" si="85"/>
        <v>30755360</v>
      </c>
      <c r="N64" s="162">
        <f t="shared" ca="1" si="85"/>
        <v>0</v>
      </c>
      <c r="O64" s="162">
        <f t="shared" ca="1" si="85"/>
        <v>0</v>
      </c>
      <c r="P64" s="162">
        <f t="shared" ca="1" si="85"/>
        <v>0</v>
      </c>
      <c r="Q64" s="162">
        <f t="shared" ca="1" si="85"/>
        <v>1120000</v>
      </c>
      <c r="R64" s="162">
        <f t="shared" ca="1" si="85"/>
        <v>2240000</v>
      </c>
      <c r="S64" s="162">
        <f t="shared" ca="1" si="85"/>
        <v>0</v>
      </c>
      <c r="T64" s="162">
        <f t="shared" ca="1" si="85"/>
        <v>0</v>
      </c>
      <c r="U64" s="162">
        <f t="shared" ca="1" si="85"/>
        <v>70000</v>
      </c>
      <c r="V64" s="162">
        <f t="shared" ca="1" si="85"/>
        <v>306300</v>
      </c>
      <c r="W64" s="162">
        <f t="shared" ca="1" si="85"/>
        <v>30530</v>
      </c>
      <c r="X64" s="162">
        <f t="shared" ca="1" si="85"/>
        <v>1191880</v>
      </c>
      <c r="Y64" s="162">
        <f t="shared" ca="1" si="85"/>
        <v>1138030</v>
      </c>
      <c r="Z64" s="162">
        <f t="shared" ca="1" si="85"/>
        <v>145720</v>
      </c>
      <c r="AA64" s="162">
        <f t="shared" ca="1" si="85"/>
        <v>288860</v>
      </c>
      <c r="AB64" s="162">
        <f t="shared" ca="1" si="85"/>
        <v>0</v>
      </c>
      <c r="AC64" s="162">
        <f t="shared" ca="1" si="85"/>
        <v>0</v>
      </c>
      <c r="AD64" s="163">
        <f t="shared" ca="1" si="85"/>
        <v>0</v>
      </c>
    </row>
    <row r="65" spans="1:30" ht="17.25" customHeight="1" x14ac:dyDescent="0.3">
      <c r="A65" s="47" t="s">
        <v>427</v>
      </c>
      <c r="B65" s="22" t="s">
        <v>206</v>
      </c>
      <c r="C65" s="22">
        <v>1</v>
      </c>
      <c r="D65" s="96" t="str">
        <f ca="1">VLOOKUP($C65,INDIRECT("인사기본정보!$B:$K"),2,0)</f>
        <v>길윤미</v>
      </c>
      <c r="E65" s="96" t="str">
        <f ca="1">VLOOKUP($C65,INDIRECT("인사기본정보!$B:$K"),3,0)</f>
        <v>710309-2******</v>
      </c>
      <c r="F65" s="96" t="str">
        <f ca="1">VLOOKUP($C65,INDIRECT("인사기본정보!$B:$K"),4,0)</f>
        <v>501여단 본부</v>
      </c>
      <c r="G65" s="142" t="str">
        <f ca="1">VLOOKUP($C65,INDIRECT("인사기본정보!$B:$K"),5,0)</f>
        <v>민간조리원</v>
      </c>
      <c r="H65" s="183">
        <f ca="1">VLOOKUP($C65,INDIRECT($A65&amp;"!$A:$BA"),16,0)</f>
        <v>2142210</v>
      </c>
      <c r="I65" s="184">
        <f ca="1">VLOOKUP($C65,INDIRECT($A65&amp;"!$A:$BA"),17,0)</f>
        <v>100000</v>
      </c>
      <c r="J65" s="184">
        <f ca="1">VLOOKUP($C65,INDIRECT($A65&amp;"!$A:$BA"),18,0)</f>
        <v>2042210</v>
      </c>
      <c r="K65" s="184">
        <f ca="1">VLOOKUP($C65,INDIRECT($A65&amp;"!$A:$BA"),19,0)</f>
        <v>211490</v>
      </c>
      <c r="L65" s="184">
        <f ca="1">VLOOKUP($C65,INDIRECT($A65&amp;"!$A:$BA"),20,0)</f>
        <v>1930720</v>
      </c>
      <c r="M65" s="184">
        <f ca="1">VLOOKUP($C65,INDIRECT($A65&amp;"!$A:$BA"),21,0)</f>
        <v>1922210</v>
      </c>
      <c r="N65" s="184">
        <f ca="1">VLOOKUP($C65,INDIRECT($A65&amp;"!$A:$BA"),22,0)</f>
        <v>0</v>
      </c>
      <c r="O65" s="184">
        <f ca="1">VLOOKUP($C65,INDIRECT($A65&amp;"!$A:$BA"),23,0)</f>
        <v>0</v>
      </c>
      <c r="P65" s="184">
        <f ca="1">VLOOKUP($C65,INDIRECT($A65&amp;"!$A:$BA"),24,0)</f>
        <v>0</v>
      </c>
      <c r="Q65" s="184">
        <f ca="1">VLOOKUP($C65,INDIRECT($A65&amp;"!$A:$BA"),25,0)</f>
        <v>70000</v>
      </c>
      <c r="R65" s="184">
        <f ca="1">VLOOKUP($C65,INDIRECT($A65&amp;"!$A:$BA"),26,0)</f>
        <v>140000</v>
      </c>
      <c r="S65" s="184">
        <f ca="1">VLOOKUP($C65,INDIRECT($A65&amp;"!$A:$BA"),27,0)</f>
        <v>0</v>
      </c>
      <c r="T65" s="184">
        <f ca="1">VLOOKUP($C65,INDIRECT($A65&amp;"!$A:$BA"),28,0)</f>
        <v>0</v>
      </c>
      <c r="U65" s="184">
        <f ca="1">VLOOKUP($C65,INDIRECT($A65&amp;"!$A:$BA"),29,0)</f>
        <v>10000</v>
      </c>
      <c r="V65" s="184">
        <f ca="1">VLOOKUP($C65,INDIRECT($A65&amp;"!$A:$BA"),30,0)</f>
        <v>20810</v>
      </c>
      <c r="W65" s="184">
        <f ca="1">VLOOKUP($C65,INDIRECT($A65&amp;"!$A:$BA"),31,0)</f>
        <v>2080</v>
      </c>
      <c r="X65" s="184">
        <f ca="1">VLOOKUP($C65,INDIRECT($A65&amp;"!$A:$BA"),32,0)</f>
        <v>91980</v>
      </c>
      <c r="Y65" s="184">
        <f ca="1">VLOOKUP($C65,INDIRECT($A65&amp;"!$A:$BA"),33,0)</f>
        <v>69920</v>
      </c>
      <c r="Z65" s="184">
        <f ca="1">VLOOKUP($C65,INDIRECT($A65&amp;"!$A:$BA"),34,0)</f>
        <v>8950</v>
      </c>
      <c r="AA65" s="184">
        <f ca="1">VLOOKUP($C65,INDIRECT($A65&amp;"!$A:$BA"),35,0)</f>
        <v>17750</v>
      </c>
      <c r="AB65" s="184">
        <f ca="1">VLOOKUP($C65,INDIRECT($A65&amp;"!$A:$BA"),36,0)</f>
        <v>0</v>
      </c>
      <c r="AC65" s="184">
        <f ca="1">VLOOKUP($C65,INDIRECT($A65&amp;"!$A:$BA"),37,0)</f>
        <v>0</v>
      </c>
      <c r="AD65" s="185">
        <f ca="1">VLOOKUP($C65,INDIRECT($A65&amp;"!$A:$BA"),38,0)</f>
        <v>0</v>
      </c>
    </row>
    <row r="66" spans="1:30" ht="17.25" customHeight="1" x14ac:dyDescent="0.3">
      <c r="A66" s="47" t="s">
        <v>427</v>
      </c>
      <c r="B66" s="22" t="s">
        <v>206</v>
      </c>
      <c r="C66" s="22">
        <v>2</v>
      </c>
      <c r="D66" s="96" t="str">
        <f t="shared" ref="D66:D80" ca="1" si="86">VLOOKUP($C66,INDIRECT("인사기본정보!$B:$K"),2,0)</f>
        <v>이성실</v>
      </c>
      <c r="E66" s="96" t="str">
        <f t="shared" ref="E66:E80" ca="1" si="87">VLOOKUP($C66,INDIRECT("인사기본정보!$B:$K"),3,0)</f>
        <v>741204-2******</v>
      </c>
      <c r="F66" s="96" t="str">
        <f t="shared" ref="F66:F80" ca="1" si="88">VLOOKUP($C66,INDIRECT("인사기본정보!$B:$K"),4,0)</f>
        <v>501여단 본부</v>
      </c>
      <c r="G66" s="142" t="str">
        <f t="shared" ref="G66:G80" ca="1" si="89">VLOOKUP($C66,INDIRECT("인사기본정보!$B:$K"),5,0)</f>
        <v>민간조리원</v>
      </c>
      <c r="H66" s="183">
        <f t="shared" ref="H66:H80" ca="1" si="90">VLOOKUP($C66,INDIRECT($A66&amp;"!$A:$BA"),16,0)</f>
        <v>2132210</v>
      </c>
      <c r="I66" s="184">
        <f t="shared" ref="I66:I80" ca="1" si="91">VLOOKUP($C66,INDIRECT($A66&amp;"!$A:$BA"),17,0)</f>
        <v>100000</v>
      </c>
      <c r="J66" s="184">
        <f t="shared" ref="J66:J80" ca="1" si="92">VLOOKUP($C66,INDIRECT($A66&amp;"!$A:$BA"),18,0)</f>
        <v>2032210</v>
      </c>
      <c r="K66" s="184">
        <f t="shared" ref="K66:K80" ca="1" si="93">VLOOKUP($C66,INDIRECT($A66&amp;"!$A:$BA"),19,0)</f>
        <v>210650</v>
      </c>
      <c r="L66" s="184">
        <f t="shared" ref="L66:L80" ca="1" si="94">VLOOKUP($C66,INDIRECT($A66&amp;"!$A:$BA"),20,0)</f>
        <v>1921560</v>
      </c>
      <c r="M66" s="184">
        <f t="shared" ref="M66:M80" ca="1" si="95">VLOOKUP($C66,INDIRECT($A66&amp;"!$A:$BA"),21,0)</f>
        <v>1922210</v>
      </c>
      <c r="N66" s="184">
        <f t="shared" ref="N66:N80" ca="1" si="96">VLOOKUP($C66,INDIRECT($A66&amp;"!$A:$BA"),22,0)</f>
        <v>0</v>
      </c>
      <c r="O66" s="184">
        <f t="shared" ref="O66:O80" ca="1" si="97">VLOOKUP($C66,INDIRECT($A66&amp;"!$A:$BA"),23,0)</f>
        <v>0</v>
      </c>
      <c r="P66" s="184">
        <f t="shared" ref="P66:P80" ca="1" si="98">VLOOKUP($C66,INDIRECT($A66&amp;"!$A:$BA"),24,0)</f>
        <v>0</v>
      </c>
      <c r="Q66" s="184">
        <f t="shared" ref="Q66:Q80" ca="1" si="99">VLOOKUP($C66,INDIRECT($A66&amp;"!$A:$BA"),25,0)</f>
        <v>70000</v>
      </c>
      <c r="R66" s="184">
        <f t="shared" ref="R66:R80" ca="1" si="100">VLOOKUP($C66,INDIRECT($A66&amp;"!$A:$BA"),26,0)</f>
        <v>140000</v>
      </c>
      <c r="S66" s="184">
        <f t="shared" ref="S66:S80" ca="1" si="101">VLOOKUP($C66,INDIRECT($A66&amp;"!$A:$BA"),27,0)</f>
        <v>0</v>
      </c>
      <c r="T66" s="184">
        <f t="shared" ref="T66:T80" ca="1" si="102">VLOOKUP($C66,INDIRECT($A66&amp;"!$A:$BA"),28,0)</f>
        <v>0</v>
      </c>
      <c r="U66" s="184">
        <f t="shared" ref="U66:U80" ca="1" si="103">VLOOKUP($C66,INDIRECT($A66&amp;"!$A:$BA"),29,0)</f>
        <v>0</v>
      </c>
      <c r="V66" s="184">
        <f t="shared" ref="V66:V80" ca="1" si="104">VLOOKUP($C66,INDIRECT($A66&amp;"!$A:$BA"),30,0)</f>
        <v>20490</v>
      </c>
      <c r="W66" s="184">
        <f t="shared" ref="W66:W80" ca="1" si="105">VLOOKUP($C66,INDIRECT($A66&amp;"!$A:$BA"),31,0)</f>
        <v>2040</v>
      </c>
      <c r="X66" s="184">
        <f t="shared" ref="X66:X80" ca="1" si="106">VLOOKUP($C66,INDIRECT($A66&amp;"!$A:$BA"),32,0)</f>
        <v>91350</v>
      </c>
      <c r="Y66" s="184">
        <f t="shared" ref="Y66:Y80" ca="1" si="107">VLOOKUP($C66,INDIRECT($A66&amp;"!$A:$BA"),33,0)</f>
        <v>70030</v>
      </c>
      <c r="Z66" s="184">
        <f t="shared" ref="Z66:Z80" ca="1" si="108">VLOOKUP($C66,INDIRECT($A66&amp;"!$A:$BA"),34,0)</f>
        <v>8970</v>
      </c>
      <c r="AA66" s="184">
        <f t="shared" ref="AA66:AA80" ca="1" si="109">VLOOKUP($C66,INDIRECT($A66&amp;"!$A:$BA"),35,0)</f>
        <v>17770</v>
      </c>
      <c r="AB66" s="184">
        <f t="shared" ref="AB66:AB80" ca="1" si="110">VLOOKUP($C66,INDIRECT($A66&amp;"!$A:$BA"),36,0)</f>
        <v>0</v>
      </c>
      <c r="AC66" s="184">
        <f t="shared" ref="AC66:AC80" ca="1" si="111">VLOOKUP($C66,INDIRECT($A66&amp;"!$A:$BA"),37,0)</f>
        <v>0</v>
      </c>
      <c r="AD66" s="185">
        <f t="shared" ref="AD66:AD80" ca="1" si="112">VLOOKUP($C66,INDIRECT($A66&amp;"!$A:$BA"),38,0)</f>
        <v>0</v>
      </c>
    </row>
    <row r="67" spans="1:30" ht="17.25" customHeight="1" x14ac:dyDescent="0.3">
      <c r="A67" s="47" t="s">
        <v>427</v>
      </c>
      <c r="B67" s="22" t="s">
        <v>206</v>
      </c>
      <c r="C67" s="22">
        <v>3</v>
      </c>
      <c r="D67" s="96" t="str">
        <f t="shared" ca="1" si="86"/>
        <v>임세영</v>
      </c>
      <c r="E67" s="96" t="str">
        <f t="shared" ca="1" si="87"/>
        <v>700910-2******</v>
      </c>
      <c r="F67" s="96" t="str">
        <f t="shared" ca="1" si="88"/>
        <v>501여단 1대대</v>
      </c>
      <c r="G67" s="142" t="str">
        <f t="shared" ca="1" si="89"/>
        <v>민간조리원</v>
      </c>
      <c r="H67" s="183">
        <f t="shared" ca="1" si="90"/>
        <v>2142210</v>
      </c>
      <c r="I67" s="184">
        <f t="shared" ca="1" si="91"/>
        <v>100000</v>
      </c>
      <c r="J67" s="184">
        <f t="shared" ca="1" si="92"/>
        <v>2042210</v>
      </c>
      <c r="K67" s="184">
        <f t="shared" ca="1" si="93"/>
        <v>205440</v>
      </c>
      <c r="L67" s="184">
        <f t="shared" ca="1" si="94"/>
        <v>1936770</v>
      </c>
      <c r="M67" s="184">
        <f t="shared" ca="1" si="95"/>
        <v>1922210</v>
      </c>
      <c r="N67" s="184">
        <f t="shared" ca="1" si="96"/>
        <v>0</v>
      </c>
      <c r="O67" s="184">
        <f t="shared" ca="1" si="97"/>
        <v>0</v>
      </c>
      <c r="P67" s="184">
        <f t="shared" ca="1" si="98"/>
        <v>0</v>
      </c>
      <c r="Q67" s="184">
        <f t="shared" ca="1" si="99"/>
        <v>70000</v>
      </c>
      <c r="R67" s="184">
        <f t="shared" ca="1" si="100"/>
        <v>140000</v>
      </c>
      <c r="S67" s="184">
        <f t="shared" ca="1" si="101"/>
        <v>0</v>
      </c>
      <c r="T67" s="184">
        <f t="shared" ca="1" si="102"/>
        <v>0</v>
      </c>
      <c r="U67" s="184">
        <f t="shared" ca="1" si="103"/>
        <v>10000</v>
      </c>
      <c r="V67" s="184">
        <f t="shared" ca="1" si="104"/>
        <v>20810</v>
      </c>
      <c r="W67" s="184">
        <f t="shared" ca="1" si="105"/>
        <v>2080</v>
      </c>
      <c r="X67" s="184">
        <f t="shared" ca="1" si="106"/>
        <v>86760</v>
      </c>
      <c r="Y67" s="184">
        <f t="shared" ca="1" si="107"/>
        <v>69320</v>
      </c>
      <c r="Z67" s="184">
        <f t="shared" ca="1" si="108"/>
        <v>8870</v>
      </c>
      <c r="AA67" s="184">
        <f t="shared" ca="1" si="109"/>
        <v>17600</v>
      </c>
      <c r="AB67" s="184">
        <f t="shared" ca="1" si="110"/>
        <v>0</v>
      </c>
      <c r="AC67" s="184">
        <f t="shared" ca="1" si="111"/>
        <v>0</v>
      </c>
      <c r="AD67" s="185">
        <f t="shared" ca="1" si="112"/>
        <v>0</v>
      </c>
    </row>
    <row r="68" spans="1:30" ht="17.25" customHeight="1" x14ac:dyDescent="0.3">
      <c r="A68" s="47" t="s">
        <v>427</v>
      </c>
      <c r="B68" s="22" t="s">
        <v>206</v>
      </c>
      <c r="C68" s="22">
        <v>4</v>
      </c>
      <c r="D68" s="96" t="str">
        <f t="shared" ca="1" si="86"/>
        <v>김서정</v>
      </c>
      <c r="E68" s="96" t="str">
        <f t="shared" ca="1" si="87"/>
        <v>780828-2******</v>
      </c>
      <c r="F68" s="96" t="str">
        <f t="shared" ca="1" si="88"/>
        <v>501여단 4대대</v>
      </c>
      <c r="G68" s="142" t="str">
        <f t="shared" ca="1" si="89"/>
        <v>민간조리원</v>
      </c>
      <c r="H68" s="183">
        <f t="shared" ca="1" si="90"/>
        <v>2132210</v>
      </c>
      <c r="I68" s="184">
        <f t="shared" ca="1" si="91"/>
        <v>100000</v>
      </c>
      <c r="J68" s="184">
        <f t="shared" ca="1" si="92"/>
        <v>2032210</v>
      </c>
      <c r="K68" s="184">
        <f t="shared" ca="1" si="93"/>
        <v>219800</v>
      </c>
      <c r="L68" s="184">
        <f t="shared" ca="1" si="94"/>
        <v>1912410</v>
      </c>
      <c r="M68" s="184">
        <f t="shared" ca="1" si="95"/>
        <v>1922210</v>
      </c>
      <c r="N68" s="184">
        <f t="shared" ca="1" si="96"/>
        <v>0</v>
      </c>
      <c r="O68" s="184">
        <f t="shared" ca="1" si="97"/>
        <v>0</v>
      </c>
      <c r="P68" s="184">
        <f t="shared" ca="1" si="98"/>
        <v>0</v>
      </c>
      <c r="Q68" s="184">
        <f t="shared" ca="1" si="99"/>
        <v>70000</v>
      </c>
      <c r="R68" s="184">
        <f t="shared" ca="1" si="100"/>
        <v>140000</v>
      </c>
      <c r="S68" s="184">
        <f t="shared" ca="1" si="101"/>
        <v>0</v>
      </c>
      <c r="T68" s="184">
        <f t="shared" ca="1" si="102"/>
        <v>0</v>
      </c>
      <c r="U68" s="184">
        <f t="shared" ca="1" si="103"/>
        <v>0</v>
      </c>
      <c r="V68" s="184">
        <f t="shared" ca="1" si="104"/>
        <v>20490</v>
      </c>
      <c r="W68" s="184">
        <f t="shared" ca="1" si="105"/>
        <v>2040</v>
      </c>
      <c r="X68" s="184">
        <f t="shared" ca="1" si="106"/>
        <v>94450</v>
      </c>
      <c r="Y68" s="184">
        <f t="shared" ca="1" si="107"/>
        <v>74400</v>
      </c>
      <c r="Z68" s="184">
        <f t="shared" ca="1" si="108"/>
        <v>9530</v>
      </c>
      <c r="AA68" s="184">
        <f t="shared" ca="1" si="109"/>
        <v>18890</v>
      </c>
      <c r="AB68" s="184">
        <f t="shared" ca="1" si="110"/>
        <v>0</v>
      </c>
      <c r="AC68" s="184">
        <f t="shared" ca="1" si="111"/>
        <v>0</v>
      </c>
      <c r="AD68" s="185">
        <f t="shared" ca="1" si="112"/>
        <v>0</v>
      </c>
    </row>
    <row r="69" spans="1:30" ht="17.25" customHeight="1" x14ac:dyDescent="0.3">
      <c r="A69" s="47" t="s">
        <v>427</v>
      </c>
      <c r="B69" s="22" t="s">
        <v>206</v>
      </c>
      <c r="C69" s="22">
        <v>5</v>
      </c>
      <c r="D69" s="96" t="str">
        <f t="shared" ca="1" si="86"/>
        <v>윤정여</v>
      </c>
      <c r="E69" s="96" t="str">
        <f t="shared" ca="1" si="87"/>
        <v>691023-2******</v>
      </c>
      <c r="F69" s="96" t="str">
        <f t="shared" ca="1" si="88"/>
        <v>501여단 6대대</v>
      </c>
      <c r="G69" s="142" t="str">
        <f t="shared" ca="1" si="89"/>
        <v>민간조리원</v>
      </c>
      <c r="H69" s="183">
        <f t="shared" ca="1" si="90"/>
        <v>2142210</v>
      </c>
      <c r="I69" s="184">
        <f t="shared" ca="1" si="91"/>
        <v>100000</v>
      </c>
      <c r="J69" s="184">
        <f t="shared" ca="1" si="92"/>
        <v>2042210</v>
      </c>
      <c r="K69" s="184">
        <f t="shared" ca="1" si="93"/>
        <v>213550</v>
      </c>
      <c r="L69" s="184">
        <f t="shared" ca="1" si="94"/>
        <v>1928660</v>
      </c>
      <c r="M69" s="184">
        <f t="shared" ca="1" si="95"/>
        <v>1922210</v>
      </c>
      <c r="N69" s="184">
        <f t="shared" ca="1" si="96"/>
        <v>0</v>
      </c>
      <c r="O69" s="184">
        <f t="shared" ca="1" si="97"/>
        <v>0</v>
      </c>
      <c r="P69" s="184">
        <f t="shared" ca="1" si="98"/>
        <v>0</v>
      </c>
      <c r="Q69" s="184">
        <f t="shared" ca="1" si="99"/>
        <v>70000</v>
      </c>
      <c r="R69" s="184">
        <f t="shared" ca="1" si="100"/>
        <v>140000</v>
      </c>
      <c r="S69" s="184">
        <f t="shared" ca="1" si="101"/>
        <v>0</v>
      </c>
      <c r="T69" s="184">
        <f t="shared" ca="1" si="102"/>
        <v>0</v>
      </c>
      <c r="U69" s="184">
        <f t="shared" ca="1" si="103"/>
        <v>10000</v>
      </c>
      <c r="V69" s="184">
        <f t="shared" ca="1" si="104"/>
        <v>20810</v>
      </c>
      <c r="W69" s="184">
        <f t="shared" ca="1" si="105"/>
        <v>2080</v>
      </c>
      <c r="X69" s="184">
        <f t="shared" ca="1" si="106"/>
        <v>90630</v>
      </c>
      <c r="Y69" s="184">
        <f t="shared" ca="1" si="107"/>
        <v>72390</v>
      </c>
      <c r="Z69" s="184">
        <f t="shared" ca="1" si="108"/>
        <v>9270</v>
      </c>
      <c r="AA69" s="184">
        <f t="shared" ca="1" si="109"/>
        <v>18370</v>
      </c>
      <c r="AB69" s="184">
        <f t="shared" ca="1" si="110"/>
        <v>0</v>
      </c>
      <c r="AC69" s="184">
        <f t="shared" ca="1" si="111"/>
        <v>0</v>
      </c>
      <c r="AD69" s="185">
        <f t="shared" ca="1" si="112"/>
        <v>0</v>
      </c>
    </row>
    <row r="70" spans="1:30" ht="17.25" customHeight="1" x14ac:dyDescent="0.3">
      <c r="A70" s="47" t="s">
        <v>427</v>
      </c>
      <c r="B70" s="22" t="s">
        <v>206</v>
      </c>
      <c r="C70" s="22">
        <v>6</v>
      </c>
      <c r="D70" s="96" t="str">
        <f t="shared" ca="1" si="86"/>
        <v>홍정희</v>
      </c>
      <c r="E70" s="96" t="str">
        <f t="shared" ca="1" si="87"/>
        <v>611210-2******</v>
      </c>
      <c r="F70" s="96" t="str">
        <f t="shared" ca="1" si="88"/>
        <v>501여단 7대대</v>
      </c>
      <c r="G70" s="142" t="str">
        <f t="shared" ca="1" si="89"/>
        <v>민간조리원</v>
      </c>
      <c r="H70" s="183">
        <f t="shared" ca="1" si="90"/>
        <v>2132210</v>
      </c>
      <c r="I70" s="184">
        <f t="shared" ca="1" si="91"/>
        <v>100000</v>
      </c>
      <c r="J70" s="184">
        <f t="shared" ca="1" si="92"/>
        <v>2032210</v>
      </c>
      <c r="K70" s="184">
        <f t="shared" ca="1" si="93"/>
        <v>119620</v>
      </c>
      <c r="L70" s="184">
        <f t="shared" ca="1" si="94"/>
        <v>2012590</v>
      </c>
      <c r="M70" s="184">
        <f t="shared" ca="1" si="95"/>
        <v>1922210</v>
      </c>
      <c r="N70" s="184">
        <f t="shared" ca="1" si="96"/>
        <v>0</v>
      </c>
      <c r="O70" s="184">
        <f t="shared" ca="1" si="97"/>
        <v>0</v>
      </c>
      <c r="P70" s="184">
        <f t="shared" ca="1" si="98"/>
        <v>0</v>
      </c>
      <c r="Q70" s="184">
        <f t="shared" ca="1" si="99"/>
        <v>70000</v>
      </c>
      <c r="R70" s="184">
        <f t="shared" ca="1" si="100"/>
        <v>140000</v>
      </c>
      <c r="S70" s="184">
        <f t="shared" ca="1" si="101"/>
        <v>0</v>
      </c>
      <c r="T70" s="184">
        <f t="shared" ca="1" si="102"/>
        <v>0</v>
      </c>
      <c r="U70" s="184">
        <f t="shared" ca="1" si="103"/>
        <v>0</v>
      </c>
      <c r="V70" s="184">
        <f t="shared" ca="1" si="104"/>
        <v>20490</v>
      </c>
      <c r="W70" s="184">
        <f t="shared" ca="1" si="105"/>
        <v>2040</v>
      </c>
      <c r="X70" s="184">
        <f t="shared" ca="1" si="106"/>
        <v>0</v>
      </c>
      <c r="Y70" s="184">
        <f t="shared" ca="1" si="107"/>
        <v>70260</v>
      </c>
      <c r="Z70" s="184">
        <f t="shared" ca="1" si="108"/>
        <v>9000</v>
      </c>
      <c r="AA70" s="184">
        <f t="shared" ca="1" si="109"/>
        <v>17830</v>
      </c>
      <c r="AB70" s="184">
        <f t="shared" ca="1" si="110"/>
        <v>0</v>
      </c>
      <c r="AC70" s="184">
        <f t="shared" ca="1" si="111"/>
        <v>0</v>
      </c>
      <c r="AD70" s="185">
        <f t="shared" ca="1" si="112"/>
        <v>0</v>
      </c>
    </row>
    <row r="71" spans="1:30" ht="17.25" customHeight="1" x14ac:dyDescent="0.3">
      <c r="A71" s="47" t="s">
        <v>427</v>
      </c>
      <c r="B71" s="22" t="s">
        <v>206</v>
      </c>
      <c r="C71" s="22">
        <v>7</v>
      </c>
      <c r="D71" s="96" t="str">
        <f t="shared" ca="1" si="86"/>
        <v>이숙이</v>
      </c>
      <c r="E71" s="96" t="str">
        <f t="shared" ca="1" si="87"/>
        <v>680604-2******</v>
      </c>
      <c r="F71" s="96" t="str">
        <f t="shared" ca="1" si="88"/>
        <v>120여단 본부</v>
      </c>
      <c r="G71" s="142" t="str">
        <f t="shared" ca="1" si="89"/>
        <v>민간조리원</v>
      </c>
      <c r="H71" s="183">
        <f t="shared" ca="1" si="90"/>
        <v>2142210</v>
      </c>
      <c r="I71" s="184">
        <f t="shared" ca="1" si="91"/>
        <v>100000</v>
      </c>
      <c r="J71" s="184">
        <f t="shared" ca="1" si="92"/>
        <v>2042210</v>
      </c>
      <c r="K71" s="184">
        <f t="shared" ca="1" si="93"/>
        <v>204480</v>
      </c>
      <c r="L71" s="184">
        <f t="shared" ca="1" si="94"/>
        <v>1937730</v>
      </c>
      <c r="M71" s="184">
        <f t="shared" ca="1" si="95"/>
        <v>1922210</v>
      </c>
      <c r="N71" s="184">
        <f t="shared" ca="1" si="96"/>
        <v>0</v>
      </c>
      <c r="O71" s="184">
        <f t="shared" ca="1" si="97"/>
        <v>0</v>
      </c>
      <c r="P71" s="184">
        <f t="shared" ca="1" si="98"/>
        <v>0</v>
      </c>
      <c r="Q71" s="184">
        <f t="shared" ca="1" si="99"/>
        <v>70000</v>
      </c>
      <c r="R71" s="184">
        <f t="shared" ca="1" si="100"/>
        <v>140000</v>
      </c>
      <c r="S71" s="184">
        <f t="shared" ca="1" si="101"/>
        <v>0</v>
      </c>
      <c r="T71" s="184">
        <f t="shared" ca="1" si="102"/>
        <v>0</v>
      </c>
      <c r="U71" s="184">
        <f t="shared" ca="1" si="103"/>
        <v>10000</v>
      </c>
      <c r="V71" s="184">
        <f t="shared" ca="1" si="104"/>
        <v>15570</v>
      </c>
      <c r="W71" s="184">
        <f t="shared" ca="1" si="105"/>
        <v>1550</v>
      </c>
      <c r="X71" s="184">
        <f t="shared" ca="1" si="106"/>
        <v>91390</v>
      </c>
      <c r="Y71" s="184">
        <f t="shared" ca="1" si="107"/>
        <v>69450</v>
      </c>
      <c r="Z71" s="184">
        <f t="shared" ca="1" si="108"/>
        <v>8890</v>
      </c>
      <c r="AA71" s="184">
        <f t="shared" ca="1" si="109"/>
        <v>17630</v>
      </c>
      <c r="AB71" s="184">
        <f t="shared" ca="1" si="110"/>
        <v>0</v>
      </c>
      <c r="AC71" s="184">
        <f t="shared" ca="1" si="111"/>
        <v>0</v>
      </c>
      <c r="AD71" s="185">
        <f t="shared" ca="1" si="112"/>
        <v>0</v>
      </c>
    </row>
    <row r="72" spans="1:30" ht="17.25" customHeight="1" x14ac:dyDescent="0.3">
      <c r="A72" s="47" t="s">
        <v>427</v>
      </c>
      <c r="B72" s="22" t="s">
        <v>206</v>
      </c>
      <c r="C72" s="22">
        <v>8</v>
      </c>
      <c r="D72" s="96" t="str">
        <f t="shared" ca="1" si="86"/>
        <v>박순득</v>
      </c>
      <c r="E72" s="96" t="str">
        <f t="shared" ca="1" si="87"/>
        <v>610119-2******</v>
      </c>
      <c r="F72" s="96" t="str">
        <f t="shared" ca="1" si="88"/>
        <v>120여단 1대대</v>
      </c>
      <c r="G72" s="142" t="str">
        <f t="shared" ca="1" si="89"/>
        <v>민간조리원</v>
      </c>
      <c r="H72" s="183">
        <f t="shared" ca="1" si="90"/>
        <v>2132210</v>
      </c>
      <c r="I72" s="184">
        <f t="shared" ca="1" si="91"/>
        <v>100000</v>
      </c>
      <c r="J72" s="184">
        <f t="shared" ca="1" si="92"/>
        <v>2032210</v>
      </c>
      <c r="K72" s="184">
        <f t="shared" ca="1" si="93"/>
        <v>119620</v>
      </c>
      <c r="L72" s="184">
        <f t="shared" ca="1" si="94"/>
        <v>2012590</v>
      </c>
      <c r="M72" s="184">
        <f t="shared" ca="1" si="95"/>
        <v>1922210</v>
      </c>
      <c r="N72" s="184">
        <f t="shared" ca="1" si="96"/>
        <v>0</v>
      </c>
      <c r="O72" s="184">
        <f t="shared" ca="1" si="97"/>
        <v>0</v>
      </c>
      <c r="P72" s="184">
        <f t="shared" ca="1" si="98"/>
        <v>0</v>
      </c>
      <c r="Q72" s="184">
        <f t="shared" ca="1" si="99"/>
        <v>70000</v>
      </c>
      <c r="R72" s="184">
        <f t="shared" ca="1" si="100"/>
        <v>140000</v>
      </c>
      <c r="S72" s="184">
        <f t="shared" ca="1" si="101"/>
        <v>0</v>
      </c>
      <c r="T72" s="184">
        <f t="shared" ca="1" si="102"/>
        <v>0</v>
      </c>
      <c r="U72" s="184">
        <f t="shared" ca="1" si="103"/>
        <v>0</v>
      </c>
      <c r="V72" s="184">
        <f t="shared" ca="1" si="104"/>
        <v>20490</v>
      </c>
      <c r="W72" s="184">
        <f t="shared" ca="1" si="105"/>
        <v>2040</v>
      </c>
      <c r="X72" s="184">
        <f t="shared" ca="1" si="106"/>
        <v>0</v>
      </c>
      <c r="Y72" s="184">
        <f t="shared" ca="1" si="107"/>
        <v>70260</v>
      </c>
      <c r="Z72" s="184">
        <f t="shared" ca="1" si="108"/>
        <v>9000</v>
      </c>
      <c r="AA72" s="184">
        <f t="shared" ca="1" si="109"/>
        <v>17830</v>
      </c>
      <c r="AB72" s="184">
        <f t="shared" ca="1" si="110"/>
        <v>0</v>
      </c>
      <c r="AC72" s="184">
        <f t="shared" ca="1" si="111"/>
        <v>0</v>
      </c>
      <c r="AD72" s="185">
        <f t="shared" ca="1" si="112"/>
        <v>0</v>
      </c>
    </row>
    <row r="73" spans="1:30" ht="17.25" customHeight="1" x14ac:dyDescent="0.3">
      <c r="A73" s="47" t="s">
        <v>427</v>
      </c>
      <c r="B73" s="22" t="s">
        <v>206</v>
      </c>
      <c r="C73" s="22">
        <v>9</v>
      </c>
      <c r="D73" s="96" t="str">
        <f t="shared" ca="1" si="86"/>
        <v>양희자</v>
      </c>
      <c r="E73" s="96" t="str">
        <f t="shared" ca="1" si="87"/>
        <v>670115-2******</v>
      </c>
      <c r="F73" s="96" t="str">
        <f t="shared" ca="1" si="88"/>
        <v>120여단 2대대</v>
      </c>
      <c r="G73" s="142" t="str">
        <f t="shared" ca="1" si="89"/>
        <v>민간조리원</v>
      </c>
      <c r="H73" s="183">
        <f t="shared" ca="1" si="90"/>
        <v>2142210</v>
      </c>
      <c r="I73" s="184">
        <f t="shared" ca="1" si="91"/>
        <v>100000</v>
      </c>
      <c r="J73" s="184">
        <f t="shared" ca="1" si="92"/>
        <v>2042210</v>
      </c>
      <c r="K73" s="184">
        <f t="shared" ca="1" si="93"/>
        <v>212360</v>
      </c>
      <c r="L73" s="184">
        <f t="shared" ca="1" si="94"/>
        <v>1929850</v>
      </c>
      <c r="M73" s="184">
        <f t="shared" ca="1" si="95"/>
        <v>1922210</v>
      </c>
      <c r="N73" s="184">
        <f t="shared" ca="1" si="96"/>
        <v>0</v>
      </c>
      <c r="O73" s="184">
        <f t="shared" ca="1" si="97"/>
        <v>0</v>
      </c>
      <c r="P73" s="184">
        <f t="shared" ca="1" si="98"/>
        <v>0</v>
      </c>
      <c r="Q73" s="184">
        <f t="shared" ca="1" si="99"/>
        <v>70000</v>
      </c>
      <c r="R73" s="184">
        <f t="shared" ca="1" si="100"/>
        <v>140000</v>
      </c>
      <c r="S73" s="184">
        <f t="shared" ca="1" si="101"/>
        <v>0</v>
      </c>
      <c r="T73" s="184">
        <f t="shared" ca="1" si="102"/>
        <v>0</v>
      </c>
      <c r="U73" s="184">
        <f t="shared" ca="1" si="103"/>
        <v>10000</v>
      </c>
      <c r="V73" s="184">
        <f t="shared" ca="1" si="104"/>
        <v>20810</v>
      </c>
      <c r="W73" s="184">
        <f t="shared" ca="1" si="105"/>
        <v>2080</v>
      </c>
      <c r="X73" s="184">
        <f t="shared" ca="1" si="106"/>
        <v>92380</v>
      </c>
      <c r="Y73" s="184">
        <f t="shared" ca="1" si="107"/>
        <v>70260</v>
      </c>
      <c r="Z73" s="184">
        <f t="shared" ca="1" si="108"/>
        <v>9000</v>
      </c>
      <c r="AA73" s="184">
        <f t="shared" ca="1" si="109"/>
        <v>17830</v>
      </c>
      <c r="AB73" s="184">
        <f t="shared" ca="1" si="110"/>
        <v>0</v>
      </c>
      <c r="AC73" s="184">
        <f t="shared" ca="1" si="111"/>
        <v>0</v>
      </c>
      <c r="AD73" s="185">
        <f t="shared" ca="1" si="112"/>
        <v>0</v>
      </c>
    </row>
    <row r="74" spans="1:30" ht="17.25" customHeight="1" x14ac:dyDescent="0.3">
      <c r="A74" s="47" t="s">
        <v>427</v>
      </c>
      <c r="B74" s="22" t="s">
        <v>206</v>
      </c>
      <c r="C74" s="22">
        <v>10</v>
      </c>
      <c r="D74" s="96" t="str">
        <f t="shared" ca="1" si="86"/>
        <v>권경임</v>
      </c>
      <c r="E74" s="96" t="str">
        <f t="shared" ca="1" si="87"/>
        <v>640419-2******</v>
      </c>
      <c r="F74" s="96" t="str">
        <f t="shared" ca="1" si="88"/>
        <v>120여단 3대대</v>
      </c>
      <c r="G74" s="142" t="str">
        <f t="shared" ca="1" si="89"/>
        <v>민간조리원</v>
      </c>
      <c r="H74" s="183">
        <f t="shared" ca="1" si="90"/>
        <v>2050410</v>
      </c>
      <c r="I74" s="184">
        <f t="shared" ca="1" si="91"/>
        <v>100000</v>
      </c>
      <c r="J74" s="184">
        <f t="shared" ca="1" si="92"/>
        <v>1950410</v>
      </c>
      <c r="K74" s="184">
        <f t="shared" ca="1" si="93"/>
        <v>193450</v>
      </c>
      <c r="L74" s="184">
        <f t="shared" ca="1" si="94"/>
        <v>1856960</v>
      </c>
      <c r="M74" s="184">
        <f t="shared" ca="1" si="95"/>
        <v>1830410</v>
      </c>
      <c r="N74" s="184">
        <f t="shared" ca="1" si="96"/>
        <v>0</v>
      </c>
      <c r="O74" s="184">
        <f t="shared" ca="1" si="97"/>
        <v>0</v>
      </c>
      <c r="P74" s="184">
        <f t="shared" ca="1" si="98"/>
        <v>0</v>
      </c>
      <c r="Q74" s="184">
        <f t="shared" ca="1" si="99"/>
        <v>70000</v>
      </c>
      <c r="R74" s="184">
        <f t="shared" ca="1" si="100"/>
        <v>140000</v>
      </c>
      <c r="S74" s="184">
        <f t="shared" ca="1" si="101"/>
        <v>0</v>
      </c>
      <c r="T74" s="184">
        <f t="shared" ca="1" si="102"/>
        <v>0</v>
      </c>
      <c r="U74" s="184">
        <f t="shared" ca="1" si="103"/>
        <v>10000</v>
      </c>
      <c r="V74" s="184">
        <f t="shared" ca="1" si="104"/>
        <v>5600</v>
      </c>
      <c r="W74" s="184">
        <f t="shared" ca="1" si="105"/>
        <v>560</v>
      </c>
      <c r="X74" s="184">
        <f t="shared" ca="1" si="106"/>
        <v>91350</v>
      </c>
      <c r="Y74" s="184">
        <f t="shared" ca="1" si="107"/>
        <v>69430</v>
      </c>
      <c r="Z74" s="184">
        <f t="shared" ca="1" si="108"/>
        <v>8890</v>
      </c>
      <c r="AA74" s="184">
        <f t="shared" ca="1" si="109"/>
        <v>17620</v>
      </c>
      <c r="AB74" s="184">
        <f t="shared" ca="1" si="110"/>
        <v>0</v>
      </c>
      <c r="AC74" s="184">
        <f t="shared" ca="1" si="111"/>
        <v>0</v>
      </c>
      <c r="AD74" s="185">
        <f t="shared" ca="1" si="112"/>
        <v>0</v>
      </c>
    </row>
    <row r="75" spans="1:30" ht="17.25" customHeight="1" x14ac:dyDescent="0.3">
      <c r="A75" s="47" t="s">
        <v>427</v>
      </c>
      <c r="B75" s="22" t="s">
        <v>206</v>
      </c>
      <c r="C75" s="22">
        <v>11</v>
      </c>
      <c r="D75" s="96" t="str">
        <f t="shared" ca="1" si="86"/>
        <v>권은숙</v>
      </c>
      <c r="E75" s="96" t="str">
        <f t="shared" ca="1" si="87"/>
        <v>800217-2******</v>
      </c>
      <c r="F75" s="96" t="str">
        <f t="shared" ca="1" si="88"/>
        <v>120여단 3대대</v>
      </c>
      <c r="G75" s="142" t="str">
        <f t="shared" ca="1" si="89"/>
        <v>민간조리원</v>
      </c>
      <c r="H75" s="183">
        <f t="shared" ca="1" si="90"/>
        <v>2132210</v>
      </c>
      <c r="I75" s="184">
        <f t="shared" ca="1" si="91"/>
        <v>100000</v>
      </c>
      <c r="J75" s="184">
        <f t="shared" ca="1" si="92"/>
        <v>2032210</v>
      </c>
      <c r="K75" s="184">
        <f t="shared" ca="1" si="93"/>
        <v>218860</v>
      </c>
      <c r="L75" s="184">
        <f t="shared" ca="1" si="94"/>
        <v>1913350</v>
      </c>
      <c r="M75" s="184">
        <f t="shared" ca="1" si="95"/>
        <v>1922210</v>
      </c>
      <c r="N75" s="184">
        <f t="shared" ca="1" si="96"/>
        <v>0</v>
      </c>
      <c r="O75" s="184">
        <f t="shared" ca="1" si="97"/>
        <v>0</v>
      </c>
      <c r="P75" s="184">
        <f t="shared" ca="1" si="98"/>
        <v>0</v>
      </c>
      <c r="Q75" s="184">
        <f t="shared" ca="1" si="99"/>
        <v>70000</v>
      </c>
      <c r="R75" s="184">
        <f t="shared" ca="1" si="100"/>
        <v>140000</v>
      </c>
      <c r="S75" s="184">
        <f t="shared" ca="1" si="101"/>
        <v>0</v>
      </c>
      <c r="T75" s="184">
        <f t="shared" ca="1" si="102"/>
        <v>0</v>
      </c>
      <c r="U75" s="184">
        <f t="shared" ca="1" si="103"/>
        <v>0</v>
      </c>
      <c r="V75" s="184">
        <f t="shared" ca="1" si="104"/>
        <v>20490</v>
      </c>
      <c r="W75" s="184">
        <f t="shared" ca="1" si="105"/>
        <v>2040</v>
      </c>
      <c r="X75" s="184">
        <f t="shared" ca="1" si="106"/>
        <v>94000</v>
      </c>
      <c r="Y75" s="184">
        <f t="shared" ca="1" si="107"/>
        <v>74050</v>
      </c>
      <c r="Z75" s="184">
        <f t="shared" ca="1" si="108"/>
        <v>9480</v>
      </c>
      <c r="AA75" s="184">
        <f t="shared" ca="1" si="109"/>
        <v>18800</v>
      </c>
      <c r="AB75" s="184">
        <f t="shared" ca="1" si="110"/>
        <v>0</v>
      </c>
      <c r="AC75" s="184">
        <f t="shared" ca="1" si="111"/>
        <v>0</v>
      </c>
      <c r="AD75" s="185">
        <f t="shared" ca="1" si="112"/>
        <v>0</v>
      </c>
    </row>
    <row r="76" spans="1:30" ht="17.25" customHeight="1" x14ac:dyDescent="0.3">
      <c r="A76" s="47" t="s">
        <v>427</v>
      </c>
      <c r="B76" s="22" t="s">
        <v>206</v>
      </c>
      <c r="C76" s="22">
        <v>12</v>
      </c>
      <c r="D76" s="96" t="str">
        <f t="shared" ca="1" si="86"/>
        <v>김명순</v>
      </c>
      <c r="E76" s="96" t="str">
        <f t="shared" ca="1" si="87"/>
        <v>670305-2******</v>
      </c>
      <c r="F76" s="96" t="str">
        <f t="shared" ca="1" si="88"/>
        <v>120여단 5대대</v>
      </c>
      <c r="G76" s="142" t="str">
        <f t="shared" ca="1" si="89"/>
        <v>민간조리원</v>
      </c>
      <c r="H76" s="183">
        <f t="shared" ca="1" si="90"/>
        <v>2142210</v>
      </c>
      <c r="I76" s="184">
        <f t="shared" ca="1" si="91"/>
        <v>100000</v>
      </c>
      <c r="J76" s="184">
        <f t="shared" ca="1" si="92"/>
        <v>2042210</v>
      </c>
      <c r="K76" s="184">
        <f t="shared" ca="1" si="93"/>
        <v>211680</v>
      </c>
      <c r="L76" s="184">
        <f t="shared" ca="1" si="94"/>
        <v>1930530</v>
      </c>
      <c r="M76" s="184">
        <f t="shared" ca="1" si="95"/>
        <v>1922210</v>
      </c>
      <c r="N76" s="184">
        <f t="shared" ca="1" si="96"/>
        <v>0</v>
      </c>
      <c r="O76" s="184">
        <f t="shared" ca="1" si="97"/>
        <v>0</v>
      </c>
      <c r="P76" s="184">
        <f t="shared" ca="1" si="98"/>
        <v>0</v>
      </c>
      <c r="Q76" s="184">
        <f t="shared" ca="1" si="99"/>
        <v>70000</v>
      </c>
      <c r="R76" s="184">
        <f t="shared" ca="1" si="100"/>
        <v>140000</v>
      </c>
      <c r="S76" s="184">
        <f t="shared" ca="1" si="101"/>
        <v>0</v>
      </c>
      <c r="T76" s="184">
        <f t="shared" ca="1" si="102"/>
        <v>0</v>
      </c>
      <c r="U76" s="184">
        <f t="shared" ca="1" si="103"/>
        <v>10000</v>
      </c>
      <c r="V76" s="184">
        <f t="shared" ca="1" si="104"/>
        <v>20810</v>
      </c>
      <c r="W76" s="184">
        <f t="shared" ca="1" si="105"/>
        <v>2080</v>
      </c>
      <c r="X76" s="184">
        <f t="shared" ca="1" si="106"/>
        <v>92070</v>
      </c>
      <c r="Y76" s="184">
        <f t="shared" ca="1" si="107"/>
        <v>69990</v>
      </c>
      <c r="Z76" s="184">
        <f t="shared" ca="1" si="108"/>
        <v>8960</v>
      </c>
      <c r="AA76" s="184">
        <f t="shared" ca="1" si="109"/>
        <v>17770</v>
      </c>
      <c r="AB76" s="184">
        <f t="shared" ca="1" si="110"/>
        <v>0</v>
      </c>
      <c r="AC76" s="184">
        <f t="shared" ca="1" si="111"/>
        <v>0</v>
      </c>
      <c r="AD76" s="185">
        <f t="shared" ca="1" si="112"/>
        <v>0</v>
      </c>
    </row>
    <row r="77" spans="1:30" ht="17.25" customHeight="1" x14ac:dyDescent="0.3">
      <c r="A77" s="47" t="s">
        <v>427</v>
      </c>
      <c r="B77" s="22" t="s">
        <v>206</v>
      </c>
      <c r="C77" s="22">
        <v>13</v>
      </c>
      <c r="D77" s="96" t="str">
        <f t="shared" ca="1" si="86"/>
        <v>신명숙</v>
      </c>
      <c r="E77" s="96" t="str">
        <f t="shared" ca="1" si="87"/>
        <v>580528-2******</v>
      </c>
      <c r="F77" s="96" t="str">
        <f t="shared" ca="1" si="88"/>
        <v>120여단 6대대</v>
      </c>
      <c r="G77" s="142" t="str">
        <f t="shared" ca="1" si="89"/>
        <v>민간조리원</v>
      </c>
      <c r="H77" s="183">
        <f t="shared" ca="1" si="90"/>
        <v>2132210</v>
      </c>
      <c r="I77" s="184">
        <f t="shared" ca="1" si="91"/>
        <v>100000</v>
      </c>
      <c r="J77" s="184">
        <f t="shared" ca="1" si="92"/>
        <v>2032210</v>
      </c>
      <c r="K77" s="184">
        <f t="shared" ca="1" si="93"/>
        <v>113990</v>
      </c>
      <c r="L77" s="184">
        <f t="shared" ca="1" si="94"/>
        <v>2018220</v>
      </c>
      <c r="M77" s="184">
        <f t="shared" ca="1" si="95"/>
        <v>1922210</v>
      </c>
      <c r="N77" s="184">
        <f t="shared" ca="1" si="96"/>
        <v>0</v>
      </c>
      <c r="O77" s="184">
        <f t="shared" ca="1" si="97"/>
        <v>0</v>
      </c>
      <c r="P77" s="184">
        <f t="shared" ca="1" si="98"/>
        <v>0</v>
      </c>
      <c r="Q77" s="184">
        <f t="shared" ca="1" si="99"/>
        <v>70000</v>
      </c>
      <c r="R77" s="184">
        <f t="shared" ca="1" si="100"/>
        <v>140000</v>
      </c>
      <c r="S77" s="184">
        <f t="shared" ca="1" si="101"/>
        <v>0</v>
      </c>
      <c r="T77" s="184">
        <f t="shared" ca="1" si="102"/>
        <v>0</v>
      </c>
      <c r="U77" s="184">
        <f t="shared" ca="1" si="103"/>
        <v>0</v>
      </c>
      <c r="V77" s="184">
        <f t="shared" ca="1" si="104"/>
        <v>15370</v>
      </c>
      <c r="W77" s="184">
        <f t="shared" ca="1" si="105"/>
        <v>1530</v>
      </c>
      <c r="X77" s="184">
        <f t="shared" ca="1" si="106"/>
        <v>0</v>
      </c>
      <c r="Y77" s="184">
        <f t="shared" ca="1" si="107"/>
        <v>70260</v>
      </c>
      <c r="Z77" s="184">
        <f t="shared" ca="1" si="108"/>
        <v>9000</v>
      </c>
      <c r="AA77" s="184">
        <f t="shared" ca="1" si="109"/>
        <v>17830</v>
      </c>
      <c r="AB77" s="184">
        <f t="shared" ca="1" si="110"/>
        <v>0</v>
      </c>
      <c r="AC77" s="184">
        <f t="shared" ca="1" si="111"/>
        <v>0</v>
      </c>
      <c r="AD77" s="185">
        <f t="shared" ca="1" si="112"/>
        <v>0</v>
      </c>
    </row>
    <row r="78" spans="1:30" ht="17.25" customHeight="1" x14ac:dyDescent="0.3">
      <c r="A78" s="47" t="s">
        <v>427</v>
      </c>
      <c r="B78" s="22" t="s">
        <v>206</v>
      </c>
      <c r="C78" s="22">
        <v>14</v>
      </c>
      <c r="D78" s="96" t="str">
        <f t="shared" ca="1" si="86"/>
        <v>김영경</v>
      </c>
      <c r="E78" s="96" t="str">
        <f t="shared" ca="1" si="87"/>
        <v>770214-2******</v>
      </c>
      <c r="F78" s="96" t="str">
        <f t="shared" ca="1" si="88"/>
        <v>121여단 본부</v>
      </c>
      <c r="G78" s="142" t="str">
        <f t="shared" ca="1" si="89"/>
        <v>민간조리원</v>
      </c>
      <c r="H78" s="183">
        <f t="shared" ca="1" si="90"/>
        <v>2132210</v>
      </c>
      <c r="I78" s="184">
        <f t="shared" ca="1" si="91"/>
        <v>100000</v>
      </c>
      <c r="J78" s="184">
        <f t="shared" ca="1" si="92"/>
        <v>2032210</v>
      </c>
      <c r="K78" s="184">
        <f t="shared" ca="1" si="93"/>
        <v>206650</v>
      </c>
      <c r="L78" s="184">
        <f t="shared" ca="1" si="94"/>
        <v>1925560</v>
      </c>
      <c r="M78" s="184">
        <f t="shared" ca="1" si="95"/>
        <v>1922210</v>
      </c>
      <c r="N78" s="184">
        <f t="shared" ca="1" si="96"/>
        <v>0</v>
      </c>
      <c r="O78" s="184">
        <f t="shared" ca="1" si="97"/>
        <v>0</v>
      </c>
      <c r="P78" s="184">
        <f t="shared" ca="1" si="98"/>
        <v>0</v>
      </c>
      <c r="Q78" s="184">
        <f t="shared" ca="1" si="99"/>
        <v>70000</v>
      </c>
      <c r="R78" s="184">
        <f t="shared" ca="1" si="100"/>
        <v>140000</v>
      </c>
      <c r="S78" s="184">
        <f t="shared" ca="1" si="101"/>
        <v>0</v>
      </c>
      <c r="T78" s="184">
        <f t="shared" ca="1" si="102"/>
        <v>0</v>
      </c>
      <c r="U78" s="184">
        <f t="shared" ca="1" si="103"/>
        <v>0</v>
      </c>
      <c r="V78" s="184">
        <f t="shared" ca="1" si="104"/>
        <v>20490</v>
      </c>
      <c r="W78" s="184">
        <f t="shared" ca="1" si="105"/>
        <v>2040</v>
      </c>
      <c r="X78" s="184">
        <f t="shared" ca="1" si="106"/>
        <v>87520</v>
      </c>
      <c r="Y78" s="184">
        <f t="shared" ca="1" si="107"/>
        <v>69910</v>
      </c>
      <c r="Z78" s="184">
        <f t="shared" ca="1" si="108"/>
        <v>8950</v>
      </c>
      <c r="AA78" s="184">
        <f t="shared" ca="1" si="109"/>
        <v>17740</v>
      </c>
      <c r="AB78" s="184">
        <f t="shared" ca="1" si="110"/>
        <v>0</v>
      </c>
      <c r="AC78" s="184">
        <f t="shared" ca="1" si="111"/>
        <v>0</v>
      </c>
      <c r="AD78" s="185">
        <f t="shared" ca="1" si="112"/>
        <v>0</v>
      </c>
    </row>
    <row r="79" spans="1:30" ht="17.25" customHeight="1" x14ac:dyDescent="0.3">
      <c r="A79" s="47" t="s">
        <v>427</v>
      </c>
      <c r="B79" s="22" t="s">
        <v>206</v>
      </c>
      <c r="C79" s="22">
        <v>15</v>
      </c>
      <c r="D79" s="96" t="str">
        <f t="shared" ca="1" si="86"/>
        <v>손송주</v>
      </c>
      <c r="E79" s="96" t="str">
        <f t="shared" ca="1" si="87"/>
        <v>760727-2******</v>
      </c>
      <c r="F79" s="96" t="str">
        <f t="shared" ca="1" si="88"/>
        <v>121여단 본부</v>
      </c>
      <c r="G79" s="142" t="str">
        <f t="shared" ca="1" si="89"/>
        <v>민간조리원</v>
      </c>
      <c r="H79" s="183">
        <f t="shared" ca="1" si="90"/>
        <v>2132210</v>
      </c>
      <c r="I79" s="184">
        <f t="shared" ca="1" si="91"/>
        <v>100000</v>
      </c>
      <c r="J79" s="184">
        <f t="shared" ca="1" si="92"/>
        <v>2032210</v>
      </c>
      <c r="K79" s="184">
        <f t="shared" ca="1" si="93"/>
        <v>218860</v>
      </c>
      <c r="L79" s="184">
        <f t="shared" ca="1" si="94"/>
        <v>1913350</v>
      </c>
      <c r="M79" s="184">
        <f t="shared" ca="1" si="95"/>
        <v>1922210</v>
      </c>
      <c r="N79" s="184">
        <f t="shared" ca="1" si="96"/>
        <v>0</v>
      </c>
      <c r="O79" s="184">
        <f t="shared" ca="1" si="97"/>
        <v>0</v>
      </c>
      <c r="P79" s="184">
        <f t="shared" ca="1" si="98"/>
        <v>0</v>
      </c>
      <c r="Q79" s="184">
        <f t="shared" ca="1" si="99"/>
        <v>70000</v>
      </c>
      <c r="R79" s="184">
        <f t="shared" ca="1" si="100"/>
        <v>140000</v>
      </c>
      <c r="S79" s="184">
        <f t="shared" ca="1" si="101"/>
        <v>0</v>
      </c>
      <c r="T79" s="184">
        <f t="shared" ca="1" si="102"/>
        <v>0</v>
      </c>
      <c r="U79" s="184">
        <f t="shared" ca="1" si="103"/>
        <v>0</v>
      </c>
      <c r="V79" s="184">
        <f t="shared" ca="1" si="104"/>
        <v>20490</v>
      </c>
      <c r="W79" s="184">
        <f t="shared" ca="1" si="105"/>
        <v>2040</v>
      </c>
      <c r="X79" s="184">
        <f t="shared" ca="1" si="106"/>
        <v>94000</v>
      </c>
      <c r="Y79" s="184">
        <f t="shared" ca="1" si="107"/>
        <v>74050</v>
      </c>
      <c r="Z79" s="184">
        <f t="shared" ca="1" si="108"/>
        <v>9480</v>
      </c>
      <c r="AA79" s="184">
        <f t="shared" ca="1" si="109"/>
        <v>18800</v>
      </c>
      <c r="AB79" s="184">
        <f t="shared" ca="1" si="110"/>
        <v>0</v>
      </c>
      <c r="AC79" s="184">
        <f t="shared" ca="1" si="111"/>
        <v>0</v>
      </c>
      <c r="AD79" s="185">
        <f t="shared" ca="1" si="112"/>
        <v>0</v>
      </c>
    </row>
    <row r="80" spans="1:30" ht="17.25" customHeight="1" x14ac:dyDescent="0.3">
      <c r="A80" s="47" t="s">
        <v>427</v>
      </c>
      <c r="B80" s="22" t="s">
        <v>206</v>
      </c>
      <c r="C80" s="22">
        <v>16</v>
      </c>
      <c r="D80" s="96" t="str">
        <f t="shared" ca="1" si="86"/>
        <v>박분영</v>
      </c>
      <c r="E80" s="96" t="str">
        <f t="shared" ca="1" si="87"/>
        <v>800502-2******</v>
      </c>
      <c r="F80" s="96" t="str">
        <f t="shared" ca="1" si="88"/>
        <v>121여단 1대대</v>
      </c>
      <c r="G80" s="142" t="str">
        <f t="shared" ca="1" si="89"/>
        <v>민간조리원</v>
      </c>
      <c r="H80" s="183">
        <f t="shared" ca="1" si="90"/>
        <v>2132210</v>
      </c>
      <c r="I80" s="184">
        <f t="shared" ca="1" si="91"/>
        <v>100000</v>
      </c>
      <c r="J80" s="184">
        <f t="shared" ca="1" si="92"/>
        <v>2032210</v>
      </c>
      <c r="K80" s="184">
        <f t="shared" ca="1" si="93"/>
        <v>218860</v>
      </c>
      <c r="L80" s="184">
        <f t="shared" ca="1" si="94"/>
        <v>1913350</v>
      </c>
      <c r="M80" s="184">
        <f t="shared" ca="1" si="95"/>
        <v>1922210</v>
      </c>
      <c r="N80" s="184">
        <f t="shared" ca="1" si="96"/>
        <v>0</v>
      </c>
      <c r="O80" s="184">
        <f t="shared" ca="1" si="97"/>
        <v>0</v>
      </c>
      <c r="P80" s="184">
        <f t="shared" ca="1" si="98"/>
        <v>0</v>
      </c>
      <c r="Q80" s="184">
        <f t="shared" ca="1" si="99"/>
        <v>70000</v>
      </c>
      <c r="R80" s="184">
        <f t="shared" ca="1" si="100"/>
        <v>140000</v>
      </c>
      <c r="S80" s="184">
        <f t="shared" ca="1" si="101"/>
        <v>0</v>
      </c>
      <c r="T80" s="184">
        <f t="shared" ca="1" si="102"/>
        <v>0</v>
      </c>
      <c r="U80" s="184">
        <f t="shared" ca="1" si="103"/>
        <v>0</v>
      </c>
      <c r="V80" s="184">
        <f t="shared" ca="1" si="104"/>
        <v>20490</v>
      </c>
      <c r="W80" s="184">
        <f t="shared" ca="1" si="105"/>
        <v>2040</v>
      </c>
      <c r="X80" s="184">
        <f t="shared" ca="1" si="106"/>
        <v>94000</v>
      </c>
      <c r="Y80" s="184">
        <f t="shared" ca="1" si="107"/>
        <v>74050</v>
      </c>
      <c r="Z80" s="184">
        <f t="shared" ca="1" si="108"/>
        <v>9480</v>
      </c>
      <c r="AA80" s="184">
        <f t="shared" ca="1" si="109"/>
        <v>18800</v>
      </c>
      <c r="AB80" s="184">
        <f t="shared" ca="1" si="110"/>
        <v>0</v>
      </c>
      <c r="AC80" s="184">
        <f t="shared" ca="1" si="111"/>
        <v>0</v>
      </c>
      <c r="AD80" s="185">
        <f t="shared" ca="1" si="112"/>
        <v>0</v>
      </c>
    </row>
    <row r="81" spans="1:30" ht="17.25" customHeight="1" x14ac:dyDescent="0.3">
      <c r="A81" s="30" t="s">
        <v>13</v>
      </c>
      <c r="B81" s="30" t="s">
        <v>206</v>
      </c>
      <c r="C81" s="30" t="s">
        <v>373</v>
      </c>
      <c r="D81" s="30"/>
      <c r="E81" s="30"/>
      <c r="F81" s="30"/>
      <c r="G81" s="144"/>
      <c r="H81" s="161">
        <f ca="1">SUM(H65:H80)</f>
        <v>34093560</v>
      </c>
      <c r="I81" s="162">
        <f t="shared" ref="I81:AD81" ca="1" si="113">SUM(I65:I80)</f>
        <v>1600000</v>
      </c>
      <c r="J81" s="162">
        <f t="shared" ca="1" si="113"/>
        <v>32493560</v>
      </c>
      <c r="K81" s="162">
        <f t="shared" ca="1" si="113"/>
        <v>3099360</v>
      </c>
      <c r="L81" s="162">
        <f t="shared" ca="1" si="113"/>
        <v>30994200</v>
      </c>
      <c r="M81" s="162">
        <f t="shared" ca="1" si="113"/>
        <v>30663560</v>
      </c>
      <c r="N81" s="162">
        <f t="shared" ca="1" si="113"/>
        <v>0</v>
      </c>
      <c r="O81" s="162">
        <f t="shared" ca="1" si="113"/>
        <v>0</v>
      </c>
      <c r="P81" s="162">
        <f t="shared" ca="1" si="113"/>
        <v>0</v>
      </c>
      <c r="Q81" s="162">
        <f t="shared" ca="1" si="113"/>
        <v>1120000</v>
      </c>
      <c r="R81" s="162">
        <f t="shared" ca="1" si="113"/>
        <v>2240000</v>
      </c>
      <c r="S81" s="162">
        <f t="shared" ca="1" si="113"/>
        <v>0</v>
      </c>
      <c r="T81" s="162">
        <f t="shared" ca="1" si="113"/>
        <v>0</v>
      </c>
      <c r="U81" s="162">
        <f t="shared" ca="1" si="113"/>
        <v>70000</v>
      </c>
      <c r="V81" s="162">
        <f t="shared" ca="1" si="113"/>
        <v>304510</v>
      </c>
      <c r="W81" s="162">
        <f t="shared" ca="1" si="113"/>
        <v>30360</v>
      </c>
      <c r="X81" s="162">
        <f t="shared" ca="1" si="113"/>
        <v>1191880</v>
      </c>
      <c r="Y81" s="162">
        <f t="shared" ca="1" si="113"/>
        <v>1138030</v>
      </c>
      <c r="Z81" s="162">
        <f t="shared" ca="1" si="113"/>
        <v>145720</v>
      </c>
      <c r="AA81" s="162">
        <f t="shared" ca="1" si="113"/>
        <v>288860</v>
      </c>
      <c r="AB81" s="162">
        <f t="shared" ca="1" si="113"/>
        <v>0</v>
      </c>
      <c r="AC81" s="162">
        <f t="shared" ca="1" si="113"/>
        <v>0</v>
      </c>
      <c r="AD81" s="163">
        <f t="shared" ca="1" si="113"/>
        <v>0</v>
      </c>
    </row>
    <row r="82" spans="1:30" ht="17.25" customHeight="1" x14ac:dyDescent="0.3">
      <c r="A82" s="47" t="s">
        <v>404</v>
      </c>
      <c r="B82" s="22" t="s">
        <v>259</v>
      </c>
      <c r="C82" s="22">
        <v>1</v>
      </c>
      <c r="D82" s="96" t="str">
        <f ca="1">VLOOKUP($C82,INDIRECT("인사기본정보!$B:$K"),2,0)</f>
        <v>길윤미</v>
      </c>
      <c r="E82" s="96" t="str">
        <f ca="1">VLOOKUP($C82,INDIRECT("인사기본정보!$B:$K"),3,0)</f>
        <v>710309-2******</v>
      </c>
      <c r="F82" s="96" t="str">
        <f ca="1">VLOOKUP($C82,INDIRECT("인사기본정보!$B:$K"),4,0)</f>
        <v>501여단 본부</v>
      </c>
      <c r="G82" s="142" t="str">
        <f ca="1">VLOOKUP($C82,INDIRECT("인사기본정보!$B:$K"),5,0)</f>
        <v>민간조리원</v>
      </c>
      <c r="H82" s="183">
        <f ca="1">VLOOKUP($C82,INDIRECT($A82&amp;"!$A:$BA"),16,0)</f>
        <v>0</v>
      </c>
      <c r="I82" s="184">
        <f ca="1">VLOOKUP($C82,INDIRECT($A82&amp;"!$A:$BA"),17,0)</f>
        <v>0</v>
      </c>
      <c r="J82" s="184">
        <f ca="1">VLOOKUP($C82,INDIRECT($A82&amp;"!$A:$BA"),18,0)</f>
        <v>0</v>
      </c>
      <c r="K82" s="184">
        <f ca="1">VLOOKUP($C82,INDIRECT($A82&amp;"!$A:$BA"),19,0)</f>
        <v>0</v>
      </c>
      <c r="L82" s="184">
        <f ca="1">VLOOKUP($C82,INDIRECT($A82&amp;"!$A:$BA"),20,0)</f>
        <v>0</v>
      </c>
      <c r="M82" s="184">
        <f ca="1">VLOOKUP($C82,INDIRECT($A82&amp;"!$A:$BA"),21,0)</f>
        <v>0</v>
      </c>
      <c r="N82" s="184">
        <f ca="1">VLOOKUP($C82,INDIRECT($A82&amp;"!$A:$BA"),22,0)</f>
        <v>0</v>
      </c>
      <c r="O82" s="184">
        <f ca="1">VLOOKUP($C82,INDIRECT($A82&amp;"!$A:$BA"),23,0)</f>
        <v>0</v>
      </c>
      <c r="P82" s="184">
        <f ca="1">VLOOKUP($C82,INDIRECT($A82&amp;"!$A:$BA"),24,0)</f>
        <v>0</v>
      </c>
      <c r="Q82" s="184">
        <f ca="1">VLOOKUP($C82,INDIRECT($A82&amp;"!$A:$BA"),25,0)</f>
        <v>0</v>
      </c>
      <c r="R82" s="184">
        <f ca="1">VLOOKUP($C82,INDIRECT($A82&amp;"!$A:$BA"),26,0)</f>
        <v>0</v>
      </c>
      <c r="S82" s="184">
        <f ca="1">VLOOKUP($C82,INDIRECT($A82&amp;"!$A:$BA"),27,0)</f>
        <v>0</v>
      </c>
      <c r="T82" s="184">
        <f ca="1">VLOOKUP($C82,INDIRECT($A82&amp;"!$A:$BA"),28,0)</f>
        <v>0</v>
      </c>
      <c r="U82" s="184">
        <f ca="1">VLOOKUP($C82,INDIRECT($A82&amp;"!$A:$BA"),29,0)</f>
        <v>0</v>
      </c>
      <c r="V82" s="184">
        <f ca="1">VLOOKUP($C82,INDIRECT($A82&amp;"!$A:$BA"),30,0)</f>
        <v>0</v>
      </c>
      <c r="W82" s="184">
        <f ca="1">VLOOKUP($C82,INDIRECT($A82&amp;"!$A:$BA"),31,0)</f>
        <v>0</v>
      </c>
      <c r="X82" s="184">
        <f ca="1">VLOOKUP($C82,INDIRECT($A82&amp;"!$A:$BA"),32,0)</f>
        <v>0</v>
      </c>
      <c r="Y82" s="184">
        <f ca="1">VLOOKUP($C82,INDIRECT($A82&amp;"!$A:$BA"),33,0)</f>
        <v>0</v>
      </c>
      <c r="Z82" s="184">
        <f ca="1">VLOOKUP($C82,INDIRECT($A82&amp;"!$A:$BA"),34,0)</f>
        <v>0</v>
      </c>
      <c r="AA82" s="184">
        <f ca="1">VLOOKUP($C82,INDIRECT($A82&amp;"!$A:$BA"),35,0)</f>
        <v>0</v>
      </c>
      <c r="AB82" s="184">
        <f ca="1">VLOOKUP($C82,INDIRECT($A82&amp;"!$A:$BA"),36,0)</f>
        <v>0</v>
      </c>
      <c r="AC82" s="184">
        <f ca="1">VLOOKUP($C82,INDIRECT($A82&amp;"!$A:$BA"),37,0)</f>
        <v>0</v>
      </c>
      <c r="AD82" s="185">
        <f ca="1">VLOOKUP($C82,INDIRECT($A82&amp;"!$A:$BA"),38,0)</f>
        <v>0</v>
      </c>
    </row>
    <row r="83" spans="1:30" ht="17.25" customHeight="1" x14ac:dyDescent="0.3">
      <c r="A83" s="47" t="s">
        <v>404</v>
      </c>
      <c r="B83" s="22" t="s">
        <v>259</v>
      </c>
      <c r="C83" s="22">
        <v>2</v>
      </c>
      <c r="D83" s="96" t="str">
        <f t="shared" ref="D83:D97" ca="1" si="114">VLOOKUP($C83,INDIRECT("인사기본정보!$B:$K"),2,0)</f>
        <v>이성실</v>
      </c>
      <c r="E83" s="96" t="str">
        <f t="shared" ref="E83:E97" ca="1" si="115">VLOOKUP($C83,INDIRECT("인사기본정보!$B:$K"),3,0)</f>
        <v>741204-2******</v>
      </c>
      <c r="F83" s="96" t="str">
        <f t="shared" ref="F83:F97" ca="1" si="116">VLOOKUP($C83,INDIRECT("인사기본정보!$B:$K"),4,0)</f>
        <v>501여단 본부</v>
      </c>
      <c r="G83" s="142" t="str">
        <f t="shared" ref="G83:G97" ca="1" si="117">VLOOKUP($C83,INDIRECT("인사기본정보!$B:$K"),5,0)</f>
        <v>민간조리원</v>
      </c>
      <c r="H83" s="183">
        <f t="shared" ref="H83:H97" ca="1" si="118">VLOOKUP($C83,INDIRECT($A83&amp;"!$A:$BA"),16,0)</f>
        <v>0</v>
      </c>
      <c r="I83" s="184">
        <f t="shared" ref="I83:I97" ca="1" si="119">VLOOKUP($C83,INDIRECT($A83&amp;"!$A:$BA"),17,0)</f>
        <v>0</v>
      </c>
      <c r="J83" s="184">
        <f t="shared" ref="J83:J97" ca="1" si="120">VLOOKUP($C83,INDIRECT($A83&amp;"!$A:$BA"),18,0)</f>
        <v>0</v>
      </c>
      <c r="K83" s="184">
        <f t="shared" ref="K83:K97" ca="1" si="121">VLOOKUP($C83,INDIRECT($A83&amp;"!$A:$BA"),19,0)</f>
        <v>0</v>
      </c>
      <c r="L83" s="184">
        <f t="shared" ref="L83:L97" ca="1" si="122">VLOOKUP($C83,INDIRECT($A83&amp;"!$A:$BA"),20,0)</f>
        <v>0</v>
      </c>
      <c r="M83" s="184">
        <f t="shared" ref="M83:M97" ca="1" si="123">VLOOKUP($C83,INDIRECT($A83&amp;"!$A:$BA"),21,0)</f>
        <v>0</v>
      </c>
      <c r="N83" s="184">
        <f t="shared" ref="N83:N97" ca="1" si="124">VLOOKUP($C83,INDIRECT($A83&amp;"!$A:$BA"),22,0)</f>
        <v>0</v>
      </c>
      <c r="O83" s="184">
        <f t="shared" ref="O83:O97" ca="1" si="125">VLOOKUP($C83,INDIRECT($A83&amp;"!$A:$BA"),23,0)</f>
        <v>0</v>
      </c>
      <c r="P83" s="184">
        <f t="shared" ref="P83:P97" ca="1" si="126">VLOOKUP($C83,INDIRECT($A83&amp;"!$A:$BA"),24,0)</f>
        <v>0</v>
      </c>
      <c r="Q83" s="184">
        <f t="shared" ref="Q83:Q97" ca="1" si="127">VLOOKUP($C83,INDIRECT($A83&amp;"!$A:$BA"),25,0)</f>
        <v>0</v>
      </c>
      <c r="R83" s="184">
        <f t="shared" ref="R83:R97" ca="1" si="128">VLOOKUP($C83,INDIRECT($A83&amp;"!$A:$BA"),26,0)</f>
        <v>0</v>
      </c>
      <c r="S83" s="184">
        <f t="shared" ref="S83:S97" ca="1" si="129">VLOOKUP($C83,INDIRECT($A83&amp;"!$A:$BA"),27,0)</f>
        <v>0</v>
      </c>
      <c r="T83" s="184">
        <f t="shared" ref="T83:T97" ca="1" si="130">VLOOKUP($C83,INDIRECT($A83&amp;"!$A:$BA"),28,0)</f>
        <v>0</v>
      </c>
      <c r="U83" s="184">
        <f t="shared" ref="U83:U97" ca="1" si="131">VLOOKUP($C83,INDIRECT($A83&amp;"!$A:$BA"),29,0)</f>
        <v>0</v>
      </c>
      <c r="V83" s="184">
        <f t="shared" ref="V83:V97" ca="1" si="132">VLOOKUP($C83,INDIRECT($A83&amp;"!$A:$BA"),30,0)</f>
        <v>0</v>
      </c>
      <c r="W83" s="184">
        <f t="shared" ref="W83:W97" ca="1" si="133">VLOOKUP($C83,INDIRECT($A83&amp;"!$A:$BA"),31,0)</f>
        <v>0</v>
      </c>
      <c r="X83" s="184">
        <f t="shared" ref="X83:X97" ca="1" si="134">VLOOKUP($C83,INDIRECT($A83&amp;"!$A:$BA"),32,0)</f>
        <v>0</v>
      </c>
      <c r="Y83" s="184">
        <f t="shared" ref="Y83:Y97" ca="1" si="135">VLOOKUP($C83,INDIRECT($A83&amp;"!$A:$BA"),33,0)</f>
        <v>0</v>
      </c>
      <c r="Z83" s="184">
        <f t="shared" ref="Z83:Z97" ca="1" si="136">VLOOKUP($C83,INDIRECT($A83&amp;"!$A:$BA"),34,0)</f>
        <v>0</v>
      </c>
      <c r="AA83" s="184">
        <f t="shared" ref="AA83:AA97" ca="1" si="137">VLOOKUP($C83,INDIRECT($A83&amp;"!$A:$BA"),35,0)</f>
        <v>0</v>
      </c>
      <c r="AB83" s="184">
        <f t="shared" ref="AB83:AB97" ca="1" si="138">VLOOKUP($C83,INDIRECT($A83&amp;"!$A:$BA"),36,0)</f>
        <v>0</v>
      </c>
      <c r="AC83" s="184">
        <f t="shared" ref="AC83:AC97" ca="1" si="139">VLOOKUP($C83,INDIRECT($A83&amp;"!$A:$BA"),37,0)</f>
        <v>0</v>
      </c>
      <c r="AD83" s="185">
        <f t="shared" ref="AD83:AD97" ca="1" si="140">VLOOKUP($C83,INDIRECT($A83&amp;"!$A:$BA"),38,0)</f>
        <v>0</v>
      </c>
    </row>
    <row r="84" spans="1:30" ht="17.25" customHeight="1" x14ac:dyDescent="0.3">
      <c r="A84" s="47" t="s">
        <v>404</v>
      </c>
      <c r="B84" s="22" t="s">
        <v>259</v>
      </c>
      <c r="C84" s="22">
        <v>3</v>
      </c>
      <c r="D84" s="96" t="str">
        <f t="shared" ca="1" si="114"/>
        <v>임세영</v>
      </c>
      <c r="E84" s="96" t="str">
        <f t="shared" ca="1" si="115"/>
        <v>700910-2******</v>
      </c>
      <c r="F84" s="96" t="str">
        <f t="shared" ca="1" si="116"/>
        <v>501여단 1대대</v>
      </c>
      <c r="G84" s="142" t="str">
        <f t="shared" ca="1" si="117"/>
        <v>민간조리원</v>
      </c>
      <c r="H84" s="183">
        <f t="shared" ca="1" si="118"/>
        <v>0</v>
      </c>
      <c r="I84" s="184">
        <f t="shared" ca="1" si="119"/>
        <v>0</v>
      </c>
      <c r="J84" s="184">
        <f t="shared" ca="1" si="120"/>
        <v>0</v>
      </c>
      <c r="K84" s="184">
        <f t="shared" ca="1" si="121"/>
        <v>0</v>
      </c>
      <c r="L84" s="184">
        <f t="shared" ca="1" si="122"/>
        <v>0</v>
      </c>
      <c r="M84" s="184">
        <f t="shared" ca="1" si="123"/>
        <v>0</v>
      </c>
      <c r="N84" s="184">
        <f t="shared" ca="1" si="124"/>
        <v>0</v>
      </c>
      <c r="O84" s="184">
        <f t="shared" ca="1" si="125"/>
        <v>0</v>
      </c>
      <c r="P84" s="184">
        <f t="shared" ca="1" si="126"/>
        <v>0</v>
      </c>
      <c r="Q84" s="184">
        <f t="shared" ca="1" si="127"/>
        <v>0</v>
      </c>
      <c r="R84" s="184">
        <f t="shared" ca="1" si="128"/>
        <v>0</v>
      </c>
      <c r="S84" s="184">
        <f t="shared" ca="1" si="129"/>
        <v>0</v>
      </c>
      <c r="T84" s="184">
        <f t="shared" ca="1" si="130"/>
        <v>0</v>
      </c>
      <c r="U84" s="184">
        <f t="shared" ca="1" si="131"/>
        <v>0</v>
      </c>
      <c r="V84" s="184">
        <f t="shared" ca="1" si="132"/>
        <v>0</v>
      </c>
      <c r="W84" s="184">
        <f t="shared" ca="1" si="133"/>
        <v>0</v>
      </c>
      <c r="X84" s="184">
        <f t="shared" ca="1" si="134"/>
        <v>0</v>
      </c>
      <c r="Y84" s="184">
        <f t="shared" ca="1" si="135"/>
        <v>0</v>
      </c>
      <c r="Z84" s="184">
        <f t="shared" ca="1" si="136"/>
        <v>0</v>
      </c>
      <c r="AA84" s="184">
        <f t="shared" ca="1" si="137"/>
        <v>0</v>
      </c>
      <c r="AB84" s="184">
        <f t="shared" ca="1" si="138"/>
        <v>0</v>
      </c>
      <c r="AC84" s="184">
        <f t="shared" ca="1" si="139"/>
        <v>0</v>
      </c>
      <c r="AD84" s="185">
        <f t="shared" ca="1" si="140"/>
        <v>0</v>
      </c>
    </row>
    <row r="85" spans="1:30" ht="17.25" customHeight="1" x14ac:dyDescent="0.3">
      <c r="A85" s="47" t="s">
        <v>404</v>
      </c>
      <c r="B85" s="22" t="s">
        <v>259</v>
      </c>
      <c r="C85" s="22">
        <v>4</v>
      </c>
      <c r="D85" s="96" t="str">
        <f t="shared" ca="1" si="114"/>
        <v>김서정</v>
      </c>
      <c r="E85" s="96" t="str">
        <f t="shared" ca="1" si="115"/>
        <v>780828-2******</v>
      </c>
      <c r="F85" s="96" t="str">
        <f t="shared" ca="1" si="116"/>
        <v>501여단 4대대</v>
      </c>
      <c r="G85" s="142" t="str">
        <f t="shared" ca="1" si="117"/>
        <v>민간조리원</v>
      </c>
      <c r="H85" s="183">
        <f t="shared" ca="1" si="118"/>
        <v>0</v>
      </c>
      <c r="I85" s="184">
        <f t="shared" ca="1" si="119"/>
        <v>0</v>
      </c>
      <c r="J85" s="184">
        <f t="shared" ca="1" si="120"/>
        <v>0</v>
      </c>
      <c r="K85" s="184">
        <f t="shared" ca="1" si="121"/>
        <v>0</v>
      </c>
      <c r="L85" s="184">
        <f t="shared" ca="1" si="122"/>
        <v>0</v>
      </c>
      <c r="M85" s="184">
        <f t="shared" ca="1" si="123"/>
        <v>0</v>
      </c>
      <c r="N85" s="184">
        <f t="shared" ca="1" si="124"/>
        <v>0</v>
      </c>
      <c r="O85" s="184">
        <f t="shared" ca="1" si="125"/>
        <v>0</v>
      </c>
      <c r="P85" s="184">
        <f t="shared" ca="1" si="126"/>
        <v>0</v>
      </c>
      <c r="Q85" s="184">
        <f t="shared" ca="1" si="127"/>
        <v>0</v>
      </c>
      <c r="R85" s="184">
        <f t="shared" ca="1" si="128"/>
        <v>0</v>
      </c>
      <c r="S85" s="184">
        <f t="shared" ca="1" si="129"/>
        <v>0</v>
      </c>
      <c r="T85" s="184">
        <f t="shared" ca="1" si="130"/>
        <v>0</v>
      </c>
      <c r="U85" s="184">
        <f t="shared" ca="1" si="131"/>
        <v>0</v>
      </c>
      <c r="V85" s="184">
        <f t="shared" ca="1" si="132"/>
        <v>0</v>
      </c>
      <c r="W85" s="184">
        <f t="shared" ca="1" si="133"/>
        <v>0</v>
      </c>
      <c r="X85" s="184">
        <f t="shared" ca="1" si="134"/>
        <v>0</v>
      </c>
      <c r="Y85" s="184">
        <f t="shared" ca="1" si="135"/>
        <v>0</v>
      </c>
      <c r="Z85" s="184">
        <f t="shared" ca="1" si="136"/>
        <v>0</v>
      </c>
      <c r="AA85" s="184">
        <f t="shared" ca="1" si="137"/>
        <v>0</v>
      </c>
      <c r="AB85" s="184">
        <f t="shared" ca="1" si="138"/>
        <v>0</v>
      </c>
      <c r="AC85" s="184">
        <f t="shared" ca="1" si="139"/>
        <v>0</v>
      </c>
      <c r="AD85" s="185">
        <f t="shared" ca="1" si="140"/>
        <v>0</v>
      </c>
    </row>
    <row r="86" spans="1:30" ht="17.25" customHeight="1" x14ac:dyDescent="0.3">
      <c r="A86" s="47" t="s">
        <v>404</v>
      </c>
      <c r="B86" s="22" t="s">
        <v>259</v>
      </c>
      <c r="C86" s="22">
        <v>5</v>
      </c>
      <c r="D86" s="96" t="str">
        <f t="shared" ca="1" si="114"/>
        <v>윤정여</v>
      </c>
      <c r="E86" s="96" t="str">
        <f t="shared" ca="1" si="115"/>
        <v>691023-2******</v>
      </c>
      <c r="F86" s="96" t="str">
        <f t="shared" ca="1" si="116"/>
        <v>501여단 6대대</v>
      </c>
      <c r="G86" s="142" t="str">
        <f t="shared" ca="1" si="117"/>
        <v>민간조리원</v>
      </c>
      <c r="H86" s="183">
        <f t="shared" ca="1" si="118"/>
        <v>0</v>
      </c>
      <c r="I86" s="184">
        <f t="shared" ca="1" si="119"/>
        <v>0</v>
      </c>
      <c r="J86" s="184">
        <f t="shared" ca="1" si="120"/>
        <v>0</v>
      </c>
      <c r="K86" s="184">
        <f t="shared" ca="1" si="121"/>
        <v>0</v>
      </c>
      <c r="L86" s="184">
        <f t="shared" ca="1" si="122"/>
        <v>0</v>
      </c>
      <c r="M86" s="184">
        <f t="shared" ca="1" si="123"/>
        <v>0</v>
      </c>
      <c r="N86" s="184">
        <f t="shared" ca="1" si="124"/>
        <v>0</v>
      </c>
      <c r="O86" s="184">
        <f t="shared" ca="1" si="125"/>
        <v>0</v>
      </c>
      <c r="P86" s="184">
        <f t="shared" ca="1" si="126"/>
        <v>0</v>
      </c>
      <c r="Q86" s="184">
        <f t="shared" ca="1" si="127"/>
        <v>0</v>
      </c>
      <c r="R86" s="184">
        <f t="shared" ca="1" si="128"/>
        <v>0</v>
      </c>
      <c r="S86" s="184">
        <f t="shared" ca="1" si="129"/>
        <v>0</v>
      </c>
      <c r="T86" s="184">
        <f t="shared" ca="1" si="130"/>
        <v>0</v>
      </c>
      <c r="U86" s="184">
        <f t="shared" ca="1" si="131"/>
        <v>0</v>
      </c>
      <c r="V86" s="184">
        <f t="shared" ca="1" si="132"/>
        <v>0</v>
      </c>
      <c r="W86" s="184">
        <f t="shared" ca="1" si="133"/>
        <v>0</v>
      </c>
      <c r="X86" s="184">
        <f t="shared" ca="1" si="134"/>
        <v>0</v>
      </c>
      <c r="Y86" s="184">
        <f t="shared" ca="1" si="135"/>
        <v>0</v>
      </c>
      <c r="Z86" s="184">
        <f t="shared" ca="1" si="136"/>
        <v>0</v>
      </c>
      <c r="AA86" s="184">
        <f t="shared" ca="1" si="137"/>
        <v>0</v>
      </c>
      <c r="AB86" s="184">
        <f t="shared" ca="1" si="138"/>
        <v>0</v>
      </c>
      <c r="AC86" s="184">
        <f t="shared" ca="1" si="139"/>
        <v>0</v>
      </c>
      <c r="AD86" s="185">
        <f t="shared" ca="1" si="140"/>
        <v>0</v>
      </c>
    </row>
    <row r="87" spans="1:30" ht="17.25" customHeight="1" x14ac:dyDescent="0.3">
      <c r="A87" s="47" t="s">
        <v>404</v>
      </c>
      <c r="B87" s="22" t="s">
        <v>259</v>
      </c>
      <c r="C87" s="22">
        <v>6</v>
      </c>
      <c r="D87" s="96" t="str">
        <f t="shared" ca="1" si="114"/>
        <v>홍정희</v>
      </c>
      <c r="E87" s="96" t="str">
        <f t="shared" ca="1" si="115"/>
        <v>611210-2******</v>
      </c>
      <c r="F87" s="96" t="str">
        <f t="shared" ca="1" si="116"/>
        <v>501여단 7대대</v>
      </c>
      <c r="G87" s="142" t="str">
        <f t="shared" ca="1" si="117"/>
        <v>민간조리원</v>
      </c>
      <c r="H87" s="183">
        <f t="shared" ca="1" si="118"/>
        <v>0</v>
      </c>
      <c r="I87" s="184">
        <f t="shared" ca="1" si="119"/>
        <v>0</v>
      </c>
      <c r="J87" s="184">
        <f t="shared" ca="1" si="120"/>
        <v>0</v>
      </c>
      <c r="K87" s="184">
        <f t="shared" ca="1" si="121"/>
        <v>0</v>
      </c>
      <c r="L87" s="184">
        <f t="shared" ca="1" si="122"/>
        <v>0</v>
      </c>
      <c r="M87" s="184">
        <f t="shared" ca="1" si="123"/>
        <v>0</v>
      </c>
      <c r="N87" s="184">
        <f t="shared" ca="1" si="124"/>
        <v>0</v>
      </c>
      <c r="O87" s="184">
        <f t="shared" ca="1" si="125"/>
        <v>0</v>
      </c>
      <c r="P87" s="184">
        <f t="shared" ca="1" si="126"/>
        <v>0</v>
      </c>
      <c r="Q87" s="184">
        <f t="shared" ca="1" si="127"/>
        <v>0</v>
      </c>
      <c r="R87" s="184">
        <f t="shared" ca="1" si="128"/>
        <v>0</v>
      </c>
      <c r="S87" s="184">
        <f t="shared" ca="1" si="129"/>
        <v>0</v>
      </c>
      <c r="T87" s="184">
        <f t="shared" ca="1" si="130"/>
        <v>0</v>
      </c>
      <c r="U87" s="184">
        <f t="shared" ca="1" si="131"/>
        <v>0</v>
      </c>
      <c r="V87" s="184">
        <f t="shared" ca="1" si="132"/>
        <v>0</v>
      </c>
      <c r="W87" s="184">
        <f t="shared" ca="1" si="133"/>
        <v>0</v>
      </c>
      <c r="X87" s="184">
        <f t="shared" ca="1" si="134"/>
        <v>0</v>
      </c>
      <c r="Y87" s="184">
        <f t="shared" ca="1" si="135"/>
        <v>0</v>
      </c>
      <c r="Z87" s="184">
        <f t="shared" ca="1" si="136"/>
        <v>0</v>
      </c>
      <c r="AA87" s="184">
        <f t="shared" ca="1" si="137"/>
        <v>0</v>
      </c>
      <c r="AB87" s="184">
        <f t="shared" ca="1" si="138"/>
        <v>0</v>
      </c>
      <c r="AC87" s="184">
        <f t="shared" ca="1" si="139"/>
        <v>0</v>
      </c>
      <c r="AD87" s="185">
        <f t="shared" ca="1" si="140"/>
        <v>0</v>
      </c>
    </row>
    <row r="88" spans="1:30" ht="17.25" customHeight="1" x14ac:dyDescent="0.3">
      <c r="A88" s="47" t="s">
        <v>404</v>
      </c>
      <c r="B88" s="22" t="s">
        <v>259</v>
      </c>
      <c r="C88" s="22">
        <v>7</v>
      </c>
      <c r="D88" s="96" t="str">
        <f t="shared" ca="1" si="114"/>
        <v>이숙이</v>
      </c>
      <c r="E88" s="96" t="str">
        <f t="shared" ca="1" si="115"/>
        <v>680604-2******</v>
      </c>
      <c r="F88" s="96" t="str">
        <f t="shared" ca="1" si="116"/>
        <v>120여단 본부</v>
      </c>
      <c r="G88" s="142" t="str">
        <f t="shared" ca="1" si="117"/>
        <v>민간조리원</v>
      </c>
      <c r="H88" s="183">
        <f t="shared" ca="1" si="118"/>
        <v>0</v>
      </c>
      <c r="I88" s="184">
        <f t="shared" ca="1" si="119"/>
        <v>0</v>
      </c>
      <c r="J88" s="184">
        <f t="shared" ca="1" si="120"/>
        <v>0</v>
      </c>
      <c r="K88" s="184">
        <f t="shared" ca="1" si="121"/>
        <v>0</v>
      </c>
      <c r="L88" s="184">
        <f t="shared" ca="1" si="122"/>
        <v>0</v>
      </c>
      <c r="M88" s="184">
        <f t="shared" ca="1" si="123"/>
        <v>0</v>
      </c>
      <c r="N88" s="184">
        <f t="shared" ca="1" si="124"/>
        <v>0</v>
      </c>
      <c r="O88" s="184">
        <f t="shared" ca="1" si="125"/>
        <v>0</v>
      </c>
      <c r="P88" s="184">
        <f t="shared" ca="1" si="126"/>
        <v>0</v>
      </c>
      <c r="Q88" s="184">
        <f t="shared" ca="1" si="127"/>
        <v>0</v>
      </c>
      <c r="R88" s="184">
        <f t="shared" ca="1" si="128"/>
        <v>0</v>
      </c>
      <c r="S88" s="184">
        <f t="shared" ca="1" si="129"/>
        <v>0</v>
      </c>
      <c r="T88" s="184">
        <f t="shared" ca="1" si="130"/>
        <v>0</v>
      </c>
      <c r="U88" s="184">
        <f t="shared" ca="1" si="131"/>
        <v>0</v>
      </c>
      <c r="V88" s="184">
        <f t="shared" ca="1" si="132"/>
        <v>0</v>
      </c>
      <c r="W88" s="184">
        <f t="shared" ca="1" si="133"/>
        <v>0</v>
      </c>
      <c r="X88" s="184">
        <f t="shared" ca="1" si="134"/>
        <v>0</v>
      </c>
      <c r="Y88" s="184">
        <f t="shared" ca="1" si="135"/>
        <v>0</v>
      </c>
      <c r="Z88" s="184">
        <f t="shared" ca="1" si="136"/>
        <v>0</v>
      </c>
      <c r="AA88" s="184">
        <f t="shared" ca="1" si="137"/>
        <v>0</v>
      </c>
      <c r="AB88" s="184">
        <f t="shared" ca="1" si="138"/>
        <v>0</v>
      </c>
      <c r="AC88" s="184">
        <f t="shared" ca="1" si="139"/>
        <v>0</v>
      </c>
      <c r="AD88" s="185">
        <f t="shared" ca="1" si="140"/>
        <v>0</v>
      </c>
    </row>
    <row r="89" spans="1:30" ht="17.25" customHeight="1" x14ac:dyDescent="0.3">
      <c r="A89" s="47" t="s">
        <v>404</v>
      </c>
      <c r="B89" s="22" t="s">
        <v>259</v>
      </c>
      <c r="C89" s="22">
        <v>8</v>
      </c>
      <c r="D89" s="96" t="str">
        <f t="shared" ca="1" si="114"/>
        <v>박순득</v>
      </c>
      <c r="E89" s="96" t="str">
        <f t="shared" ca="1" si="115"/>
        <v>610119-2******</v>
      </c>
      <c r="F89" s="96" t="str">
        <f t="shared" ca="1" si="116"/>
        <v>120여단 1대대</v>
      </c>
      <c r="G89" s="142" t="str">
        <f t="shared" ca="1" si="117"/>
        <v>민간조리원</v>
      </c>
      <c r="H89" s="183">
        <f t="shared" ca="1" si="118"/>
        <v>0</v>
      </c>
      <c r="I89" s="184">
        <f t="shared" ca="1" si="119"/>
        <v>0</v>
      </c>
      <c r="J89" s="184">
        <f t="shared" ca="1" si="120"/>
        <v>0</v>
      </c>
      <c r="K89" s="184">
        <f t="shared" ca="1" si="121"/>
        <v>0</v>
      </c>
      <c r="L89" s="184">
        <f t="shared" ca="1" si="122"/>
        <v>0</v>
      </c>
      <c r="M89" s="184">
        <f t="shared" ca="1" si="123"/>
        <v>0</v>
      </c>
      <c r="N89" s="184">
        <f t="shared" ca="1" si="124"/>
        <v>0</v>
      </c>
      <c r="O89" s="184">
        <f t="shared" ca="1" si="125"/>
        <v>0</v>
      </c>
      <c r="P89" s="184">
        <f t="shared" ca="1" si="126"/>
        <v>0</v>
      </c>
      <c r="Q89" s="184">
        <f t="shared" ca="1" si="127"/>
        <v>0</v>
      </c>
      <c r="R89" s="184">
        <f t="shared" ca="1" si="128"/>
        <v>0</v>
      </c>
      <c r="S89" s="184">
        <f t="shared" ca="1" si="129"/>
        <v>0</v>
      </c>
      <c r="T89" s="184">
        <f t="shared" ca="1" si="130"/>
        <v>0</v>
      </c>
      <c r="U89" s="184">
        <f t="shared" ca="1" si="131"/>
        <v>0</v>
      </c>
      <c r="V89" s="184">
        <f t="shared" ca="1" si="132"/>
        <v>0</v>
      </c>
      <c r="W89" s="184">
        <f t="shared" ca="1" si="133"/>
        <v>0</v>
      </c>
      <c r="X89" s="184">
        <f t="shared" ca="1" si="134"/>
        <v>0</v>
      </c>
      <c r="Y89" s="184">
        <f t="shared" ca="1" si="135"/>
        <v>0</v>
      </c>
      <c r="Z89" s="184">
        <f t="shared" ca="1" si="136"/>
        <v>0</v>
      </c>
      <c r="AA89" s="184">
        <f t="shared" ca="1" si="137"/>
        <v>0</v>
      </c>
      <c r="AB89" s="184">
        <f t="shared" ca="1" si="138"/>
        <v>0</v>
      </c>
      <c r="AC89" s="184">
        <f t="shared" ca="1" si="139"/>
        <v>0</v>
      </c>
      <c r="AD89" s="185">
        <f t="shared" ca="1" si="140"/>
        <v>0</v>
      </c>
    </row>
    <row r="90" spans="1:30" ht="17.25" customHeight="1" x14ac:dyDescent="0.3">
      <c r="A90" s="47" t="s">
        <v>404</v>
      </c>
      <c r="B90" s="22" t="s">
        <v>259</v>
      </c>
      <c r="C90" s="22">
        <v>9</v>
      </c>
      <c r="D90" s="96" t="str">
        <f t="shared" ca="1" si="114"/>
        <v>양희자</v>
      </c>
      <c r="E90" s="96" t="str">
        <f t="shared" ca="1" si="115"/>
        <v>670115-2******</v>
      </c>
      <c r="F90" s="96" t="str">
        <f t="shared" ca="1" si="116"/>
        <v>120여단 2대대</v>
      </c>
      <c r="G90" s="142" t="str">
        <f t="shared" ca="1" si="117"/>
        <v>민간조리원</v>
      </c>
      <c r="H90" s="183">
        <f t="shared" ca="1" si="118"/>
        <v>0</v>
      </c>
      <c r="I90" s="184">
        <f t="shared" ca="1" si="119"/>
        <v>0</v>
      </c>
      <c r="J90" s="184">
        <f t="shared" ca="1" si="120"/>
        <v>0</v>
      </c>
      <c r="K90" s="184">
        <f t="shared" ca="1" si="121"/>
        <v>0</v>
      </c>
      <c r="L90" s="184">
        <f t="shared" ca="1" si="122"/>
        <v>0</v>
      </c>
      <c r="M90" s="184">
        <f t="shared" ca="1" si="123"/>
        <v>0</v>
      </c>
      <c r="N90" s="184">
        <f t="shared" ca="1" si="124"/>
        <v>0</v>
      </c>
      <c r="O90" s="184">
        <f t="shared" ca="1" si="125"/>
        <v>0</v>
      </c>
      <c r="P90" s="184">
        <f t="shared" ca="1" si="126"/>
        <v>0</v>
      </c>
      <c r="Q90" s="184">
        <f t="shared" ca="1" si="127"/>
        <v>0</v>
      </c>
      <c r="R90" s="184">
        <f t="shared" ca="1" si="128"/>
        <v>0</v>
      </c>
      <c r="S90" s="184">
        <f t="shared" ca="1" si="129"/>
        <v>0</v>
      </c>
      <c r="T90" s="184">
        <f t="shared" ca="1" si="130"/>
        <v>0</v>
      </c>
      <c r="U90" s="184">
        <f t="shared" ca="1" si="131"/>
        <v>0</v>
      </c>
      <c r="V90" s="184">
        <f t="shared" ca="1" si="132"/>
        <v>0</v>
      </c>
      <c r="W90" s="184">
        <f t="shared" ca="1" si="133"/>
        <v>0</v>
      </c>
      <c r="X90" s="184">
        <f t="shared" ca="1" si="134"/>
        <v>0</v>
      </c>
      <c r="Y90" s="184">
        <f t="shared" ca="1" si="135"/>
        <v>0</v>
      </c>
      <c r="Z90" s="184">
        <f t="shared" ca="1" si="136"/>
        <v>0</v>
      </c>
      <c r="AA90" s="184">
        <f t="shared" ca="1" si="137"/>
        <v>0</v>
      </c>
      <c r="AB90" s="184">
        <f t="shared" ca="1" si="138"/>
        <v>0</v>
      </c>
      <c r="AC90" s="184">
        <f t="shared" ca="1" si="139"/>
        <v>0</v>
      </c>
      <c r="AD90" s="185">
        <f t="shared" ca="1" si="140"/>
        <v>0</v>
      </c>
    </row>
    <row r="91" spans="1:30" ht="17.25" customHeight="1" x14ac:dyDescent="0.3">
      <c r="A91" s="47" t="s">
        <v>404</v>
      </c>
      <c r="B91" s="22" t="s">
        <v>259</v>
      </c>
      <c r="C91" s="22">
        <v>10</v>
      </c>
      <c r="D91" s="96" t="str">
        <f t="shared" ca="1" si="114"/>
        <v>권경임</v>
      </c>
      <c r="E91" s="96" t="str">
        <f t="shared" ca="1" si="115"/>
        <v>640419-2******</v>
      </c>
      <c r="F91" s="96" t="str">
        <f t="shared" ca="1" si="116"/>
        <v>120여단 3대대</v>
      </c>
      <c r="G91" s="142" t="str">
        <f t="shared" ca="1" si="117"/>
        <v>민간조리원</v>
      </c>
      <c r="H91" s="183">
        <f t="shared" ca="1" si="118"/>
        <v>0</v>
      </c>
      <c r="I91" s="184">
        <f t="shared" ca="1" si="119"/>
        <v>0</v>
      </c>
      <c r="J91" s="184">
        <f t="shared" ca="1" si="120"/>
        <v>0</v>
      </c>
      <c r="K91" s="184">
        <f t="shared" ca="1" si="121"/>
        <v>0</v>
      </c>
      <c r="L91" s="184">
        <f t="shared" ca="1" si="122"/>
        <v>0</v>
      </c>
      <c r="M91" s="184">
        <f t="shared" ca="1" si="123"/>
        <v>0</v>
      </c>
      <c r="N91" s="184">
        <f t="shared" ca="1" si="124"/>
        <v>0</v>
      </c>
      <c r="O91" s="184">
        <f t="shared" ca="1" si="125"/>
        <v>0</v>
      </c>
      <c r="P91" s="184">
        <f t="shared" ca="1" si="126"/>
        <v>0</v>
      </c>
      <c r="Q91" s="184">
        <f t="shared" ca="1" si="127"/>
        <v>0</v>
      </c>
      <c r="R91" s="184">
        <f t="shared" ca="1" si="128"/>
        <v>0</v>
      </c>
      <c r="S91" s="184">
        <f t="shared" ca="1" si="129"/>
        <v>0</v>
      </c>
      <c r="T91" s="184">
        <f t="shared" ca="1" si="130"/>
        <v>0</v>
      </c>
      <c r="U91" s="184">
        <f t="shared" ca="1" si="131"/>
        <v>0</v>
      </c>
      <c r="V91" s="184">
        <f t="shared" ca="1" si="132"/>
        <v>0</v>
      </c>
      <c r="W91" s="184">
        <f t="shared" ca="1" si="133"/>
        <v>0</v>
      </c>
      <c r="X91" s="184">
        <f t="shared" ca="1" si="134"/>
        <v>0</v>
      </c>
      <c r="Y91" s="184">
        <f t="shared" ca="1" si="135"/>
        <v>0</v>
      </c>
      <c r="Z91" s="184">
        <f t="shared" ca="1" si="136"/>
        <v>0</v>
      </c>
      <c r="AA91" s="184">
        <f t="shared" ca="1" si="137"/>
        <v>0</v>
      </c>
      <c r="AB91" s="184">
        <f t="shared" ca="1" si="138"/>
        <v>0</v>
      </c>
      <c r="AC91" s="184">
        <f t="shared" ca="1" si="139"/>
        <v>0</v>
      </c>
      <c r="AD91" s="185">
        <f t="shared" ca="1" si="140"/>
        <v>0</v>
      </c>
    </row>
    <row r="92" spans="1:30" ht="17.25" customHeight="1" x14ac:dyDescent="0.3">
      <c r="A92" s="47" t="s">
        <v>404</v>
      </c>
      <c r="B92" s="22" t="s">
        <v>259</v>
      </c>
      <c r="C92" s="22">
        <v>11</v>
      </c>
      <c r="D92" s="96" t="str">
        <f t="shared" ca="1" si="114"/>
        <v>권은숙</v>
      </c>
      <c r="E92" s="96" t="str">
        <f t="shared" ca="1" si="115"/>
        <v>800217-2******</v>
      </c>
      <c r="F92" s="96" t="str">
        <f t="shared" ca="1" si="116"/>
        <v>120여단 3대대</v>
      </c>
      <c r="G92" s="142" t="str">
        <f t="shared" ca="1" si="117"/>
        <v>민간조리원</v>
      </c>
      <c r="H92" s="183">
        <f t="shared" ca="1" si="118"/>
        <v>0</v>
      </c>
      <c r="I92" s="184">
        <f t="shared" ca="1" si="119"/>
        <v>0</v>
      </c>
      <c r="J92" s="184">
        <f t="shared" ca="1" si="120"/>
        <v>0</v>
      </c>
      <c r="K92" s="184">
        <f t="shared" ca="1" si="121"/>
        <v>0</v>
      </c>
      <c r="L92" s="184">
        <f t="shared" ca="1" si="122"/>
        <v>0</v>
      </c>
      <c r="M92" s="184">
        <f t="shared" ca="1" si="123"/>
        <v>0</v>
      </c>
      <c r="N92" s="184">
        <f t="shared" ca="1" si="124"/>
        <v>0</v>
      </c>
      <c r="O92" s="184">
        <f t="shared" ca="1" si="125"/>
        <v>0</v>
      </c>
      <c r="P92" s="184">
        <f t="shared" ca="1" si="126"/>
        <v>0</v>
      </c>
      <c r="Q92" s="184">
        <f t="shared" ca="1" si="127"/>
        <v>0</v>
      </c>
      <c r="R92" s="184">
        <f t="shared" ca="1" si="128"/>
        <v>0</v>
      </c>
      <c r="S92" s="184">
        <f t="shared" ca="1" si="129"/>
        <v>0</v>
      </c>
      <c r="T92" s="184">
        <f t="shared" ca="1" si="130"/>
        <v>0</v>
      </c>
      <c r="U92" s="184">
        <f t="shared" ca="1" si="131"/>
        <v>0</v>
      </c>
      <c r="V92" s="184">
        <f t="shared" ca="1" si="132"/>
        <v>0</v>
      </c>
      <c r="W92" s="184">
        <f t="shared" ca="1" si="133"/>
        <v>0</v>
      </c>
      <c r="X92" s="184">
        <f t="shared" ca="1" si="134"/>
        <v>0</v>
      </c>
      <c r="Y92" s="184">
        <f t="shared" ca="1" si="135"/>
        <v>0</v>
      </c>
      <c r="Z92" s="184">
        <f t="shared" ca="1" si="136"/>
        <v>0</v>
      </c>
      <c r="AA92" s="184">
        <f t="shared" ca="1" si="137"/>
        <v>0</v>
      </c>
      <c r="AB92" s="184">
        <f t="shared" ca="1" si="138"/>
        <v>0</v>
      </c>
      <c r="AC92" s="184">
        <f t="shared" ca="1" si="139"/>
        <v>0</v>
      </c>
      <c r="AD92" s="185">
        <f t="shared" ca="1" si="140"/>
        <v>0</v>
      </c>
    </row>
    <row r="93" spans="1:30" ht="17.25" customHeight="1" x14ac:dyDescent="0.3">
      <c r="A93" s="47" t="s">
        <v>404</v>
      </c>
      <c r="B93" s="22" t="s">
        <v>259</v>
      </c>
      <c r="C93" s="22">
        <v>12</v>
      </c>
      <c r="D93" s="96" t="str">
        <f t="shared" ca="1" si="114"/>
        <v>김명순</v>
      </c>
      <c r="E93" s="96" t="str">
        <f t="shared" ca="1" si="115"/>
        <v>670305-2******</v>
      </c>
      <c r="F93" s="96" t="str">
        <f t="shared" ca="1" si="116"/>
        <v>120여단 5대대</v>
      </c>
      <c r="G93" s="142" t="str">
        <f t="shared" ca="1" si="117"/>
        <v>민간조리원</v>
      </c>
      <c r="H93" s="183">
        <f t="shared" ca="1" si="118"/>
        <v>0</v>
      </c>
      <c r="I93" s="184">
        <f t="shared" ca="1" si="119"/>
        <v>0</v>
      </c>
      <c r="J93" s="184">
        <f t="shared" ca="1" si="120"/>
        <v>0</v>
      </c>
      <c r="K93" s="184">
        <f t="shared" ca="1" si="121"/>
        <v>0</v>
      </c>
      <c r="L93" s="184">
        <f t="shared" ca="1" si="122"/>
        <v>0</v>
      </c>
      <c r="M93" s="184">
        <f t="shared" ca="1" si="123"/>
        <v>0</v>
      </c>
      <c r="N93" s="184">
        <f t="shared" ca="1" si="124"/>
        <v>0</v>
      </c>
      <c r="O93" s="184">
        <f t="shared" ca="1" si="125"/>
        <v>0</v>
      </c>
      <c r="P93" s="184">
        <f t="shared" ca="1" si="126"/>
        <v>0</v>
      </c>
      <c r="Q93" s="184">
        <f t="shared" ca="1" si="127"/>
        <v>0</v>
      </c>
      <c r="R93" s="184">
        <f t="shared" ca="1" si="128"/>
        <v>0</v>
      </c>
      <c r="S93" s="184">
        <f t="shared" ca="1" si="129"/>
        <v>0</v>
      </c>
      <c r="T93" s="184">
        <f t="shared" ca="1" si="130"/>
        <v>0</v>
      </c>
      <c r="U93" s="184">
        <f t="shared" ca="1" si="131"/>
        <v>0</v>
      </c>
      <c r="V93" s="184">
        <f t="shared" ca="1" si="132"/>
        <v>0</v>
      </c>
      <c r="W93" s="184">
        <f t="shared" ca="1" si="133"/>
        <v>0</v>
      </c>
      <c r="X93" s="184">
        <f t="shared" ca="1" si="134"/>
        <v>0</v>
      </c>
      <c r="Y93" s="184">
        <f t="shared" ca="1" si="135"/>
        <v>0</v>
      </c>
      <c r="Z93" s="184">
        <f t="shared" ca="1" si="136"/>
        <v>0</v>
      </c>
      <c r="AA93" s="184">
        <f t="shared" ca="1" si="137"/>
        <v>0</v>
      </c>
      <c r="AB93" s="184">
        <f t="shared" ca="1" si="138"/>
        <v>0</v>
      </c>
      <c r="AC93" s="184">
        <f t="shared" ca="1" si="139"/>
        <v>0</v>
      </c>
      <c r="AD93" s="185">
        <f t="shared" ca="1" si="140"/>
        <v>0</v>
      </c>
    </row>
    <row r="94" spans="1:30" ht="17.25" customHeight="1" x14ac:dyDescent="0.3">
      <c r="A94" s="47" t="s">
        <v>404</v>
      </c>
      <c r="B94" s="22" t="s">
        <v>259</v>
      </c>
      <c r="C94" s="22">
        <v>13</v>
      </c>
      <c r="D94" s="96" t="str">
        <f t="shared" ca="1" si="114"/>
        <v>신명숙</v>
      </c>
      <c r="E94" s="96" t="str">
        <f t="shared" ca="1" si="115"/>
        <v>580528-2******</v>
      </c>
      <c r="F94" s="96" t="str">
        <f t="shared" ca="1" si="116"/>
        <v>120여단 6대대</v>
      </c>
      <c r="G94" s="142" t="str">
        <f t="shared" ca="1" si="117"/>
        <v>민간조리원</v>
      </c>
      <c r="H94" s="183">
        <f t="shared" ca="1" si="118"/>
        <v>0</v>
      </c>
      <c r="I94" s="184">
        <f t="shared" ca="1" si="119"/>
        <v>0</v>
      </c>
      <c r="J94" s="184">
        <f t="shared" ca="1" si="120"/>
        <v>0</v>
      </c>
      <c r="K94" s="184">
        <f t="shared" ca="1" si="121"/>
        <v>0</v>
      </c>
      <c r="L94" s="184">
        <f t="shared" ca="1" si="122"/>
        <v>0</v>
      </c>
      <c r="M94" s="184">
        <f t="shared" ca="1" si="123"/>
        <v>0</v>
      </c>
      <c r="N94" s="184">
        <f t="shared" ca="1" si="124"/>
        <v>0</v>
      </c>
      <c r="O94" s="184">
        <f t="shared" ca="1" si="125"/>
        <v>0</v>
      </c>
      <c r="P94" s="184">
        <f t="shared" ca="1" si="126"/>
        <v>0</v>
      </c>
      <c r="Q94" s="184">
        <f t="shared" ca="1" si="127"/>
        <v>0</v>
      </c>
      <c r="R94" s="184">
        <f t="shared" ca="1" si="128"/>
        <v>0</v>
      </c>
      <c r="S94" s="184">
        <f t="shared" ca="1" si="129"/>
        <v>0</v>
      </c>
      <c r="T94" s="184">
        <f t="shared" ca="1" si="130"/>
        <v>0</v>
      </c>
      <c r="U94" s="184">
        <f t="shared" ca="1" si="131"/>
        <v>0</v>
      </c>
      <c r="V94" s="184">
        <f t="shared" ca="1" si="132"/>
        <v>0</v>
      </c>
      <c r="W94" s="184">
        <f t="shared" ca="1" si="133"/>
        <v>0</v>
      </c>
      <c r="X94" s="184">
        <f t="shared" ca="1" si="134"/>
        <v>0</v>
      </c>
      <c r="Y94" s="184">
        <f t="shared" ca="1" si="135"/>
        <v>0</v>
      </c>
      <c r="Z94" s="184">
        <f t="shared" ca="1" si="136"/>
        <v>0</v>
      </c>
      <c r="AA94" s="184">
        <f t="shared" ca="1" si="137"/>
        <v>0</v>
      </c>
      <c r="AB94" s="184">
        <f t="shared" ca="1" si="138"/>
        <v>0</v>
      </c>
      <c r="AC94" s="184">
        <f t="shared" ca="1" si="139"/>
        <v>0</v>
      </c>
      <c r="AD94" s="185">
        <f t="shared" ca="1" si="140"/>
        <v>0</v>
      </c>
    </row>
    <row r="95" spans="1:30" ht="17.25" customHeight="1" x14ac:dyDescent="0.3">
      <c r="A95" s="47" t="s">
        <v>404</v>
      </c>
      <c r="B95" s="22" t="s">
        <v>259</v>
      </c>
      <c r="C95" s="22">
        <v>14</v>
      </c>
      <c r="D95" s="96" t="str">
        <f t="shared" ca="1" si="114"/>
        <v>김영경</v>
      </c>
      <c r="E95" s="96" t="str">
        <f t="shared" ca="1" si="115"/>
        <v>770214-2******</v>
      </c>
      <c r="F95" s="96" t="str">
        <f t="shared" ca="1" si="116"/>
        <v>121여단 본부</v>
      </c>
      <c r="G95" s="142" t="str">
        <f t="shared" ca="1" si="117"/>
        <v>민간조리원</v>
      </c>
      <c r="H95" s="183">
        <f t="shared" ca="1" si="118"/>
        <v>0</v>
      </c>
      <c r="I95" s="184">
        <f t="shared" ca="1" si="119"/>
        <v>0</v>
      </c>
      <c r="J95" s="184">
        <f t="shared" ca="1" si="120"/>
        <v>0</v>
      </c>
      <c r="K95" s="184">
        <f t="shared" ca="1" si="121"/>
        <v>0</v>
      </c>
      <c r="L95" s="184">
        <f t="shared" ca="1" si="122"/>
        <v>0</v>
      </c>
      <c r="M95" s="184">
        <f t="shared" ca="1" si="123"/>
        <v>0</v>
      </c>
      <c r="N95" s="184">
        <f t="shared" ca="1" si="124"/>
        <v>0</v>
      </c>
      <c r="O95" s="184">
        <f t="shared" ca="1" si="125"/>
        <v>0</v>
      </c>
      <c r="P95" s="184">
        <f t="shared" ca="1" si="126"/>
        <v>0</v>
      </c>
      <c r="Q95" s="184">
        <f t="shared" ca="1" si="127"/>
        <v>0</v>
      </c>
      <c r="R95" s="184">
        <f t="shared" ca="1" si="128"/>
        <v>0</v>
      </c>
      <c r="S95" s="184">
        <f t="shared" ca="1" si="129"/>
        <v>0</v>
      </c>
      <c r="T95" s="184">
        <f t="shared" ca="1" si="130"/>
        <v>0</v>
      </c>
      <c r="U95" s="184">
        <f t="shared" ca="1" si="131"/>
        <v>0</v>
      </c>
      <c r="V95" s="184">
        <f t="shared" ca="1" si="132"/>
        <v>0</v>
      </c>
      <c r="W95" s="184">
        <f t="shared" ca="1" si="133"/>
        <v>0</v>
      </c>
      <c r="X95" s="184">
        <f t="shared" ca="1" si="134"/>
        <v>0</v>
      </c>
      <c r="Y95" s="184">
        <f t="shared" ca="1" si="135"/>
        <v>0</v>
      </c>
      <c r="Z95" s="184">
        <f t="shared" ca="1" si="136"/>
        <v>0</v>
      </c>
      <c r="AA95" s="184">
        <f t="shared" ca="1" si="137"/>
        <v>0</v>
      </c>
      <c r="AB95" s="184">
        <f t="shared" ca="1" si="138"/>
        <v>0</v>
      </c>
      <c r="AC95" s="184">
        <f t="shared" ca="1" si="139"/>
        <v>0</v>
      </c>
      <c r="AD95" s="185">
        <f t="shared" ca="1" si="140"/>
        <v>0</v>
      </c>
    </row>
    <row r="96" spans="1:30" ht="17.25" customHeight="1" x14ac:dyDescent="0.3">
      <c r="A96" s="47" t="s">
        <v>404</v>
      </c>
      <c r="B96" s="22" t="s">
        <v>259</v>
      </c>
      <c r="C96" s="22">
        <v>15</v>
      </c>
      <c r="D96" s="96" t="str">
        <f t="shared" ca="1" si="114"/>
        <v>손송주</v>
      </c>
      <c r="E96" s="96" t="str">
        <f t="shared" ca="1" si="115"/>
        <v>760727-2******</v>
      </c>
      <c r="F96" s="96" t="str">
        <f t="shared" ca="1" si="116"/>
        <v>121여단 본부</v>
      </c>
      <c r="G96" s="142" t="str">
        <f t="shared" ca="1" si="117"/>
        <v>민간조리원</v>
      </c>
      <c r="H96" s="183">
        <f t="shared" ca="1" si="118"/>
        <v>0</v>
      </c>
      <c r="I96" s="184">
        <f t="shared" ca="1" si="119"/>
        <v>0</v>
      </c>
      <c r="J96" s="184">
        <f t="shared" ca="1" si="120"/>
        <v>0</v>
      </c>
      <c r="K96" s="184">
        <f t="shared" ca="1" si="121"/>
        <v>0</v>
      </c>
      <c r="L96" s="184">
        <f t="shared" ca="1" si="122"/>
        <v>0</v>
      </c>
      <c r="M96" s="184">
        <f t="shared" ca="1" si="123"/>
        <v>0</v>
      </c>
      <c r="N96" s="184">
        <f t="shared" ca="1" si="124"/>
        <v>0</v>
      </c>
      <c r="O96" s="184">
        <f t="shared" ca="1" si="125"/>
        <v>0</v>
      </c>
      <c r="P96" s="184">
        <f t="shared" ca="1" si="126"/>
        <v>0</v>
      </c>
      <c r="Q96" s="184">
        <f t="shared" ca="1" si="127"/>
        <v>0</v>
      </c>
      <c r="R96" s="184">
        <f t="shared" ca="1" si="128"/>
        <v>0</v>
      </c>
      <c r="S96" s="184">
        <f t="shared" ca="1" si="129"/>
        <v>0</v>
      </c>
      <c r="T96" s="184">
        <f t="shared" ca="1" si="130"/>
        <v>0</v>
      </c>
      <c r="U96" s="184">
        <f t="shared" ca="1" si="131"/>
        <v>0</v>
      </c>
      <c r="V96" s="184">
        <f t="shared" ca="1" si="132"/>
        <v>0</v>
      </c>
      <c r="W96" s="184">
        <f t="shared" ca="1" si="133"/>
        <v>0</v>
      </c>
      <c r="X96" s="184">
        <f t="shared" ca="1" si="134"/>
        <v>0</v>
      </c>
      <c r="Y96" s="184">
        <f t="shared" ca="1" si="135"/>
        <v>0</v>
      </c>
      <c r="Z96" s="184">
        <f t="shared" ca="1" si="136"/>
        <v>0</v>
      </c>
      <c r="AA96" s="184">
        <f t="shared" ca="1" si="137"/>
        <v>0</v>
      </c>
      <c r="AB96" s="184">
        <f t="shared" ca="1" si="138"/>
        <v>0</v>
      </c>
      <c r="AC96" s="184">
        <f t="shared" ca="1" si="139"/>
        <v>0</v>
      </c>
      <c r="AD96" s="185">
        <f t="shared" ca="1" si="140"/>
        <v>0</v>
      </c>
    </row>
    <row r="97" spans="1:30" ht="17.25" customHeight="1" x14ac:dyDescent="0.3">
      <c r="A97" s="47" t="s">
        <v>404</v>
      </c>
      <c r="B97" s="22" t="s">
        <v>259</v>
      </c>
      <c r="C97" s="22">
        <v>16</v>
      </c>
      <c r="D97" s="96" t="str">
        <f t="shared" ca="1" si="114"/>
        <v>박분영</v>
      </c>
      <c r="E97" s="96" t="str">
        <f t="shared" ca="1" si="115"/>
        <v>800502-2******</v>
      </c>
      <c r="F97" s="96" t="str">
        <f t="shared" ca="1" si="116"/>
        <v>121여단 1대대</v>
      </c>
      <c r="G97" s="142" t="str">
        <f t="shared" ca="1" si="117"/>
        <v>민간조리원</v>
      </c>
      <c r="H97" s="183">
        <f t="shared" ca="1" si="118"/>
        <v>0</v>
      </c>
      <c r="I97" s="184">
        <f t="shared" ca="1" si="119"/>
        <v>0</v>
      </c>
      <c r="J97" s="184">
        <f t="shared" ca="1" si="120"/>
        <v>0</v>
      </c>
      <c r="K97" s="184">
        <f t="shared" ca="1" si="121"/>
        <v>0</v>
      </c>
      <c r="L97" s="184">
        <f t="shared" ca="1" si="122"/>
        <v>0</v>
      </c>
      <c r="M97" s="184">
        <f t="shared" ca="1" si="123"/>
        <v>0</v>
      </c>
      <c r="N97" s="184">
        <f t="shared" ca="1" si="124"/>
        <v>0</v>
      </c>
      <c r="O97" s="184">
        <f t="shared" ca="1" si="125"/>
        <v>0</v>
      </c>
      <c r="P97" s="184">
        <f t="shared" ca="1" si="126"/>
        <v>0</v>
      </c>
      <c r="Q97" s="184">
        <f t="shared" ca="1" si="127"/>
        <v>0</v>
      </c>
      <c r="R97" s="184">
        <f t="shared" ca="1" si="128"/>
        <v>0</v>
      </c>
      <c r="S97" s="184">
        <f t="shared" ca="1" si="129"/>
        <v>0</v>
      </c>
      <c r="T97" s="184">
        <f t="shared" ca="1" si="130"/>
        <v>0</v>
      </c>
      <c r="U97" s="184">
        <f t="shared" ca="1" si="131"/>
        <v>0</v>
      </c>
      <c r="V97" s="184">
        <f t="shared" ca="1" si="132"/>
        <v>0</v>
      </c>
      <c r="W97" s="184">
        <f t="shared" ca="1" si="133"/>
        <v>0</v>
      </c>
      <c r="X97" s="184">
        <f t="shared" ca="1" si="134"/>
        <v>0</v>
      </c>
      <c r="Y97" s="184">
        <f t="shared" ca="1" si="135"/>
        <v>0</v>
      </c>
      <c r="Z97" s="184">
        <f t="shared" ca="1" si="136"/>
        <v>0</v>
      </c>
      <c r="AA97" s="184">
        <f t="shared" ca="1" si="137"/>
        <v>0</v>
      </c>
      <c r="AB97" s="184">
        <f t="shared" ca="1" si="138"/>
        <v>0</v>
      </c>
      <c r="AC97" s="184">
        <f t="shared" ca="1" si="139"/>
        <v>0</v>
      </c>
      <c r="AD97" s="185">
        <f t="shared" ca="1" si="140"/>
        <v>0</v>
      </c>
    </row>
    <row r="98" spans="1:30" ht="17.25" customHeight="1" x14ac:dyDescent="0.3">
      <c r="A98" s="30" t="s">
        <v>95</v>
      </c>
      <c r="B98" s="30" t="s">
        <v>259</v>
      </c>
      <c r="C98" s="30" t="s">
        <v>373</v>
      </c>
      <c r="D98" s="30"/>
      <c r="E98" s="30"/>
      <c r="F98" s="30"/>
      <c r="G98" s="144"/>
      <c r="H98" s="161">
        <f ca="1">SUM(H82:H97)</f>
        <v>0</v>
      </c>
      <c r="I98" s="162">
        <f t="shared" ref="I98:AD98" ca="1" si="141">SUM(I82:I97)</f>
        <v>0</v>
      </c>
      <c r="J98" s="162">
        <f t="shared" ca="1" si="141"/>
        <v>0</v>
      </c>
      <c r="K98" s="162">
        <f t="shared" ca="1" si="141"/>
        <v>0</v>
      </c>
      <c r="L98" s="162">
        <f t="shared" ca="1" si="141"/>
        <v>0</v>
      </c>
      <c r="M98" s="162">
        <f t="shared" ca="1" si="141"/>
        <v>0</v>
      </c>
      <c r="N98" s="162">
        <f t="shared" ca="1" si="141"/>
        <v>0</v>
      </c>
      <c r="O98" s="162">
        <f t="shared" ca="1" si="141"/>
        <v>0</v>
      </c>
      <c r="P98" s="162">
        <f t="shared" ca="1" si="141"/>
        <v>0</v>
      </c>
      <c r="Q98" s="162">
        <f t="shared" ca="1" si="141"/>
        <v>0</v>
      </c>
      <c r="R98" s="162">
        <f t="shared" ca="1" si="141"/>
        <v>0</v>
      </c>
      <c r="S98" s="162">
        <f t="shared" ca="1" si="141"/>
        <v>0</v>
      </c>
      <c r="T98" s="162">
        <f t="shared" ca="1" si="141"/>
        <v>0</v>
      </c>
      <c r="U98" s="162">
        <f t="shared" ca="1" si="141"/>
        <v>0</v>
      </c>
      <c r="V98" s="162">
        <f t="shared" ca="1" si="141"/>
        <v>0</v>
      </c>
      <c r="W98" s="162">
        <f t="shared" ca="1" si="141"/>
        <v>0</v>
      </c>
      <c r="X98" s="162">
        <f t="shared" ca="1" si="141"/>
        <v>0</v>
      </c>
      <c r="Y98" s="162">
        <f t="shared" ca="1" si="141"/>
        <v>0</v>
      </c>
      <c r="Z98" s="162">
        <f t="shared" ca="1" si="141"/>
        <v>0</v>
      </c>
      <c r="AA98" s="162">
        <f t="shared" ca="1" si="141"/>
        <v>0</v>
      </c>
      <c r="AB98" s="162">
        <f t="shared" ca="1" si="141"/>
        <v>0</v>
      </c>
      <c r="AC98" s="162">
        <f t="shared" ca="1" si="141"/>
        <v>0</v>
      </c>
      <c r="AD98" s="163">
        <f t="shared" ca="1" si="141"/>
        <v>0</v>
      </c>
    </row>
    <row r="99" spans="1:30" ht="17.25" customHeight="1" x14ac:dyDescent="0.3">
      <c r="A99" s="47" t="s">
        <v>313</v>
      </c>
      <c r="B99" s="22" t="s">
        <v>211</v>
      </c>
      <c r="C99" s="22">
        <v>1</v>
      </c>
      <c r="D99" s="96" t="str">
        <f ca="1">VLOOKUP($C99,INDIRECT("인사기본정보!$B:$K"),2,0)</f>
        <v>길윤미</v>
      </c>
      <c r="E99" s="96" t="str">
        <f ca="1">VLOOKUP($C99,INDIRECT("인사기본정보!$B:$K"),3,0)</f>
        <v>710309-2******</v>
      </c>
      <c r="F99" s="96" t="str">
        <f ca="1">VLOOKUP($C99,INDIRECT("인사기본정보!$B:$K"),4,0)</f>
        <v>501여단 본부</v>
      </c>
      <c r="G99" s="142" t="str">
        <f ca="1">VLOOKUP($C99,INDIRECT("인사기본정보!$B:$K"),5,0)</f>
        <v>민간조리원</v>
      </c>
      <c r="H99" s="183">
        <f ca="1">VLOOKUP($C99,INDIRECT($A99&amp;"!$A:$BA"),16,0)</f>
        <v>0</v>
      </c>
      <c r="I99" s="184">
        <f ca="1">VLOOKUP($C99,INDIRECT($A99&amp;"!$A:$BA"),17,0)</f>
        <v>0</v>
      </c>
      <c r="J99" s="184">
        <f ca="1">VLOOKUP($C99,INDIRECT($A99&amp;"!$A:$BA"),18,0)</f>
        <v>0</v>
      </c>
      <c r="K99" s="184">
        <f ca="1">VLOOKUP($C99,INDIRECT($A99&amp;"!$A:$BA"),19,0)</f>
        <v>0</v>
      </c>
      <c r="L99" s="184">
        <f ca="1">VLOOKUP($C99,INDIRECT($A99&amp;"!$A:$BA"),20,0)</f>
        <v>0</v>
      </c>
      <c r="M99" s="184">
        <f ca="1">VLOOKUP($C99,INDIRECT($A99&amp;"!$A:$BA"),21,0)</f>
        <v>0</v>
      </c>
      <c r="N99" s="184">
        <f ca="1">VLOOKUP($C99,INDIRECT($A99&amp;"!$A:$BA"),22,0)</f>
        <v>0</v>
      </c>
      <c r="O99" s="184">
        <f ca="1">VLOOKUP($C99,INDIRECT($A99&amp;"!$A:$BA"),23,0)</f>
        <v>0</v>
      </c>
      <c r="P99" s="184">
        <f ca="1">VLOOKUP($C99,INDIRECT($A99&amp;"!$A:$BA"),24,0)</f>
        <v>0</v>
      </c>
      <c r="Q99" s="184">
        <f ca="1">VLOOKUP($C99,INDIRECT($A99&amp;"!$A:$BA"),25,0)</f>
        <v>0</v>
      </c>
      <c r="R99" s="184">
        <f ca="1">VLOOKUP($C99,INDIRECT($A99&amp;"!$A:$BA"),26,0)</f>
        <v>0</v>
      </c>
      <c r="S99" s="184">
        <f ca="1">VLOOKUP($C99,INDIRECT($A99&amp;"!$A:$BA"),27,0)</f>
        <v>0</v>
      </c>
      <c r="T99" s="184">
        <f ca="1">VLOOKUP($C99,INDIRECT($A99&amp;"!$A:$BA"),28,0)</f>
        <v>0</v>
      </c>
      <c r="U99" s="184">
        <f ca="1">VLOOKUP($C99,INDIRECT($A99&amp;"!$A:$BA"),29,0)</f>
        <v>0</v>
      </c>
      <c r="V99" s="184">
        <f ca="1">VLOOKUP($C99,INDIRECT($A99&amp;"!$A:$BA"),30,0)</f>
        <v>0</v>
      </c>
      <c r="W99" s="184">
        <f ca="1">VLOOKUP($C99,INDIRECT($A99&amp;"!$A:$BA"),31,0)</f>
        <v>0</v>
      </c>
      <c r="X99" s="184">
        <f ca="1">VLOOKUP($C99,INDIRECT($A99&amp;"!$A:$BA"),32,0)</f>
        <v>0</v>
      </c>
      <c r="Y99" s="184">
        <f ca="1">VLOOKUP($C99,INDIRECT($A99&amp;"!$A:$BA"),33,0)</f>
        <v>0</v>
      </c>
      <c r="Z99" s="184">
        <f ca="1">VLOOKUP($C99,INDIRECT($A99&amp;"!$A:$BA"),34,0)</f>
        <v>0</v>
      </c>
      <c r="AA99" s="184">
        <f ca="1">VLOOKUP($C99,INDIRECT($A99&amp;"!$A:$BA"),35,0)</f>
        <v>0</v>
      </c>
      <c r="AB99" s="184">
        <f ca="1">VLOOKUP($C99,INDIRECT($A99&amp;"!$A:$BA"),36,0)</f>
        <v>0</v>
      </c>
      <c r="AC99" s="184">
        <f ca="1">VLOOKUP($C99,INDIRECT($A99&amp;"!$A:$BA"),37,0)</f>
        <v>0</v>
      </c>
      <c r="AD99" s="185">
        <f ca="1">VLOOKUP($C99,INDIRECT($A99&amp;"!$A:$BA"),38,0)</f>
        <v>0</v>
      </c>
    </row>
    <row r="100" spans="1:30" ht="17.25" customHeight="1" x14ac:dyDescent="0.3">
      <c r="A100" s="47" t="s">
        <v>313</v>
      </c>
      <c r="B100" s="22" t="s">
        <v>211</v>
      </c>
      <c r="C100" s="22">
        <v>2</v>
      </c>
      <c r="D100" s="96" t="str">
        <f t="shared" ref="D100:D114" ca="1" si="142">VLOOKUP($C100,INDIRECT("인사기본정보!$B:$K"),2,0)</f>
        <v>이성실</v>
      </c>
      <c r="E100" s="96" t="str">
        <f t="shared" ref="E100:E114" ca="1" si="143">VLOOKUP($C100,INDIRECT("인사기본정보!$B:$K"),3,0)</f>
        <v>741204-2******</v>
      </c>
      <c r="F100" s="96" t="str">
        <f t="shared" ref="F100:F114" ca="1" si="144">VLOOKUP($C100,INDIRECT("인사기본정보!$B:$K"),4,0)</f>
        <v>501여단 본부</v>
      </c>
      <c r="G100" s="142" t="str">
        <f t="shared" ref="G100:G114" ca="1" si="145">VLOOKUP($C100,INDIRECT("인사기본정보!$B:$K"),5,0)</f>
        <v>민간조리원</v>
      </c>
      <c r="H100" s="183">
        <f t="shared" ref="H100:H114" ca="1" si="146">VLOOKUP($C100,INDIRECT($A100&amp;"!$A:$BA"),16,0)</f>
        <v>0</v>
      </c>
      <c r="I100" s="184">
        <f t="shared" ref="I100:I114" ca="1" si="147">VLOOKUP($C100,INDIRECT($A100&amp;"!$A:$BA"),17,0)</f>
        <v>0</v>
      </c>
      <c r="J100" s="184">
        <f t="shared" ref="J100:J114" ca="1" si="148">VLOOKUP($C100,INDIRECT($A100&amp;"!$A:$BA"),18,0)</f>
        <v>0</v>
      </c>
      <c r="K100" s="184">
        <f t="shared" ref="K100:K114" ca="1" si="149">VLOOKUP($C100,INDIRECT($A100&amp;"!$A:$BA"),19,0)</f>
        <v>0</v>
      </c>
      <c r="L100" s="184">
        <f t="shared" ref="L100:L114" ca="1" si="150">VLOOKUP($C100,INDIRECT($A100&amp;"!$A:$BA"),20,0)</f>
        <v>0</v>
      </c>
      <c r="M100" s="184">
        <f t="shared" ref="M100:M114" ca="1" si="151">VLOOKUP($C100,INDIRECT($A100&amp;"!$A:$BA"),21,0)</f>
        <v>0</v>
      </c>
      <c r="N100" s="184">
        <f t="shared" ref="N100:N114" ca="1" si="152">VLOOKUP($C100,INDIRECT($A100&amp;"!$A:$BA"),22,0)</f>
        <v>0</v>
      </c>
      <c r="O100" s="184">
        <f t="shared" ref="O100:O114" ca="1" si="153">VLOOKUP($C100,INDIRECT($A100&amp;"!$A:$BA"),23,0)</f>
        <v>0</v>
      </c>
      <c r="P100" s="184">
        <f t="shared" ref="P100:P114" ca="1" si="154">VLOOKUP($C100,INDIRECT($A100&amp;"!$A:$BA"),24,0)</f>
        <v>0</v>
      </c>
      <c r="Q100" s="184">
        <f t="shared" ref="Q100:Q114" ca="1" si="155">VLOOKUP($C100,INDIRECT($A100&amp;"!$A:$BA"),25,0)</f>
        <v>0</v>
      </c>
      <c r="R100" s="184">
        <f t="shared" ref="R100:R114" ca="1" si="156">VLOOKUP($C100,INDIRECT($A100&amp;"!$A:$BA"),26,0)</f>
        <v>0</v>
      </c>
      <c r="S100" s="184">
        <f t="shared" ref="S100:S114" ca="1" si="157">VLOOKUP($C100,INDIRECT($A100&amp;"!$A:$BA"),27,0)</f>
        <v>0</v>
      </c>
      <c r="T100" s="184">
        <f t="shared" ref="T100:T114" ca="1" si="158">VLOOKUP($C100,INDIRECT($A100&amp;"!$A:$BA"),28,0)</f>
        <v>0</v>
      </c>
      <c r="U100" s="184">
        <f t="shared" ref="U100:U114" ca="1" si="159">VLOOKUP($C100,INDIRECT($A100&amp;"!$A:$BA"),29,0)</f>
        <v>0</v>
      </c>
      <c r="V100" s="184">
        <f t="shared" ref="V100:V114" ca="1" si="160">VLOOKUP($C100,INDIRECT($A100&amp;"!$A:$BA"),30,0)</f>
        <v>0</v>
      </c>
      <c r="W100" s="184">
        <f t="shared" ref="W100:W114" ca="1" si="161">VLOOKUP($C100,INDIRECT($A100&amp;"!$A:$BA"),31,0)</f>
        <v>0</v>
      </c>
      <c r="X100" s="184">
        <f t="shared" ref="X100:X114" ca="1" si="162">VLOOKUP($C100,INDIRECT($A100&amp;"!$A:$BA"),32,0)</f>
        <v>0</v>
      </c>
      <c r="Y100" s="184">
        <f t="shared" ref="Y100:Y114" ca="1" si="163">VLOOKUP($C100,INDIRECT($A100&amp;"!$A:$BA"),33,0)</f>
        <v>0</v>
      </c>
      <c r="Z100" s="184">
        <f t="shared" ref="Z100:Z114" ca="1" si="164">VLOOKUP($C100,INDIRECT($A100&amp;"!$A:$BA"),34,0)</f>
        <v>0</v>
      </c>
      <c r="AA100" s="184">
        <f t="shared" ref="AA100:AA114" ca="1" si="165">VLOOKUP($C100,INDIRECT($A100&amp;"!$A:$BA"),35,0)</f>
        <v>0</v>
      </c>
      <c r="AB100" s="184">
        <f t="shared" ref="AB100:AB114" ca="1" si="166">VLOOKUP($C100,INDIRECT($A100&amp;"!$A:$BA"),36,0)</f>
        <v>0</v>
      </c>
      <c r="AC100" s="184">
        <f t="shared" ref="AC100:AC114" ca="1" si="167">VLOOKUP($C100,INDIRECT($A100&amp;"!$A:$BA"),37,0)</f>
        <v>0</v>
      </c>
      <c r="AD100" s="185">
        <f t="shared" ref="AD100:AD114" ca="1" si="168">VLOOKUP($C100,INDIRECT($A100&amp;"!$A:$BA"),38,0)</f>
        <v>0</v>
      </c>
    </row>
    <row r="101" spans="1:30" ht="17.25" customHeight="1" x14ac:dyDescent="0.3">
      <c r="A101" s="47" t="s">
        <v>313</v>
      </c>
      <c r="B101" s="22" t="s">
        <v>211</v>
      </c>
      <c r="C101" s="22">
        <v>3</v>
      </c>
      <c r="D101" s="96" t="str">
        <f t="shared" ca="1" si="142"/>
        <v>임세영</v>
      </c>
      <c r="E101" s="96" t="str">
        <f t="shared" ca="1" si="143"/>
        <v>700910-2******</v>
      </c>
      <c r="F101" s="96" t="str">
        <f t="shared" ca="1" si="144"/>
        <v>501여단 1대대</v>
      </c>
      <c r="G101" s="142" t="str">
        <f t="shared" ca="1" si="145"/>
        <v>민간조리원</v>
      </c>
      <c r="H101" s="183">
        <f t="shared" ca="1" si="146"/>
        <v>0</v>
      </c>
      <c r="I101" s="184">
        <f t="shared" ca="1" si="147"/>
        <v>0</v>
      </c>
      <c r="J101" s="184">
        <f t="shared" ca="1" si="148"/>
        <v>0</v>
      </c>
      <c r="K101" s="184">
        <f t="shared" ca="1" si="149"/>
        <v>0</v>
      </c>
      <c r="L101" s="184">
        <f t="shared" ca="1" si="150"/>
        <v>0</v>
      </c>
      <c r="M101" s="184">
        <f t="shared" ca="1" si="151"/>
        <v>0</v>
      </c>
      <c r="N101" s="184">
        <f t="shared" ca="1" si="152"/>
        <v>0</v>
      </c>
      <c r="O101" s="184">
        <f t="shared" ca="1" si="153"/>
        <v>0</v>
      </c>
      <c r="P101" s="184">
        <f t="shared" ca="1" si="154"/>
        <v>0</v>
      </c>
      <c r="Q101" s="184">
        <f t="shared" ca="1" si="155"/>
        <v>0</v>
      </c>
      <c r="R101" s="184">
        <f t="shared" ca="1" si="156"/>
        <v>0</v>
      </c>
      <c r="S101" s="184">
        <f t="shared" ca="1" si="157"/>
        <v>0</v>
      </c>
      <c r="T101" s="184">
        <f t="shared" ca="1" si="158"/>
        <v>0</v>
      </c>
      <c r="U101" s="184">
        <f t="shared" ca="1" si="159"/>
        <v>0</v>
      </c>
      <c r="V101" s="184">
        <f t="shared" ca="1" si="160"/>
        <v>0</v>
      </c>
      <c r="W101" s="184">
        <f t="shared" ca="1" si="161"/>
        <v>0</v>
      </c>
      <c r="X101" s="184">
        <f t="shared" ca="1" si="162"/>
        <v>0</v>
      </c>
      <c r="Y101" s="184">
        <f t="shared" ca="1" si="163"/>
        <v>0</v>
      </c>
      <c r="Z101" s="184">
        <f t="shared" ca="1" si="164"/>
        <v>0</v>
      </c>
      <c r="AA101" s="184">
        <f t="shared" ca="1" si="165"/>
        <v>0</v>
      </c>
      <c r="AB101" s="184">
        <f t="shared" ca="1" si="166"/>
        <v>0</v>
      </c>
      <c r="AC101" s="184">
        <f t="shared" ca="1" si="167"/>
        <v>0</v>
      </c>
      <c r="AD101" s="185">
        <f t="shared" ca="1" si="168"/>
        <v>0</v>
      </c>
    </row>
    <row r="102" spans="1:30" ht="17.25" customHeight="1" x14ac:dyDescent="0.3">
      <c r="A102" s="47" t="s">
        <v>313</v>
      </c>
      <c r="B102" s="22" t="s">
        <v>211</v>
      </c>
      <c r="C102" s="22">
        <v>4</v>
      </c>
      <c r="D102" s="96" t="str">
        <f t="shared" ca="1" si="142"/>
        <v>김서정</v>
      </c>
      <c r="E102" s="96" t="str">
        <f t="shared" ca="1" si="143"/>
        <v>780828-2******</v>
      </c>
      <c r="F102" s="96" t="str">
        <f t="shared" ca="1" si="144"/>
        <v>501여단 4대대</v>
      </c>
      <c r="G102" s="142" t="str">
        <f t="shared" ca="1" si="145"/>
        <v>민간조리원</v>
      </c>
      <c r="H102" s="183">
        <f t="shared" ca="1" si="146"/>
        <v>0</v>
      </c>
      <c r="I102" s="184">
        <f t="shared" ca="1" si="147"/>
        <v>0</v>
      </c>
      <c r="J102" s="184">
        <f t="shared" ca="1" si="148"/>
        <v>0</v>
      </c>
      <c r="K102" s="184">
        <f t="shared" ca="1" si="149"/>
        <v>0</v>
      </c>
      <c r="L102" s="184">
        <f t="shared" ca="1" si="150"/>
        <v>0</v>
      </c>
      <c r="M102" s="184">
        <f t="shared" ca="1" si="151"/>
        <v>0</v>
      </c>
      <c r="N102" s="184">
        <f t="shared" ca="1" si="152"/>
        <v>0</v>
      </c>
      <c r="O102" s="184">
        <f t="shared" ca="1" si="153"/>
        <v>0</v>
      </c>
      <c r="P102" s="184">
        <f t="shared" ca="1" si="154"/>
        <v>0</v>
      </c>
      <c r="Q102" s="184">
        <f t="shared" ca="1" si="155"/>
        <v>0</v>
      </c>
      <c r="R102" s="184">
        <f t="shared" ca="1" si="156"/>
        <v>0</v>
      </c>
      <c r="S102" s="184">
        <f t="shared" ca="1" si="157"/>
        <v>0</v>
      </c>
      <c r="T102" s="184">
        <f t="shared" ca="1" si="158"/>
        <v>0</v>
      </c>
      <c r="U102" s="184">
        <f t="shared" ca="1" si="159"/>
        <v>0</v>
      </c>
      <c r="V102" s="184">
        <f t="shared" ca="1" si="160"/>
        <v>0</v>
      </c>
      <c r="W102" s="184">
        <f t="shared" ca="1" si="161"/>
        <v>0</v>
      </c>
      <c r="X102" s="184">
        <f t="shared" ca="1" si="162"/>
        <v>0</v>
      </c>
      <c r="Y102" s="184">
        <f t="shared" ca="1" si="163"/>
        <v>0</v>
      </c>
      <c r="Z102" s="184">
        <f t="shared" ca="1" si="164"/>
        <v>0</v>
      </c>
      <c r="AA102" s="184">
        <f t="shared" ca="1" si="165"/>
        <v>0</v>
      </c>
      <c r="AB102" s="184">
        <f t="shared" ca="1" si="166"/>
        <v>0</v>
      </c>
      <c r="AC102" s="184">
        <f t="shared" ca="1" si="167"/>
        <v>0</v>
      </c>
      <c r="AD102" s="185">
        <f t="shared" ca="1" si="168"/>
        <v>0</v>
      </c>
    </row>
    <row r="103" spans="1:30" ht="17.25" customHeight="1" x14ac:dyDescent="0.3">
      <c r="A103" s="47" t="s">
        <v>313</v>
      </c>
      <c r="B103" s="22" t="s">
        <v>211</v>
      </c>
      <c r="C103" s="22">
        <v>5</v>
      </c>
      <c r="D103" s="96" t="str">
        <f t="shared" ca="1" si="142"/>
        <v>윤정여</v>
      </c>
      <c r="E103" s="96" t="str">
        <f t="shared" ca="1" si="143"/>
        <v>691023-2******</v>
      </c>
      <c r="F103" s="96" t="str">
        <f t="shared" ca="1" si="144"/>
        <v>501여단 6대대</v>
      </c>
      <c r="G103" s="142" t="str">
        <f t="shared" ca="1" si="145"/>
        <v>민간조리원</v>
      </c>
      <c r="H103" s="183">
        <f t="shared" ca="1" si="146"/>
        <v>0</v>
      </c>
      <c r="I103" s="184">
        <f t="shared" ca="1" si="147"/>
        <v>0</v>
      </c>
      <c r="J103" s="184">
        <f t="shared" ca="1" si="148"/>
        <v>0</v>
      </c>
      <c r="K103" s="184">
        <f t="shared" ca="1" si="149"/>
        <v>0</v>
      </c>
      <c r="L103" s="184">
        <f t="shared" ca="1" si="150"/>
        <v>0</v>
      </c>
      <c r="M103" s="184">
        <f t="shared" ca="1" si="151"/>
        <v>0</v>
      </c>
      <c r="N103" s="184">
        <f t="shared" ca="1" si="152"/>
        <v>0</v>
      </c>
      <c r="O103" s="184">
        <f t="shared" ca="1" si="153"/>
        <v>0</v>
      </c>
      <c r="P103" s="184">
        <f t="shared" ca="1" si="154"/>
        <v>0</v>
      </c>
      <c r="Q103" s="184">
        <f t="shared" ca="1" si="155"/>
        <v>0</v>
      </c>
      <c r="R103" s="184">
        <f t="shared" ca="1" si="156"/>
        <v>0</v>
      </c>
      <c r="S103" s="184">
        <f t="shared" ca="1" si="157"/>
        <v>0</v>
      </c>
      <c r="T103" s="184">
        <f t="shared" ca="1" si="158"/>
        <v>0</v>
      </c>
      <c r="U103" s="184">
        <f t="shared" ca="1" si="159"/>
        <v>0</v>
      </c>
      <c r="V103" s="184">
        <f t="shared" ca="1" si="160"/>
        <v>0</v>
      </c>
      <c r="W103" s="184">
        <f t="shared" ca="1" si="161"/>
        <v>0</v>
      </c>
      <c r="X103" s="184">
        <f t="shared" ca="1" si="162"/>
        <v>0</v>
      </c>
      <c r="Y103" s="184">
        <f t="shared" ca="1" si="163"/>
        <v>0</v>
      </c>
      <c r="Z103" s="184">
        <f t="shared" ca="1" si="164"/>
        <v>0</v>
      </c>
      <c r="AA103" s="184">
        <f t="shared" ca="1" si="165"/>
        <v>0</v>
      </c>
      <c r="AB103" s="184">
        <f t="shared" ca="1" si="166"/>
        <v>0</v>
      </c>
      <c r="AC103" s="184">
        <f t="shared" ca="1" si="167"/>
        <v>0</v>
      </c>
      <c r="AD103" s="185">
        <f t="shared" ca="1" si="168"/>
        <v>0</v>
      </c>
    </row>
    <row r="104" spans="1:30" ht="17.25" customHeight="1" x14ac:dyDescent="0.3">
      <c r="A104" s="47" t="s">
        <v>313</v>
      </c>
      <c r="B104" s="22" t="s">
        <v>211</v>
      </c>
      <c r="C104" s="22">
        <v>6</v>
      </c>
      <c r="D104" s="96" t="str">
        <f t="shared" ca="1" si="142"/>
        <v>홍정희</v>
      </c>
      <c r="E104" s="96" t="str">
        <f t="shared" ca="1" si="143"/>
        <v>611210-2******</v>
      </c>
      <c r="F104" s="96" t="str">
        <f t="shared" ca="1" si="144"/>
        <v>501여단 7대대</v>
      </c>
      <c r="G104" s="142" t="str">
        <f t="shared" ca="1" si="145"/>
        <v>민간조리원</v>
      </c>
      <c r="H104" s="183">
        <f t="shared" ca="1" si="146"/>
        <v>0</v>
      </c>
      <c r="I104" s="184">
        <f t="shared" ca="1" si="147"/>
        <v>0</v>
      </c>
      <c r="J104" s="184">
        <f t="shared" ca="1" si="148"/>
        <v>0</v>
      </c>
      <c r="K104" s="184">
        <f t="shared" ca="1" si="149"/>
        <v>0</v>
      </c>
      <c r="L104" s="184">
        <f t="shared" ca="1" si="150"/>
        <v>0</v>
      </c>
      <c r="M104" s="184">
        <f t="shared" ca="1" si="151"/>
        <v>0</v>
      </c>
      <c r="N104" s="184">
        <f t="shared" ca="1" si="152"/>
        <v>0</v>
      </c>
      <c r="O104" s="184">
        <f t="shared" ca="1" si="153"/>
        <v>0</v>
      </c>
      <c r="P104" s="184">
        <f t="shared" ca="1" si="154"/>
        <v>0</v>
      </c>
      <c r="Q104" s="184">
        <f t="shared" ca="1" si="155"/>
        <v>0</v>
      </c>
      <c r="R104" s="184">
        <f t="shared" ca="1" si="156"/>
        <v>0</v>
      </c>
      <c r="S104" s="184">
        <f t="shared" ca="1" si="157"/>
        <v>0</v>
      </c>
      <c r="T104" s="184">
        <f t="shared" ca="1" si="158"/>
        <v>0</v>
      </c>
      <c r="U104" s="184">
        <f t="shared" ca="1" si="159"/>
        <v>0</v>
      </c>
      <c r="V104" s="184">
        <f t="shared" ca="1" si="160"/>
        <v>0</v>
      </c>
      <c r="W104" s="184">
        <f t="shared" ca="1" si="161"/>
        <v>0</v>
      </c>
      <c r="X104" s="184">
        <f t="shared" ca="1" si="162"/>
        <v>0</v>
      </c>
      <c r="Y104" s="184">
        <f t="shared" ca="1" si="163"/>
        <v>0</v>
      </c>
      <c r="Z104" s="184">
        <f t="shared" ca="1" si="164"/>
        <v>0</v>
      </c>
      <c r="AA104" s="184">
        <f t="shared" ca="1" si="165"/>
        <v>0</v>
      </c>
      <c r="AB104" s="184">
        <f t="shared" ca="1" si="166"/>
        <v>0</v>
      </c>
      <c r="AC104" s="184">
        <f t="shared" ca="1" si="167"/>
        <v>0</v>
      </c>
      <c r="AD104" s="185">
        <f t="shared" ca="1" si="168"/>
        <v>0</v>
      </c>
    </row>
    <row r="105" spans="1:30" ht="17.25" customHeight="1" x14ac:dyDescent="0.3">
      <c r="A105" s="47" t="s">
        <v>313</v>
      </c>
      <c r="B105" s="22" t="s">
        <v>211</v>
      </c>
      <c r="C105" s="22">
        <v>7</v>
      </c>
      <c r="D105" s="96" t="str">
        <f t="shared" ca="1" si="142"/>
        <v>이숙이</v>
      </c>
      <c r="E105" s="96" t="str">
        <f t="shared" ca="1" si="143"/>
        <v>680604-2******</v>
      </c>
      <c r="F105" s="96" t="str">
        <f t="shared" ca="1" si="144"/>
        <v>120여단 본부</v>
      </c>
      <c r="G105" s="142" t="str">
        <f t="shared" ca="1" si="145"/>
        <v>민간조리원</v>
      </c>
      <c r="H105" s="183">
        <f t="shared" ca="1" si="146"/>
        <v>0</v>
      </c>
      <c r="I105" s="184">
        <f t="shared" ca="1" si="147"/>
        <v>0</v>
      </c>
      <c r="J105" s="184">
        <f t="shared" ca="1" si="148"/>
        <v>0</v>
      </c>
      <c r="K105" s="184">
        <f t="shared" ca="1" si="149"/>
        <v>0</v>
      </c>
      <c r="L105" s="184">
        <f t="shared" ca="1" si="150"/>
        <v>0</v>
      </c>
      <c r="M105" s="184">
        <f t="shared" ca="1" si="151"/>
        <v>0</v>
      </c>
      <c r="N105" s="184">
        <f t="shared" ca="1" si="152"/>
        <v>0</v>
      </c>
      <c r="O105" s="184">
        <f t="shared" ca="1" si="153"/>
        <v>0</v>
      </c>
      <c r="P105" s="184">
        <f t="shared" ca="1" si="154"/>
        <v>0</v>
      </c>
      <c r="Q105" s="184">
        <f t="shared" ca="1" si="155"/>
        <v>0</v>
      </c>
      <c r="R105" s="184">
        <f t="shared" ca="1" si="156"/>
        <v>0</v>
      </c>
      <c r="S105" s="184">
        <f t="shared" ca="1" si="157"/>
        <v>0</v>
      </c>
      <c r="T105" s="184">
        <f t="shared" ca="1" si="158"/>
        <v>0</v>
      </c>
      <c r="U105" s="184">
        <f t="shared" ca="1" si="159"/>
        <v>0</v>
      </c>
      <c r="V105" s="184">
        <f t="shared" ca="1" si="160"/>
        <v>0</v>
      </c>
      <c r="W105" s="184">
        <f t="shared" ca="1" si="161"/>
        <v>0</v>
      </c>
      <c r="X105" s="184">
        <f t="shared" ca="1" si="162"/>
        <v>0</v>
      </c>
      <c r="Y105" s="184">
        <f t="shared" ca="1" si="163"/>
        <v>0</v>
      </c>
      <c r="Z105" s="184">
        <f t="shared" ca="1" si="164"/>
        <v>0</v>
      </c>
      <c r="AA105" s="184">
        <f t="shared" ca="1" si="165"/>
        <v>0</v>
      </c>
      <c r="AB105" s="184">
        <f t="shared" ca="1" si="166"/>
        <v>0</v>
      </c>
      <c r="AC105" s="184">
        <f t="shared" ca="1" si="167"/>
        <v>0</v>
      </c>
      <c r="AD105" s="185">
        <f t="shared" ca="1" si="168"/>
        <v>0</v>
      </c>
    </row>
    <row r="106" spans="1:30" ht="17.25" customHeight="1" x14ac:dyDescent="0.3">
      <c r="A106" s="47" t="s">
        <v>313</v>
      </c>
      <c r="B106" s="22" t="s">
        <v>211</v>
      </c>
      <c r="C106" s="22">
        <v>8</v>
      </c>
      <c r="D106" s="96" t="str">
        <f t="shared" ca="1" si="142"/>
        <v>박순득</v>
      </c>
      <c r="E106" s="96" t="str">
        <f t="shared" ca="1" si="143"/>
        <v>610119-2******</v>
      </c>
      <c r="F106" s="96" t="str">
        <f t="shared" ca="1" si="144"/>
        <v>120여단 1대대</v>
      </c>
      <c r="G106" s="142" t="str">
        <f t="shared" ca="1" si="145"/>
        <v>민간조리원</v>
      </c>
      <c r="H106" s="183">
        <f t="shared" ca="1" si="146"/>
        <v>0</v>
      </c>
      <c r="I106" s="184">
        <f t="shared" ca="1" si="147"/>
        <v>0</v>
      </c>
      <c r="J106" s="184">
        <f t="shared" ca="1" si="148"/>
        <v>0</v>
      </c>
      <c r="K106" s="184">
        <f t="shared" ca="1" si="149"/>
        <v>0</v>
      </c>
      <c r="L106" s="184">
        <f t="shared" ca="1" si="150"/>
        <v>0</v>
      </c>
      <c r="M106" s="184">
        <f t="shared" ca="1" si="151"/>
        <v>0</v>
      </c>
      <c r="N106" s="184">
        <f t="shared" ca="1" si="152"/>
        <v>0</v>
      </c>
      <c r="O106" s="184">
        <f t="shared" ca="1" si="153"/>
        <v>0</v>
      </c>
      <c r="P106" s="184">
        <f t="shared" ca="1" si="154"/>
        <v>0</v>
      </c>
      <c r="Q106" s="184">
        <f t="shared" ca="1" si="155"/>
        <v>0</v>
      </c>
      <c r="R106" s="184">
        <f t="shared" ca="1" si="156"/>
        <v>0</v>
      </c>
      <c r="S106" s="184">
        <f t="shared" ca="1" si="157"/>
        <v>0</v>
      </c>
      <c r="T106" s="184">
        <f t="shared" ca="1" si="158"/>
        <v>0</v>
      </c>
      <c r="U106" s="184">
        <f t="shared" ca="1" si="159"/>
        <v>0</v>
      </c>
      <c r="V106" s="184">
        <f t="shared" ca="1" si="160"/>
        <v>0</v>
      </c>
      <c r="W106" s="184">
        <f t="shared" ca="1" si="161"/>
        <v>0</v>
      </c>
      <c r="X106" s="184">
        <f t="shared" ca="1" si="162"/>
        <v>0</v>
      </c>
      <c r="Y106" s="184">
        <f t="shared" ca="1" si="163"/>
        <v>0</v>
      </c>
      <c r="Z106" s="184">
        <f t="shared" ca="1" si="164"/>
        <v>0</v>
      </c>
      <c r="AA106" s="184">
        <f t="shared" ca="1" si="165"/>
        <v>0</v>
      </c>
      <c r="AB106" s="184">
        <f t="shared" ca="1" si="166"/>
        <v>0</v>
      </c>
      <c r="AC106" s="184">
        <f t="shared" ca="1" si="167"/>
        <v>0</v>
      </c>
      <c r="AD106" s="185">
        <f t="shared" ca="1" si="168"/>
        <v>0</v>
      </c>
    </row>
    <row r="107" spans="1:30" ht="17.25" customHeight="1" x14ac:dyDescent="0.3">
      <c r="A107" s="47" t="s">
        <v>313</v>
      </c>
      <c r="B107" s="22" t="s">
        <v>211</v>
      </c>
      <c r="C107" s="22">
        <v>9</v>
      </c>
      <c r="D107" s="96" t="str">
        <f t="shared" ca="1" si="142"/>
        <v>양희자</v>
      </c>
      <c r="E107" s="96" t="str">
        <f t="shared" ca="1" si="143"/>
        <v>670115-2******</v>
      </c>
      <c r="F107" s="96" t="str">
        <f t="shared" ca="1" si="144"/>
        <v>120여단 2대대</v>
      </c>
      <c r="G107" s="142" t="str">
        <f t="shared" ca="1" si="145"/>
        <v>민간조리원</v>
      </c>
      <c r="H107" s="183">
        <f t="shared" ca="1" si="146"/>
        <v>0</v>
      </c>
      <c r="I107" s="184">
        <f t="shared" ca="1" si="147"/>
        <v>0</v>
      </c>
      <c r="J107" s="184">
        <f t="shared" ca="1" si="148"/>
        <v>0</v>
      </c>
      <c r="K107" s="184">
        <f t="shared" ca="1" si="149"/>
        <v>0</v>
      </c>
      <c r="L107" s="184">
        <f t="shared" ca="1" si="150"/>
        <v>0</v>
      </c>
      <c r="M107" s="184">
        <f t="shared" ca="1" si="151"/>
        <v>0</v>
      </c>
      <c r="N107" s="184">
        <f t="shared" ca="1" si="152"/>
        <v>0</v>
      </c>
      <c r="O107" s="184">
        <f t="shared" ca="1" si="153"/>
        <v>0</v>
      </c>
      <c r="P107" s="184">
        <f t="shared" ca="1" si="154"/>
        <v>0</v>
      </c>
      <c r="Q107" s="184">
        <f t="shared" ca="1" si="155"/>
        <v>0</v>
      </c>
      <c r="R107" s="184">
        <f t="shared" ca="1" si="156"/>
        <v>0</v>
      </c>
      <c r="S107" s="184">
        <f t="shared" ca="1" si="157"/>
        <v>0</v>
      </c>
      <c r="T107" s="184">
        <f t="shared" ca="1" si="158"/>
        <v>0</v>
      </c>
      <c r="U107" s="184">
        <f t="shared" ca="1" si="159"/>
        <v>0</v>
      </c>
      <c r="V107" s="184">
        <f t="shared" ca="1" si="160"/>
        <v>0</v>
      </c>
      <c r="W107" s="184">
        <f t="shared" ca="1" si="161"/>
        <v>0</v>
      </c>
      <c r="X107" s="184">
        <f t="shared" ca="1" si="162"/>
        <v>0</v>
      </c>
      <c r="Y107" s="184">
        <f t="shared" ca="1" si="163"/>
        <v>0</v>
      </c>
      <c r="Z107" s="184">
        <f t="shared" ca="1" si="164"/>
        <v>0</v>
      </c>
      <c r="AA107" s="184">
        <f t="shared" ca="1" si="165"/>
        <v>0</v>
      </c>
      <c r="AB107" s="184">
        <f t="shared" ca="1" si="166"/>
        <v>0</v>
      </c>
      <c r="AC107" s="184">
        <f t="shared" ca="1" si="167"/>
        <v>0</v>
      </c>
      <c r="AD107" s="185">
        <f t="shared" ca="1" si="168"/>
        <v>0</v>
      </c>
    </row>
    <row r="108" spans="1:30" ht="17.25" customHeight="1" x14ac:dyDescent="0.3">
      <c r="A108" s="47" t="s">
        <v>313</v>
      </c>
      <c r="B108" s="22" t="s">
        <v>211</v>
      </c>
      <c r="C108" s="22">
        <v>10</v>
      </c>
      <c r="D108" s="96" t="str">
        <f t="shared" ca="1" si="142"/>
        <v>권경임</v>
      </c>
      <c r="E108" s="96" t="str">
        <f t="shared" ca="1" si="143"/>
        <v>640419-2******</v>
      </c>
      <c r="F108" s="96" t="str">
        <f t="shared" ca="1" si="144"/>
        <v>120여단 3대대</v>
      </c>
      <c r="G108" s="142" t="str">
        <f t="shared" ca="1" si="145"/>
        <v>민간조리원</v>
      </c>
      <c r="H108" s="183">
        <f t="shared" ca="1" si="146"/>
        <v>0</v>
      </c>
      <c r="I108" s="184">
        <f t="shared" ca="1" si="147"/>
        <v>0</v>
      </c>
      <c r="J108" s="184">
        <f t="shared" ca="1" si="148"/>
        <v>0</v>
      </c>
      <c r="K108" s="184">
        <f t="shared" ca="1" si="149"/>
        <v>0</v>
      </c>
      <c r="L108" s="184">
        <f t="shared" ca="1" si="150"/>
        <v>0</v>
      </c>
      <c r="M108" s="184">
        <f t="shared" ca="1" si="151"/>
        <v>0</v>
      </c>
      <c r="N108" s="184">
        <f t="shared" ca="1" si="152"/>
        <v>0</v>
      </c>
      <c r="O108" s="184">
        <f t="shared" ca="1" si="153"/>
        <v>0</v>
      </c>
      <c r="P108" s="184">
        <f t="shared" ca="1" si="154"/>
        <v>0</v>
      </c>
      <c r="Q108" s="184">
        <f t="shared" ca="1" si="155"/>
        <v>0</v>
      </c>
      <c r="R108" s="184">
        <f t="shared" ca="1" si="156"/>
        <v>0</v>
      </c>
      <c r="S108" s="184">
        <f t="shared" ca="1" si="157"/>
        <v>0</v>
      </c>
      <c r="T108" s="184">
        <f t="shared" ca="1" si="158"/>
        <v>0</v>
      </c>
      <c r="U108" s="184">
        <f t="shared" ca="1" si="159"/>
        <v>0</v>
      </c>
      <c r="V108" s="184">
        <f t="shared" ca="1" si="160"/>
        <v>0</v>
      </c>
      <c r="W108" s="184">
        <f t="shared" ca="1" si="161"/>
        <v>0</v>
      </c>
      <c r="X108" s="184">
        <f t="shared" ca="1" si="162"/>
        <v>0</v>
      </c>
      <c r="Y108" s="184">
        <f t="shared" ca="1" si="163"/>
        <v>0</v>
      </c>
      <c r="Z108" s="184">
        <f t="shared" ca="1" si="164"/>
        <v>0</v>
      </c>
      <c r="AA108" s="184">
        <f t="shared" ca="1" si="165"/>
        <v>0</v>
      </c>
      <c r="AB108" s="184">
        <f t="shared" ca="1" si="166"/>
        <v>0</v>
      </c>
      <c r="AC108" s="184">
        <f t="shared" ca="1" si="167"/>
        <v>0</v>
      </c>
      <c r="AD108" s="185">
        <f t="shared" ca="1" si="168"/>
        <v>0</v>
      </c>
    </row>
    <row r="109" spans="1:30" ht="17.25" customHeight="1" x14ac:dyDescent="0.3">
      <c r="A109" s="47" t="s">
        <v>313</v>
      </c>
      <c r="B109" s="22" t="s">
        <v>211</v>
      </c>
      <c r="C109" s="22">
        <v>11</v>
      </c>
      <c r="D109" s="96" t="str">
        <f t="shared" ca="1" si="142"/>
        <v>권은숙</v>
      </c>
      <c r="E109" s="96" t="str">
        <f t="shared" ca="1" si="143"/>
        <v>800217-2******</v>
      </c>
      <c r="F109" s="96" t="str">
        <f t="shared" ca="1" si="144"/>
        <v>120여단 3대대</v>
      </c>
      <c r="G109" s="142" t="str">
        <f t="shared" ca="1" si="145"/>
        <v>민간조리원</v>
      </c>
      <c r="H109" s="183">
        <f t="shared" ca="1" si="146"/>
        <v>0</v>
      </c>
      <c r="I109" s="184">
        <f t="shared" ca="1" si="147"/>
        <v>0</v>
      </c>
      <c r="J109" s="184">
        <f t="shared" ca="1" si="148"/>
        <v>0</v>
      </c>
      <c r="K109" s="184">
        <f t="shared" ca="1" si="149"/>
        <v>0</v>
      </c>
      <c r="L109" s="184">
        <f t="shared" ca="1" si="150"/>
        <v>0</v>
      </c>
      <c r="M109" s="184">
        <f t="shared" ca="1" si="151"/>
        <v>0</v>
      </c>
      <c r="N109" s="184">
        <f t="shared" ca="1" si="152"/>
        <v>0</v>
      </c>
      <c r="O109" s="184">
        <f t="shared" ca="1" si="153"/>
        <v>0</v>
      </c>
      <c r="P109" s="184">
        <f t="shared" ca="1" si="154"/>
        <v>0</v>
      </c>
      <c r="Q109" s="184">
        <f t="shared" ca="1" si="155"/>
        <v>0</v>
      </c>
      <c r="R109" s="184">
        <f t="shared" ca="1" si="156"/>
        <v>0</v>
      </c>
      <c r="S109" s="184">
        <f t="shared" ca="1" si="157"/>
        <v>0</v>
      </c>
      <c r="T109" s="184">
        <f t="shared" ca="1" si="158"/>
        <v>0</v>
      </c>
      <c r="U109" s="184">
        <f t="shared" ca="1" si="159"/>
        <v>0</v>
      </c>
      <c r="V109" s="184">
        <f t="shared" ca="1" si="160"/>
        <v>0</v>
      </c>
      <c r="W109" s="184">
        <f t="shared" ca="1" si="161"/>
        <v>0</v>
      </c>
      <c r="X109" s="184">
        <f t="shared" ca="1" si="162"/>
        <v>0</v>
      </c>
      <c r="Y109" s="184">
        <f t="shared" ca="1" si="163"/>
        <v>0</v>
      </c>
      <c r="Z109" s="184">
        <f t="shared" ca="1" si="164"/>
        <v>0</v>
      </c>
      <c r="AA109" s="184">
        <f t="shared" ca="1" si="165"/>
        <v>0</v>
      </c>
      <c r="AB109" s="184">
        <f t="shared" ca="1" si="166"/>
        <v>0</v>
      </c>
      <c r="AC109" s="184">
        <f t="shared" ca="1" si="167"/>
        <v>0</v>
      </c>
      <c r="AD109" s="185">
        <f t="shared" ca="1" si="168"/>
        <v>0</v>
      </c>
    </row>
    <row r="110" spans="1:30" ht="17.25" customHeight="1" x14ac:dyDescent="0.3">
      <c r="A110" s="47" t="s">
        <v>313</v>
      </c>
      <c r="B110" s="22" t="s">
        <v>211</v>
      </c>
      <c r="C110" s="22">
        <v>12</v>
      </c>
      <c r="D110" s="96" t="str">
        <f t="shared" ca="1" si="142"/>
        <v>김명순</v>
      </c>
      <c r="E110" s="96" t="str">
        <f t="shared" ca="1" si="143"/>
        <v>670305-2******</v>
      </c>
      <c r="F110" s="96" t="str">
        <f t="shared" ca="1" si="144"/>
        <v>120여단 5대대</v>
      </c>
      <c r="G110" s="142" t="str">
        <f t="shared" ca="1" si="145"/>
        <v>민간조리원</v>
      </c>
      <c r="H110" s="183">
        <f t="shared" ca="1" si="146"/>
        <v>0</v>
      </c>
      <c r="I110" s="184">
        <f t="shared" ca="1" si="147"/>
        <v>0</v>
      </c>
      <c r="J110" s="184">
        <f t="shared" ca="1" si="148"/>
        <v>0</v>
      </c>
      <c r="K110" s="184">
        <f t="shared" ca="1" si="149"/>
        <v>0</v>
      </c>
      <c r="L110" s="184">
        <f t="shared" ca="1" si="150"/>
        <v>0</v>
      </c>
      <c r="M110" s="184">
        <f t="shared" ca="1" si="151"/>
        <v>0</v>
      </c>
      <c r="N110" s="184">
        <f t="shared" ca="1" si="152"/>
        <v>0</v>
      </c>
      <c r="O110" s="184">
        <f t="shared" ca="1" si="153"/>
        <v>0</v>
      </c>
      <c r="P110" s="184">
        <f t="shared" ca="1" si="154"/>
        <v>0</v>
      </c>
      <c r="Q110" s="184">
        <f t="shared" ca="1" si="155"/>
        <v>0</v>
      </c>
      <c r="R110" s="184">
        <f t="shared" ca="1" si="156"/>
        <v>0</v>
      </c>
      <c r="S110" s="184">
        <f t="shared" ca="1" si="157"/>
        <v>0</v>
      </c>
      <c r="T110" s="184">
        <f t="shared" ca="1" si="158"/>
        <v>0</v>
      </c>
      <c r="U110" s="184">
        <f t="shared" ca="1" si="159"/>
        <v>0</v>
      </c>
      <c r="V110" s="184">
        <f t="shared" ca="1" si="160"/>
        <v>0</v>
      </c>
      <c r="W110" s="184">
        <f t="shared" ca="1" si="161"/>
        <v>0</v>
      </c>
      <c r="X110" s="184">
        <f t="shared" ca="1" si="162"/>
        <v>0</v>
      </c>
      <c r="Y110" s="184">
        <f t="shared" ca="1" si="163"/>
        <v>0</v>
      </c>
      <c r="Z110" s="184">
        <f t="shared" ca="1" si="164"/>
        <v>0</v>
      </c>
      <c r="AA110" s="184">
        <f t="shared" ca="1" si="165"/>
        <v>0</v>
      </c>
      <c r="AB110" s="184">
        <f t="shared" ca="1" si="166"/>
        <v>0</v>
      </c>
      <c r="AC110" s="184">
        <f t="shared" ca="1" si="167"/>
        <v>0</v>
      </c>
      <c r="AD110" s="185">
        <f t="shared" ca="1" si="168"/>
        <v>0</v>
      </c>
    </row>
    <row r="111" spans="1:30" ht="17.25" customHeight="1" x14ac:dyDescent="0.3">
      <c r="A111" s="47" t="s">
        <v>313</v>
      </c>
      <c r="B111" s="22" t="s">
        <v>211</v>
      </c>
      <c r="C111" s="22">
        <v>13</v>
      </c>
      <c r="D111" s="96" t="str">
        <f t="shared" ca="1" si="142"/>
        <v>신명숙</v>
      </c>
      <c r="E111" s="96" t="str">
        <f t="shared" ca="1" si="143"/>
        <v>580528-2******</v>
      </c>
      <c r="F111" s="96" t="str">
        <f t="shared" ca="1" si="144"/>
        <v>120여단 6대대</v>
      </c>
      <c r="G111" s="142" t="str">
        <f t="shared" ca="1" si="145"/>
        <v>민간조리원</v>
      </c>
      <c r="H111" s="183">
        <f t="shared" ca="1" si="146"/>
        <v>0</v>
      </c>
      <c r="I111" s="184">
        <f t="shared" ca="1" si="147"/>
        <v>0</v>
      </c>
      <c r="J111" s="184">
        <f t="shared" ca="1" si="148"/>
        <v>0</v>
      </c>
      <c r="K111" s="184">
        <f t="shared" ca="1" si="149"/>
        <v>0</v>
      </c>
      <c r="L111" s="184">
        <f t="shared" ca="1" si="150"/>
        <v>0</v>
      </c>
      <c r="M111" s="184">
        <f t="shared" ca="1" si="151"/>
        <v>0</v>
      </c>
      <c r="N111" s="184">
        <f t="shared" ca="1" si="152"/>
        <v>0</v>
      </c>
      <c r="O111" s="184">
        <f t="shared" ca="1" si="153"/>
        <v>0</v>
      </c>
      <c r="P111" s="184">
        <f t="shared" ca="1" si="154"/>
        <v>0</v>
      </c>
      <c r="Q111" s="184">
        <f t="shared" ca="1" si="155"/>
        <v>0</v>
      </c>
      <c r="R111" s="184">
        <f t="shared" ca="1" si="156"/>
        <v>0</v>
      </c>
      <c r="S111" s="184">
        <f t="shared" ca="1" si="157"/>
        <v>0</v>
      </c>
      <c r="T111" s="184">
        <f t="shared" ca="1" si="158"/>
        <v>0</v>
      </c>
      <c r="U111" s="184">
        <f t="shared" ca="1" si="159"/>
        <v>0</v>
      </c>
      <c r="V111" s="184">
        <f t="shared" ca="1" si="160"/>
        <v>0</v>
      </c>
      <c r="W111" s="184">
        <f t="shared" ca="1" si="161"/>
        <v>0</v>
      </c>
      <c r="X111" s="184">
        <f t="shared" ca="1" si="162"/>
        <v>0</v>
      </c>
      <c r="Y111" s="184">
        <f t="shared" ca="1" si="163"/>
        <v>0</v>
      </c>
      <c r="Z111" s="184">
        <f t="shared" ca="1" si="164"/>
        <v>0</v>
      </c>
      <c r="AA111" s="184">
        <f t="shared" ca="1" si="165"/>
        <v>0</v>
      </c>
      <c r="AB111" s="184">
        <f t="shared" ca="1" si="166"/>
        <v>0</v>
      </c>
      <c r="AC111" s="184">
        <f t="shared" ca="1" si="167"/>
        <v>0</v>
      </c>
      <c r="AD111" s="185">
        <f t="shared" ca="1" si="168"/>
        <v>0</v>
      </c>
    </row>
    <row r="112" spans="1:30" ht="17.25" customHeight="1" x14ac:dyDescent="0.3">
      <c r="A112" s="47" t="s">
        <v>313</v>
      </c>
      <c r="B112" s="22" t="s">
        <v>211</v>
      </c>
      <c r="C112" s="22">
        <v>14</v>
      </c>
      <c r="D112" s="96" t="str">
        <f t="shared" ca="1" si="142"/>
        <v>김영경</v>
      </c>
      <c r="E112" s="96" t="str">
        <f t="shared" ca="1" si="143"/>
        <v>770214-2******</v>
      </c>
      <c r="F112" s="96" t="str">
        <f t="shared" ca="1" si="144"/>
        <v>121여단 본부</v>
      </c>
      <c r="G112" s="142" t="str">
        <f t="shared" ca="1" si="145"/>
        <v>민간조리원</v>
      </c>
      <c r="H112" s="183">
        <f t="shared" ca="1" si="146"/>
        <v>0</v>
      </c>
      <c r="I112" s="184">
        <f t="shared" ca="1" si="147"/>
        <v>0</v>
      </c>
      <c r="J112" s="184">
        <f t="shared" ca="1" si="148"/>
        <v>0</v>
      </c>
      <c r="K112" s="184">
        <f t="shared" ca="1" si="149"/>
        <v>0</v>
      </c>
      <c r="L112" s="184">
        <f t="shared" ca="1" si="150"/>
        <v>0</v>
      </c>
      <c r="M112" s="184">
        <f t="shared" ca="1" si="151"/>
        <v>0</v>
      </c>
      <c r="N112" s="184">
        <f t="shared" ca="1" si="152"/>
        <v>0</v>
      </c>
      <c r="O112" s="184">
        <f t="shared" ca="1" si="153"/>
        <v>0</v>
      </c>
      <c r="P112" s="184">
        <f t="shared" ca="1" si="154"/>
        <v>0</v>
      </c>
      <c r="Q112" s="184">
        <f t="shared" ca="1" si="155"/>
        <v>0</v>
      </c>
      <c r="R112" s="184">
        <f t="shared" ca="1" si="156"/>
        <v>0</v>
      </c>
      <c r="S112" s="184">
        <f t="shared" ca="1" si="157"/>
        <v>0</v>
      </c>
      <c r="T112" s="184">
        <f t="shared" ca="1" si="158"/>
        <v>0</v>
      </c>
      <c r="U112" s="184">
        <f t="shared" ca="1" si="159"/>
        <v>0</v>
      </c>
      <c r="V112" s="184">
        <f t="shared" ca="1" si="160"/>
        <v>0</v>
      </c>
      <c r="W112" s="184">
        <f t="shared" ca="1" si="161"/>
        <v>0</v>
      </c>
      <c r="X112" s="184">
        <f t="shared" ca="1" si="162"/>
        <v>0</v>
      </c>
      <c r="Y112" s="184">
        <f t="shared" ca="1" si="163"/>
        <v>0</v>
      </c>
      <c r="Z112" s="184">
        <f t="shared" ca="1" si="164"/>
        <v>0</v>
      </c>
      <c r="AA112" s="184">
        <f t="shared" ca="1" si="165"/>
        <v>0</v>
      </c>
      <c r="AB112" s="184">
        <f t="shared" ca="1" si="166"/>
        <v>0</v>
      </c>
      <c r="AC112" s="184">
        <f t="shared" ca="1" si="167"/>
        <v>0</v>
      </c>
      <c r="AD112" s="185">
        <f t="shared" ca="1" si="168"/>
        <v>0</v>
      </c>
    </row>
    <row r="113" spans="1:30" ht="17.25" customHeight="1" x14ac:dyDescent="0.3">
      <c r="A113" s="47" t="s">
        <v>313</v>
      </c>
      <c r="B113" s="22" t="s">
        <v>211</v>
      </c>
      <c r="C113" s="22">
        <v>15</v>
      </c>
      <c r="D113" s="96" t="str">
        <f t="shared" ca="1" si="142"/>
        <v>손송주</v>
      </c>
      <c r="E113" s="96" t="str">
        <f t="shared" ca="1" si="143"/>
        <v>760727-2******</v>
      </c>
      <c r="F113" s="96" t="str">
        <f t="shared" ca="1" si="144"/>
        <v>121여단 본부</v>
      </c>
      <c r="G113" s="142" t="str">
        <f t="shared" ca="1" si="145"/>
        <v>민간조리원</v>
      </c>
      <c r="H113" s="183">
        <f t="shared" ca="1" si="146"/>
        <v>0</v>
      </c>
      <c r="I113" s="184">
        <f t="shared" ca="1" si="147"/>
        <v>0</v>
      </c>
      <c r="J113" s="184">
        <f t="shared" ca="1" si="148"/>
        <v>0</v>
      </c>
      <c r="K113" s="184">
        <f t="shared" ca="1" si="149"/>
        <v>0</v>
      </c>
      <c r="L113" s="184">
        <f t="shared" ca="1" si="150"/>
        <v>0</v>
      </c>
      <c r="M113" s="184">
        <f t="shared" ca="1" si="151"/>
        <v>0</v>
      </c>
      <c r="N113" s="184">
        <f t="shared" ca="1" si="152"/>
        <v>0</v>
      </c>
      <c r="O113" s="184">
        <f t="shared" ca="1" si="153"/>
        <v>0</v>
      </c>
      <c r="P113" s="184">
        <f t="shared" ca="1" si="154"/>
        <v>0</v>
      </c>
      <c r="Q113" s="184">
        <f t="shared" ca="1" si="155"/>
        <v>0</v>
      </c>
      <c r="R113" s="184">
        <f t="shared" ca="1" si="156"/>
        <v>0</v>
      </c>
      <c r="S113" s="184">
        <f t="shared" ca="1" si="157"/>
        <v>0</v>
      </c>
      <c r="T113" s="184">
        <f t="shared" ca="1" si="158"/>
        <v>0</v>
      </c>
      <c r="U113" s="184">
        <f t="shared" ca="1" si="159"/>
        <v>0</v>
      </c>
      <c r="V113" s="184">
        <f t="shared" ca="1" si="160"/>
        <v>0</v>
      </c>
      <c r="W113" s="184">
        <f t="shared" ca="1" si="161"/>
        <v>0</v>
      </c>
      <c r="X113" s="184">
        <f t="shared" ca="1" si="162"/>
        <v>0</v>
      </c>
      <c r="Y113" s="184">
        <f t="shared" ca="1" si="163"/>
        <v>0</v>
      </c>
      <c r="Z113" s="184">
        <f t="shared" ca="1" si="164"/>
        <v>0</v>
      </c>
      <c r="AA113" s="184">
        <f t="shared" ca="1" si="165"/>
        <v>0</v>
      </c>
      <c r="AB113" s="184">
        <f t="shared" ca="1" si="166"/>
        <v>0</v>
      </c>
      <c r="AC113" s="184">
        <f t="shared" ca="1" si="167"/>
        <v>0</v>
      </c>
      <c r="AD113" s="185">
        <f t="shared" ca="1" si="168"/>
        <v>0</v>
      </c>
    </row>
    <row r="114" spans="1:30" ht="17.25" customHeight="1" x14ac:dyDescent="0.3">
      <c r="A114" s="47" t="s">
        <v>313</v>
      </c>
      <c r="B114" s="22" t="s">
        <v>211</v>
      </c>
      <c r="C114" s="22">
        <v>16</v>
      </c>
      <c r="D114" s="96" t="str">
        <f t="shared" ca="1" si="142"/>
        <v>박분영</v>
      </c>
      <c r="E114" s="96" t="str">
        <f t="shared" ca="1" si="143"/>
        <v>800502-2******</v>
      </c>
      <c r="F114" s="96" t="str">
        <f t="shared" ca="1" si="144"/>
        <v>121여단 1대대</v>
      </c>
      <c r="G114" s="142" t="str">
        <f t="shared" ca="1" si="145"/>
        <v>민간조리원</v>
      </c>
      <c r="H114" s="183">
        <f t="shared" ca="1" si="146"/>
        <v>0</v>
      </c>
      <c r="I114" s="184">
        <f t="shared" ca="1" si="147"/>
        <v>0</v>
      </c>
      <c r="J114" s="184">
        <f t="shared" ca="1" si="148"/>
        <v>0</v>
      </c>
      <c r="K114" s="184">
        <f t="shared" ca="1" si="149"/>
        <v>0</v>
      </c>
      <c r="L114" s="184">
        <f t="shared" ca="1" si="150"/>
        <v>0</v>
      </c>
      <c r="M114" s="184">
        <f t="shared" ca="1" si="151"/>
        <v>0</v>
      </c>
      <c r="N114" s="184">
        <f t="shared" ca="1" si="152"/>
        <v>0</v>
      </c>
      <c r="O114" s="184">
        <f t="shared" ca="1" si="153"/>
        <v>0</v>
      </c>
      <c r="P114" s="184">
        <f t="shared" ca="1" si="154"/>
        <v>0</v>
      </c>
      <c r="Q114" s="184">
        <f t="shared" ca="1" si="155"/>
        <v>0</v>
      </c>
      <c r="R114" s="184">
        <f t="shared" ca="1" si="156"/>
        <v>0</v>
      </c>
      <c r="S114" s="184">
        <f t="shared" ca="1" si="157"/>
        <v>0</v>
      </c>
      <c r="T114" s="184">
        <f t="shared" ca="1" si="158"/>
        <v>0</v>
      </c>
      <c r="U114" s="184">
        <f t="shared" ca="1" si="159"/>
        <v>0</v>
      </c>
      <c r="V114" s="184">
        <f t="shared" ca="1" si="160"/>
        <v>0</v>
      </c>
      <c r="W114" s="184">
        <f t="shared" ca="1" si="161"/>
        <v>0</v>
      </c>
      <c r="X114" s="184">
        <f t="shared" ca="1" si="162"/>
        <v>0</v>
      </c>
      <c r="Y114" s="184">
        <f t="shared" ca="1" si="163"/>
        <v>0</v>
      </c>
      <c r="Z114" s="184">
        <f t="shared" ca="1" si="164"/>
        <v>0</v>
      </c>
      <c r="AA114" s="184">
        <f t="shared" ca="1" si="165"/>
        <v>0</v>
      </c>
      <c r="AB114" s="184">
        <f t="shared" ca="1" si="166"/>
        <v>0</v>
      </c>
      <c r="AC114" s="184">
        <f t="shared" ca="1" si="167"/>
        <v>0</v>
      </c>
      <c r="AD114" s="185">
        <f t="shared" ca="1" si="168"/>
        <v>0</v>
      </c>
    </row>
    <row r="115" spans="1:30" ht="17.25" customHeight="1" x14ac:dyDescent="0.3">
      <c r="A115" s="30" t="s">
        <v>42</v>
      </c>
      <c r="B115" s="30" t="s">
        <v>211</v>
      </c>
      <c r="C115" s="30" t="s">
        <v>373</v>
      </c>
      <c r="D115" s="30"/>
      <c r="E115" s="30"/>
      <c r="F115" s="30"/>
      <c r="G115" s="144"/>
      <c r="H115" s="161">
        <f ca="1">SUM(H99:H114)</f>
        <v>0</v>
      </c>
      <c r="I115" s="162">
        <f t="shared" ref="I115:AD115" ca="1" si="169">SUM(I99:I114)</f>
        <v>0</v>
      </c>
      <c r="J115" s="162">
        <f t="shared" ca="1" si="169"/>
        <v>0</v>
      </c>
      <c r="K115" s="162">
        <f t="shared" ca="1" si="169"/>
        <v>0</v>
      </c>
      <c r="L115" s="162">
        <f t="shared" ca="1" si="169"/>
        <v>0</v>
      </c>
      <c r="M115" s="162">
        <f t="shared" ca="1" si="169"/>
        <v>0</v>
      </c>
      <c r="N115" s="162">
        <f t="shared" ca="1" si="169"/>
        <v>0</v>
      </c>
      <c r="O115" s="162">
        <f t="shared" ca="1" si="169"/>
        <v>0</v>
      </c>
      <c r="P115" s="162">
        <f t="shared" ca="1" si="169"/>
        <v>0</v>
      </c>
      <c r="Q115" s="162">
        <f t="shared" ca="1" si="169"/>
        <v>0</v>
      </c>
      <c r="R115" s="162">
        <f t="shared" ca="1" si="169"/>
        <v>0</v>
      </c>
      <c r="S115" s="162">
        <f t="shared" ca="1" si="169"/>
        <v>0</v>
      </c>
      <c r="T115" s="162">
        <f t="shared" ca="1" si="169"/>
        <v>0</v>
      </c>
      <c r="U115" s="162">
        <f t="shared" ca="1" si="169"/>
        <v>0</v>
      </c>
      <c r="V115" s="162">
        <f t="shared" ca="1" si="169"/>
        <v>0</v>
      </c>
      <c r="W115" s="162">
        <f t="shared" ca="1" si="169"/>
        <v>0</v>
      </c>
      <c r="X115" s="162">
        <f t="shared" ca="1" si="169"/>
        <v>0</v>
      </c>
      <c r="Y115" s="162">
        <f t="shared" ca="1" si="169"/>
        <v>0</v>
      </c>
      <c r="Z115" s="162">
        <f t="shared" ca="1" si="169"/>
        <v>0</v>
      </c>
      <c r="AA115" s="162">
        <f t="shared" ca="1" si="169"/>
        <v>0</v>
      </c>
      <c r="AB115" s="162">
        <f t="shared" ca="1" si="169"/>
        <v>0</v>
      </c>
      <c r="AC115" s="162">
        <f t="shared" ca="1" si="169"/>
        <v>0</v>
      </c>
      <c r="AD115" s="163">
        <f t="shared" ca="1" si="169"/>
        <v>0</v>
      </c>
    </row>
    <row r="116" spans="1:30" ht="17.25" customHeight="1" x14ac:dyDescent="0.3">
      <c r="A116" s="47" t="s">
        <v>367</v>
      </c>
      <c r="B116" s="22" t="s">
        <v>251</v>
      </c>
      <c r="C116" s="22">
        <v>1</v>
      </c>
      <c r="D116" s="96" t="str">
        <f ca="1">VLOOKUP($C116,INDIRECT("인사기본정보!$B:$K"),2,0)</f>
        <v>길윤미</v>
      </c>
      <c r="E116" s="96" t="str">
        <f ca="1">VLOOKUP($C116,INDIRECT("인사기본정보!$B:$K"),3,0)</f>
        <v>710309-2******</v>
      </c>
      <c r="F116" s="96" t="str">
        <f ca="1">VLOOKUP($C116,INDIRECT("인사기본정보!$B:$K"),4,0)</f>
        <v>501여단 본부</v>
      </c>
      <c r="G116" s="142" t="str">
        <f ca="1">VLOOKUP($C116,INDIRECT("인사기본정보!$B:$K"),5,0)</f>
        <v>민간조리원</v>
      </c>
      <c r="H116" s="183">
        <f ca="1">VLOOKUP($C116,INDIRECT($A116&amp;"!$A:$BA"),16,0)</f>
        <v>0</v>
      </c>
      <c r="I116" s="184">
        <f ca="1">VLOOKUP($C116,INDIRECT($A116&amp;"!$A:$BA"),17,0)</f>
        <v>0</v>
      </c>
      <c r="J116" s="184">
        <f ca="1">VLOOKUP($C116,INDIRECT($A116&amp;"!$A:$BA"),18,0)</f>
        <v>0</v>
      </c>
      <c r="K116" s="184">
        <f ca="1">VLOOKUP($C116,INDIRECT($A116&amp;"!$A:$BA"),19,0)</f>
        <v>0</v>
      </c>
      <c r="L116" s="184">
        <f ca="1">VLOOKUP($C116,INDIRECT($A116&amp;"!$A:$BA"),20,0)</f>
        <v>0</v>
      </c>
      <c r="M116" s="184">
        <f ca="1">VLOOKUP($C116,INDIRECT($A116&amp;"!$A:$BA"),21,0)</f>
        <v>0</v>
      </c>
      <c r="N116" s="184">
        <f ca="1">VLOOKUP($C116,INDIRECT($A116&amp;"!$A:$BA"),22,0)</f>
        <v>0</v>
      </c>
      <c r="O116" s="184">
        <f ca="1">VLOOKUP($C116,INDIRECT($A116&amp;"!$A:$BA"),23,0)</f>
        <v>0</v>
      </c>
      <c r="P116" s="184">
        <f ca="1">VLOOKUP($C116,INDIRECT($A116&amp;"!$A:$BA"),24,0)</f>
        <v>0</v>
      </c>
      <c r="Q116" s="184">
        <f ca="1">VLOOKUP($C116,INDIRECT($A116&amp;"!$A:$BA"),25,0)</f>
        <v>0</v>
      </c>
      <c r="R116" s="184">
        <f ca="1">VLOOKUP($C116,INDIRECT($A116&amp;"!$A:$BA"),26,0)</f>
        <v>0</v>
      </c>
      <c r="S116" s="184">
        <f ca="1">VLOOKUP($C116,INDIRECT($A116&amp;"!$A:$BA"),27,0)</f>
        <v>0</v>
      </c>
      <c r="T116" s="184">
        <f ca="1">VLOOKUP($C116,INDIRECT($A116&amp;"!$A:$BA"),28,0)</f>
        <v>0</v>
      </c>
      <c r="U116" s="184">
        <f ca="1">VLOOKUP($C116,INDIRECT($A116&amp;"!$A:$BA"),29,0)</f>
        <v>0</v>
      </c>
      <c r="V116" s="184">
        <f ca="1">VLOOKUP($C116,INDIRECT($A116&amp;"!$A:$BA"),30,0)</f>
        <v>0</v>
      </c>
      <c r="W116" s="184">
        <f ca="1">VLOOKUP($C116,INDIRECT($A116&amp;"!$A:$BA"),31,0)</f>
        <v>0</v>
      </c>
      <c r="X116" s="184">
        <f ca="1">VLOOKUP($C116,INDIRECT($A116&amp;"!$A:$BA"),32,0)</f>
        <v>0</v>
      </c>
      <c r="Y116" s="184">
        <f ca="1">VLOOKUP($C116,INDIRECT($A116&amp;"!$A:$BA"),33,0)</f>
        <v>0</v>
      </c>
      <c r="Z116" s="184">
        <f ca="1">VLOOKUP($C116,INDIRECT($A116&amp;"!$A:$BA"),34,0)</f>
        <v>0</v>
      </c>
      <c r="AA116" s="184">
        <f ca="1">VLOOKUP($C116,INDIRECT($A116&amp;"!$A:$BA"),35,0)</f>
        <v>0</v>
      </c>
      <c r="AB116" s="184">
        <f ca="1">VLOOKUP($C116,INDIRECT($A116&amp;"!$A:$BA"),36,0)</f>
        <v>0</v>
      </c>
      <c r="AC116" s="184">
        <f ca="1">VLOOKUP($C116,INDIRECT($A116&amp;"!$A:$BA"),37,0)</f>
        <v>0</v>
      </c>
      <c r="AD116" s="185">
        <f ca="1">VLOOKUP($C116,INDIRECT($A116&amp;"!$A:$BA"),38,0)</f>
        <v>0</v>
      </c>
    </row>
    <row r="117" spans="1:30" ht="17.25" customHeight="1" x14ac:dyDescent="0.3">
      <c r="A117" s="47" t="s">
        <v>367</v>
      </c>
      <c r="B117" s="22" t="s">
        <v>251</v>
      </c>
      <c r="C117" s="22">
        <v>2</v>
      </c>
      <c r="D117" s="96" t="str">
        <f t="shared" ref="D117:D131" ca="1" si="170">VLOOKUP($C117,INDIRECT("인사기본정보!$B:$K"),2,0)</f>
        <v>이성실</v>
      </c>
      <c r="E117" s="96" t="str">
        <f t="shared" ref="E117:E131" ca="1" si="171">VLOOKUP($C117,INDIRECT("인사기본정보!$B:$K"),3,0)</f>
        <v>741204-2******</v>
      </c>
      <c r="F117" s="96" t="str">
        <f t="shared" ref="F117:F131" ca="1" si="172">VLOOKUP($C117,INDIRECT("인사기본정보!$B:$K"),4,0)</f>
        <v>501여단 본부</v>
      </c>
      <c r="G117" s="142" t="str">
        <f t="shared" ref="G117:G131" ca="1" si="173">VLOOKUP($C117,INDIRECT("인사기본정보!$B:$K"),5,0)</f>
        <v>민간조리원</v>
      </c>
      <c r="H117" s="183">
        <f t="shared" ref="H117:H131" ca="1" si="174">VLOOKUP($C117,INDIRECT($A117&amp;"!$A:$BA"),16,0)</f>
        <v>0</v>
      </c>
      <c r="I117" s="184">
        <f t="shared" ref="I117:I131" ca="1" si="175">VLOOKUP($C117,INDIRECT($A117&amp;"!$A:$BA"),17,0)</f>
        <v>0</v>
      </c>
      <c r="J117" s="184">
        <f t="shared" ref="J117:J131" ca="1" si="176">VLOOKUP($C117,INDIRECT($A117&amp;"!$A:$BA"),18,0)</f>
        <v>0</v>
      </c>
      <c r="K117" s="184">
        <f t="shared" ref="K117:K131" ca="1" si="177">VLOOKUP($C117,INDIRECT($A117&amp;"!$A:$BA"),19,0)</f>
        <v>0</v>
      </c>
      <c r="L117" s="184">
        <f t="shared" ref="L117:L131" ca="1" si="178">VLOOKUP($C117,INDIRECT($A117&amp;"!$A:$BA"),20,0)</f>
        <v>0</v>
      </c>
      <c r="M117" s="184">
        <f t="shared" ref="M117:M131" ca="1" si="179">VLOOKUP($C117,INDIRECT($A117&amp;"!$A:$BA"),21,0)</f>
        <v>0</v>
      </c>
      <c r="N117" s="184">
        <f t="shared" ref="N117:N131" ca="1" si="180">VLOOKUP($C117,INDIRECT($A117&amp;"!$A:$BA"),22,0)</f>
        <v>0</v>
      </c>
      <c r="O117" s="184">
        <f t="shared" ref="O117:O131" ca="1" si="181">VLOOKUP($C117,INDIRECT($A117&amp;"!$A:$BA"),23,0)</f>
        <v>0</v>
      </c>
      <c r="P117" s="184">
        <f t="shared" ref="P117:P131" ca="1" si="182">VLOOKUP($C117,INDIRECT($A117&amp;"!$A:$BA"),24,0)</f>
        <v>0</v>
      </c>
      <c r="Q117" s="184">
        <f t="shared" ref="Q117:Q131" ca="1" si="183">VLOOKUP($C117,INDIRECT($A117&amp;"!$A:$BA"),25,0)</f>
        <v>0</v>
      </c>
      <c r="R117" s="184">
        <f t="shared" ref="R117:R131" ca="1" si="184">VLOOKUP($C117,INDIRECT($A117&amp;"!$A:$BA"),26,0)</f>
        <v>0</v>
      </c>
      <c r="S117" s="184">
        <f t="shared" ref="S117:S131" ca="1" si="185">VLOOKUP($C117,INDIRECT($A117&amp;"!$A:$BA"),27,0)</f>
        <v>0</v>
      </c>
      <c r="T117" s="184">
        <f t="shared" ref="T117:T131" ca="1" si="186">VLOOKUP($C117,INDIRECT($A117&amp;"!$A:$BA"),28,0)</f>
        <v>0</v>
      </c>
      <c r="U117" s="184">
        <f t="shared" ref="U117:U131" ca="1" si="187">VLOOKUP($C117,INDIRECT($A117&amp;"!$A:$BA"),29,0)</f>
        <v>0</v>
      </c>
      <c r="V117" s="184">
        <f t="shared" ref="V117:V131" ca="1" si="188">VLOOKUP($C117,INDIRECT($A117&amp;"!$A:$BA"),30,0)</f>
        <v>0</v>
      </c>
      <c r="W117" s="184">
        <f t="shared" ref="W117:W131" ca="1" si="189">VLOOKUP($C117,INDIRECT($A117&amp;"!$A:$BA"),31,0)</f>
        <v>0</v>
      </c>
      <c r="X117" s="184">
        <f t="shared" ref="X117:X131" ca="1" si="190">VLOOKUP($C117,INDIRECT($A117&amp;"!$A:$BA"),32,0)</f>
        <v>0</v>
      </c>
      <c r="Y117" s="184">
        <f t="shared" ref="Y117:Y131" ca="1" si="191">VLOOKUP($C117,INDIRECT($A117&amp;"!$A:$BA"),33,0)</f>
        <v>0</v>
      </c>
      <c r="Z117" s="184">
        <f t="shared" ref="Z117:Z131" ca="1" si="192">VLOOKUP($C117,INDIRECT($A117&amp;"!$A:$BA"),34,0)</f>
        <v>0</v>
      </c>
      <c r="AA117" s="184">
        <f t="shared" ref="AA117:AA131" ca="1" si="193">VLOOKUP($C117,INDIRECT($A117&amp;"!$A:$BA"),35,0)</f>
        <v>0</v>
      </c>
      <c r="AB117" s="184">
        <f t="shared" ref="AB117:AB131" ca="1" si="194">VLOOKUP($C117,INDIRECT($A117&amp;"!$A:$BA"),36,0)</f>
        <v>0</v>
      </c>
      <c r="AC117" s="184">
        <f t="shared" ref="AC117:AC131" ca="1" si="195">VLOOKUP($C117,INDIRECT($A117&amp;"!$A:$BA"),37,0)</f>
        <v>0</v>
      </c>
      <c r="AD117" s="185">
        <f t="shared" ref="AD117:AD131" ca="1" si="196">VLOOKUP($C117,INDIRECT($A117&amp;"!$A:$BA"),38,0)</f>
        <v>0</v>
      </c>
    </row>
    <row r="118" spans="1:30" ht="17.25" customHeight="1" x14ac:dyDescent="0.3">
      <c r="A118" s="47" t="s">
        <v>367</v>
      </c>
      <c r="B118" s="22" t="s">
        <v>251</v>
      </c>
      <c r="C118" s="22">
        <v>3</v>
      </c>
      <c r="D118" s="96" t="str">
        <f t="shared" ca="1" si="170"/>
        <v>임세영</v>
      </c>
      <c r="E118" s="96" t="str">
        <f t="shared" ca="1" si="171"/>
        <v>700910-2******</v>
      </c>
      <c r="F118" s="96" t="str">
        <f t="shared" ca="1" si="172"/>
        <v>501여단 1대대</v>
      </c>
      <c r="G118" s="142" t="str">
        <f t="shared" ca="1" si="173"/>
        <v>민간조리원</v>
      </c>
      <c r="H118" s="183">
        <f t="shared" ca="1" si="174"/>
        <v>0</v>
      </c>
      <c r="I118" s="184">
        <f t="shared" ca="1" si="175"/>
        <v>0</v>
      </c>
      <c r="J118" s="184">
        <f t="shared" ca="1" si="176"/>
        <v>0</v>
      </c>
      <c r="K118" s="184">
        <f t="shared" ca="1" si="177"/>
        <v>0</v>
      </c>
      <c r="L118" s="184">
        <f t="shared" ca="1" si="178"/>
        <v>0</v>
      </c>
      <c r="M118" s="184">
        <f t="shared" ca="1" si="179"/>
        <v>0</v>
      </c>
      <c r="N118" s="184">
        <f t="shared" ca="1" si="180"/>
        <v>0</v>
      </c>
      <c r="O118" s="184">
        <f t="shared" ca="1" si="181"/>
        <v>0</v>
      </c>
      <c r="P118" s="184">
        <f t="shared" ca="1" si="182"/>
        <v>0</v>
      </c>
      <c r="Q118" s="184">
        <f t="shared" ca="1" si="183"/>
        <v>0</v>
      </c>
      <c r="R118" s="184">
        <f t="shared" ca="1" si="184"/>
        <v>0</v>
      </c>
      <c r="S118" s="184">
        <f t="shared" ca="1" si="185"/>
        <v>0</v>
      </c>
      <c r="T118" s="184">
        <f t="shared" ca="1" si="186"/>
        <v>0</v>
      </c>
      <c r="U118" s="184">
        <f t="shared" ca="1" si="187"/>
        <v>0</v>
      </c>
      <c r="V118" s="184">
        <f t="shared" ca="1" si="188"/>
        <v>0</v>
      </c>
      <c r="W118" s="184">
        <f t="shared" ca="1" si="189"/>
        <v>0</v>
      </c>
      <c r="X118" s="184">
        <f t="shared" ca="1" si="190"/>
        <v>0</v>
      </c>
      <c r="Y118" s="184">
        <f t="shared" ca="1" si="191"/>
        <v>0</v>
      </c>
      <c r="Z118" s="184">
        <f t="shared" ca="1" si="192"/>
        <v>0</v>
      </c>
      <c r="AA118" s="184">
        <f t="shared" ca="1" si="193"/>
        <v>0</v>
      </c>
      <c r="AB118" s="184">
        <f t="shared" ca="1" si="194"/>
        <v>0</v>
      </c>
      <c r="AC118" s="184">
        <f t="shared" ca="1" si="195"/>
        <v>0</v>
      </c>
      <c r="AD118" s="185">
        <f t="shared" ca="1" si="196"/>
        <v>0</v>
      </c>
    </row>
    <row r="119" spans="1:30" ht="17.25" customHeight="1" x14ac:dyDescent="0.3">
      <c r="A119" s="47" t="s">
        <v>367</v>
      </c>
      <c r="B119" s="22" t="s">
        <v>251</v>
      </c>
      <c r="C119" s="22">
        <v>4</v>
      </c>
      <c r="D119" s="96" t="str">
        <f t="shared" ca="1" si="170"/>
        <v>김서정</v>
      </c>
      <c r="E119" s="96" t="str">
        <f t="shared" ca="1" si="171"/>
        <v>780828-2******</v>
      </c>
      <c r="F119" s="96" t="str">
        <f t="shared" ca="1" si="172"/>
        <v>501여단 4대대</v>
      </c>
      <c r="G119" s="142" t="str">
        <f t="shared" ca="1" si="173"/>
        <v>민간조리원</v>
      </c>
      <c r="H119" s="183">
        <f t="shared" ca="1" si="174"/>
        <v>0</v>
      </c>
      <c r="I119" s="184">
        <f t="shared" ca="1" si="175"/>
        <v>0</v>
      </c>
      <c r="J119" s="184">
        <f t="shared" ca="1" si="176"/>
        <v>0</v>
      </c>
      <c r="K119" s="184">
        <f t="shared" ca="1" si="177"/>
        <v>0</v>
      </c>
      <c r="L119" s="184">
        <f t="shared" ca="1" si="178"/>
        <v>0</v>
      </c>
      <c r="M119" s="184">
        <f t="shared" ca="1" si="179"/>
        <v>0</v>
      </c>
      <c r="N119" s="184">
        <f t="shared" ca="1" si="180"/>
        <v>0</v>
      </c>
      <c r="O119" s="184">
        <f t="shared" ca="1" si="181"/>
        <v>0</v>
      </c>
      <c r="P119" s="184">
        <f t="shared" ca="1" si="182"/>
        <v>0</v>
      </c>
      <c r="Q119" s="184">
        <f t="shared" ca="1" si="183"/>
        <v>0</v>
      </c>
      <c r="R119" s="184">
        <f t="shared" ca="1" si="184"/>
        <v>0</v>
      </c>
      <c r="S119" s="184">
        <f t="shared" ca="1" si="185"/>
        <v>0</v>
      </c>
      <c r="T119" s="184">
        <f t="shared" ca="1" si="186"/>
        <v>0</v>
      </c>
      <c r="U119" s="184">
        <f t="shared" ca="1" si="187"/>
        <v>0</v>
      </c>
      <c r="V119" s="184">
        <f t="shared" ca="1" si="188"/>
        <v>0</v>
      </c>
      <c r="W119" s="184">
        <f t="shared" ca="1" si="189"/>
        <v>0</v>
      </c>
      <c r="X119" s="184">
        <f t="shared" ca="1" si="190"/>
        <v>0</v>
      </c>
      <c r="Y119" s="184">
        <f t="shared" ca="1" si="191"/>
        <v>0</v>
      </c>
      <c r="Z119" s="184">
        <f t="shared" ca="1" si="192"/>
        <v>0</v>
      </c>
      <c r="AA119" s="184">
        <f t="shared" ca="1" si="193"/>
        <v>0</v>
      </c>
      <c r="AB119" s="184">
        <f t="shared" ca="1" si="194"/>
        <v>0</v>
      </c>
      <c r="AC119" s="184">
        <f t="shared" ca="1" si="195"/>
        <v>0</v>
      </c>
      <c r="AD119" s="185">
        <f t="shared" ca="1" si="196"/>
        <v>0</v>
      </c>
    </row>
    <row r="120" spans="1:30" ht="17.25" customHeight="1" x14ac:dyDescent="0.3">
      <c r="A120" s="47" t="s">
        <v>367</v>
      </c>
      <c r="B120" s="22" t="s">
        <v>251</v>
      </c>
      <c r="C120" s="22">
        <v>5</v>
      </c>
      <c r="D120" s="96" t="str">
        <f t="shared" ca="1" si="170"/>
        <v>윤정여</v>
      </c>
      <c r="E120" s="96" t="str">
        <f t="shared" ca="1" si="171"/>
        <v>691023-2******</v>
      </c>
      <c r="F120" s="96" t="str">
        <f t="shared" ca="1" si="172"/>
        <v>501여단 6대대</v>
      </c>
      <c r="G120" s="142" t="str">
        <f t="shared" ca="1" si="173"/>
        <v>민간조리원</v>
      </c>
      <c r="H120" s="183">
        <f t="shared" ca="1" si="174"/>
        <v>0</v>
      </c>
      <c r="I120" s="184">
        <f t="shared" ca="1" si="175"/>
        <v>0</v>
      </c>
      <c r="J120" s="184">
        <f t="shared" ca="1" si="176"/>
        <v>0</v>
      </c>
      <c r="K120" s="184">
        <f t="shared" ca="1" si="177"/>
        <v>0</v>
      </c>
      <c r="L120" s="184">
        <f t="shared" ca="1" si="178"/>
        <v>0</v>
      </c>
      <c r="M120" s="184">
        <f t="shared" ca="1" si="179"/>
        <v>0</v>
      </c>
      <c r="N120" s="184">
        <f t="shared" ca="1" si="180"/>
        <v>0</v>
      </c>
      <c r="O120" s="184">
        <f t="shared" ca="1" si="181"/>
        <v>0</v>
      </c>
      <c r="P120" s="184">
        <f t="shared" ca="1" si="182"/>
        <v>0</v>
      </c>
      <c r="Q120" s="184">
        <f t="shared" ca="1" si="183"/>
        <v>0</v>
      </c>
      <c r="R120" s="184">
        <f t="shared" ca="1" si="184"/>
        <v>0</v>
      </c>
      <c r="S120" s="184">
        <f t="shared" ca="1" si="185"/>
        <v>0</v>
      </c>
      <c r="T120" s="184">
        <f t="shared" ca="1" si="186"/>
        <v>0</v>
      </c>
      <c r="U120" s="184">
        <f t="shared" ca="1" si="187"/>
        <v>0</v>
      </c>
      <c r="V120" s="184">
        <f t="shared" ca="1" si="188"/>
        <v>0</v>
      </c>
      <c r="W120" s="184">
        <f t="shared" ca="1" si="189"/>
        <v>0</v>
      </c>
      <c r="X120" s="184">
        <f t="shared" ca="1" si="190"/>
        <v>0</v>
      </c>
      <c r="Y120" s="184">
        <f t="shared" ca="1" si="191"/>
        <v>0</v>
      </c>
      <c r="Z120" s="184">
        <f t="shared" ca="1" si="192"/>
        <v>0</v>
      </c>
      <c r="AA120" s="184">
        <f t="shared" ca="1" si="193"/>
        <v>0</v>
      </c>
      <c r="AB120" s="184">
        <f t="shared" ca="1" si="194"/>
        <v>0</v>
      </c>
      <c r="AC120" s="184">
        <f t="shared" ca="1" si="195"/>
        <v>0</v>
      </c>
      <c r="AD120" s="185">
        <f t="shared" ca="1" si="196"/>
        <v>0</v>
      </c>
    </row>
    <row r="121" spans="1:30" ht="17.25" customHeight="1" x14ac:dyDescent="0.3">
      <c r="A121" s="47" t="s">
        <v>367</v>
      </c>
      <c r="B121" s="22" t="s">
        <v>251</v>
      </c>
      <c r="C121" s="22">
        <v>6</v>
      </c>
      <c r="D121" s="96" t="str">
        <f t="shared" ca="1" si="170"/>
        <v>홍정희</v>
      </c>
      <c r="E121" s="96" t="str">
        <f t="shared" ca="1" si="171"/>
        <v>611210-2******</v>
      </c>
      <c r="F121" s="96" t="str">
        <f t="shared" ca="1" si="172"/>
        <v>501여단 7대대</v>
      </c>
      <c r="G121" s="142" t="str">
        <f t="shared" ca="1" si="173"/>
        <v>민간조리원</v>
      </c>
      <c r="H121" s="183">
        <f t="shared" ca="1" si="174"/>
        <v>0</v>
      </c>
      <c r="I121" s="184">
        <f t="shared" ca="1" si="175"/>
        <v>0</v>
      </c>
      <c r="J121" s="184">
        <f t="shared" ca="1" si="176"/>
        <v>0</v>
      </c>
      <c r="K121" s="184">
        <f t="shared" ca="1" si="177"/>
        <v>0</v>
      </c>
      <c r="L121" s="184">
        <f t="shared" ca="1" si="178"/>
        <v>0</v>
      </c>
      <c r="M121" s="184">
        <f t="shared" ca="1" si="179"/>
        <v>0</v>
      </c>
      <c r="N121" s="184">
        <f t="shared" ca="1" si="180"/>
        <v>0</v>
      </c>
      <c r="O121" s="184">
        <f t="shared" ca="1" si="181"/>
        <v>0</v>
      </c>
      <c r="P121" s="184">
        <f t="shared" ca="1" si="182"/>
        <v>0</v>
      </c>
      <c r="Q121" s="184">
        <f t="shared" ca="1" si="183"/>
        <v>0</v>
      </c>
      <c r="R121" s="184">
        <f t="shared" ca="1" si="184"/>
        <v>0</v>
      </c>
      <c r="S121" s="184">
        <f t="shared" ca="1" si="185"/>
        <v>0</v>
      </c>
      <c r="T121" s="184">
        <f t="shared" ca="1" si="186"/>
        <v>0</v>
      </c>
      <c r="U121" s="184">
        <f t="shared" ca="1" si="187"/>
        <v>0</v>
      </c>
      <c r="V121" s="184">
        <f t="shared" ca="1" si="188"/>
        <v>0</v>
      </c>
      <c r="W121" s="184">
        <f t="shared" ca="1" si="189"/>
        <v>0</v>
      </c>
      <c r="X121" s="184">
        <f t="shared" ca="1" si="190"/>
        <v>0</v>
      </c>
      <c r="Y121" s="184">
        <f t="shared" ca="1" si="191"/>
        <v>0</v>
      </c>
      <c r="Z121" s="184">
        <f t="shared" ca="1" si="192"/>
        <v>0</v>
      </c>
      <c r="AA121" s="184">
        <f t="shared" ca="1" si="193"/>
        <v>0</v>
      </c>
      <c r="AB121" s="184">
        <f t="shared" ca="1" si="194"/>
        <v>0</v>
      </c>
      <c r="AC121" s="184">
        <f t="shared" ca="1" si="195"/>
        <v>0</v>
      </c>
      <c r="AD121" s="185">
        <f t="shared" ca="1" si="196"/>
        <v>0</v>
      </c>
    </row>
    <row r="122" spans="1:30" ht="17.25" customHeight="1" x14ac:dyDescent="0.3">
      <c r="A122" s="47" t="s">
        <v>367</v>
      </c>
      <c r="B122" s="22" t="s">
        <v>251</v>
      </c>
      <c r="C122" s="22">
        <v>7</v>
      </c>
      <c r="D122" s="96" t="str">
        <f t="shared" ca="1" si="170"/>
        <v>이숙이</v>
      </c>
      <c r="E122" s="96" t="str">
        <f t="shared" ca="1" si="171"/>
        <v>680604-2******</v>
      </c>
      <c r="F122" s="96" t="str">
        <f t="shared" ca="1" si="172"/>
        <v>120여단 본부</v>
      </c>
      <c r="G122" s="142" t="str">
        <f t="shared" ca="1" si="173"/>
        <v>민간조리원</v>
      </c>
      <c r="H122" s="183">
        <f t="shared" ca="1" si="174"/>
        <v>0</v>
      </c>
      <c r="I122" s="184">
        <f t="shared" ca="1" si="175"/>
        <v>0</v>
      </c>
      <c r="J122" s="184">
        <f t="shared" ca="1" si="176"/>
        <v>0</v>
      </c>
      <c r="K122" s="184">
        <f t="shared" ca="1" si="177"/>
        <v>0</v>
      </c>
      <c r="L122" s="184">
        <f t="shared" ca="1" si="178"/>
        <v>0</v>
      </c>
      <c r="M122" s="184">
        <f t="shared" ca="1" si="179"/>
        <v>0</v>
      </c>
      <c r="N122" s="184">
        <f t="shared" ca="1" si="180"/>
        <v>0</v>
      </c>
      <c r="O122" s="184">
        <f t="shared" ca="1" si="181"/>
        <v>0</v>
      </c>
      <c r="P122" s="184">
        <f t="shared" ca="1" si="182"/>
        <v>0</v>
      </c>
      <c r="Q122" s="184">
        <f t="shared" ca="1" si="183"/>
        <v>0</v>
      </c>
      <c r="R122" s="184">
        <f t="shared" ca="1" si="184"/>
        <v>0</v>
      </c>
      <c r="S122" s="184">
        <f t="shared" ca="1" si="185"/>
        <v>0</v>
      </c>
      <c r="T122" s="184">
        <f t="shared" ca="1" si="186"/>
        <v>0</v>
      </c>
      <c r="U122" s="184">
        <f t="shared" ca="1" si="187"/>
        <v>0</v>
      </c>
      <c r="V122" s="184">
        <f t="shared" ca="1" si="188"/>
        <v>0</v>
      </c>
      <c r="W122" s="184">
        <f t="shared" ca="1" si="189"/>
        <v>0</v>
      </c>
      <c r="X122" s="184">
        <f t="shared" ca="1" si="190"/>
        <v>0</v>
      </c>
      <c r="Y122" s="184">
        <f t="shared" ca="1" si="191"/>
        <v>0</v>
      </c>
      <c r="Z122" s="184">
        <f t="shared" ca="1" si="192"/>
        <v>0</v>
      </c>
      <c r="AA122" s="184">
        <f t="shared" ca="1" si="193"/>
        <v>0</v>
      </c>
      <c r="AB122" s="184">
        <f t="shared" ca="1" si="194"/>
        <v>0</v>
      </c>
      <c r="AC122" s="184">
        <f t="shared" ca="1" si="195"/>
        <v>0</v>
      </c>
      <c r="AD122" s="185">
        <f t="shared" ca="1" si="196"/>
        <v>0</v>
      </c>
    </row>
    <row r="123" spans="1:30" ht="17.25" customHeight="1" x14ac:dyDescent="0.3">
      <c r="A123" s="47" t="s">
        <v>367</v>
      </c>
      <c r="B123" s="22" t="s">
        <v>251</v>
      </c>
      <c r="C123" s="22">
        <v>8</v>
      </c>
      <c r="D123" s="96" t="str">
        <f t="shared" ca="1" si="170"/>
        <v>박순득</v>
      </c>
      <c r="E123" s="96" t="str">
        <f t="shared" ca="1" si="171"/>
        <v>610119-2******</v>
      </c>
      <c r="F123" s="96" t="str">
        <f t="shared" ca="1" si="172"/>
        <v>120여단 1대대</v>
      </c>
      <c r="G123" s="142" t="str">
        <f t="shared" ca="1" si="173"/>
        <v>민간조리원</v>
      </c>
      <c r="H123" s="183">
        <f t="shared" ca="1" si="174"/>
        <v>0</v>
      </c>
      <c r="I123" s="184">
        <f t="shared" ca="1" si="175"/>
        <v>0</v>
      </c>
      <c r="J123" s="184">
        <f t="shared" ca="1" si="176"/>
        <v>0</v>
      </c>
      <c r="K123" s="184">
        <f t="shared" ca="1" si="177"/>
        <v>0</v>
      </c>
      <c r="L123" s="184">
        <f t="shared" ca="1" si="178"/>
        <v>0</v>
      </c>
      <c r="M123" s="184">
        <f t="shared" ca="1" si="179"/>
        <v>0</v>
      </c>
      <c r="N123" s="184">
        <f t="shared" ca="1" si="180"/>
        <v>0</v>
      </c>
      <c r="O123" s="184">
        <f t="shared" ca="1" si="181"/>
        <v>0</v>
      </c>
      <c r="P123" s="184">
        <f t="shared" ca="1" si="182"/>
        <v>0</v>
      </c>
      <c r="Q123" s="184">
        <f t="shared" ca="1" si="183"/>
        <v>0</v>
      </c>
      <c r="R123" s="184">
        <f t="shared" ca="1" si="184"/>
        <v>0</v>
      </c>
      <c r="S123" s="184">
        <f t="shared" ca="1" si="185"/>
        <v>0</v>
      </c>
      <c r="T123" s="184">
        <f t="shared" ca="1" si="186"/>
        <v>0</v>
      </c>
      <c r="U123" s="184">
        <f t="shared" ca="1" si="187"/>
        <v>0</v>
      </c>
      <c r="V123" s="184">
        <f t="shared" ca="1" si="188"/>
        <v>0</v>
      </c>
      <c r="W123" s="184">
        <f t="shared" ca="1" si="189"/>
        <v>0</v>
      </c>
      <c r="X123" s="184">
        <f t="shared" ca="1" si="190"/>
        <v>0</v>
      </c>
      <c r="Y123" s="184">
        <f t="shared" ca="1" si="191"/>
        <v>0</v>
      </c>
      <c r="Z123" s="184">
        <f t="shared" ca="1" si="192"/>
        <v>0</v>
      </c>
      <c r="AA123" s="184">
        <f t="shared" ca="1" si="193"/>
        <v>0</v>
      </c>
      <c r="AB123" s="184">
        <f t="shared" ca="1" si="194"/>
        <v>0</v>
      </c>
      <c r="AC123" s="184">
        <f t="shared" ca="1" si="195"/>
        <v>0</v>
      </c>
      <c r="AD123" s="185">
        <f t="shared" ca="1" si="196"/>
        <v>0</v>
      </c>
    </row>
    <row r="124" spans="1:30" ht="17.25" customHeight="1" x14ac:dyDescent="0.3">
      <c r="A124" s="47" t="s">
        <v>367</v>
      </c>
      <c r="B124" s="22" t="s">
        <v>251</v>
      </c>
      <c r="C124" s="22">
        <v>9</v>
      </c>
      <c r="D124" s="96" t="str">
        <f t="shared" ca="1" si="170"/>
        <v>양희자</v>
      </c>
      <c r="E124" s="96" t="str">
        <f t="shared" ca="1" si="171"/>
        <v>670115-2******</v>
      </c>
      <c r="F124" s="96" t="str">
        <f t="shared" ca="1" si="172"/>
        <v>120여단 2대대</v>
      </c>
      <c r="G124" s="142" t="str">
        <f t="shared" ca="1" si="173"/>
        <v>민간조리원</v>
      </c>
      <c r="H124" s="183">
        <f t="shared" ca="1" si="174"/>
        <v>0</v>
      </c>
      <c r="I124" s="184">
        <f t="shared" ca="1" si="175"/>
        <v>0</v>
      </c>
      <c r="J124" s="184">
        <f t="shared" ca="1" si="176"/>
        <v>0</v>
      </c>
      <c r="K124" s="184">
        <f t="shared" ca="1" si="177"/>
        <v>0</v>
      </c>
      <c r="L124" s="184">
        <f t="shared" ca="1" si="178"/>
        <v>0</v>
      </c>
      <c r="M124" s="184">
        <f t="shared" ca="1" si="179"/>
        <v>0</v>
      </c>
      <c r="N124" s="184">
        <f t="shared" ca="1" si="180"/>
        <v>0</v>
      </c>
      <c r="O124" s="184">
        <f t="shared" ca="1" si="181"/>
        <v>0</v>
      </c>
      <c r="P124" s="184">
        <f t="shared" ca="1" si="182"/>
        <v>0</v>
      </c>
      <c r="Q124" s="184">
        <f t="shared" ca="1" si="183"/>
        <v>0</v>
      </c>
      <c r="R124" s="184">
        <f t="shared" ca="1" si="184"/>
        <v>0</v>
      </c>
      <c r="S124" s="184">
        <f t="shared" ca="1" si="185"/>
        <v>0</v>
      </c>
      <c r="T124" s="184">
        <f t="shared" ca="1" si="186"/>
        <v>0</v>
      </c>
      <c r="U124" s="184">
        <f t="shared" ca="1" si="187"/>
        <v>0</v>
      </c>
      <c r="V124" s="184">
        <f t="shared" ca="1" si="188"/>
        <v>0</v>
      </c>
      <c r="W124" s="184">
        <f t="shared" ca="1" si="189"/>
        <v>0</v>
      </c>
      <c r="X124" s="184">
        <f t="shared" ca="1" si="190"/>
        <v>0</v>
      </c>
      <c r="Y124" s="184">
        <f t="shared" ca="1" si="191"/>
        <v>0</v>
      </c>
      <c r="Z124" s="184">
        <f t="shared" ca="1" si="192"/>
        <v>0</v>
      </c>
      <c r="AA124" s="184">
        <f t="shared" ca="1" si="193"/>
        <v>0</v>
      </c>
      <c r="AB124" s="184">
        <f t="shared" ca="1" si="194"/>
        <v>0</v>
      </c>
      <c r="AC124" s="184">
        <f t="shared" ca="1" si="195"/>
        <v>0</v>
      </c>
      <c r="AD124" s="185">
        <f t="shared" ca="1" si="196"/>
        <v>0</v>
      </c>
    </row>
    <row r="125" spans="1:30" ht="17.25" customHeight="1" x14ac:dyDescent="0.3">
      <c r="A125" s="47" t="s">
        <v>367</v>
      </c>
      <c r="B125" s="22" t="s">
        <v>251</v>
      </c>
      <c r="C125" s="22">
        <v>10</v>
      </c>
      <c r="D125" s="96" t="str">
        <f t="shared" ca="1" si="170"/>
        <v>권경임</v>
      </c>
      <c r="E125" s="96" t="str">
        <f t="shared" ca="1" si="171"/>
        <v>640419-2******</v>
      </c>
      <c r="F125" s="96" t="str">
        <f t="shared" ca="1" si="172"/>
        <v>120여단 3대대</v>
      </c>
      <c r="G125" s="142" t="str">
        <f t="shared" ca="1" si="173"/>
        <v>민간조리원</v>
      </c>
      <c r="H125" s="183">
        <f t="shared" ca="1" si="174"/>
        <v>0</v>
      </c>
      <c r="I125" s="184">
        <f t="shared" ca="1" si="175"/>
        <v>0</v>
      </c>
      <c r="J125" s="184">
        <f t="shared" ca="1" si="176"/>
        <v>0</v>
      </c>
      <c r="K125" s="184">
        <f t="shared" ca="1" si="177"/>
        <v>0</v>
      </c>
      <c r="L125" s="184">
        <f t="shared" ca="1" si="178"/>
        <v>0</v>
      </c>
      <c r="M125" s="184">
        <f t="shared" ca="1" si="179"/>
        <v>0</v>
      </c>
      <c r="N125" s="184">
        <f t="shared" ca="1" si="180"/>
        <v>0</v>
      </c>
      <c r="O125" s="184">
        <f t="shared" ca="1" si="181"/>
        <v>0</v>
      </c>
      <c r="P125" s="184">
        <f t="shared" ca="1" si="182"/>
        <v>0</v>
      </c>
      <c r="Q125" s="184">
        <f t="shared" ca="1" si="183"/>
        <v>0</v>
      </c>
      <c r="R125" s="184">
        <f t="shared" ca="1" si="184"/>
        <v>0</v>
      </c>
      <c r="S125" s="184">
        <f t="shared" ca="1" si="185"/>
        <v>0</v>
      </c>
      <c r="T125" s="184">
        <f t="shared" ca="1" si="186"/>
        <v>0</v>
      </c>
      <c r="U125" s="184">
        <f t="shared" ca="1" si="187"/>
        <v>0</v>
      </c>
      <c r="V125" s="184">
        <f t="shared" ca="1" si="188"/>
        <v>0</v>
      </c>
      <c r="W125" s="184">
        <f t="shared" ca="1" si="189"/>
        <v>0</v>
      </c>
      <c r="X125" s="184">
        <f t="shared" ca="1" si="190"/>
        <v>0</v>
      </c>
      <c r="Y125" s="184">
        <f t="shared" ca="1" si="191"/>
        <v>0</v>
      </c>
      <c r="Z125" s="184">
        <f t="shared" ca="1" si="192"/>
        <v>0</v>
      </c>
      <c r="AA125" s="184">
        <f t="shared" ca="1" si="193"/>
        <v>0</v>
      </c>
      <c r="AB125" s="184">
        <f t="shared" ca="1" si="194"/>
        <v>0</v>
      </c>
      <c r="AC125" s="184">
        <f t="shared" ca="1" si="195"/>
        <v>0</v>
      </c>
      <c r="AD125" s="185">
        <f t="shared" ca="1" si="196"/>
        <v>0</v>
      </c>
    </row>
    <row r="126" spans="1:30" ht="17.25" customHeight="1" x14ac:dyDescent="0.3">
      <c r="A126" s="47" t="s">
        <v>367</v>
      </c>
      <c r="B126" s="22" t="s">
        <v>251</v>
      </c>
      <c r="C126" s="22">
        <v>11</v>
      </c>
      <c r="D126" s="96" t="str">
        <f t="shared" ca="1" si="170"/>
        <v>권은숙</v>
      </c>
      <c r="E126" s="96" t="str">
        <f t="shared" ca="1" si="171"/>
        <v>800217-2******</v>
      </c>
      <c r="F126" s="96" t="str">
        <f t="shared" ca="1" si="172"/>
        <v>120여단 3대대</v>
      </c>
      <c r="G126" s="142" t="str">
        <f t="shared" ca="1" si="173"/>
        <v>민간조리원</v>
      </c>
      <c r="H126" s="183">
        <f t="shared" ca="1" si="174"/>
        <v>0</v>
      </c>
      <c r="I126" s="184">
        <f t="shared" ca="1" si="175"/>
        <v>0</v>
      </c>
      <c r="J126" s="184">
        <f t="shared" ca="1" si="176"/>
        <v>0</v>
      </c>
      <c r="K126" s="184">
        <f t="shared" ca="1" si="177"/>
        <v>0</v>
      </c>
      <c r="L126" s="184">
        <f t="shared" ca="1" si="178"/>
        <v>0</v>
      </c>
      <c r="M126" s="184">
        <f t="shared" ca="1" si="179"/>
        <v>0</v>
      </c>
      <c r="N126" s="184">
        <f t="shared" ca="1" si="180"/>
        <v>0</v>
      </c>
      <c r="O126" s="184">
        <f t="shared" ca="1" si="181"/>
        <v>0</v>
      </c>
      <c r="P126" s="184">
        <f t="shared" ca="1" si="182"/>
        <v>0</v>
      </c>
      <c r="Q126" s="184">
        <f t="shared" ca="1" si="183"/>
        <v>0</v>
      </c>
      <c r="R126" s="184">
        <f t="shared" ca="1" si="184"/>
        <v>0</v>
      </c>
      <c r="S126" s="184">
        <f t="shared" ca="1" si="185"/>
        <v>0</v>
      </c>
      <c r="T126" s="184">
        <f t="shared" ca="1" si="186"/>
        <v>0</v>
      </c>
      <c r="U126" s="184">
        <f t="shared" ca="1" si="187"/>
        <v>0</v>
      </c>
      <c r="V126" s="184">
        <f t="shared" ca="1" si="188"/>
        <v>0</v>
      </c>
      <c r="W126" s="184">
        <f t="shared" ca="1" si="189"/>
        <v>0</v>
      </c>
      <c r="X126" s="184">
        <f t="shared" ca="1" si="190"/>
        <v>0</v>
      </c>
      <c r="Y126" s="184">
        <f t="shared" ca="1" si="191"/>
        <v>0</v>
      </c>
      <c r="Z126" s="184">
        <f t="shared" ca="1" si="192"/>
        <v>0</v>
      </c>
      <c r="AA126" s="184">
        <f t="shared" ca="1" si="193"/>
        <v>0</v>
      </c>
      <c r="AB126" s="184">
        <f t="shared" ca="1" si="194"/>
        <v>0</v>
      </c>
      <c r="AC126" s="184">
        <f t="shared" ca="1" si="195"/>
        <v>0</v>
      </c>
      <c r="AD126" s="185">
        <f t="shared" ca="1" si="196"/>
        <v>0</v>
      </c>
    </row>
    <row r="127" spans="1:30" ht="17.25" customHeight="1" x14ac:dyDescent="0.3">
      <c r="A127" s="47" t="s">
        <v>367</v>
      </c>
      <c r="B127" s="22" t="s">
        <v>251</v>
      </c>
      <c r="C127" s="22">
        <v>12</v>
      </c>
      <c r="D127" s="96" t="str">
        <f t="shared" ca="1" si="170"/>
        <v>김명순</v>
      </c>
      <c r="E127" s="96" t="str">
        <f t="shared" ca="1" si="171"/>
        <v>670305-2******</v>
      </c>
      <c r="F127" s="96" t="str">
        <f t="shared" ca="1" si="172"/>
        <v>120여단 5대대</v>
      </c>
      <c r="G127" s="142" t="str">
        <f t="shared" ca="1" si="173"/>
        <v>민간조리원</v>
      </c>
      <c r="H127" s="183">
        <f t="shared" ca="1" si="174"/>
        <v>0</v>
      </c>
      <c r="I127" s="184">
        <f t="shared" ca="1" si="175"/>
        <v>0</v>
      </c>
      <c r="J127" s="184">
        <f t="shared" ca="1" si="176"/>
        <v>0</v>
      </c>
      <c r="K127" s="184">
        <f t="shared" ca="1" si="177"/>
        <v>0</v>
      </c>
      <c r="L127" s="184">
        <f t="shared" ca="1" si="178"/>
        <v>0</v>
      </c>
      <c r="M127" s="184">
        <f t="shared" ca="1" si="179"/>
        <v>0</v>
      </c>
      <c r="N127" s="184">
        <f t="shared" ca="1" si="180"/>
        <v>0</v>
      </c>
      <c r="O127" s="184">
        <f t="shared" ca="1" si="181"/>
        <v>0</v>
      </c>
      <c r="P127" s="184">
        <f t="shared" ca="1" si="182"/>
        <v>0</v>
      </c>
      <c r="Q127" s="184">
        <f t="shared" ca="1" si="183"/>
        <v>0</v>
      </c>
      <c r="R127" s="184">
        <f t="shared" ca="1" si="184"/>
        <v>0</v>
      </c>
      <c r="S127" s="184">
        <f t="shared" ca="1" si="185"/>
        <v>0</v>
      </c>
      <c r="T127" s="184">
        <f t="shared" ca="1" si="186"/>
        <v>0</v>
      </c>
      <c r="U127" s="184">
        <f t="shared" ca="1" si="187"/>
        <v>0</v>
      </c>
      <c r="V127" s="184">
        <f t="shared" ca="1" si="188"/>
        <v>0</v>
      </c>
      <c r="W127" s="184">
        <f t="shared" ca="1" si="189"/>
        <v>0</v>
      </c>
      <c r="X127" s="184">
        <f t="shared" ca="1" si="190"/>
        <v>0</v>
      </c>
      <c r="Y127" s="184">
        <f t="shared" ca="1" si="191"/>
        <v>0</v>
      </c>
      <c r="Z127" s="184">
        <f t="shared" ca="1" si="192"/>
        <v>0</v>
      </c>
      <c r="AA127" s="184">
        <f t="shared" ca="1" si="193"/>
        <v>0</v>
      </c>
      <c r="AB127" s="184">
        <f t="shared" ca="1" si="194"/>
        <v>0</v>
      </c>
      <c r="AC127" s="184">
        <f t="shared" ca="1" si="195"/>
        <v>0</v>
      </c>
      <c r="AD127" s="185">
        <f t="shared" ca="1" si="196"/>
        <v>0</v>
      </c>
    </row>
    <row r="128" spans="1:30" ht="17.25" customHeight="1" x14ac:dyDescent="0.3">
      <c r="A128" s="47" t="s">
        <v>367</v>
      </c>
      <c r="B128" s="22" t="s">
        <v>251</v>
      </c>
      <c r="C128" s="22">
        <v>13</v>
      </c>
      <c r="D128" s="96" t="str">
        <f t="shared" ca="1" si="170"/>
        <v>신명숙</v>
      </c>
      <c r="E128" s="96" t="str">
        <f t="shared" ca="1" si="171"/>
        <v>580528-2******</v>
      </c>
      <c r="F128" s="96" t="str">
        <f t="shared" ca="1" si="172"/>
        <v>120여단 6대대</v>
      </c>
      <c r="G128" s="142" t="str">
        <f t="shared" ca="1" si="173"/>
        <v>민간조리원</v>
      </c>
      <c r="H128" s="183">
        <f t="shared" ca="1" si="174"/>
        <v>0</v>
      </c>
      <c r="I128" s="184">
        <f t="shared" ca="1" si="175"/>
        <v>0</v>
      </c>
      <c r="J128" s="184">
        <f t="shared" ca="1" si="176"/>
        <v>0</v>
      </c>
      <c r="K128" s="184">
        <f t="shared" ca="1" si="177"/>
        <v>0</v>
      </c>
      <c r="L128" s="184">
        <f t="shared" ca="1" si="178"/>
        <v>0</v>
      </c>
      <c r="M128" s="184">
        <f t="shared" ca="1" si="179"/>
        <v>0</v>
      </c>
      <c r="N128" s="184">
        <f t="shared" ca="1" si="180"/>
        <v>0</v>
      </c>
      <c r="O128" s="184">
        <f t="shared" ca="1" si="181"/>
        <v>0</v>
      </c>
      <c r="P128" s="184">
        <f t="shared" ca="1" si="182"/>
        <v>0</v>
      </c>
      <c r="Q128" s="184">
        <f t="shared" ca="1" si="183"/>
        <v>0</v>
      </c>
      <c r="R128" s="184">
        <f t="shared" ca="1" si="184"/>
        <v>0</v>
      </c>
      <c r="S128" s="184">
        <f t="shared" ca="1" si="185"/>
        <v>0</v>
      </c>
      <c r="T128" s="184">
        <f t="shared" ca="1" si="186"/>
        <v>0</v>
      </c>
      <c r="U128" s="184">
        <f t="shared" ca="1" si="187"/>
        <v>0</v>
      </c>
      <c r="V128" s="184">
        <f t="shared" ca="1" si="188"/>
        <v>0</v>
      </c>
      <c r="W128" s="184">
        <f t="shared" ca="1" si="189"/>
        <v>0</v>
      </c>
      <c r="X128" s="184">
        <f t="shared" ca="1" si="190"/>
        <v>0</v>
      </c>
      <c r="Y128" s="184">
        <f t="shared" ca="1" si="191"/>
        <v>0</v>
      </c>
      <c r="Z128" s="184">
        <f t="shared" ca="1" si="192"/>
        <v>0</v>
      </c>
      <c r="AA128" s="184">
        <f t="shared" ca="1" si="193"/>
        <v>0</v>
      </c>
      <c r="AB128" s="184">
        <f t="shared" ca="1" si="194"/>
        <v>0</v>
      </c>
      <c r="AC128" s="184">
        <f t="shared" ca="1" si="195"/>
        <v>0</v>
      </c>
      <c r="AD128" s="185">
        <f t="shared" ca="1" si="196"/>
        <v>0</v>
      </c>
    </row>
    <row r="129" spans="1:30" ht="17.25" customHeight="1" x14ac:dyDescent="0.3">
      <c r="A129" s="47" t="s">
        <v>367</v>
      </c>
      <c r="B129" s="22" t="s">
        <v>251</v>
      </c>
      <c r="C129" s="22">
        <v>14</v>
      </c>
      <c r="D129" s="96" t="str">
        <f t="shared" ca="1" si="170"/>
        <v>김영경</v>
      </c>
      <c r="E129" s="96" t="str">
        <f t="shared" ca="1" si="171"/>
        <v>770214-2******</v>
      </c>
      <c r="F129" s="96" t="str">
        <f t="shared" ca="1" si="172"/>
        <v>121여단 본부</v>
      </c>
      <c r="G129" s="142" t="str">
        <f t="shared" ca="1" si="173"/>
        <v>민간조리원</v>
      </c>
      <c r="H129" s="183">
        <f t="shared" ca="1" si="174"/>
        <v>0</v>
      </c>
      <c r="I129" s="184">
        <f t="shared" ca="1" si="175"/>
        <v>0</v>
      </c>
      <c r="J129" s="184">
        <f t="shared" ca="1" si="176"/>
        <v>0</v>
      </c>
      <c r="K129" s="184">
        <f t="shared" ca="1" si="177"/>
        <v>0</v>
      </c>
      <c r="L129" s="184">
        <f t="shared" ca="1" si="178"/>
        <v>0</v>
      </c>
      <c r="M129" s="184">
        <f t="shared" ca="1" si="179"/>
        <v>0</v>
      </c>
      <c r="N129" s="184">
        <f t="shared" ca="1" si="180"/>
        <v>0</v>
      </c>
      <c r="O129" s="184">
        <f t="shared" ca="1" si="181"/>
        <v>0</v>
      </c>
      <c r="P129" s="184">
        <f t="shared" ca="1" si="182"/>
        <v>0</v>
      </c>
      <c r="Q129" s="184">
        <f t="shared" ca="1" si="183"/>
        <v>0</v>
      </c>
      <c r="R129" s="184">
        <f t="shared" ca="1" si="184"/>
        <v>0</v>
      </c>
      <c r="S129" s="184">
        <f t="shared" ca="1" si="185"/>
        <v>0</v>
      </c>
      <c r="T129" s="184">
        <f t="shared" ca="1" si="186"/>
        <v>0</v>
      </c>
      <c r="U129" s="184">
        <f t="shared" ca="1" si="187"/>
        <v>0</v>
      </c>
      <c r="V129" s="184">
        <f t="shared" ca="1" si="188"/>
        <v>0</v>
      </c>
      <c r="W129" s="184">
        <f t="shared" ca="1" si="189"/>
        <v>0</v>
      </c>
      <c r="X129" s="184">
        <f t="shared" ca="1" si="190"/>
        <v>0</v>
      </c>
      <c r="Y129" s="184">
        <f t="shared" ca="1" si="191"/>
        <v>0</v>
      </c>
      <c r="Z129" s="184">
        <f t="shared" ca="1" si="192"/>
        <v>0</v>
      </c>
      <c r="AA129" s="184">
        <f t="shared" ca="1" si="193"/>
        <v>0</v>
      </c>
      <c r="AB129" s="184">
        <f t="shared" ca="1" si="194"/>
        <v>0</v>
      </c>
      <c r="AC129" s="184">
        <f t="shared" ca="1" si="195"/>
        <v>0</v>
      </c>
      <c r="AD129" s="185">
        <f t="shared" ca="1" si="196"/>
        <v>0</v>
      </c>
    </row>
    <row r="130" spans="1:30" ht="17.25" customHeight="1" x14ac:dyDescent="0.3">
      <c r="A130" s="47" t="s">
        <v>367</v>
      </c>
      <c r="B130" s="22" t="s">
        <v>251</v>
      </c>
      <c r="C130" s="22">
        <v>15</v>
      </c>
      <c r="D130" s="96" t="str">
        <f t="shared" ca="1" si="170"/>
        <v>손송주</v>
      </c>
      <c r="E130" s="96" t="str">
        <f t="shared" ca="1" si="171"/>
        <v>760727-2******</v>
      </c>
      <c r="F130" s="96" t="str">
        <f t="shared" ca="1" si="172"/>
        <v>121여단 본부</v>
      </c>
      <c r="G130" s="142" t="str">
        <f t="shared" ca="1" si="173"/>
        <v>민간조리원</v>
      </c>
      <c r="H130" s="183">
        <f t="shared" ca="1" si="174"/>
        <v>0</v>
      </c>
      <c r="I130" s="184">
        <f t="shared" ca="1" si="175"/>
        <v>0</v>
      </c>
      <c r="J130" s="184">
        <f t="shared" ca="1" si="176"/>
        <v>0</v>
      </c>
      <c r="K130" s="184">
        <f t="shared" ca="1" si="177"/>
        <v>0</v>
      </c>
      <c r="L130" s="184">
        <f t="shared" ca="1" si="178"/>
        <v>0</v>
      </c>
      <c r="M130" s="184">
        <f t="shared" ca="1" si="179"/>
        <v>0</v>
      </c>
      <c r="N130" s="184">
        <f t="shared" ca="1" si="180"/>
        <v>0</v>
      </c>
      <c r="O130" s="184">
        <f t="shared" ca="1" si="181"/>
        <v>0</v>
      </c>
      <c r="P130" s="184">
        <f t="shared" ca="1" si="182"/>
        <v>0</v>
      </c>
      <c r="Q130" s="184">
        <f t="shared" ca="1" si="183"/>
        <v>0</v>
      </c>
      <c r="R130" s="184">
        <f t="shared" ca="1" si="184"/>
        <v>0</v>
      </c>
      <c r="S130" s="184">
        <f t="shared" ca="1" si="185"/>
        <v>0</v>
      </c>
      <c r="T130" s="184">
        <f t="shared" ca="1" si="186"/>
        <v>0</v>
      </c>
      <c r="U130" s="184">
        <f t="shared" ca="1" si="187"/>
        <v>0</v>
      </c>
      <c r="V130" s="184">
        <f t="shared" ca="1" si="188"/>
        <v>0</v>
      </c>
      <c r="W130" s="184">
        <f t="shared" ca="1" si="189"/>
        <v>0</v>
      </c>
      <c r="X130" s="184">
        <f t="shared" ca="1" si="190"/>
        <v>0</v>
      </c>
      <c r="Y130" s="184">
        <f t="shared" ca="1" si="191"/>
        <v>0</v>
      </c>
      <c r="Z130" s="184">
        <f t="shared" ca="1" si="192"/>
        <v>0</v>
      </c>
      <c r="AA130" s="184">
        <f t="shared" ca="1" si="193"/>
        <v>0</v>
      </c>
      <c r="AB130" s="184">
        <f t="shared" ca="1" si="194"/>
        <v>0</v>
      </c>
      <c r="AC130" s="184">
        <f t="shared" ca="1" si="195"/>
        <v>0</v>
      </c>
      <c r="AD130" s="185">
        <f t="shared" ca="1" si="196"/>
        <v>0</v>
      </c>
    </row>
    <row r="131" spans="1:30" ht="17.25" customHeight="1" x14ac:dyDescent="0.3">
      <c r="A131" s="47" t="s">
        <v>367</v>
      </c>
      <c r="B131" s="22" t="s">
        <v>251</v>
      </c>
      <c r="C131" s="22">
        <v>16</v>
      </c>
      <c r="D131" s="96" t="str">
        <f t="shared" ca="1" si="170"/>
        <v>박분영</v>
      </c>
      <c r="E131" s="96" t="str">
        <f t="shared" ca="1" si="171"/>
        <v>800502-2******</v>
      </c>
      <c r="F131" s="96" t="str">
        <f t="shared" ca="1" si="172"/>
        <v>121여단 1대대</v>
      </c>
      <c r="G131" s="142" t="str">
        <f t="shared" ca="1" si="173"/>
        <v>민간조리원</v>
      </c>
      <c r="H131" s="183">
        <f t="shared" ca="1" si="174"/>
        <v>0</v>
      </c>
      <c r="I131" s="184">
        <f t="shared" ca="1" si="175"/>
        <v>0</v>
      </c>
      <c r="J131" s="184">
        <f t="shared" ca="1" si="176"/>
        <v>0</v>
      </c>
      <c r="K131" s="184">
        <f t="shared" ca="1" si="177"/>
        <v>0</v>
      </c>
      <c r="L131" s="184">
        <f t="shared" ca="1" si="178"/>
        <v>0</v>
      </c>
      <c r="M131" s="184">
        <f t="shared" ca="1" si="179"/>
        <v>0</v>
      </c>
      <c r="N131" s="184">
        <f t="shared" ca="1" si="180"/>
        <v>0</v>
      </c>
      <c r="O131" s="184">
        <f t="shared" ca="1" si="181"/>
        <v>0</v>
      </c>
      <c r="P131" s="184">
        <f t="shared" ca="1" si="182"/>
        <v>0</v>
      </c>
      <c r="Q131" s="184">
        <f t="shared" ca="1" si="183"/>
        <v>0</v>
      </c>
      <c r="R131" s="184">
        <f t="shared" ca="1" si="184"/>
        <v>0</v>
      </c>
      <c r="S131" s="184">
        <f t="shared" ca="1" si="185"/>
        <v>0</v>
      </c>
      <c r="T131" s="184">
        <f t="shared" ca="1" si="186"/>
        <v>0</v>
      </c>
      <c r="U131" s="184">
        <f t="shared" ca="1" si="187"/>
        <v>0</v>
      </c>
      <c r="V131" s="184">
        <f t="shared" ca="1" si="188"/>
        <v>0</v>
      </c>
      <c r="W131" s="184">
        <f t="shared" ca="1" si="189"/>
        <v>0</v>
      </c>
      <c r="X131" s="184">
        <f t="shared" ca="1" si="190"/>
        <v>0</v>
      </c>
      <c r="Y131" s="184">
        <f t="shared" ca="1" si="191"/>
        <v>0</v>
      </c>
      <c r="Z131" s="184">
        <f t="shared" ca="1" si="192"/>
        <v>0</v>
      </c>
      <c r="AA131" s="184">
        <f t="shared" ca="1" si="193"/>
        <v>0</v>
      </c>
      <c r="AB131" s="184">
        <f t="shared" ca="1" si="194"/>
        <v>0</v>
      </c>
      <c r="AC131" s="184">
        <f t="shared" ca="1" si="195"/>
        <v>0</v>
      </c>
      <c r="AD131" s="185">
        <f t="shared" ca="1" si="196"/>
        <v>0</v>
      </c>
    </row>
    <row r="132" spans="1:30" ht="17.25" customHeight="1" x14ac:dyDescent="0.3">
      <c r="A132" s="30" t="s">
        <v>76</v>
      </c>
      <c r="B132" s="30" t="s">
        <v>251</v>
      </c>
      <c r="C132" s="30" t="s">
        <v>373</v>
      </c>
      <c r="D132" s="30"/>
      <c r="E132" s="30"/>
      <c r="F132" s="30"/>
      <c r="G132" s="144"/>
      <c r="H132" s="161">
        <f ca="1">SUM(H116:H131)</f>
        <v>0</v>
      </c>
      <c r="I132" s="162">
        <f t="shared" ref="I132:AD132" ca="1" si="197">SUM(I116:I131)</f>
        <v>0</v>
      </c>
      <c r="J132" s="162">
        <f t="shared" ca="1" si="197"/>
        <v>0</v>
      </c>
      <c r="K132" s="162">
        <f t="shared" ca="1" si="197"/>
        <v>0</v>
      </c>
      <c r="L132" s="162">
        <f t="shared" ca="1" si="197"/>
        <v>0</v>
      </c>
      <c r="M132" s="162">
        <f t="shared" ca="1" si="197"/>
        <v>0</v>
      </c>
      <c r="N132" s="162">
        <f t="shared" ca="1" si="197"/>
        <v>0</v>
      </c>
      <c r="O132" s="162">
        <f t="shared" ca="1" si="197"/>
        <v>0</v>
      </c>
      <c r="P132" s="162">
        <f t="shared" ca="1" si="197"/>
        <v>0</v>
      </c>
      <c r="Q132" s="162">
        <f t="shared" ca="1" si="197"/>
        <v>0</v>
      </c>
      <c r="R132" s="162">
        <f t="shared" ca="1" si="197"/>
        <v>0</v>
      </c>
      <c r="S132" s="162">
        <f t="shared" ca="1" si="197"/>
        <v>0</v>
      </c>
      <c r="T132" s="162">
        <f t="shared" ca="1" si="197"/>
        <v>0</v>
      </c>
      <c r="U132" s="162">
        <f t="shared" ca="1" si="197"/>
        <v>0</v>
      </c>
      <c r="V132" s="162">
        <f t="shared" ca="1" si="197"/>
        <v>0</v>
      </c>
      <c r="W132" s="162">
        <f t="shared" ca="1" si="197"/>
        <v>0</v>
      </c>
      <c r="X132" s="162">
        <f t="shared" ca="1" si="197"/>
        <v>0</v>
      </c>
      <c r="Y132" s="162">
        <f t="shared" ca="1" si="197"/>
        <v>0</v>
      </c>
      <c r="Z132" s="162">
        <f t="shared" ca="1" si="197"/>
        <v>0</v>
      </c>
      <c r="AA132" s="162">
        <f t="shared" ca="1" si="197"/>
        <v>0</v>
      </c>
      <c r="AB132" s="162">
        <f t="shared" ca="1" si="197"/>
        <v>0</v>
      </c>
      <c r="AC132" s="162">
        <f t="shared" ca="1" si="197"/>
        <v>0</v>
      </c>
      <c r="AD132" s="163">
        <f t="shared" ca="1" si="197"/>
        <v>0</v>
      </c>
    </row>
    <row r="133" spans="1:30" ht="17.25" customHeight="1" x14ac:dyDescent="0.3">
      <c r="A133" s="47" t="s">
        <v>403</v>
      </c>
      <c r="B133" s="22" t="s">
        <v>260</v>
      </c>
      <c r="C133" s="22">
        <v>1</v>
      </c>
      <c r="D133" s="96" t="str">
        <f ca="1">VLOOKUP($C133,INDIRECT("인사기본정보!$B:$K"),2,0)</f>
        <v>길윤미</v>
      </c>
      <c r="E133" s="96" t="str">
        <f ca="1">VLOOKUP($C133,INDIRECT("인사기본정보!$B:$K"),3,0)</f>
        <v>710309-2******</v>
      </c>
      <c r="F133" s="96" t="str">
        <f ca="1">VLOOKUP($C133,INDIRECT("인사기본정보!$B:$K"),4,0)</f>
        <v>501여단 본부</v>
      </c>
      <c r="G133" s="142" t="str">
        <f ca="1">VLOOKUP($C133,INDIRECT("인사기본정보!$B:$K"),5,0)</f>
        <v>민간조리원</v>
      </c>
      <c r="H133" s="183">
        <f ca="1">VLOOKUP($C133,INDIRECT($A133&amp;"!$A:$BA"),16,0)</f>
        <v>0</v>
      </c>
      <c r="I133" s="184">
        <f ca="1">VLOOKUP($C133,INDIRECT($A133&amp;"!$A:$BA"),17,0)</f>
        <v>0</v>
      </c>
      <c r="J133" s="184">
        <f ca="1">VLOOKUP($C133,INDIRECT($A133&amp;"!$A:$BA"),18,0)</f>
        <v>0</v>
      </c>
      <c r="K133" s="184">
        <f ca="1">VLOOKUP($C133,INDIRECT($A133&amp;"!$A:$BA"),19,0)</f>
        <v>0</v>
      </c>
      <c r="L133" s="184">
        <f ca="1">VLOOKUP($C133,INDIRECT($A133&amp;"!$A:$BA"),20,0)</f>
        <v>0</v>
      </c>
      <c r="M133" s="184">
        <f ca="1">VLOOKUP($C133,INDIRECT($A133&amp;"!$A:$BA"),21,0)</f>
        <v>0</v>
      </c>
      <c r="N133" s="184">
        <f ca="1">VLOOKUP($C133,INDIRECT($A133&amp;"!$A:$BA"),22,0)</f>
        <v>0</v>
      </c>
      <c r="O133" s="184">
        <f ca="1">VLOOKUP($C133,INDIRECT($A133&amp;"!$A:$BA"),23,0)</f>
        <v>0</v>
      </c>
      <c r="P133" s="184">
        <f ca="1">VLOOKUP($C133,INDIRECT($A133&amp;"!$A:$BA"),24,0)</f>
        <v>0</v>
      </c>
      <c r="Q133" s="184">
        <f ca="1">VLOOKUP($C133,INDIRECT($A133&amp;"!$A:$BA"),25,0)</f>
        <v>0</v>
      </c>
      <c r="R133" s="184">
        <f ca="1">VLOOKUP($C133,INDIRECT($A133&amp;"!$A:$BA"),26,0)</f>
        <v>0</v>
      </c>
      <c r="S133" s="184">
        <f ca="1">VLOOKUP($C133,INDIRECT($A133&amp;"!$A:$BA"),27,0)</f>
        <v>0</v>
      </c>
      <c r="T133" s="184">
        <f ca="1">VLOOKUP($C133,INDIRECT($A133&amp;"!$A:$BA"),28,0)</f>
        <v>0</v>
      </c>
      <c r="U133" s="184">
        <f ca="1">VLOOKUP($C133,INDIRECT($A133&amp;"!$A:$BA"),29,0)</f>
        <v>0</v>
      </c>
      <c r="V133" s="184">
        <f ca="1">VLOOKUP($C133,INDIRECT($A133&amp;"!$A:$BA"),30,0)</f>
        <v>0</v>
      </c>
      <c r="W133" s="184">
        <f ca="1">VLOOKUP($C133,INDIRECT($A133&amp;"!$A:$BA"),31,0)</f>
        <v>0</v>
      </c>
      <c r="X133" s="184">
        <f ca="1">VLOOKUP($C133,INDIRECT($A133&amp;"!$A:$BA"),32,0)</f>
        <v>0</v>
      </c>
      <c r="Y133" s="184">
        <f ca="1">VLOOKUP($C133,INDIRECT($A133&amp;"!$A:$BA"),33,0)</f>
        <v>0</v>
      </c>
      <c r="Z133" s="184">
        <f ca="1">VLOOKUP($C133,INDIRECT($A133&amp;"!$A:$BA"),34,0)</f>
        <v>0</v>
      </c>
      <c r="AA133" s="184">
        <f ca="1">VLOOKUP($C133,INDIRECT($A133&amp;"!$A:$BA"),35,0)</f>
        <v>0</v>
      </c>
      <c r="AB133" s="184">
        <f ca="1">VLOOKUP($C133,INDIRECT($A133&amp;"!$A:$BA"),36,0)</f>
        <v>0</v>
      </c>
      <c r="AC133" s="184">
        <f ca="1">VLOOKUP($C133,INDIRECT($A133&amp;"!$A:$BA"),37,0)</f>
        <v>0</v>
      </c>
      <c r="AD133" s="185">
        <f ca="1">VLOOKUP($C133,INDIRECT($A133&amp;"!$A:$BA"),38,0)</f>
        <v>0</v>
      </c>
    </row>
    <row r="134" spans="1:30" ht="17.25" customHeight="1" x14ac:dyDescent="0.3">
      <c r="A134" s="47" t="s">
        <v>403</v>
      </c>
      <c r="B134" s="22" t="s">
        <v>260</v>
      </c>
      <c r="C134" s="22">
        <v>2</v>
      </c>
      <c r="D134" s="96" t="str">
        <f t="shared" ref="D134:D148" ca="1" si="198">VLOOKUP($C134,INDIRECT("인사기본정보!$B:$K"),2,0)</f>
        <v>이성실</v>
      </c>
      <c r="E134" s="96" t="str">
        <f t="shared" ref="E134:E148" ca="1" si="199">VLOOKUP($C134,INDIRECT("인사기본정보!$B:$K"),3,0)</f>
        <v>741204-2******</v>
      </c>
      <c r="F134" s="96" t="str">
        <f t="shared" ref="F134:F148" ca="1" si="200">VLOOKUP($C134,INDIRECT("인사기본정보!$B:$K"),4,0)</f>
        <v>501여단 본부</v>
      </c>
      <c r="G134" s="142" t="str">
        <f t="shared" ref="G134:G148" ca="1" si="201">VLOOKUP($C134,INDIRECT("인사기본정보!$B:$K"),5,0)</f>
        <v>민간조리원</v>
      </c>
      <c r="H134" s="183">
        <f t="shared" ref="H134:H148" ca="1" si="202">VLOOKUP($C134,INDIRECT($A134&amp;"!$A:$BA"),16,0)</f>
        <v>0</v>
      </c>
      <c r="I134" s="184">
        <f t="shared" ref="I134:I148" ca="1" si="203">VLOOKUP($C134,INDIRECT($A134&amp;"!$A:$BA"),17,0)</f>
        <v>0</v>
      </c>
      <c r="J134" s="184">
        <f t="shared" ref="J134:J148" ca="1" si="204">VLOOKUP($C134,INDIRECT($A134&amp;"!$A:$BA"),18,0)</f>
        <v>0</v>
      </c>
      <c r="K134" s="184">
        <f t="shared" ref="K134:K148" ca="1" si="205">VLOOKUP($C134,INDIRECT($A134&amp;"!$A:$BA"),19,0)</f>
        <v>0</v>
      </c>
      <c r="L134" s="184">
        <f t="shared" ref="L134:L148" ca="1" si="206">VLOOKUP($C134,INDIRECT($A134&amp;"!$A:$BA"),20,0)</f>
        <v>0</v>
      </c>
      <c r="M134" s="184">
        <f t="shared" ref="M134:M148" ca="1" si="207">VLOOKUP($C134,INDIRECT($A134&amp;"!$A:$BA"),21,0)</f>
        <v>0</v>
      </c>
      <c r="N134" s="184">
        <f t="shared" ref="N134:N148" ca="1" si="208">VLOOKUP($C134,INDIRECT($A134&amp;"!$A:$BA"),22,0)</f>
        <v>0</v>
      </c>
      <c r="O134" s="184">
        <f t="shared" ref="O134:O148" ca="1" si="209">VLOOKUP($C134,INDIRECT($A134&amp;"!$A:$BA"),23,0)</f>
        <v>0</v>
      </c>
      <c r="P134" s="184">
        <f t="shared" ref="P134:P148" ca="1" si="210">VLOOKUP($C134,INDIRECT($A134&amp;"!$A:$BA"),24,0)</f>
        <v>0</v>
      </c>
      <c r="Q134" s="184">
        <f t="shared" ref="Q134:Q148" ca="1" si="211">VLOOKUP($C134,INDIRECT($A134&amp;"!$A:$BA"),25,0)</f>
        <v>0</v>
      </c>
      <c r="R134" s="184">
        <f t="shared" ref="R134:R148" ca="1" si="212">VLOOKUP($C134,INDIRECT($A134&amp;"!$A:$BA"),26,0)</f>
        <v>0</v>
      </c>
      <c r="S134" s="184">
        <f t="shared" ref="S134:S148" ca="1" si="213">VLOOKUP($C134,INDIRECT($A134&amp;"!$A:$BA"),27,0)</f>
        <v>0</v>
      </c>
      <c r="T134" s="184">
        <f t="shared" ref="T134:T148" ca="1" si="214">VLOOKUP($C134,INDIRECT($A134&amp;"!$A:$BA"),28,0)</f>
        <v>0</v>
      </c>
      <c r="U134" s="184">
        <f t="shared" ref="U134:U148" ca="1" si="215">VLOOKUP($C134,INDIRECT($A134&amp;"!$A:$BA"),29,0)</f>
        <v>0</v>
      </c>
      <c r="V134" s="184">
        <f t="shared" ref="V134:V148" ca="1" si="216">VLOOKUP($C134,INDIRECT($A134&amp;"!$A:$BA"),30,0)</f>
        <v>0</v>
      </c>
      <c r="W134" s="184">
        <f t="shared" ref="W134:W148" ca="1" si="217">VLOOKUP($C134,INDIRECT($A134&amp;"!$A:$BA"),31,0)</f>
        <v>0</v>
      </c>
      <c r="X134" s="184">
        <f t="shared" ref="X134:X148" ca="1" si="218">VLOOKUP($C134,INDIRECT($A134&amp;"!$A:$BA"),32,0)</f>
        <v>0</v>
      </c>
      <c r="Y134" s="184">
        <f t="shared" ref="Y134:Y148" ca="1" si="219">VLOOKUP($C134,INDIRECT($A134&amp;"!$A:$BA"),33,0)</f>
        <v>0</v>
      </c>
      <c r="Z134" s="184">
        <f t="shared" ref="Z134:Z148" ca="1" si="220">VLOOKUP($C134,INDIRECT($A134&amp;"!$A:$BA"),34,0)</f>
        <v>0</v>
      </c>
      <c r="AA134" s="184">
        <f t="shared" ref="AA134:AA148" ca="1" si="221">VLOOKUP($C134,INDIRECT($A134&amp;"!$A:$BA"),35,0)</f>
        <v>0</v>
      </c>
      <c r="AB134" s="184">
        <f t="shared" ref="AB134:AB148" ca="1" si="222">VLOOKUP($C134,INDIRECT($A134&amp;"!$A:$BA"),36,0)</f>
        <v>0</v>
      </c>
      <c r="AC134" s="184">
        <f t="shared" ref="AC134:AC148" ca="1" si="223">VLOOKUP($C134,INDIRECT($A134&amp;"!$A:$BA"),37,0)</f>
        <v>0</v>
      </c>
      <c r="AD134" s="185">
        <f t="shared" ref="AD134:AD148" ca="1" si="224">VLOOKUP($C134,INDIRECT($A134&amp;"!$A:$BA"),38,0)</f>
        <v>0</v>
      </c>
    </row>
    <row r="135" spans="1:30" ht="17.25" customHeight="1" x14ac:dyDescent="0.3">
      <c r="A135" s="47" t="s">
        <v>403</v>
      </c>
      <c r="B135" s="22" t="s">
        <v>260</v>
      </c>
      <c r="C135" s="22">
        <v>3</v>
      </c>
      <c r="D135" s="96" t="str">
        <f t="shared" ca="1" si="198"/>
        <v>임세영</v>
      </c>
      <c r="E135" s="96" t="str">
        <f t="shared" ca="1" si="199"/>
        <v>700910-2******</v>
      </c>
      <c r="F135" s="96" t="str">
        <f t="shared" ca="1" si="200"/>
        <v>501여단 1대대</v>
      </c>
      <c r="G135" s="142" t="str">
        <f t="shared" ca="1" si="201"/>
        <v>민간조리원</v>
      </c>
      <c r="H135" s="183">
        <f t="shared" ca="1" si="202"/>
        <v>0</v>
      </c>
      <c r="I135" s="184">
        <f t="shared" ca="1" si="203"/>
        <v>0</v>
      </c>
      <c r="J135" s="184">
        <f t="shared" ca="1" si="204"/>
        <v>0</v>
      </c>
      <c r="K135" s="184">
        <f t="shared" ca="1" si="205"/>
        <v>0</v>
      </c>
      <c r="L135" s="184">
        <f t="shared" ca="1" si="206"/>
        <v>0</v>
      </c>
      <c r="M135" s="184">
        <f t="shared" ca="1" si="207"/>
        <v>0</v>
      </c>
      <c r="N135" s="184">
        <f t="shared" ca="1" si="208"/>
        <v>0</v>
      </c>
      <c r="O135" s="184">
        <f t="shared" ca="1" si="209"/>
        <v>0</v>
      </c>
      <c r="P135" s="184">
        <f t="shared" ca="1" si="210"/>
        <v>0</v>
      </c>
      <c r="Q135" s="184">
        <f t="shared" ca="1" si="211"/>
        <v>0</v>
      </c>
      <c r="R135" s="184">
        <f t="shared" ca="1" si="212"/>
        <v>0</v>
      </c>
      <c r="S135" s="184">
        <f t="shared" ca="1" si="213"/>
        <v>0</v>
      </c>
      <c r="T135" s="184">
        <f t="shared" ca="1" si="214"/>
        <v>0</v>
      </c>
      <c r="U135" s="184">
        <f t="shared" ca="1" si="215"/>
        <v>0</v>
      </c>
      <c r="V135" s="184">
        <f t="shared" ca="1" si="216"/>
        <v>0</v>
      </c>
      <c r="W135" s="184">
        <f t="shared" ca="1" si="217"/>
        <v>0</v>
      </c>
      <c r="X135" s="184">
        <f t="shared" ca="1" si="218"/>
        <v>0</v>
      </c>
      <c r="Y135" s="184">
        <f t="shared" ca="1" si="219"/>
        <v>0</v>
      </c>
      <c r="Z135" s="184">
        <f t="shared" ca="1" si="220"/>
        <v>0</v>
      </c>
      <c r="AA135" s="184">
        <f t="shared" ca="1" si="221"/>
        <v>0</v>
      </c>
      <c r="AB135" s="184">
        <f t="shared" ca="1" si="222"/>
        <v>0</v>
      </c>
      <c r="AC135" s="184">
        <f t="shared" ca="1" si="223"/>
        <v>0</v>
      </c>
      <c r="AD135" s="185">
        <f t="shared" ca="1" si="224"/>
        <v>0</v>
      </c>
    </row>
    <row r="136" spans="1:30" ht="17.25" customHeight="1" x14ac:dyDescent="0.3">
      <c r="A136" s="47" t="s">
        <v>403</v>
      </c>
      <c r="B136" s="22" t="s">
        <v>260</v>
      </c>
      <c r="C136" s="22">
        <v>4</v>
      </c>
      <c r="D136" s="96" t="str">
        <f t="shared" ca="1" si="198"/>
        <v>김서정</v>
      </c>
      <c r="E136" s="96" t="str">
        <f t="shared" ca="1" si="199"/>
        <v>780828-2******</v>
      </c>
      <c r="F136" s="96" t="str">
        <f t="shared" ca="1" si="200"/>
        <v>501여단 4대대</v>
      </c>
      <c r="G136" s="142" t="str">
        <f t="shared" ca="1" si="201"/>
        <v>민간조리원</v>
      </c>
      <c r="H136" s="183">
        <f t="shared" ca="1" si="202"/>
        <v>0</v>
      </c>
      <c r="I136" s="184">
        <f t="shared" ca="1" si="203"/>
        <v>0</v>
      </c>
      <c r="J136" s="184">
        <f t="shared" ca="1" si="204"/>
        <v>0</v>
      </c>
      <c r="K136" s="184">
        <f t="shared" ca="1" si="205"/>
        <v>0</v>
      </c>
      <c r="L136" s="184">
        <f t="shared" ca="1" si="206"/>
        <v>0</v>
      </c>
      <c r="M136" s="184">
        <f t="shared" ca="1" si="207"/>
        <v>0</v>
      </c>
      <c r="N136" s="184">
        <f t="shared" ca="1" si="208"/>
        <v>0</v>
      </c>
      <c r="O136" s="184">
        <f t="shared" ca="1" si="209"/>
        <v>0</v>
      </c>
      <c r="P136" s="184">
        <f t="shared" ca="1" si="210"/>
        <v>0</v>
      </c>
      <c r="Q136" s="184">
        <f t="shared" ca="1" si="211"/>
        <v>0</v>
      </c>
      <c r="R136" s="184">
        <f t="shared" ca="1" si="212"/>
        <v>0</v>
      </c>
      <c r="S136" s="184">
        <f t="shared" ca="1" si="213"/>
        <v>0</v>
      </c>
      <c r="T136" s="184">
        <f t="shared" ca="1" si="214"/>
        <v>0</v>
      </c>
      <c r="U136" s="184">
        <f t="shared" ca="1" si="215"/>
        <v>0</v>
      </c>
      <c r="V136" s="184">
        <f t="shared" ca="1" si="216"/>
        <v>0</v>
      </c>
      <c r="W136" s="184">
        <f t="shared" ca="1" si="217"/>
        <v>0</v>
      </c>
      <c r="X136" s="184">
        <f t="shared" ca="1" si="218"/>
        <v>0</v>
      </c>
      <c r="Y136" s="184">
        <f t="shared" ca="1" si="219"/>
        <v>0</v>
      </c>
      <c r="Z136" s="184">
        <f t="shared" ca="1" si="220"/>
        <v>0</v>
      </c>
      <c r="AA136" s="184">
        <f t="shared" ca="1" si="221"/>
        <v>0</v>
      </c>
      <c r="AB136" s="184">
        <f t="shared" ca="1" si="222"/>
        <v>0</v>
      </c>
      <c r="AC136" s="184">
        <f t="shared" ca="1" si="223"/>
        <v>0</v>
      </c>
      <c r="AD136" s="185">
        <f t="shared" ca="1" si="224"/>
        <v>0</v>
      </c>
    </row>
    <row r="137" spans="1:30" ht="17.25" customHeight="1" x14ac:dyDescent="0.3">
      <c r="A137" s="47" t="s">
        <v>403</v>
      </c>
      <c r="B137" s="22" t="s">
        <v>260</v>
      </c>
      <c r="C137" s="22">
        <v>5</v>
      </c>
      <c r="D137" s="96" t="str">
        <f t="shared" ca="1" si="198"/>
        <v>윤정여</v>
      </c>
      <c r="E137" s="96" t="str">
        <f t="shared" ca="1" si="199"/>
        <v>691023-2******</v>
      </c>
      <c r="F137" s="96" t="str">
        <f t="shared" ca="1" si="200"/>
        <v>501여단 6대대</v>
      </c>
      <c r="G137" s="142" t="str">
        <f t="shared" ca="1" si="201"/>
        <v>민간조리원</v>
      </c>
      <c r="H137" s="183">
        <f t="shared" ca="1" si="202"/>
        <v>0</v>
      </c>
      <c r="I137" s="184">
        <f t="shared" ca="1" si="203"/>
        <v>0</v>
      </c>
      <c r="J137" s="184">
        <f t="shared" ca="1" si="204"/>
        <v>0</v>
      </c>
      <c r="K137" s="184">
        <f t="shared" ca="1" si="205"/>
        <v>0</v>
      </c>
      <c r="L137" s="184">
        <f t="shared" ca="1" si="206"/>
        <v>0</v>
      </c>
      <c r="M137" s="184">
        <f t="shared" ca="1" si="207"/>
        <v>0</v>
      </c>
      <c r="N137" s="184">
        <f t="shared" ca="1" si="208"/>
        <v>0</v>
      </c>
      <c r="O137" s="184">
        <f t="shared" ca="1" si="209"/>
        <v>0</v>
      </c>
      <c r="P137" s="184">
        <f t="shared" ca="1" si="210"/>
        <v>0</v>
      </c>
      <c r="Q137" s="184">
        <f t="shared" ca="1" si="211"/>
        <v>0</v>
      </c>
      <c r="R137" s="184">
        <f t="shared" ca="1" si="212"/>
        <v>0</v>
      </c>
      <c r="S137" s="184">
        <f t="shared" ca="1" si="213"/>
        <v>0</v>
      </c>
      <c r="T137" s="184">
        <f t="shared" ca="1" si="214"/>
        <v>0</v>
      </c>
      <c r="U137" s="184">
        <f t="shared" ca="1" si="215"/>
        <v>0</v>
      </c>
      <c r="V137" s="184">
        <f t="shared" ca="1" si="216"/>
        <v>0</v>
      </c>
      <c r="W137" s="184">
        <f t="shared" ca="1" si="217"/>
        <v>0</v>
      </c>
      <c r="X137" s="184">
        <f t="shared" ca="1" si="218"/>
        <v>0</v>
      </c>
      <c r="Y137" s="184">
        <f t="shared" ca="1" si="219"/>
        <v>0</v>
      </c>
      <c r="Z137" s="184">
        <f t="shared" ca="1" si="220"/>
        <v>0</v>
      </c>
      <c r="AA137" s="184">
        <f t="shared" ca="1" si="221"/>
        <v>0</v>
      </c>
      <c r="AB137" s="184">
        <f t="shared" ca="1" si="222"/>
        <v>0</v>
      </c>
      <c r="AC137" s="184">
        <f t="shared" ca="1" si="223"/>
        <v>0</v>
      </c>
      <c r="AD137" s="185">
        <f t="shared" ca="1" si="224"/>
        <v>0</v>
      </c>
    </row>
    <row r="138" spans="1:30" ht="17.25" customHeight="1" x14ac:dyDescent="0.3">
      <c r="A138" s="47" t="s">
        <v>403</v>
      </c>
      <c r="B138" s="22" t="s">
        <v>260</v>
      </c>
      <c r="C138" s="22">
        <v>6</v>
      </c>
      <c r="D138" s="96" t="str">
        <f t="shared" ca="1" si="198"/>
        <v>홍정희</v>
      </c>
      <c r="E138" s="96" t="str">
        <f t="shared" ca="1" si="199"/>
        <v>611210-2******</v>
      </c>
      <c r="F138" s="96" t="str">
        <f t="shared" ca="1" si="200"/>
        <v>501여단 7대대</v>
      </c>
      <c r="G138" s="142" t="str">
        <f t="shared" ca="1" si="201"/>
        <v>민간조리원</v>
      </c>
      <c r="H138" s="183">
        <f t="shared" ca="1" si="202"/>
        <v>0</v>
      </c>
      <c r="I138" s="184">
        <f t="shared" ca="1" si="203"/>
        <v>0</v>
      </c>
      <c r="J138" s="184">
        <f t="shared" ca="1" si="204"/>
        <v>0</v>
      </c>
      <c r="K138" s="184">
        <f t="shared" ca="1" si="205"/>
        <v>0</v>
      </c>
      <c r="L138" s="184">
        <f t="shared" ca="1" si="206"/>
        <v>0</v>
      </c>
      <c r="M138" s="184">
        <f t="shared" ca="1" si="207"/>
        <v>0</v>
      </c>
      <c r="N138" s="184">
        <f t="shared" ca="1" si="208"/>
        <v>0</v>
      </c>
      <c r="O138" s="184">
        <f t="shared" ca="1" si="209"/>
        <v>0</v>
      </c>
      <c r="P138" s="184">
        <f t="shared" ca="1" si="210"/>
        <v>0</v>
      </c>
      <c r="Q138" s="184">
        <f t="shared" ca="1" si="211"/>
        <v>0</v>
      </c>
      <c r="R138" s="184">
        <f t="shared" ca="1" si="212"/>
        <v>0</v>
      </c>
      <c r="S138" s="184">
        <f t="shared" ca="1" si="213"/>
        <v>0</v>
      </c>
      <c r="T138" s="184">
        <f t="shared" ca="1" si="214"/>
        <v>0</v>
      </c>
      <c r="U138" s="184">
        <f t="shared" ca="1" si="215"/>
        <v>0</v>
      </c>
      <c r="V138" s="184">
        <f t="shared" ca="1" si="216"/>
        <v>0</v>
      </c>
      <c r="W138" s="184">
        <f t="shared" ca="1" si="217"/>
        <v>0</v>
      </c>
      <c r="X138" s="184">
        <f t="shared" ca="1" si="218"/>
        <v>0</v>
      </c>
      <c r="Y138" s="184">
        <f t="shared" ca="1" si="219"/>
        <v>0</v>
      </c>
      <c r="Z138" s="184">
        <f t="shared" ca="1" si="220"/>
        <v>0</v>
      </c>
      <c r="AA138" s="184">
        <f t="shared" ca="1" si="221"/>
        <v>0</v>
      </c>
      <c r="AB138" s="184">
        <f t="shared" ca="1" si="222"/>
        <v>0</v>
      </c>
      <c r="AC138" s="184">
        <f t="shared" ca="1" si="223"/>
        <v>0</v>
      </c>
      <c r="AD138" s="185">
        <f t="shared" ca="1" si="224"/>
        <v>0</v>
      </c>
    </row>
    <row r="139" spans="1:30" ht="17.25" customHeight="1" x14ac:dyDescent="0.3">
      <c r="A139" s="47" t="s">
        <v>403</v>
      </c>
      <c r="B139" s="22" t="s">
        <v>260</v>
      </c>
      <c r="C139" s="22">
        <v>7</v>
      </c>
      <c r="D139" s="96" t="str">
        <f t="shared" ca="1" si="198"/>
        <v>이숙이</v>
      </c>
      <c r="E139" s="96" t="str">
        <f t="shared" ca="1" si="199"/>
        <v>680604-2******</v>
      </c>
      <c r="F139" s="96" t="str">
        <f t="shared" ca="1" si="200"/>
        <v>120여단 본부</v>
      </c>
      <c r="G139" s="142" t="str">
        <f t="shared" ca="1" si="201"/>
        <v>민간조리원</v>
      </c>
      <c r="H139" s="183">
        <f t="shared" ca="1" si="202"/>
        <v>0</v>
      </c>
      <c r="I139" s="184">
        <f t="shared" ca="1" si="203"/>
        <v>0</v>
      </c>
      <c r="J139" s="184">
        <f t="shared" ca="1" si="204"/>
        <v>0</v>
      </c>
      <c r="K139" s="184">
        <f t="shared" ca="1" si="205"/>
        <v>0</v>
      </c>
      <c r="L139" s="184">
        <f t="shared" ca="1" si="206"/>
        <v>0</v>
      </c>
      <c r="M139" s="184">
        <f t="shared" ca="1" si="207"/>
        <v>0</v>
      </c>
      <c r="N139" s="184">
        <f t="shared" ca="1" si="208"/>
        <v>0</v>
      </c>
      <c r="O139" s="184">
        <f t="shared" ca="1" si="209"/>
        <v>0</v>
      </c>
      <c r="P139" s="184">
        <f t="shared" ca="1" si="210"/>
        <v>0</v>
      </c>
      <c r="Q139" s="184">
        <f t="shared" ca="1" si="211"/>
        <v>0</v>
      </c>
      <c r="R139" s="184">
        <f t="shared" ca="1" si="212"/>
        <v>0</v>
      </c>
      <c r="S139" s="184">
        <f t="shared" ca="1" si="213"/>
        <v>0</v>
      </c>
      <c r="T139" s="184">
        <f t="shared" ca="1" si="214"/>
        <v>0</v>
      </c>
      <c r="U139" s="184">
        <f t="shared" ca="1" si="215"/>
        <v>0</v>
      </c>
      <c r="V139" s="184">
        <f t="shared" ca="1" si="216"/>
        <v>0</v>
      </c>
      <c r="W139" s="184">
        <f t="shared" ca="1" si="217"/>
        <v>0</v>
      </c>
      <c r="X139" s="184">
        <f t="shared" ca="1" si="218"/>
        <v>0</v>
      </c>
      <c r="Y139" s="184">
        <f t="shared" ca="1" si="219"/>
        <v>0</v>
      </c>
      <c r="Z139" s="184">
        <f t="shared" ca="1" si="220"/>
        <v>0</v>
      </c>
      <c r="AA139" s="184">
        <f t="shared" ca="1" si="221"/>
        <v>0</v>
      </c>
      <c r="AB139" s="184">
        <f t="shared" ca="1" si="222"/>
        <v>0</v>
      </c>
      <c r="AC139" s="184">
        <f t="shared" ca="1" si="223"/>
        <v>0</v>
      </c>
      <c r="AD139" s="185">
        <f t="shared" ca="1" si="224"/>
        <v>0</v>
      </c>
    </row>
    <row r="140" spans="1:30" ht="17.25" customHeight="1" x14ac:dyDescent="0.3">
      <c r="A140" s="47" t="s">
        <v>403</v>
      </c>
      <c r="B140" s="22" t="s">
        <v>260</v>
      </c>
      <c r="C140" s="22">
        <v>8</v>
      </c>
      <c r="D140" s="96" t="str">
        <f t="shared" ca="1" si="198"/>
        <v>박순득</v>
      </c>
      <c r="E140" s="96" t="str">
        <f t="shared" ca="1" si="199"/>
        <v>610119-2******</v>
      </c>
      <c r="F140" s="96" t="str">
        <f t="shared" ca="1" si="200"/>
        <v>120여단 1대대</v>
      </c>
      <c r="G140" s="142" t="str">
        <f t="shared" ca="1" si="201"/>
        <v>민간조리원</v>
      </c>
      <c r="H140" s="183">
        <f t="shared" ca="1" si="202"/>
        <v>0</v>
      </c>
      <c r="I140" s="184">
        <f t="shared" ca="1" si="203"/>
        <v>0</v>
      </c>
      <c r="J140" s="184">
        <f t="shared" ca="1" si="204"/>
        <v>0</v>
      </c>
      <c r="K140" s="184">
        <f t="shared" ca="1" si="205"/>
        <v>0</v>
      </c>
      <c r="L140" s="184">
        <f t="shared" ca="1" si="206"/>
        <v>0</v>
      </c>
      <c r="M140" s="184">
        <f t="shared" ca="1" si="207"/>
        <v>0</v>
      </c>
      <c r="N140" s="184">
        <f t="shared" ca="1" si="208"/>
        <v>0</v>
      </c>
      <c r="O140" s="184">
        <f t="shared" ca="1" si="209"/>
        <v>0</v>
      </c>
      <c r="P140" s="184">
        <f t="shared" ca="1" si="210"/>
        <v>0</v>
      </c>
      <c r="Q140" s="184">
        <f t="shared" ca="1" si="211"/>
        <v>0</v>
      </c>
      <c r="R140" s="184">
        <f t="shared" ca="1" si="212"/>
        <v>0</v>
      </c>
      <c r="S140" s="184">
        <f t="shared" ca="1" si="213"/>
        <v>0</v>
      </c>
      <c r="T140" s="184">
        <f t="shared" ca="1" si="214"/>
        <v>0</v>
      </c>
      <c r="U140" s="184">
        <f t="shared" ca="1" si="215"/>
        <v>0</v>
      </c>
      <c r="V140" s="184">
        <f t="shared" ca="1" si="216"/>
        <v>0</v>
      </c>
      <c r="W140" s="184">
        <f t="shared" ca="1" si="217"/>
        <v>0</v>
      </c>
      <c r="X140" s="184">
        <f t="shared" ca="1" si="218"/>
        <v>0</v>
      </c>
      <c r="Y140" s="184">
        <f t="shared" ca="1" si="219"/>
        <v>0</v>
      </c>
      <c r="Z140" s="184">
        <f t="shared" ca="1" si="220"/>
        <v>0</v>
      </c>
      <c r="AA140" s="184">
        <f t="shared" ca="1" si="221"/>
        <v>0</v>
      </c>
      <c r="AB140" s="184">
        <f t="shared" ca="1" si="222"/>
        <v>0</v>
      </c>
      <c r="AC140" s="184">
        <f t="shared" ca="1" si="223"/>
        <v>0</v>
      </c>
      <c r="AD140" s="185">
        <f t="shared" ca="1" si="224"/>
        <v>0</v>
      </c>
    </row>
    <row r="141" spans="1:30" ht="17.25" customHeight="1" x14ac:dyDescent="0.3">
      <c r="A141" s="47" t="s">
        <v>403</v>
      </c>
      <c r="B141" s="22" t="s">
        <v>260</v>
      </c>
      <c r="C141" s="22">
        <v>9</v>
      </c>
      <c r="D141" s="96" t="str">
        <f t="shared" ca="1" si="198"/>
        <v>양희자</v>
      </c>
      <c r="E141" s="96" t="str">
        <f t="shared" ca="1" si="199"/>
        <v>670115-2******</v>
      </c>
      <c r="F141" s="96" t="str">
        <f t="shared" ca="1" si="200"/>
        <v>120여단 2대대</v>
      </c>
      <c r="G141" s="142" t="str">
        <f t="shared" ca="1" si="201"/>
        <v>민간조리원</v>
      </c>
      <c r="H141" s="183">
        <f t="shared" ca="1" si="202"/>
        <v>0</v>
      </c>
      <c r="I141" s="184">
        <f t="shared" ca="1" si="203"/>
        <v>0</v>
      </c>
      <c r="J141" s="184">
        <f t="shared" ca="1" si="204"/>
        <v>0</v>
      </c>
      <c r="K141" s="184">
        <f t="shared" ca="1" si="205"/>
        <v>0</v>
      </c>
      <c r="L141" s="184">
        <f t="shared" ca="1" si="206"/>
        <v>0</v>
      </c>
      <c r="M141" s="184">
        <f t="shared" ca="1" si="207"/>
        <v>0</v>
      </c>
      <c r="N141" s="184">
        <f t="shared" ca="1" si="208"/>
        <v>0</v>
      </c>
      <c r="O141" s="184">
        <f t="shared" ca="1" si="209"/>
        <v>0</v>
      </c>
      <c r="P141" s="184">
        <f t="shared" ca="1" si="210"/>
        <v>0</v>
      </c>
      <c r="Q141" s="184">
        <f t="shared" ca="1" si="211"/>
        <v>0</v>
      </c>
      <c r="R141" s="184">
        <f t="shared" ca="1" si="212"/>
        <v>0</v>
      </c>
      <c r="S141" s="184">
        <f t="shared" ca="1" si="213"/>
        <v>0</v>
      </c>
      <c r="T141" s="184">
        <f t="shared" ca="1" si="214"/>
        <v>0</v>
      </c>
      <c r="U141" s="184">
        <f t="shared" ca="1" si="215"/>
        <v>0</v>
      </c>
      <c r="V141" s="184">
        <f t="shared" ca="1" si="216"/>
        <v>0</v>
      </c>
      <c r="W141" s="184">
        <f t="shared" ca="1" si="217"/>
        <v>0</v>
      </c>
      <c r="X141" s="184">
        <f t="shared" ca="1" si="218"/>
        <v>0</v>
      </c>
      <c r="Y141" s="184">
        <f t="shared" ca="1" si="219"/>
        <v>0</v>
      </c>
      <c r="Z141" s="184">
        <f t="shared" ca="1" si="220"/>
        <v>0</v>
      </c>
      <c r="AA141" s="184">
        <f t="shared" ca="1" si="221"/>
        <v>0</v>
      </c>
      <c r="AB141" s="184">
        <f t="shared" ca="1" si="222"/>
        <v>0</v>
      </c>
      <c r="AC141" s="184">
        <f t="shared" ca="1" si="223"/>
        <v>0</v>
      </c>
      <c r="AD141" s="185">
        <f t="shared" ca="1" si="224"/>
        <v>0</v>
      </c>
    </row>
    <row r="142" spans="1:30" ht="17.25" customHeight="1" x14ac:dyDescent="0.3">
      <c r="A142" s="47" t="s">
        <v>403</v>
      </c>
      <c r="B142" s="22" t="s">
        <v>260</v>
      </c>
      <c r="C142" s="22">
        <v>10</v>
      </c>
      <c r="D142" s="96" t="str">
        <f t="shared" ca="1" si="198"/>
        <v>권경임</v>
      </c>
      <c r="E142" s="96" t="str">
        <f t="shared" ca="1" si="199"/>
        <v>640419-2******</v>
      </c>
      <c r="F142" s="96" t="str">
        <f t="shared" ca="1" si="200"/>
        <v>120여단 3대대</v>
      </c>
      <c r="G142" s="142" t="str">
        <f t="shared" ca="1" si="201"/>
        <v>민간조리원</v>
      </c>
      <c r="H142" s="183">
        <f t="shared" ca="1" si="202"/>
        <v>0</v>
      </c>
      <c r="I142" s="184">
        <f t="shared" ca="1" si="203"/>
        <v>0</v>
      </c>
      <c r="J142" s="184">
        <f t="shared" ca="1" si="204"/>
        <v>0</v>
      </c>
      <c r="K142" s="184">
        <f t="shared" ca="1" si="205"/>
        <v>0</v>
      </c>
      <c r="L142" s="184">
        <f t="shared" ca="1" si="206"/>
        <v>0</v>
      </c>
      <c r="M142" s="184">
        <f t="shared" ca="1" si="207"/>
        <v>0</v>
      </c>
      <c r="N142" s="184">
        <f t="shared" ca="1" si="208"/>
        <v>0</v>
      </c>
      <c r="O142" s="184">
        <f t="shared" ca="1" si="209"/>
        <v>0</v>
      </c>
      <c r="P142" s="184">
        <f t="shared" ca="1" si="210"/>
        <v>0</v>
      </c>
      <c r="Q142" s="184">
        <f t="shared" ca="1" si="211"/>
        <v>0</v>
      </c>
      <c r="R142" s="184">
        <f t="shared" ca="1" si="212"/>
        <v>0</v>
      </c>
      <c r="S142" s="184">
        <f t="shared" ca="1" si="213"/>
        <v>0</v>
      </c>
      <c r="T142" s="184">
        <f t="shared" ca="1" si="214"/>
        <v>0</v>
      </c>
      <c r="U142" s="184">
        <f t="shared" ca="1" si="215"/>
        <v>0</v>
      </c>
      <c r="V142" s="184">
        <f t="shared" ca="1" si="216"/>
        <v>0</v>
      </c>
      <c r="W142" s="184">
        <f t="shared" ca="1" si="217"/>
        <v>0</v>
      </c>
      <c r="X142" s="184">
        <f t="shared" ca="1" si="218"/>
        <v>0</v>
      </c>
      <c r="Y142" s="184">
        <f t="shared" ca="1" si="219"/>
        <v>0</v>
      </c>
      <c r="Z142" s="184">
        <f t="shared" ca="1" si="220"/>
        <v>0</v>
      </c>
      <c r="AA142" s="184">
        <f t="shared" ca="1" si="221"/>
        <v>0</v>
      </c>
      <c r="AB142" s="184">
        <f t="shared" ca="1" si="222"/>
        <v>0</v>
      </c>
      <c r="AC142" s="184">
        <f t="shared" ca="1" si="223"/>
        <v>0</v>
      </c>
      <c r="AD142" s="185">
        <f t="shared" ca="1" si="224"/>
        <v>0</v>
      </c>
    </row>
    <row r="143" spans="1:30" ht="17.25" customHeight="1" x14ac:dyDescent="0.3">
      <c r="A143" s="47" t="s">
        <v>403</v>
      </c>
      <c r="B143" s="22" t="s">
        <v>260</v>
      </c>
      <c r="C143" s="22">
        <v>11</v>
      </c>
      <c r="D143" s="96" t="str">
        <f t="shared" ca="1" si="198"/>
        <v>권은숙</v>
      </c>
      <c r="E143" s="96" t="str">
        <f t="shared" ca="1" si="199"/>
        <v>800217-2******</v>
      </c>
      <c r="F143" s="96" t="str">
        <f t="shared" ca="1" si="200"/>
        <v>120여단 3대대</v>
      </c>
      <c r="G143" s="142" t="str">
        <f t="shared" ca="1" si="201"/>
        <v>민간조리원</v>
      </c>
      <c r="H143" s="183">
        <f t="shared" ca="1" si="202"/>
        <v>0</v>
      </c>
      <c r="I143" s="184">
        <f t="shared" ca="1" si="203"/>
        <v>0</v>
      </c>
      <c r="J143" s="184">
        <f t="shared" ca="1" si="204"/>
        <v>0</v>
      </c>
      <c r="K143" s="184">
        <f t="shared" ca="1" si="205"/>
        <v>0</v>
      </c>
      <c r="L143" s="184">
        <f t="shared" ca="1" si="206"/>
        <v>0</v>
      </c>
      <c r="M143" s="184">
        <f t="shared" ca="1" si="207"/>
        <v>0</v>
      </c>
      <c r="N143" s="184">
        <f t="shared" ca="1" si="208"/>
        <v>0</v>
      </c>
      <c r="O143" s="184">
        <f t="shared" ca="1" si="209"/>
        <v>0</v>
      </c>
      <c r="P143" s="184">
        <f t="shared" ca="1" si="210"/>
        <v>0</v>
      </c>
      <c r="Q143" s="184">
        <f t="shared" ca="1" si="211"/>
        <v>0</v>
      </c>
      <c r="R143" s="184">
        <f t="shared" ca="1" si="212"/>
        <v>0</v>
      </c>
      <c r="S143" s="184">
        <f t="shared" ca="1" si="213"/>
        <v>0</v>
      </c>
      <c r="T143" s="184">
        <f t="shared" ca="1" si="214"/>
        <v>0</v>
      </c>
      <c r="U143" s="184">
        <f t="shared" ca="1" si="215"/>
        <v>0</v>
      </c>
      <c r="V143" s="184">
        <f t="shared" ca="1" si="216"/>
        <v>0</v>
      </c>
      <c r="W143" s="184">
        <f t="shared" ca="1" si="217"/>
        <v>0</v>
      </c>
      <c r="X143" s="184">
        <f t="shared" ca="1" si="218"/>
        <v>0</v>
      </c>
      <c r="Y143" s="184">
        <f t="shared" ca="1" si="219"/>
        <v>0</v>
      </c>
      <c r="Z143" s="184">
        <f t="shared" ca="1" si="220"/>
        <v>0</v>
      </c>
      <c r="AA143" s="184">
        <f t="shared" ca="1" si="221"/>
        <v>0</v>
      </c>
      <c r="AB143" s="184">
        <f t="shared" ca="1" si="222"/>
        <v>0</v>
      </c>
      <c r="AC143" s="184">
        <f t="shared" ca="1" si="223"/>
        <v>0</v>
      </c>
      <c r="AD143" s="185">
        <f t="shared" ca="1" si="224"/>
        <v>0</v>
      </c>
    </row>
    <row r="144" spans="1:30" ht="17.25" customHeight="1" x14ac:dyDescent="0.3">
      <c r="A144" s="47" t="s">
        <v>403</v>
      </c>
      <c r="B144" s="22" t="s">
        <v>260</v>
      </c>
      <c r="C144" s="22">
        <v>12</v>
      </c>
      <c r="D144" s="96" t="str">
        <f t="shared" ca="1" si="198"/>
        <v>김명순</v>
      </c>
      <c r="E144" s="96" t="str">
        <f t="shared" ca="1" si="199"/>
        <v>670305-2******</v>
      </c>
      <c r="F144" s="96" t="str">
        <f t="shared" ca="1" si="200"/>
        <v>120여단 5대대</v>
      </c>
      <c r="G144" s="142" t="str">
        <f t="shared" ca="1" si="201"/>
        <v>민간조리원</v>
      </c>
      <c r="H144" s="183">
        <f t="shared" ca="1" si="202"/>
        <v>0</v>
      </c>
      <c r="I144" s="184">
        <f t="shared" ca="1" si="203"/>
        <v>0</v>
      </c>
      <c r="J144" s="184">
        <f t="shared" ca="1" si="204"/>
        <v>0</v>
      </c>
      <c r="K144" s="184">
        <f t="shared" ca="1" si="205"/>
        <v>0</v>
      </c>
      <c r="L144" s="184">
        <f t="shared" ca="1" si="206"/>
        <v>0</v>
      </c>
      <c r="M144" s="184">
        <f t="shared" ca="1" si="207"/>
        <v>0</v>
      </c>
      <c r="N144" s="184">
        <f t="shared" ca="1" si="208"/>
        <v>0</v>
      </c>
      <c r="O144" s="184">
        <f t="shared" ca="1" si="209"/>
        <v>0</v>
      </c>
      <c r="P144" s="184">
        <f t="shared" ca="1" si="210"/>
        <v>0</v>
      </c>
      <c r="Q144" s="184">
        <f t="shared" ca="1" si="211"/>
        <v>0</v>
      </c>
      <c r="R144" s="184">
        <f t="shared" ca="1" si="212"/>
        <v>0</v>
      </c>
      <c r="S144" s="184">
        <f t="shared" ca="1" si="213"/>
        <v>0</v>
      </c>
      <c r="T144" s="184">
        <f t="shared" ca="1" si="214"/>
        <v>0</v>
      </c>
      <c r="U144" s="184">
        <f t="shared" ca="1" si="215"/>
        <v>0</v>
      </c>
      <c r="V144" s="184">
        <f t="shared" ca="1" si="216"/>
        <v>0</v>
      </c>
      <c r="W144" s="184">
        <f t="shared" ca="1" si="217"/>
        <v>0</v>
      </c>
      <c r="X144" s="184">
        <f t="shared" ca="1" si="218"/>
        <v>0</v>
      </c>
      <c r="Y144" s="184">
        <f t="shared" ca="1" si="219"/>
        <v>0</v>
      </c>
      <c r="Z144" s="184">
        <f t="shared" ca="1" si="220"/>
        <v>0</v>
      </c>
      <c r="AA144" s="184">
        <f t="shared" ca="1" si="221"/>
        <v>0</v>
      </c>
      <c r="AB144" s="184">
        <f t="shared" ca="1" si="222"/>
        <v>0</v>
      </c>
      <c r="AC144" s="184">
        <f t="shared" ca="1" si="223"/>
        <v>0</v>
      </c>
      <c r="AD144" s="185">
        <f t="shared" ca="1" si="224"/>
        <v>0</v>
      </c>
    </row>
    <row r="145" spans="1:30" ht="17.25" customHeight="1" x14ac:dyDescent="0.3">
      <c r="A145" s="47" t="s">
        <v>403</v>
      </c>
      <c r="B145" s="22" t="s">
        <v>260</v>
      </c>
      <c r="C145" s="22">
        <v>13</v>
      </c>
      <c r="D145" s="96" t="str">
        <f t="shared" ca="1" si="198"/>
        <v>신명숙</v>
      </c>
      <c r="E145" s="96" t="str">
        <f t="shared" ca="1" si="199"/>
        <v>580528-2******</v>
      </c>
      <c r="F145" s="96" t="str">
        <f t="shared" ca="1" si="200"/>
        <v>120여단 6대대</v>
      </c>
      <c r="G145" s="142" t="str">
        <f t="shared" ca="1" si="201"/>
        <v>민간조리원</v>
      </c>
      <c r="H145" s="183">
        <f t="shared" ca="1" si="202"/>
        <v>0</v>
      </c>
      <c r="I145" s="184">
        <f t="shared" ca="1" si="203"/>
        <v>0</v>
      </c>
      <c r="J145" s="184">
        <f t="shared" ca="1" si="204"/>
        <v>0</v>
      </c>
      <c r="K145" s="184">
        <f t="shared" ca="1" si="205"/>
        <v>0</v>
      </c>
      <c r="L145" s="184">
        <f t="shared" ca="1" si="206"/>
        <v>0</v>
      </c>
      <c r="M145" s="184">
        <f t="shared" ca="1" si="207"/>
        <v>0</v>
      </c>
      <c r="N145" s="184">
        <f t="shared" ca="1" si="208"/>
        <v>0</v>
      </c>
      <c r="O145" s="184">
        <f t="shared" ca="1" si="209"/>
        <v>0</v>
      </c>
      <c r="P145" s="184">
        <f t="shared" ca="1" si="210"/>
        <v>0</v>
      </c>
      <c r="Q145" s="184">
        <f t="shared" ca="1" si="211"/>
        <v>0</v>
      </c>
      <c r="R145" s="184">
        <f t="shared" ca="1" si="212"/>
        <v>0</v>
      </c>
      <c r="S145" s="184">
        <f t="shared" ca="1" si="213"/>
        <v>0</v>
      </c>
      <c r="T145" s="184">
        <f t="shared" ca="1" si="214"/>
        <v>0</v>
      </c>
      <c r="U145" s="184">
        <f t="shared" ca="1" si="215"/>
        <v>0</v>
      </c>
      <c r="V145" s="184">
        <f t="shared" ca="1" si="216"/>
        <v>0</v>
      </c>
      <c r="W145" s="184">
        <f t="shared" ca="1" si="217"/>
        <v>0</v>
      </c>
      <c r="X145" s="184">
        <f t="shared" ca="1" si="218"/>
        <v>0</v>
      </c>
      <c r="Y145" s="184">
        <f t="shared" ca="1" si="219"/>
        <v>0</v>
      </c>
      <c r="Z145" s="184">
        <f t="shared" ca="1" si="220"/>
        <v>0</v>
      </c>
      <c r="AA145" s="184">
        <f t="shared" ca="1" si="221"/>
        <v>0</v>
      </c>
      <c r="AB145" s="184">
        <f t="shared" ca="1" si="222"/>
        <v>0</v>
      </c>
      <c r="AC145" s="184">
        <f t="shared" ca="1" si="223"/>
        <v>0</v>
      </c>
      <c r="AD145" s="185">
        <f t="shared" ca="1" si="224"/>
        <v>0</v>
      </c>
    </row>
    <row r="146" spans="1:30" ht="17.25" customHeight="1" x14ac:dyDescent="0.3">
      <c r="A146" s="47" t="s">
        <v>403</v>
      </c>
      <c r="B146" s="22" t="s">
        <v>260</v>
      </c>
      <c r="C146" s="22">
        <v>14</v>
      </c>
      <c r="D146" s="96" t="str">
        <f t="shared" ca="1" si="198"/>
        <v>김영경</v>
      </c>
      <c r="E146" s="96" t="str">
        <f t="shared" ca="1" si="199"/>
        <v>770214-2******</v>
      </c>
      <c r="F146" s="96" t="str">
        <f t="shared" ca="1" si="200"/>
        <v>121여단 본부</v>
      </c>
      <c r="G146" s="142" t="str">
        <f t="shared" ca="1" si="201"/>
        <v>민간조리원</v>
      </c>
      <c r="H146" s="183">
        <f t="shared" ca="1" si="202"/>
        <v>0</v>
      </c>
      <c r="I146" s="184">
        <f t="shared" ca="1" si="203"/>
        <v>0</v>
      </c>
      <c r="J146" s="184">
        <f t="shared" ca="1" si="204"/>
        <v>0</v>
      </c>
      <c r="K146" s="184">
        <f t="shared" ca="1" si="205"/>
        <v>0</v>
      </c>
      <c r="L146" s="184">
        <f t="shared" ca="1" si="206"/>
        <v>0</v>
      </c>
      <c r="M146" s="184">
        <f t="shared" ca="1" si="207"/>
        <v>0</v>
      </c>
      <c r="N146" s="184">
        <f t="shared" ca="1" si="208"/>
        <v>0</v>
      </c>
      <c r="O146" s="184">
        <f t="shared" ca="1" si="209"/>
        <v>0</v>
      </c>
      <c r="P146" s="184">
        <f t="shared" ca="1" si="210"/>
        <v>0</v>
      </c>
      <c r="Q146" s="184">
        <f t="shared" ca="1" si="211"/>
        <v>0</v>
      </c>
      <c r="R146" s="184">
        <f t="shared" ca="1" si="212"/>
        <v>0</v>
      </c>
      <c r="S146" s="184">
        <f t="shared" ca="1" si="213"/>
        <v>0</v>
      </c>
      <c r="T146" s="184">
        <f t="shared" ca="1" si="214"/>
        <v>0</v>
      </c>
      <c r="U146" s="184">
        <f t="shared" ca="1" si="215"/>
        <v>0</v>
      </c>
      <c r="V146" s="184">
        <f t="shared" ca="1" si="216"/>
        <v>0</v>
      </c>
      <c r="W146" s="184">
        <f t="shared" ca="1" si="217"/>
        <v>0</v>
      </c>
      <c r="X146" s="184">
        <f t="shared" ca="1" si="218"/>
        <v>0</v>
      </c>
      <c r="Y146" s="184">
        <f t="shared" ca="1" si="219"/>
        <v>0</v>
      </c>
      <c r="Z146" s="184">
        <f t="shared" ca="1" si="220"/>
        <v>0</v>
      </c>
      <c r="AA146" s="184">
        <f t="shared" ca="1" si="221"/>
        <v>0</v>
      </c>
      <c r="AB146" s="184">
        <f t="shared" ca="1" si="222"/>
        <v>0</v>
      </c>
      <c r="AC146" s="184">
        <f t="shared" ca="1" si="223"/>
        <v>0</v>
      </c>
      <c r="AD146" s="185">
        <f t="shared" ca="1" si="224"/>
        <v>0</v>
      </c>
    </row>
    <row r="147" spans="1:30" ht="17.25" customHeight="1" x14ac:dyDescent="0.3">
      <c r="A147" s="47" t="s">
        <v>403</v>
      </c>
      <c r="B147" s="22" t="s">
        <v>260</v>
      </c>
      <c r="C147" s="22">
        <v>15</v>
      </c>
      <c r="D147" s="96" t="str">
        <f t="shared" ca="1" si="198"/>
        <v>손송주</v>
      </c>
      <c r="E147" s="96" t="str">
        <f t="shared" ca="1" si="199"/>
        <v>760727-2******</v>
      </c>
      <c r="F147" s="96" t="str">
        <f t="shared" ca="1" si="200"/>
        <v>121여단 본부</v>
      </c>
      <c r="G147" s="142" t="str">
        <f t="shared" ca="1" si="201"/>
        <v>민간조리원</v>
      </c>
      <c r="H147" s="183">
        <f t="shared" ca="1" si="202"/>
        <v>0</v>
      </c>
      <c r="I147" s="184">
        <f t="shared" ca="1" si="203"/>
        <v>0</v>
      </c>
      <c r="J147" s="184">
        <f t="shared" ca="1" si="204"/>
        <v>0</v>
      </c>
      <c r="K147" s="184">
        <f t="shared" ca="1" si="205"/>
        <v>0</v>
      </c>
      <c r="L147" s="184">
        <f t="shared" ca="1" si="206"/>
        <v>0</v>
      </c>
      <c r="M147" s="184">
        <f t="shared" ca="1" si="207"/>
        <v>0</v>
      </c>
      <c r="N147" s="184">
        <f t="shared" ca="1" si="208"/>
        <v>0</v>
      </c>
      <c r="O147" s="184">
        <f t="shared" ca="1" si="209"/>
        <v>0</v>
      </c>
      <c r="P147" s="184">
        <f t="shared" ca="1" si="210"/>
        <v>0</v>
      </c>
      <c r="Q147" s="184">
        <f t="shared" ca="1" si="211"/>
        <v>0</v>
      </c>
      <c r="R147" s="184">
        <f t="shared" ca="1" si="212"/>
        <v>0</v>
      </c>
      <c r="S147" s="184">
        <f t="shared" ca="1" si="213"/>
        <v>0</v>
      </c>
      <c r="T147" s="184">
        <f t="shared" ca="1" si="214"/>
        <v>0</v>
      </c>
      <c r="U147" s="184">
        <f t="shared" ca="1" si="215"/>
        <v>0</v>
      </c>
      <c r="V147" s="184">
        <f t="shared" ca="1" si="216"/>
        <v>0</v>
      </c>
      <c r="W147" s="184">
        <f t="shared" ca="1" si="217"/>
        <v>0</v>
      </c>
      <c r="X147" s="184">
        <f t="shared" ca="1" si="218"/>
        <v>0</v>
      </c>
      <c r="Y147" s="184">
        <f t="shared" ca="1" si="219"/>
        <v>0</v>
      </c>
      <c r="Z147" s="184">
        <f t="shared" ca="1" si="220"/>
        <v>0</v>
      </c>
      <c r="AA147" s="184">
        <f t="shared" ca="1" si="221"/>
        <v>0</v>
      </c>
      <c r="AB147" s="184">
        <f t="shared" ca="1" si="222"/>
        <v>0</v>
      </c>
      <c r="AC147" s="184">
        <f t="shared" ca="1" si="223"/>
        <v>0</v>
      </c>
      <c r="AD147" s="185">
        <f t="shared" ca="1" si="224"/>
        <v>0</v>
      </c>
    </row>
    <row r="148" spans="1:30" ht="17.25" customHeight="1" x14ac:dyDescent="0.3">
      <c r="A148" s="47" t="s">
        <v>403</v>
      </c>
      <c r="B148" s="22" t="s">
        <v>260</v>
      </c>
      <c r="C148" s="22">
        <v>16</v>
      </c>
      <c r="D148" s="96" t="str">
        <f t="shared" ca="1" si="198"/>
        <v>박분영</v>
      </c>
      <c r="E148" s="96" t="str">
        <f t="shared" ca="1" si="199"/>
        <v>800502-2******</v>
      </c>
      <c r="F148" s="96" t="str">
        <f t="shared" ca="1" si="200"/>
        <v>121여단 1대대</v>
      </c>
      <c r="G148" s="142" t="str">
        <f t="shared" ca="1" si="201"/>
        <v>민간조리원</v>
      </c>
      <c r="H148" s="183">
        <f t="shared" ca="1" si="202"/>
        <v>0</v>
      </c>
      <c r="I148" s="184">
        <f t="shared" ca="1" si="203"/>
        <v>0</v>
      </c>
      <c r="J148" s="184">
        <f t="shared" ca="1" si="204"/>
        <v>0</v>
      </c>
      <c r="K148" s="184">
        <f t="shared" ca="1" si="205"/>
        <v>0</v>
      </c>
      <c r="L148" s="184">
        <f t="shared" ca="1" si="206"/>
        <v>0</v>
      </c>
      <c r="M148" s="184">
        <f t="shared" ca="1" si="207"/>
        <v>0</v>
      </c>
      <c r="N148" s="184">
        <f t="shared" ca="1" si="208"/>
        <v>0</v>
      </c>
      <c r="O148" s="184">
        <f t="shared" ca="1" si="209"/>
        <v>0</v>
      </c>
      <c r="P148" s="184">
        <f t="shared" ca="1" si="210"/>
        <v>0</v>
      </c>
      <c r="Q148" s="184">
        <f t="shared" ca="1" si="211"/>
        <v>0</v>
      </c>
      <c r="R148" s="184">
        <f t="shared" ca="1" si="212"/>
        <v>0</v>
      </c>
      <c r="S148" s="184">
        <f t="shared" ca="1" si="213"/>
        <v>0</v>
      </c>
      <c r="T148" s="184">
        <f t="shared" ca="1" si="214"/>
        <v>0</v>
      </c>
      <c r="U148" s="184">
        <f t="shared" ca="1" si="215"/>
        <v>0</v>
      </c>
      <c r="V148" s="184">
        <f t="shared" ca="1" si="216"/>
        <v>0</v>
      </c>
      <c r="W148" s="184">
        <f t="shared" ca="1" si="217"/>
        <v>0</v>
      </c>
      <c r="X148" s="184">
        <f t="shared" ca="1" si="218"/>
        <v>0</v>
      </c>
      <c r="Y148" s="184">
        <f t="shared" ca="1" si="219"/>
        <v>0</v>
      </c>
      <c r="Z148" s="184">
        <f t="shared" ca="1" si="220"/>
        <v>0</v>
      </c>
      <c r="AA148" s="184">
        <f t="shared" ca="1" si="221"/>
        <v>0</v>
      </c>
      <c r="AB148" s="184">
        <f t="shared" ca="1" si="222"/>
        <v>0</v>
      </c>
      <c r="AC148" s="184">
        <f t="shared" ca="1" si="223"/>
        <v>0</v>
      </c>
      <c r="AD148" s="185">
        <f t="shared" ca="1" si="224"/>
        <v>0</v>
      </c>
    </row>
    <row r="149" spans="1:30" ht="17.25" customHeight="1" x14ac:dyDescent="0.3">
      <c r="A149" s="30" t="s">
        <v>80</v>
      </c>
      <c r="B149" s="30" t="s">
        <v>260</v>
      </c>
      <c r="C149" s="30" t="s">
        <v>373</v>
      </c>
      <c r="D149" s="30"/>
      <c r="E149" s="30"/>
      <c r="F149" s="30"/>
      <c r="G149" s="144"/>
      <c r="H149" s="161">
        <f ca="1">SUM(H133:H148)</f>
        <v>0</v>
      </c>
      <c r="I149" s="162">
        <f t="shared" ref="I149:AD149" ca="1" si="225">SUM(I133:I148)</f>
        <v>0</v>
      </c>
      <c r="J149" s="162">
        <f t="shared" ca="1" si="225"/>
        <v>0</v>
      </c>
      <c r="K149" s="162">
        <f t="shared" ca="1" si="225"/>
        <v>0</v>
      </c>
      <c r="L149" s="162">
        <f t="shared" ca="1" si="225"/>
        <v>0</v>
      </c>
      <c r="M149" s="162">
        <f t="shared" ca="1" si="225"/>
        <v>0</v>
      </c>
      <c r="N149" s="162">
        <f t="shared" ca="1" si="225"/>
        <v>0</v>
      </c>
      <c r="O149" s="162">
        <f t="shared" ca="1" si="225"/>
        <v>0</v>
      </c>
      <c r="P149" s="162">
        <f t="shared" ca="1" si="225"/>
        <v>0</v>
      </c>
      <c r="Q149" s="162">
        <f t="shared" ca="1" si="225"/>
        <v>0</v>
      </c>
      <c r="R149" s="162">
        <f t="shared" ca="1" si="225"/>
        <v>0</v>
      </c>
      <c r="S149" s="162">
        <f t="shared" ca="1" si="225"/>
        <v>0</v>
      </c>
      <c r="T149" s="162">
        <f t="shared" ca="1" si="225"/>
        <v>0</v>
      </c>
      <c r="U149" s="162">
        <f t="shared" ca="1" si="225"/>
        <v>0</v>
      </c>
      <c r="V149" s="162">
        <f t="shared" ca="1" si="225"/>
        <v>0</v>
      </c>
      <c r="W149" s="162">
        <f t="shared" ca="1" si="225"/>
        <v>0</v>
      </c>
      <c r="X149" s="162">
        <f t="shared" ca="1" si="225"/>
        <v>0</v>
      </c>
      <c r="Y149" s="162">
        <f t="shared" ca="1" si="225"/>
        <v>0</v>
      </c>
      <c r="Z149" s="162">
        <f t="shared" ca="1" si="225"/>
        <v>0</v>
      </c>
      <c r="AA149" s="162">
        <f t="shared" ca="1" si="225"/>
        <v>0</v>
      </c>
      <c r="AB149" s="162">
        <f t="shared" ca="1" si="225"/>
        <v>0</v>
      </c>
      <c r="AC149" s="162">
        <f t="shared" ca="1" si="225"/>
        <v>0</v>
      </c>
      <c r="AD149" s="163">
        <f t="shared" ca="1" si="225"/>
        <v>0</v>
      </c>
    </row>
    <row r="150" spans="1:30" ht="17.25" customHeight="1" x14ac:dyDescent="0.3">
      <c r="A150" s="47" t="s">
        <v>429</v>
      </c>
      <c r="B150" s="22" t="s">
        <v>228</v>
      </c>
      <c r="C150" s="22">
        <v>1</v>
      </c>
      <c r="D150" s="96" t="str">
        <f ca="1">VLOOKUP($C150,INDIRECT("인사기본정보!$B:$K"),2,0)</f>
        <v>길윤미</v>
      </c>
      <c r="E150" s="96" t="str">
        <f ca="1">VLOOKUP($C150,INDIRECT("인사기본정보!$B:$K"),3,0)</f>
        <v>710309-2******</v>
      </c>
      <c r="F150" s="96" t="str">
        <f ca="1">VLOOKUP($C150,INDIRECT("인사기본정보!$B:$K"),4,0)</f>
        <v>501여단 본부</v>
      </c>
      <c r="G150" s="142" t="str">
        <f ca="1">VLOOKUP($C150,INDIRECT("인사기본정보!$B:$K"),5,0)</f>
        <v>민간조리원</v>
      </c>
      <c r="H150" s="183">
        <f ca="1">VLOOKUP($C150,INDIRECT($A150&amp;"!$A:$BA"),16,0)</f>
        <v>0</v>
      </c>
      <c r="I150" s="184">
        <f ca="1">VLOOKUP($C150,INDIRECT($A150&amp;"!$A:$BA"),17,0)</f>
        <v>0</v>
      </c>
      <c r="J150" s="184">
        <f ca="1">VLOOKUP($C150,INDIRECT($A150&amp;"!$A:$BA"),18,0)</f>
        <v>0</v>
      </c>
      <c r="K150" s="184">
        <f ca="1">VLOOKUP($C150,INDIRECT($A150&amp;"!$A:$BA"),19,0)</f>
        <v>0</v>
      </c>
      <c r="L150" s="184">
        <f ca="1">VLOOKUP($C150,INDIRECT($A150&amp;"!$A:$BA"),20,0)</f>
        <v>0</v>
      </c>
      <c r="M150" s="184">
        <f ca="1">VLOOKUP($C150,INDIRECT($A150&amp;"!$A:$BA"),21,0)</f>
        <v>0</v>
      </c>
      <c r="N150" s="184">
        <f ca="1">VLOOKUP($C150,INDIRECT($A150&amp;"!$A:$BA"),22,0)</f>
        <v>0</v>
      </c>
      <c r="O150" s="184">
        <f ca="1">VLOOKUP($C150,INDIRECT($A150&amp;"!$A:$BA"),23,0)</f>
        <v>0</v>
      </c>
      <c r="P150" s="184">
        <f ca="1">VLOOKUP($C150,INDIRECT($A150&amp;"!$A:$BA"),24,0)</f>
        <v>0</v>
      </c>
      <c r="Q150" s="184">
        <f ca="1">VLOOKUP($C150,INDIRECT($A150&amp;"!$A:$BA"),25,0)</f>
        <v>0</v>
      </c>
      <c r="R150" s="184">
        <f ca="1">VLOOKUP($C150,INDIRECT($A150&amp;"!$A:$BA"),26,0)</f>
        <v>0</v>
      </c>
      <c r="S150" s="184">
        <f ca="1">VLOOKUP($C150,INDIRECT($A150&amp;"!$A:$BA"),27,0)</f>
        <v>0</v>
      </c>
      <c r="T150" s="184">
        <f ca="1">VLOOKUP($C150,INDIRECT($A150&amp;"!$A:$BA"),28,0)</f>
        <v>0</v>
      </c>
      <c r="U150" s="184">
        <f ca="1">VLOOKUP($C150,INDIRECT($A150&amp;"!$A:$BA"),29,0)</f>
        <v>0</v>
      </c>
      <c r="V150" s="184">
        <f ca="1">VLOOKUP($C150,INDIRECT($A150&amp;"!$A:$BA"),30,0)</f>
        <v>0</v>
      </c>
      <c r="W150" s="184">
        <f ca="1">VLOOKUP($C150,INDIRECT($A150&amp;"!$A:$BA"),31,0)</f>
        <v>0</v>
      </c>
      <c r="X150" s="184">
        <f ca="1">VLOOKUP($C150,INDIRECT($A150&amp;"!$A:$BA"),32,0)</f>
        <v>0</v>
      </c>
      <c r="Y150" s="184">
        <f ca="1">VLOOKUP($C150,INDIRECT($A150&amp;"!$A:$BA"),33,0)</f>
        <v>0</v>
      </c>
      <c r="Z150" s="184">
        <f ca="1">VLOOKUP($C150,INDIRECT($A150&amp;"!$A:$BA"),34,0)</f>
        <v>0</v>
      </c>
      <c r="AA150" s="184">
        <f ca="1">VLOOKUP($C150,INDIRECT($A150&amp;"!$A:$BA"),35,0)</f>
        <v>0</v>
      </c>
      <c r="AB150" s="184">
        <f ca="1">VLOOKUP($C150,INDIRECT($A150&amp;"!$A:$BA"),36,0)</f>
        <v>0</v>
      </c>
      <c r="AC150" s="184">
        <f ca="1">VLOOKUP($C150,INDIRECT($A150&amp;"!$A:$BA"),37,0)</f>
        <v>0</v>
      </c>
      <c r="AD150" s="185">
        <f ca="1">VLOOKUP($C150,INDIRECT($A150&amp;"!$A:$BA"),38,0)</f>
        <v>0</v>
      </c>
    </row>
    <row r="151" spans="1:30" ht="17.25" customHeight="1" x14ac:dyDescent="0.3">
      <c r="A151" s="47" t="s">
        <v>429</v>
      </c>
      <c r="B151" s="22" t="s">
        <v>228</v>
      </c>
      <c r="C151" s="22">
        <v>2</v>
      </c>
      <c r="D151" s="96" t="str">
        <f t="shared" ref="D151:D165" ca="1" si="226">VLOOKUP($C151,INDIRECT("인사기본정보!$B:$K"),2,0)</f>
        <v>이성실</v>
      </c>
      <c r="E151" s="96" t="str">
        <f t="shared" ref="E151:E165" ca="1" si="227">VLOOKUP($C151,INDIRECT("인사기본정보!$B:$K"),3,0)</f>
        <v>741204-2******</v>
      </c>
      <c r="F151" s="96" t="str">
        <f t="shared" ref="F151:F165" ca="1" si="228">VLOOKUP($C151,INDIRECT("인사기본정보!$B:$K"),4,0)</f>
        <v>501여단 본부</v>
      </c>
      <c r="G151" s="142" t="str">
        <f t="shared" ref="G151:G165" ca="1" si="229">VLOOKUP($C151,INDIRECT("인사기본정보!$B:$K"),5,0)</f>
        <v>민간조리원</v>
      </c>
      <c r="H151" s="183">
        <f t="shared" ref="H151:H165" ca="1" si="230">VLOOKUP($C151,INDIRECT($A151&amp;"!$A:$BA"),16,0)</f>
        <v>0</v>
      </c>
      <c r="I151" s="184">
        <f t="shared" ref="I151:I165" ca="1" si="231">VLOOKUP($C151,INDIRECT($A151&amp;"!$A:$BA"),17,0)</f>
        <v>0</v>
      </c>
      <c r="J151" s="184">
        <f t="shared" ref="J151:J165" ca="1" si="232">VLOOKUP($C151,INDIRECT($A151&amp;"!$A:$BA"),18,0)</f>
        <v>0</v>
      </c>
      <c r="K151" s="184">
        <f t="shared" ref="K151:K165" ca="1" si="233">VLOOKUP($C151,INDIRECT($A151&amp;"!$A:$BA"),19,0)</f>
        <v>0</v>
      </c>
      <c r="L151" s="184">
        <f t="shared" ref="L151:L165" ca="1" si="234">VLOOKUP($C151,INDIRECT($A151&amp;"!$A:$BA"),20,0)</f>
        <v>0</v>
      </c>
      <c r="M151" s="184">
        <f t="shared" ref="M151:M165" ca="1" si="235">VLOOKUP($C151,INDIRECT($A151&amp;"!$A:$BA"),21,0)</f>
        <v>0</v>
      </c>
      <c r="N151" s="184">
        <f t="shared" ref="N151:N165" ca="1" si="236">VLOOKUP($C151,INDIRECT($A151&amp;"!$A:$BA"),22,0)</f>
        <v>0</v>
      </c>
      <c r="O151" s="184">
        <f t="shared" ref="O151:O165" ca="1" si="237">VLOOKUP($C151,INDIRECT($A151&amp;"!$A:$BA"),23,0)</f>
        <v>0</v>
      </c>
      <c r="P151" s="184">
        <f t="shared" ref="P151:P165" ca="1" si="238">VLOOKUP($C151,INDIRECT($A151&amp;"!$A:$BA"),24,0)</f>
        <v>0</v>
      </c>
      <c r="Q151" s="184">
        <f t="shared" ref="Q151:Q165" ca="1" si="239">VLOOKUP($C151,INDIRECT($A151&amp;"!$A:$BA"),25,0)</f>
        <v>0</v>
      </c>
      <c r="R151" s="184">
        <f t="shared" ref="R151:R165" ca="1" si="240">VLOOKUP($C151,INDIRECT($A151&amp;"!$A:$BA"),26,0)</f>
        <v>0</v>
      </c>
      <c r="S151" s="184">
        <f t="shared" ref="S151:S165" ca="1" si="241">VLOOKUP($C151,INDIRECT($A151&amp;"!$A:$BA"),27,0)</f>
        <v>0</v>
      </c>
      <c r="T151" s="184">
        <f t="shared" ref="T151:T165" ca="1" si="242">VLOOKUP($C151,INDIRECT($A151&amp;"!$A:$BA"),28,0)</f>
        <v>0</v>
      </c>
      <c r="U151" s="184">
        <f t="shared" ref="U151:U165" ca="1" si="243">VLOOKUP($C151,INDIRECT($A151&amp;"!$A:$BA"),29,0)</f>
        <v>0</v>
      </c>
      <c r="V151" s="184">
        <f t="shared" ref="V151:V165" ca="1" si="244">VLOOKUP($C151,INDIRECT($A151&amp;"!$A:$BA"),30,0)</f>
        <v>0</v>
      </c>
      <c r="W151" s="184">
        <f t="shared" ref="W151:W165" ca="1" si="245">VLOOKUP($C151,INDIRECT($A151&amp;"!$A:$BA"),31,0)</f>
        <v>0</v>
      </c>
      <c r="X151" s="184">
        <f t="shared" ref="X151:X165" ca="1" si="246">VLOOKUP($C151,INDIRECT($A151&amp;"!$A:$BA"),32,0)</f>
        <v>0</v>
      </c>
      <c r="Y151" s="184">
        <f t="shared" ref="Y151:Y165" ca="1" si="247">VLOOKUP($C151,INDIRECT($A151&amp;"!$A:$BA"),33,0)</f>
        <v>0</v>
      </c>
      <c r="Z151" s="184">
        <f t="shared" ref="Z151:Z165" ca="1" si="248">VLOOKUP($C151,INDIRECT($A151&amp;"!$A:$BA"),34,0)</f>
        <v>0</v>
      </c>
      <c r="AA151" s="184">
        <f t="shared" ref="AA151:AA165" ca="1" si="249">VLOOKUP($C151,INDIRECT($A151&amp;"!$A:$BA"),35,0)</f>
        <v>0</v>
      </c>
      <c r="AB151" s="184">
        <f t="shared" ref="AB151:AB165" ca="1" si="250">VLOOKUP($C151,INDIRECT($A151&amp;"!$A:$BA"),36,0)</f>
        <v>0</v>
      </c>
      <c r="AC151" s="184">
        <f t="shared" ref="AC151:AC165" ca="1" si="251">VLOOKUP($C151,INDIRECT($A151&amp;"!$A:$BA"),37,0)</f>
        <v>0</v>
      </c>
      <c r="AD151" s="185">
        <f t="shared" ref="AD151:AD165" ca="1" si="252">VLOOKUP($C151,INDIRECT($A151&amp;"!$A:$BA"),38,0)</f>
        <v>0</v>
      </c>
    </row>
    <row r="152" spans="1:30" ht="17.25" customHeight="1" x14ac:dyDescent="0.3">
      <c r="A152" s="47" t="s">
        <v>429</v>
      </c>
      <c r="B152" s="22" t="s">
        <v>228</v>
      </c>
      <c r="C152" s="22">
        <v>3</v>
      </c>
      <c r="D152" s="96" t="str">
        <f t="shared" ca="1" si="226"/>
        <v>임세영</v>
      </c>
      <c r="E152" s="96" t="str">
        <f t="shared" ca="1" si="227"/>
        <v>700910-2******</v>
      </c>
      <c r="F152" s="96" t="str">
        <f t="shared" ca="1" si="228"/>
        <v>501여단 1대대</v>
      </c>
      <c r="G152" s="142" t="str">
        <f t="shared" ca="1" si="229"/>
        <v>민간조리원</v>
      </c>
      <c r="H152" s="183">
        <f t="shared" ca="1" si="230"/>
        <v>0</v>
      </c>
      <c r="I152" s="184">
        <f t="shared" ca="1" si="231"/>
        <v>0</v>
      </c>
      <c r="J152" s="184">
        <f t="shared" ca="1" si="232"/>
        <v>0</v>
      </c>
      <c r="K152" s="184">
        <f t="shared" ca="1" si="233"/>
        <v>0</v>
      </c>
      <c r="L152" s="184">
        <f t="shared" ca="1" si="234"/>
        <v>0</v>
      </c>
      <c r="M152" s="184">
        <f t="shared" ca="1" si="235"/>
        <v>0</v>
      </c>
      <c r="N152" s="184">
        <f t="shared" ca="1" si="236"/>
        <v>0</v>
      </c>
      <c r="O152" s="184">
        <f t="shared" ca="1" si="237"/>
        <v>0</v>
      </c>
      <c r="P152" s="184">
        <f t="shared" ca="1" si="238"/>
        <v>0</v>
      </c>
      <c r="Q152" s="184">
        <f t="shared" ca="1" si="239"/>
        <v>0</v>
      </c>
      <c r="R152" s="184">
        <f t="shared" ca="1" si="240"/>
        <v>0</v>
      </c>
      <c r="S152" s="184">
        <f t="shared" ca="1" si="241"/>
        <v>0</v>
      </c>
      <c r="T152" s="184">
        <f t="shared" ca="1" si="242"/>
        <v>0</v>
      </c>
      <c r="U152" s="184">
        <f t="shared" ca="1" si="243"/>
        <v>0</v>
      </c>
      <c r="V152" s="184">
        <f t="shared" ca="1" si="244"/>
        <v>0</v>
      </c>
      <c r="W152" s="184">
        <f t="shared" ca="1" si="245"/>
        <v>0</v>
      </c>
      <c r="X152" s="184">
        <f t="shared" ca="1" si="246"/>
        <v>0</v>
      </c>
      <c r="Y152" s="184">
        <f t="shared" ca="1" si="247"/>
        <v>0</v>
      </c>
      <c r="Z152" s="184">
        <f t="shared" ca="1" si="248"/>
        <v>0</v>
      </c>
      <c r="AA152" s="184">
        <f t="shared" ca="1" si="249"/>
        <v>0</v>
      </c>
      <c r="AB152" s="184">
        <f t="shared" ca="1" si="250"/>
        <v>0</v>
      </c>
      <c r="AC152" s="184">
        <f t="shared" ca="1" si="251"/>
        <v>0</v>
      </c>
      <c r="AD152" s="185">
        <f t="shared" ca="1" si="252"/>
        <v>0</v>
      </c>
    </row>
    <row r="153" spans="1:30" ht="17.25" customHeight="1" x14ac:dyDescent="0.3">
      <c r="A153" s="47" t="s">
        <v>429</v>
      </c>
      <c r="B153" s="22" t="s">
        <v>228</v>
      </c>
      <c r="C153" s="22">
        <v>4</v>
      </c>
      <c r="D153" s="96" t="str">
        <f t="shared" ca="1" si="226"/>
        <v>김서정</v>
      </c>
      <c r="E153" s="96" t="str">
        <f t="shared" ca="1" si="227"/>
        <v>780828-2******</v>
      </c>
      <c r="F153" s="96" t="str">
        <f t="shared" ca="1" si="228"/>
        <v>501여단 4대대</v>
      </c>
      <c r="G153" s="142" t="str">
        <f t="shared" ca="1" si="229"/>
        <v>민간조리원</v>
      </c>
      <c r="H153" s="183">
        <f t="shared" ca="1" si="230"/>
        <v>0</v>
      </c>
      <c r="I153" s="184">
        <f t="shared" ca="1" si="231"/>
        <v>0</v>
      </c>
      <c r="J153" s="184">
        <f t="shared" ca="1" si="232"/>
        <v>0</v>
      </c>
      <c r="K153" s="184">
        <f t="shared" ca="1" si="233"/>
        <v>0</v>
      </c>
      <c r="L153" s="184">
        <f t="shared" ca="1" si="234"/>
        <v>0</v>
      </c>
      <c r="M153" s="184">
        <f t="shared" ca="1" si="235"/>
        <v>0</v>
      </c>
      <c r="N153" s="184">
        <f t="shared" ca="1" si="236"/>
        <v>0</v>
      </c>
      <c r="O153" s="184">
        <f t="shared" ca="1" si="237"/>
        <v>0</v>
      </c>
      <c r="P153" s="184">
        <f t="shared" ca="1" si="238"/>
        <v>0</v>
      </c>
      <c r="Q153" s="184">
        <f t="shared" ca="1" si="239"/>
        <v>0</v>
      </c>
      <c r="R153" s="184">
        <f t="shared" ca="1" si="240"/>
        <v>0</v>
      </c>
      <c r="S153" s="184">
        <f t="shared" ca="1" si="241"/>
        <v>0</v>
      </c>
      <c r="T153" s="184">
        <f t="shared" ca="1" si="242"/>
        <v>0</v>
      </c>
      <c r="U153" s="184">
        <f t="shared" ca="1" si="243"/>
        <v>0</v>
      </c>
      <c r="V153" s="184">
        <f t="shared" ca="1" si="244"/>
        <v>0</v>
      </c>
      <c r="W153" s="184">
        <f t="shared" ca="1" si="245"/>
        <v>0</v>
      </c>
      <c r="X153" s="184">
        <f t="shared" ca="1" si="246"/>
        <v>0</v>
      </c>
      <c r="Y153" s="184">
        <f t="shared" ca="1" si="247"/>
        <v>0</v>
      </c>
      <c r="Z153" s="184">
        <f t="shared" ca="1" si="248"/>
        <v>0</v>
      </c>
      <c r="AA153" s="184">
        <f t="shared" ca="1" si="249"/>
        <v>0</v>
      </c>
      <c r="AB153" s="184">
        <f t="shared" ca="1" si="250"/>
        <v>0</v>
      </c>
      <c r="AC153" s="184">
        <f t="shared" ca="1" si="251"/>
        <v>0</v>
      </c>
      <c r="AD153" s="185">
        <f t="shared" ca="1" si="252"/>
        <v>0</v>
      </c>
    </row>
    <row r="154" spans="1:30" ht="17.25" customHeight="1" x14ac:dyDescent="0.3">
      <c r="A154" s="47" t="s">
        <v>429</v>
      </c>
      <c r="B154" s="22" t="s">
        <v>228</v>
      </c>
      <c r="C154" s="22">
        <v>5</v>
      </c>
      <c r="D154" s="96" t="str">
        <f t="shared" ca="1" si="226"/>
        <v>윤정여</v>
      </c>
      <c r="E154" s="96" t="str">
        <f t="shared" ca="1" si="227"/>
        <v>691023-2******</v>
      </c>
      <c r="F154" s="96" t="str">
        <f t="shared" ca="1" si="228"/>
        <v>501여단 6대대</v>
      </c>
      <c r="G154" s="142" t="str">
        <f t="shared" ca="1" si="229"/>
        <v>민간조리원</v>
      </c>
      <c r="H154" s="183">
        <f t="shared" ca="1" si="230"/>
        <v>0</v>
      </c>
      <c r="I154" s="184">
        <f t="shared" ca="1" si="231"/>
        <v>0</v>
      </c>
      <c r="J154" s="184">
        <f t="shared" ca="1" si="232"/>
        <v>0</v>
      </c>
      <c r="K154" s="184">
        <f t="shared" ca="1" si="233"/>
        <v>0</v>
      </c>
      <c r="L154" s="184">
        <f t="shared" ca="1" si="234"/>
        <v>0</v>
      </c>
      <c r="M154" s="184">
        <f t="shared" ca="1" si="235"/>
        <v>0</v>
      </c>
      <c r="N154" s="184">
        <f t="shared" ca="1" si="236"/>
        <v>0</v>
      </c>
      <c r="O154" s="184">
        <f t="shared" ca="1" si="237"/>
        <v>0</v>
      </c>
      <c r="P154" s="184">
        <f t="shared" ca="1" si="238"/>
        <v>0</v>
      </c>
      <c r="Q154" s="184">
        <f t="shared" ca="1" si="239"/>
        <v>0</v>
      </c>
      <c r="R154" s="184">
        <f t="shared" ca="1" si="240"/>
        <v>0</v>
      </c>
      <c r="S154" s="184">
        <f t="shared" ca="1" si="241"/>
        <v>0</v>
      </c>
      <c r="T154" s="184">
        <f t="shared" ca="1" si="242"/>
        <v>0</v>
      </c>
      <c r="U154" s="184">
        <f t="shared" ca="1" si="243"/>
        <v>0</v>
      </c>
      <c r="V154" s="184">
        <f t="shared" ca="1" si="244"/>
        <v>0</v>
      </c>
      <c r="W154" s="184">
        <f t="shared" ca="1" si="245"/>
        <v>0</v>
      </c>
      <c r="X154" s="184">
        <f t="shared" ca="1" si="246"/>
        <v>0</v>
      </c>
      <c r="Y154" s="184">
        <f t="shared" ca="1" si="247"/>
        <v>0</v>
      </c>
      <c r="Z154" s="184">
        <f t="shared" ca="1" si="248"/>
        <v>0</v>
      </c>
      <c r="AA154" s="184">
        <f t="shared" ca="1" si="249"/>
        <v>0</v>
      </c>
      <c r="AB154" s="184">
        <f t="shared" ca="1" si="250"/>
        <v>0</v>
      </c>
      <c r="AC154" s="184">
        <f t="shared" ca="1" si="251"/>
        <v>0</v>
      </c>
      <c r="AD154" s="185">
        <f t="shared" ca="1" si="252"/>
        <v>0</v>
      </c>
    </row>
    <row r="155" spans="1:30" ht="17.25" customHeight="1" x14ac:dyDescent="0.3">
      <c r="A155" s="47" t="s">
        <v>429</v>
      </c>
      <c r="B155" s="22" t="s">
        <v>228</v>
      </c>
      <c r="C155" s="22">
        <v>6</v>
      </c>
      <c r="D155" s="96" t="str">
        <f t="shared" ca="1" si="226"/>
        <v>홍정희</v>
      </c>
      <c r="E155" s="96" t="str">
        <f t="shared" ca="1" si="227"/>
        <v>611210-2******</v>
      </c>
      <c r="F155" s="96" t="str">
        <f t="shared" ca="1" si="228"/>
        <v>501여단 7대대</v>
      </c>
      <c r="G155" s="142" t="str">
        <f t="shared" ca="1" si="229"/>
        <v>민간조리원</v>
      </c>
      <c r="H155" s="183">
        <f t="shared" ca="1" si="230"/>
        <v>0</v>
      </c>
      <c r="I155" s="184">
        <f t="shared" ca="1" si="231"/>
        <v>0</v>
      </c>
      <c r="J155" s="184">
        <f t="shared" ca="1" si="232"/>
        <v>0</v>
      </c>
      <c r="K155" s="184">
        <f t="shared" ca="1" si="233"/>
        <v>0</v>
      </c>
      <c r="L155" s="184">
        <f t="shared" ca="1" si="234"/>
        <v>0</v>
      </c>
      <c r="M155" s="184">
        <f t="shared" ca="1" si="235"/>
        <v>0</v>
      </c>
      <c r="N155" s="184">
        <f t="shared" ca="1" si="236"/>
        <v>0</v>
      </c>
      <c r="O155" s="184">
        <f t="shared" ca="1" si="237"/>
        <v>0</v>
      </c>
      <c r="P155" s="184">
        <f t="shared" ca="1" si="238"/>
        <v>0</v>
      </c>
      <c r="Q155" s="184">
        <f t="shared" ca="1" si="239"/>
        <v>0</v>
      </c>
      <c r="R155" s="184">
        <f t="shared" ca="1" si="240"/>
        <v>0</v>
      </c>
      <c r="S155" s="184">
        <f t="shared" ca="1" si="241"/>
        <v>0</v>
      </c>
      <c r="T155" s="184">
        <f t="shared" ca="1" si="242"/>
        <v>0</v>
      </c>
      <c r="U155" s="184">
        <f t="shared" ca="1" si="243"/>
        <v>0</v>
      </c>
      <c r="V155" s="184">
        <f t="shared" ca="1" si="244"/>
        <v>0</v>
      </c>
      <c r="W155" s="184">
        <f t="shared" ca="1" si="245"/>
        <v>0</v>
      </c>
      <c r="X155" s="184">
        <f t="shared" ca="1" si="246"/>
        <v>0</v>
      </c>
      <c r="Y155" s="184">
        <f t="shared" ca="1" si="247"/>
        <v>0</v>
      </c>
      <c r="Z155" s="184">
        <f t="shared" ca="1" si="248"/>
        <v>0</v>
      </c>
      <c r="AA155" s="184">
        <f t="shared" ca="1" si="249"/>
        <v>0</v>
      </c>
      <c r="AB155" s="184">
        <f t="shared" ca="1" si="250"/>
        <v>0</v>
      </c>
      <c r="AC155" s="184">
        <f t="shared" ca="1" si="251"/>
        <v>0</v>
      </c>
      <c r="AD155" s="185">
        <f t="shared" ca="1" si="252"/>
        <v>0</v>
      </c>
    </row>
    <row r="156" spans="1:30" ht="17.25" customHeight="1" x14ac:dyDescent="0.3">
      <c r="A156" s="47" t="s">
        <v>429</v>
      </c>
      <c r="B156" s="22" t="s">
        <v>228</v>
      </c>
      <c r="C156" s="22">
        <v>7</v>
      </c>
      <c r="D156" s="96" t="str">
        <f t="shared" ca="1" si="226"/>
        <v>이숙이</v>
      </c>
      <c r="E156" s="96" t="str">
        <f t="shared" ca="1" si="227"/>
        <v>680604-2******</v>
      </c>
      <c r="F156" s="96" t="str">
        <f t="shared" ca="1" si="228"/>
        <v>120여단 본부</v>
      </c>
      <c r="G156" s="142" t="str">
        <f t="shared" ca="1" si="229"/>
        <v>민간조리원</v>
      </c>
      <c r="H156" s="183">
        <f t="shared" ca="1" si="230"/>
        <v>0</v>
      </c>
      <c r="I156" s="184">
        <f t="shared" ca="1" si="231"/>
        <v>0</v>
      </c>
      <c r="J156" s="184">
        <f t="shared" ca="1" si="232"/>
        <v>0</v>
      </c>
      <c r="K156" s="184">
        <f t="shared" ca="1" si="233"/>
        <v>0</v>
      </c>
      <c r="L156" s="184">
        <f t="shared" ca="1" si="234"/>
        <v>0</v>
      </c>
      <c r="M156" s="184">
        <f t="shared" ca="1" si="235"/>
        <v>0</v>
      </c>
      <c r="N156" s="184">
        <f t="shared" ca="1" si="236"/>
        <v>0</v>
      </c>
      <c r="O156" s="184">
        <f t="shared" ca="1" si="237"/>
        <v>0</v>
      </c>
      <c r="P156" s="184">
        <f t="shared" ca="1" si="238"/>
        <v>0</v>
      </c>
      <c r="Q156" s="184">
        <f t="shared" ca="1" si="239"/>
        <v>0</v>
      </c>
      <c r="R156" s="184">
        <f t="shared" ca="1" si="240"/>
        <v>0</v>
      </c>
      <c r="S156" s="184">
        <f t="shared" ca="1" si="241"/>
        <v>0</v>
      </c>
      <c r="T156" s="184">
        <f t="shared" ca="1" si="242"/>
        <v>0</v>
      </c>
      <c r="U156" s="184">
        <f t="shared" ca="1" si="243"/>
        <v>0</v>
      </c>
      <c r="V156" s="184">
        <f t="shared" ca="1" si="244"/>
        <v>0</v>
      </c>
      <c r="W156" s="184">
        <f t="shared" ca="1" si="245"/>
        <v>0</v>
      </c>
      <c r="X156" s="184">
        <f t="shared" ca="1" si="246"/>
        <v>0</v>
      </c>
      <c r="Y156" s="184">
        <f t="shared" ca="1" si="247"/>
        <v>0</v>
      </c>
      <c r="Z156" s="184">
        <f t="shared" ca="1" si="248"/>
        <v>0</v>
      </c>
      <c r="AA156" s="184">
        <f t="shared" ca="1" si="249"/>
        <v>0</v>
      </c>
      <c r="AB156" s="184">
        <f t="shared" ca="1" si="250"/>
        <v>0</v>
      </c>
      <c r="AC156" s="184">
        <f t="shared" ca="1" si="251"/>
        <v>0</v>
      </c>
      <c r="AD156" s="185">
        <f t="shared" ca="1" si="252"/>
        <v>0</v>
      </c>
    </row>
    <row r="157" spans="1:30" ht="17.25" customHeight="1" x14ac:dyDescent="0.3">
      <c r="A157" s="47" t="s">
        <v>429</v>
      </c>
      <c r="B157" s="22" t="s">
        <v>228</v>
      </c>
      <c r="C157" s="22">
        <v>8</v>
      </c>
      <c r="D157" s="96" t="str">
        <f t="shared" ca="1" si="226"/>
        <v>박순득</v>
      </c>
      <c r="E157" s="96" t="str">
        <f t="shared" ca="1" si="227"/>
        <v>610119-2******</v>
      </c>
      <c r="F157" s="96" t="str">
        <f t="shared" ca="1" si="228"/>
        <v>120여단 1대대</v>
      </c>
      <c r="G157" s="142" t="str">
        <f t="shared" ca="1" si="229"/>
        <v>민간조리원</v>
      </c>
      <c r="H157" s="183">
        <f t="shared" ca="1" si="230"/>
        <v>0</v>
      </c>
      <c r="I157" s="184">
        <f t="shared" ca="1" si="231"/>
        <v>0</v>
      </c>
      <c r="J157" s="184">
        <f t="shared" ca="1" si="232"/>
        <v>0</v>
      </c>
      <c r="K157" s="184">
        <f t="shared" ca="1" si="233"/>
        <v>0</v>
      </c>
      <c r="L157" s="184">
        <f t="shared" ca="1" si="234"/>
        <v>0</v>
      </c>
      <c r="M157" s="184">
        <f t="shared" ca="1" si="235"/>
        <v>0</v>
      </c>
      <c r="N157" s="184">
        <f t="shared" ca="1" si="236"/>
        <v>0</v>
      </c>
      <c r="O157" s="184">
        <f t="shared" ca="1" si="237"/>
        <v>0</v>
      </c>
      <c r="P157" s="184">
        <f t="shared" ca="1" si="238"/>
        <v>0</v>
      </c>
      <c r="Q157" s="184">
        <f t="shared" ca="1" si="239"/>
        <v>0</v>
      </c>
      <c r="R157" s="184">
        <f t="shared" ca="1" si="240"/>
        <v>0</v>
      </c>
      <c r="S157" s="184">
        <f t="shared" ca="1" si="241"/>
        <v>0</v>
      </c>
      <c r="T157" s="184">
        <f t="shared" ca="1" si="242"/>
        <v>0</v>
      </c>
      <c r="U157" s="184">
        <f t="shared" ca="1" si="243"/>
        <v>0</v>
      </c>
      <c r="V157" s="184">
        <f t="shared" ca="1" si="244"/>
        <v>0</v>
      </c>
      <c r="W157" s="184">
        <f t="shared" ca="1" si="245"/>
        <v>0</v>
      </c>
      <c r="X157" s="184">
        <f t="shared" ca="1" si="246"/>
        <v>0</v>
      </c>
      <c r="Y157" s="184">
        <f t="shared" ca="1" si="247"/>
        <v>0</v>
      </c>
      <c r="Z157" s="184">
        <f t="shared" ca="1" si="248"/>
        <v>0</v>
      </c>
      <c r="AA157" s="184">
        <f t="shared" ca="1" si="249"/>
        <v>0</v>
      </c>
      <c r="AB157" s="184">
        <f t="shared" ca="1" si="250"/>
        <v>0</v>
      </c>
      <c r="AC157" s="184">
        <f t="shared" ca="1" si="251"/>
        <v>0</v>
      </c>
      <c r="AD157" s="185">
        <f t="shared" ca="1" si="252"/>
        <v>0</v>
      </c>
    </row>
    <row r="158" spans="1:30" ht="17.25" customHeight="1" x14ac:dyDescent="0.3">
      <c r="A158" s="47" t="s">
        <v>429</v>
      </c>
      <c r="B158" s="22" t="s">
        <v>228</v>
      </c>
      <c r="C158" s="22">
        <v>9</v>
      </c>
      <c r="D158" s="96" t="str">
        <f t="shared" ca="1" si="226"/>
        <v>양희자</v>
      </c>
      <c r="E158" s="96" t="str">
        <f t="shared" ca="1" si="227"/>
        <v>670115-2******</v>
      </c>
      <c r="F158" s="96" t="str">
        <f t="shared" ca="1" si="228"/>
        <v>120여단 2대대</v>
      </c>
      <c r="G158" s="142" t="str">
        <f t="shared" ca="1" si="229"/>
        <v>민간조리원</v>
      </c>
      <c r="H158" s="183">
        <f t="shared" ca="1" si="230"/>
        <v>0</v>
      </c>
      <c r="I158" s="184">
        <f t="shared" ca="1" si="231"/>
        <v>0</v>
      </c>
      <c r="J158" s="184">
        <f t="shared" ca="1" si="232"/>
        <v>0</v>
      </c>
      <c r="K158" s="184">
        <f t="shared" ca="1" si="233"/>
        <v>0</v>
      </c>
      <c r="L158" s="184">
        <f t="shared" ca="1" si="234"/>
        <v>0</v>
      </c>
      <c r="M158" s="184">
        <f t="shared" ca="1" si="235"/>
        <v>0</v>
      </c>
      <c r="N158" s="184">
        <f t="shared" ca="1" si="236"/>
        <v>0</v>
      </c>
      <c r="O158" s="184">
        <f t="shared" ca="1" si="237"/>
        <v>0</v>
      </c>
      <c r="P158" s="184">
        <f t="shared" ca="1" si="238"/>
        <v>0</v>
      </c>
      <c r="Q158" s="184">
        <f t="shared" ca="1" si="239"/>
        <v>0</v>
      </c>
      <c r="R158" s="184">
        <f t="shared" ca="1" si="240"/>
        <v>0</v>
      </c>
      <c r="S158" s="184">
        <f t="shared" ca="1" si="241"/>
        <v>0</v>
      </c>
      <c r="T158" s="184">
        <f t="shared" ca="1" si="242"/>
        <v>0</v>
      </c>
      <c r="U158" s="184">
        <f t="shared" ca="1" si="243"/>
        <v>0</v>
      </c>
      <c r="V158" s="184">
        <f t="shared" ca="1" si="244"/>
        <v>0</v>
      </c>
      <c r="W158" s="184">
        <f t="shared" ca="1" si="245"/>
        <v>0</v>
      </c>
      <c r="X158" s="184">
        <f t="shared" ca="1" si="246"/>
        <v>0</v>
      </c>
      <c r="Y158" s="184">
        <f t="shared" ca="1" si="247"/>
        <v>0</v>
      </c>
      <c r="Z158" s="184">
        <f t="shared" ca="1" si="248"/>
        <v>0</v>
      </c>
      <c r="AA158" s="184">
        <f t="shared" ca="1" si="249"/>
        <v>0</v>
      </c>
      <c r="AB158" s="184">
        <f t="shared" ca="1" si="250"/>
        <v>0</v>
      </c>
      <c r="AC158" s="184">
        <f t="shared" ca="1" si="251"/>
        <v>0</v>
      </c>
      <c r="AD158" s="185">
        <f t="shared" ca="1" si="252"/>
        <v>0</v>
      </c>
    </row>
    <row r="159" spans="1:30" ht="17.25" customHeight="1" x14ac:dyDescent="0.3">
      <c r="A159" s="47" t="s">
        <v>429</v>
      </c>
      <c r="B159" s="22" t="s">
        <v>228</v>
      </c>
      <c r="C159" s="22">
        <v>10</v>
      </c>
      <c r="D159" s="96" t="str">
        <f t="shared" ca="1" si="226"/>
        <v>권경임</v>
      </c>
      <c r="E159" s="96" t="str">
        <f t="shared" ca="1" si="227"/>
        <v>640419-2******</v>
      </c>
      <c r="F159" s="96" t="str">
        <f t="shared" ca="1" si="228"/>
        <v>120여단 3대대</v>
      </c>
      <c r="G159" s="142" t="str">
        <f t="shared" ca="1" si="229"/>
        <v>민간조리원</v>
      </c>
      <c r="H159" s="183">
        <f t="shared" ca="1" si="230"/>
        <v>0</v>
      </c>
      <c r="I159" s="184">
        <f t="shared" ca="1" si="231"/>
        <v>0</v>
      </c>
      <c r="J159" s="184">
        <f t="shared" ca="1" si="232"/>
        <v>0</v>
      </c>
      <c r="K159" s="184">
        <f t="shared" ca="1" si="233"/>
        <v>0</v>
      </c>
      <c r="L159" s="184">
        <f t="shared" ca="1" si="234"/>
        <v>0</v>
      </c>
      <c r="M159" s="184">
        <f t="shared" ca="1" si="235"/>
        <v>0</v>
      </c>
      <c r="N159" s="184">
        <f t="shared" ca="1" si="236"/>
        <v>0</v>
      </c>
      <c r="O159" s="184">
        <f t="shared" ca="1" si="237"/>
        <v>0</v>
      </c>
      <c r="P159" s="184">
        <f t="shared" ca="1" si="238"/>
        <v>0</v>
      </c>
      <c r="Q159" s="184">
        <f t="shared" ca="1" si="239"/>
        <v>0</v>
      </c>
      <c r="R159" s="184">
        <f t="shared" ca="1" si="240"/>
        <v>0</v>
      </c>
      <c r="S159" s="184">
        <f t="shared" ca="1" si="241"/>
        <v>0</v>
      </c>
      <c r="T159" s="184">
        <f t="shared" ca="1" si="242"/>
        <v>0</v>
      </c>
      <c r="U159" s="184">
        <f t="shared" ca="1" si="243"/>
        <v>0</v>
      </c>
      <c r="V159" s="184">
        <f t="shared" ca="1" si="244"/>
        <v>0</v>
      </c>
      <c r="W159" s="184">
        <f t="shared" ca="1" si="245"/>
        <v>0</v>
      </c>
      <c r="X159" s="184">
        <f t="shared" ca="1" si="246"/>
        <v>0</v>
      </c>
      <c r="Y159" s="184">
        <f t="shared" ca="1" si="247"/>
        <v>0</v>
      </c>
      <c r="Z159" s="184">
        <f t="shared" ca="1" si="248"/>
        <v>0</v>
      </c>
      <c r="AA159" s="184">
        <f t="shared" ca="1" si="249"/>
        <v>0</v>
      </c>
      <c r="AB159" s="184">
        <f t="shared" ca="1" si="250"/>
        <v>0</v>
      </c>
      <c r="AC159" s="184">
        <f t="shared" ca="1" si="251"/>
        <v>0</v>
      </c>
      <c r="AD159" s="185">
        <f t="shared" ca="1" si="252"/>
        <v>0</v>
      </c>
    </row>
    <row r="160" spans="1:30" ht="17.25" customHeight="1" x14ac:dyDescent="0.3">
      <c r="A160" s="47" t="s">
        <v>429</v>
      </c>
      <c r="B160" s="22" t="s">
        <v>228</v>
      </c>
      <c r="C160" s="22">
        <v>11</v>
      </c>
      <c r="D160" s="96" t="str">
        <f t="shared" ca="1" si="226"/>
        <v>권은숙</v>
      </c>
      <c r="E160" s="96" t="str">
        <f t="shared" ca="1" si="227"/>
        <v>800217-2******</v>
      </c>
      <c r="F160" s="96" t="str">
        <f t="shared" ca="1" si="228"/>
        <v>120여단 3대대</v>
      </c>
      <c r="G160" s="142" t="str">
        <f t="shared" ca="1" si="229"/>
        <v>민간조리원</v>
      </c>
      <c r="H160" s="183">
        <f t="shared" ca="1" si="230"/>
        <v>0</v>
      </c>
      <c r="I160" s="184">
        <f t="shared" ca="1" si="231"/>
        <v>0</v>
      </c>
      <c r="J160" s="184">
        <f t="shared" ca="1" si="232"/>
        <v>0</v>
      </c>
      <c r="K160" s="184">
        <f t="shared" ca="1" si="233"/>
        <v>0</v>
      </c>
      <c r="L160" s="184">
        <f t="shared" ca="1" si="234"/>
        <v>0</v>
      </c>
      <c r="M160" s="184">
        <f t="shared" ca="1" si="235"/>
        <v>0</v>
      </c>
      <c r="N160" s="184">
        <f t="shared" ca="1" si="236"/>
        <v>0</v>
      </c>
      <c r="O160" s="184">
        <f t="shared" ca="1" si="237"/>
        <v>0</v>
      </c>
      <c r="P160" s="184">
        <f t="shared" ca="1" si="238"/>
        <v>0</v>
      </c>
      <c r="Q160" s="184">
        <f t="shared" ca="1" si="239"/>
        <v>0</v>
      </c>
      <c r="R160" s="184">
        <f t="shared" ca="1" si="240"/>
        <v>0</v>
      </c>
      <c r="S160" s="184">
        <f t="shared" ca="1" si="241"/>
        <v>0</v>
      </c>
      <c r="T160" s="184">
        <f t="shared" ca="1" si="242"/>
        <v>0</v>
      </c>
      <c r="U160" s="184">
        <f t="shared" ca="1" si="243"/>
        <v>0</v>
      </c>
      <c r="V160" s="184">
        <f t="shared" ca="1" si="244"/>
        <v>0</v>
      </c>
      <c r="W160" s="184">
        <f t="shared" ca="1" si="245"/>
        <v>0</v>
      </c>
      <c r="X160" s="184">
        <f t="shared" ca="1" si="246"/>
        <v>0</v>
      </c>
      <c r="Y160" s="184">
        <f t="shared" ca="1" si="247"/>
        <v>0</v>
      </c>
      <c r="Z160" s="184">
        <f t="shared" ca="1" si="248"/>
        <v>0</v>
      </c>
      <c r="AA160" s="184">
        <f t="shared" ca="1" si="249"/>
        <v>0</v>
      </c>
      <c r="AB160" s="184">
        <f t="shared" ca="1" si="250"/>
        <v>0</v>
      </c>
      <c r="AC160" s="184">
        <f t="shared" ca="1" si="251"/>
        <v>0</v>
      </c>
      <c r="AD160" s="185">
        <f t="shared" ca="1" si="252"/>
        <v>0</v>
      </c>
    </row>
    <row r="161" spans="1:30" ht="17.25" customHeight="1" x14ac:dyDescent="0.3">
      <c r="A161" s="47" t="s">
        <v>429</v>
      </c>
      <c r="B161" s="22" t="s">
        <v>228</v>
      </c>
      <c r="C161" s="22">
        <v>12</v>
      </c>
      <c r="D161" s="96" t="str">
        <f t="shared" ca="1" si="226"/>
        <v>김명순</v>
      </c>
      <c r="E161" s="96" t="str">
        <f t="shared" ca="1" si="227"/>
        <v>670305-2******</v>
      </c>
      <c r="F161" s="96" t="str">
        <f t="shared" ca="1" si="228"/>
        <v>120여단 5대대</v>
      </c>
      <c r="G161" s="142" t="str">
        <f t="shared" ca="1" si="229"/>
        <v>민간조리원</v>
      </c>
      <c r="H161" s="183">
        <f t="shared" ca="1" si="230"/>
        <v>0</v>
      </c>
      <c r="I161" s="184">
        <f t="shared" ca="1" si="231"/>
        <v>0</v>
      </c>
      <c r="J161" s="184">
        <f t="shared" ca="1" si="232"/>
        <v>0</v>
      </c>
      <c r="K161" s="184">
        <f t="shared" ca="1" si="233"/>
        <v>0</v>
      </c>
      <c r="L161" s="184">
        <f t="shared" ca="1" si="234"/>
        <v>0</v>
      </c>
      <c r="M161" s="184">
        <f t="shared" ca="1" si="235"/>
        <v>0</v>
      </c>
      <c r="N161" s="184">
        <f t="shared" ca="1" si="236"/>
        <v>0</v>
      </c>
      <c r="O161" s="184">
        <f t="shared" ca="1" si="237"/>
        <v>0</v>
      </c>
      <c r="P161" s="184">
        <f t="shared" ca="1" si="238"/>
        <v>0</v>
      </c>
      <c r="Q161" s="184">
        <f t="shared" ca="1" si="239"/>
        <v>0</v>
      </c>
      <c r="R161" s="184">
        <f t="shared" ca="1" si="240"/>
        <v>0</v>
      </c>
      <c r="S161" s="184">
        <f t="shared" ca="1" si="241"/>
        <v>0</v>
      </c>
      <c r="T161" s="184">
        <f t="shared" ca="1" si="242"/>
        <v>0</v>
      </c>
      <c r="U161" s="184">
        <f t="shared" ca="1" si="243"/>
        <v>0</v>
      </c>
      <c r="V161" s="184">
        <f t="shared" ca="1" si="244"/>
        <v>0</v>
      </c>
      <c r="W161" s="184">
        <f t="shared" ca="1" si="245"/>
        <v>0</v>
      </c>
      <c r="X161" s="184">
        <f t="shared" ca="1" si="246"/>
        <v>0</v>
      </c>
      <c r="Y161" s="184">
        <f t="shared" ca="1" si="247"/>
        <v>0</v>
      </c>
      <c r="Z161" s="184">
        <f t="shared" ca="1" si="248"/>
        <v>0</v>
      </c>
      <c r="AA161" s="184">
        <f t="shared" ca="1" si="249"/>
        <v>0</v>
      </c>
      <c r="AB161" s="184">
        <f t="shared" ca="1" si="250"/>
        <v>0</v>
      </c>
      <c r="AC161" s="184">
        <f t="shared" ca="1" si="251"/>
        <v>0</v>
      </c>
      <c r="AD161" s="185">
        <f t="shared" ca="1" si="252"/>
        <v>0</v>
      </c>
    </row>
    <row r="162" spans="1:30" ht="17.25" customHeight="1" x14ac:dyDescent="0.3">
      <c r="A162" s="47" t="s">
        <v>429</v>
      </c>
      <c r="B162" s="22" t="s">
        <v>228</v>
      </c>
      <c r="C162" s="22">
        <v>13</v>
      </c>
      <c r="D162" s="96" t="str">
        <f t="shared" ca="1" si="226"/>
        <v>신명숙</v>
      </c>
      <c r="E162" s="96" t="str">
        <f t="shared" ca="1" si="227"/>
        <v>580528-2******</v>
      </c>
      <c r="F162" s="96" t="str">
        <f t="shared" ca="1" si="228"/>
        <v>120여단 6대대</v>
      </c>
      <c r="G162" s="142" t="str">
        <f t="shared" ca="1" si="229"/>
        <v>민간조리원</v>
      </c>
      <c r="H162" s="183">
        <f t="shared" ca="1" si="230"/>
        <v>0</v>
      </c>
      <c r="I162" s="184">
        <f t="shared" ca="1" si="231"/>
        <v>0</v>
      </c>
      <c r="J162" s="184">
        <f t="shared" ca="1" si="232"/>
        <v>0</v>
      </c>
      <c r="K162" s="184">
        <f t="shared" ca="1" si="233"/>
        <v>0</v>
      </c>
      <c r="L162" s="184">
        <f t="shared" ca="1" si="234"/>
        <v>0</v>
      </c>
      <c r="M162" s="184">
        <f t="shared" ca="1" si="235"/>
        <v>0</v>
      </c>
      <c r="N162" s="184">
        <f t="shared" ca="1" si="236"/>
        <v>0</v>
      </c>
      <c r="O162" s="184">
        <f t="shared" ca="1" si="237"/>
        <v>0</v>
      </c>
      <c r="P162" s="184">
        <f t="shared" ca="1" si="238"/>
        <v>0</v>
      </c>
      <c r="Q162" s="184">
        <f t="shared" ca="1" si="239"/>
        <v>0</v>
      </c>
      <c r="R162" s="184">
        <f t="shared" ca="1" si="240"/>
        <v>0</v>
      </c>
      <c r="S162" s="184">
        <f t="shared" ca="1" si="241"/>
        <v>0</v>
      </c>
      <c r="T162" s="184">
        <f t="shared" ca="1" si="242"/>
        <v>0</v>
      </c>
      <c r="U162" s="184">
        <f t="shared" ca="1" si="243"/>
        <v>0</v>
      </c>
      <c r="V162" s="184">
        <f t="shared" ca="1" si="244"/>
        <v>0</v>
      </c>
      <c r="W162" s="184">
        <f t="shared" ca="1" si="245"/>
        <v>0</v>
      </c>
      <c r="X162" s="184">
        <f t="shared" ca="1" si="246"/>
        <v>0</v>
      </c>
      <c r="Y162" s="184">
        <f t="shared" ca="1" si="247"/>
        <v>0</v>
      </c>
      <c r="Z162" s="184">
        <f t="shared" ca="1" si="248"/>
        <v>0</v>
      </c>
      <c r="AA162" s="184">
        <f t="shared" ca="1" si="249"/>
        <v>0</v>
      </c>
      <c r="AB162" s="184">
        <f t="shared" ca="1" si="250"/>
        <v>0</v>
      </c>
      <c r="AC162" s="184">
        <f t="shared" ca="1" si="251"/>
        <v>0</v>
      </c>
      <c r="AD162" s="185">
        <f t="shared" ca="1" si="252"/>
        <v>0</v>
      </c>
    </row>
    <row r="163" spans="1:30" ht="17.25" customHeight="1" x14ac:dyDescent="0.3">
      <c r="A163" s="47" t="s">
        <v>429</v>
      </c>
      <c r="B163" s="22" t="s">
        <v>228</v>
      </c>
      <c r="C163" s="22">
        <v>14</v>
      </c>
      <c r="D163" s="96" t="str">
        <f t="shared" ca="1" si="226"/>
        <v>김영경</v>
      </c>
      <c r="E163" s="96" t="str">
        <f t="shared" ca="1" si="227"/>
        <v>770214-2******</v>
      </c>
      <c r="F163" s="96" t="str">
        <f t="shared" ca="1" si="228"/>
        <v>121여단 본부</v>
      </c>
      <c r="G163" s="142" t="str">
        <f t="shared" ca="1" si="229"/>
        <v>민간조리원</v>
      </c>
      <c r="H163" s="183">
        <f t="shared" ca="1" si="230"/>
        <v>0</v>
      </c>
      <c r="I163" s="184">
        <f t="shared" ca="1" si="231"/>
        <v>0</v>
      </c>
      <c r="J163" s="184">
        <f t="shared" ca="1" si="232"/>
        <v>0</v>
      </c>
      <c r="K163" s="184">
        <f t="shared" ca="1" si="233"/>
        <v>0</v>
      </c>
      <c r="L163" s="184">
        <f t="shared" ca="1" si="234"/>
        <v>0</v>
      </c>
      <c r="M163" s="184">
        <f t="shared" ca="1" si="235"/>
        <v>0</v>
      </c>
      <c r="N163" s="184">
        <f t="shared" ca="1" si="236"/>
        <v>0</v>
      </c>
      <c r="O163" s="184">
        <f t="shared" ca="1" si="237"/>
        <v>0</v>
      </c>
      <c r="P163" s="184">
        <f t="shared" ca="1" si="238"/>
        <v>0</v>
      </c>
      <c r="Q163" s="184">
        <f t="shared" ca="1" si="239"/>
        <v>0</v>
      </c>
      <c r="R163" s="184">
        <f t="shared" ca="1" si="240"/>
        <v>0</v>
      </c>
      <c r="S163" s="184">
        <f t="shared" ca="1" si="241"/>
        <v>0</v>
      </c>
      <c r="T163" s="184">
        <f t="shared" ca="1" si="242"/>
        <v>0</v>
      </c>
      <c r="U163" s="184">
        <f t="shared" ca="1" si="243"/>
        <v>0</v>
      </c>
      <c r="V163" s="184">
        <f t="shared" ca="1" si="244"/>
        <v>0</v>
      </c>
      <c r="W163" s="184">
        <f t="shared" ca="1" si="245"/>
        <v>0</v>
      </c>
      <c r="X163" s="184">
        <f t="shared" ca="1" si="246"/>
        <v>0</v>
      </c>
      <c r="Y163" s="184">
        <f t="shared" ca="1" si="247"/>
        <v>0</v>
      </c>
      <c r="Z163" s="184">
        <f t="shared" ca="1" si="248"/>
        <v>0</v>
      </c>
      <c r="AA163" s="184">
        <f t="shared" ca="1" si="249"/>
        <v>0</v>
      </c>
      <c r="AB163" s="184">
        <f t="shared" ca="1" si="250"/>
        <v>0</v>
      </c>
      <c r="AC163" s="184">
        <f t="shared" ca="1" si="251"/>
        <v>0</v>
      </c>
      <c r="AD163" s="185">
        <f t="shared" ca="1" si="252"/>
        <v>0</v>
      </c>
    </row>
    <row r="164" spans="1:30" ht="17.25" customHeight="1" x14ac:dyDescent="0.3">
      <c r="A164" s="47" t="s">
        <v>429</v>
      </c>
      <c r="B164" s="22" t="s">
        <v>228</v>
      </c>
      <c r="C164" s="22">
        <v>15</v>
      </c>
      <c r="D164" s="96" t="str">
        <f t="shared" ca="1" si="226"/>
        <v>손송주</v>
      </c>
      <c r="E164" s="96" t="str">
        <f t="shared" ca="1" si="227"/>
        <v>760727-2******</v>
      </c>
      <c r="F164" s="96" t="str">
        <f t="shared" ca="1" si="228"/>
        <v>121여단 본부</v>
      </c>
      <c r="G164" s="142" t="str">
        <f t="shared" ca="1" si="229"/>
        <v>민간조리원</v>
      </c>
      <c r="H164" s="183">
        <f t="shared" ca="1" si="230"/>
        <v>0</v>
      </c>
      <c r="I164" s="184">
        <f t="shared" ca="1" si="231"/>
        <v>0</v>
      </c>
      <c r="J164" s="184">
        <f t="shared" ca="1" si="232"/>
        <v>0</v>
      </c>
      <c r="K164" s="184">
        <f t="shared" ca="1" si="233"/>
        <v>0</v>
      </c>
      <c r="L164" s="184">
        <f t="shared" ca="1" si="234"/>
        <v>0</v>
      </c>
      <c r="M164" s="184">
        <f t="shared" ca="1" si="235"/>
        <v>0</v>
      </c>
      <c r="N164" s="184">
        <f t="shared" ca="1" si="236"/>
        <v>0</v>
      </c>
      <c r="O164" s="184">
        <f t="shared" ca="1" si="237"/>
        <v>0</v>
      </c>
      <c r="P164" s="184">
        <f t="shared" ca="1" si="238"/>
        <v>0</v>
      </c>
      <c r="Q164" s="184">
        <f t="shared" ca="1" si="239"/>
        <v>0</v>
      </c>
      <c r="R164" s="184">
        <f t="shared" ca="1" si="240"/>
        <v>0</v>
      </c>
      <c r="S164" s="184">
        <f t="shared" ca="1" si="241"/>
        <v>0</v>
      </c>
      <c r="T164" s="184">
        <f t="shared" ca="1" si="242"/>
        <v>0</v>
      </c>
      <c r="U164" s="184">
        <f t="shared" ca="1" si="243"/>
        <v>0</v>
      </c>
      <c r="V164" s="184">
        <f t="shared" ca="1" si="244"/>
        <v>0</v>
      </c>
      <c r="W164" s="184">
        <f t="shared" ca="1" si="245"/>
        <v>0</v>
      </c>
      <c r="X164" s="184">
        <f t="shared" ca="1" si="246"/>
        <v>0</v>
      </c>
      <c r="Y164" s="184">
        <f t="shared" ca="1" si="247"/>
        <v>0</v>
      </c>
      <c r="Z164" s="184">
        <f t="shared" ca="1" si="248"/>
        <v>0</v>
      </c>
      <c r="AA164" s="184">
        <f t="shared" ca="1" si="249"/>
        <v>0</v>
      </c>
      <c r="AB164" s="184">
        <f t="shared" ca="1" si="250"/>
        <v>0</v>
      </c>
      <c r="AC164" s="184">
        <f t="shared" ca="1" si="251"/>
        <v>0</v>
      </c>
      <c r="AD164" s="185">
        <f t="shared" ca="1" si="252"/>
        <v>0</v>
      </c>
    </row>
    <row r="165" spans="1:30" ht="17.25" customHeight="1" x14ac:dyDescent="0.3">
      <c r="A165" s="47" t="s">
        <v>429</v>
      </c>
      <c r="B165" s="22" t="s">
        <v>228</v>
      </c>
      <c r="C165" s="22">
        <v>16</v>
      </c>
      <c r="D165" s="96" t="str">
        <f t="shared" ca="1" si="226"/>
        <v>박분영</v>
      </c>
      <c r="E165" s="96" t="str">
        <f t="shared" ca="1" si="227"/>
        <v>800502-2******</v>
      </c>
      <c r="F165" s="96" t="str">
        <f t="shared" ca="1" si="228"/>
        <v>121여단 1대대</v>
      </c>
      <c r="G165" s="142" t="str">
        <f t="shared" ca="1" si="229"/>
        <v>민간조리원</v>
      </c>
      <c r="H165" s="183">
        <f t="shared" ca="1" si="230"/>
        <v>0</v>
      </c>
      <c r="I165" s="184">
        <f t="shared" ca="1" si="231"/>
        <v>0</v>
      </c>
      <c r="J165" s="184">
        <f t="shared" ca="1" si="232"/>
        <v>0</v>
      </c>
      <c r="K165" s="184">
        <f t="shared" ca="1" si="233"/>
        <v>0</v>
      </c>
      <c r="L165" s="184">
        <f t="shared" ca="1" si="234"/>
        <v>0</v>
      </c>
      <c r="M165" s="184">
        <f t="shared" ca="1" si="235"/>
        <v>0</v>
      </c>
      <c r="N165" s="184">
        <f t="shared" ca="1" si="236"/>
        <v>0</v>
      </c>
      <c r="O165" s="184">
        <f t="shared" ca="1" si="237"/>
        <v>0</v>
      </c>
      <c r="P165" s="184">
        <f t="shared" ca="1" si="238"/>
        <v>0</v>
      </c>
      <c r="Q165" s="184">
        <f t="shared" ca="1" si="239"/>
        <v>0</v>
      </c>
      <c r="R165" s="184">
        <f t="shared" ca="1" si="240"/>
        <v>0</v>
      </c>
      <c r="S165" s="184">
        <f t="shared" ca="1" si="241"/>
        <v>0</v>
      </c>
      <c r="T165" s="184">
        <f t="shared" ca="1" si="242"/>
        <v>0</v>
      </c>
      <c r="U165" s="184">
        <f t="shared" ca="1" si="243"/>
        <v>0</v>
      </c>
      <c r="V165" s="184">
        <f t="shared" ca="1" si="244"/>
        <v>0</v>
      </c>
      <c r="W165" s="184">
        <f t="shared" ca="1" si="245"/>
        <v>0</v>
      </c>
      <c r="X165" s="184">
        <f t="shared" ca="1" si="246"/>
        <v>0</v>
      </c>
      <c r="Y165" s="184">
        <f t="shared" ca="1" si="247"/>
        <v>0</v>
      </c>
      <c r="Z165" s="184">
        <f t="shared" ca="1" si="248"/>
        <v>0</v>
      </c>
      <c r="AA165" s="184">
        <f t="shared" ca="1" si="249"/>
        <v>0</v>
      </c>
      <c r="AB165" s="184">
        <f t="shared" ca="1" si="250"/>
        <v>0</v>
      </c>
      <c r="AC165" s="184">
        <f t="shared" ca="1" si="251"/>
        <v>0</v>
      </c>
      <c r="AD165" s="185">
        <f t="shared" ca="1" si="252"/>
        <v>0</v>
      </c>
    </row>
    <row r="166" spans="1:30" ht="17.25" customHeight="1" x14ac:dyDescent="0.3">
      <c r="A166" s="30" t="s">
        <v>99</v>
      </c>
      <c r="B166" s="30" t="s">
        <v>228</v>
      </c>
      <c r="C166" s="30" t="s">
        <v>373</v>
      </c>
      <c r="D166" s="30"/>
      <c r="E166" s="30"/>
      <c r="F166" s="30"/>
      <c r="G166" s="144"/>
      <c r="H166" s="161">
        <f ca="1">SUM(H150:H165)</f>
        <v>0</v>
      </c>
      <c r="I166" s="162">
        <f t="shared" ref="I166:AD166" ca="1" si="253">SUM(I150:I165)</f>
        <v>0</v>
      </c>
      <c r="J166" s="162">
        <f t="shared" ca="1" si="253"/>
        <v>0</v>
      </c>
      <c r="K166" s="162">
        <f t="shared" ca="1" si="253"/>
        <v>0</v>
      </c>
      <c r="L166" s="162">
        <f t="shared" ca="1" si="253"/>
        <v>0</v>
      </c>
      <c r="M166" s="162">
        <f t="shared" ca="1" si="253"/>
        <v>0</v>
      </c>
      <c r="N166" s="162">
        <f t="shared" ca="1" si="253"/>
        <v>0</v>
      </c>
      <c r="O166" s="162">
        <f t="shared" ca="1" si="253"/>
        <v>0</v>
      </c>
      <c r="P166" s="162">
        <f t="shared" ca="1" si="253"/>
        <v>0</v>
      </c>
      <c r="Q166" s="162">
        <f t="shared" ca="1" si="253"/>
        <v>0</v>
      </c>
      <c r="R166" s="162">
        <f t="shared" ca="1" si="253"/>
        <v>0</v>
      </c>
      <c r="S166" s="162">
        <f t="shared" ca="1" si="253"/>
        <v>0</v>
      </c>
      <c r="T166" s="162">
        <f t="shared" ca="1" si="253"/>
        <v>0</v>
      </c>
      <c r="U166" s="162">
        <f t="shared" ca="1" si="253"/>
        <v>0</v>
      </c>
      <c r="V166" s="162">
        <f t="shared" ca="1" si="253"/>
        <v>0</v>
      </c>
      <c r="W166" s="162">
        <f t="shared" ca="1" si="253"/>
        <v>0</v>
      </c>
      <c r="X166" s="162">
        <f t="shared" ca="1" si="253"/>
        <v>0</v>
      </c>
      <c r="Y166" s="162">
        <f t="shared" ca="1" si="253"/>
        <v>0</v>
      </c>
      <c r="Z166" s="162">
        <f t="shared" ca="1" si="253"/>
        <v>0</v>
      </c>
      <c r="AA166" s="162">
        <f t="shared" ca="1" si="253"/>
        <v>0</v>
      </c>
      <c r="AB166" s="162">
        <f t="shared" ca="1" si="253"/>
        <v>0</v>
      </c>
      <c r="AC166" s="162">
        <f t="shared" ca="1" si="253"/>
        <v>0</v>
      </c>
      <c r="AD166" s="163">
        <f t="shared" ca="1" si="253"/>
        <v>0</v>
      </c>
    </row>
    <row r="167" spans="1:30" ht="17.25" customHeight="1" x14ac:dyDescent="0.3">
      <c r="A167" s="47" t="s">
        <v>390</v>
      </c>
      <c r="B167" s="22" t="s">
        <v>246</v>
      </c>
      <c r="C167" s="22">
        <v>1</v>
      </c>
      <c r="D167" s="96" t="str">
        <f ca="1">VLOOKUP($C167,INDIRECT("인사기본정보!$B:$K"),2,0)</f>
        <v>길윤미</v>
      </c>
      <c r="E167" s="96" t="str">
        <f ca="1">VLOOKUP($C167,INDIRECT("인사기본정보!$B:$K"),3,0)</f>
        <v>710309-2******</v>
      </c>
      <c r="F167" s="96" t="str">
        <f ca="1">VLOOKUP($C167,INDIRECT("인사기본정보!$B:$K"),4,0)</f>
        <v>501여단 본부</v>
      </c>
      <c r="G167" s="142" t="str">
        <f ca="1">VLOOKUP($C167,INDIRECT("인사기본정보!$B:$K"),5,0)</f>
        <v>민간조리원</v>
      </c>
      <c r="H167" s="183">
        <f ca="1">VLOOKUP($C167,INDIRECT($A167&amp;"!$A:$BA"),16,0)</f>
        <v>0</v>
      </c>
      <c r="I167" s="184">
        <f ca="1">VLOOKUP($C167,INDIRECT($A167&amp;"!$A:$BA"),17,0)</f>
        <v>0</v>
      </c>
      <c r="J167" s="184">
        <f ca="1">VLOOKUP($C167,INDIRECT($A167&amp;"!$A:$BA"),18,0)</f>
        <v>0</v>
      </c>
      <c r="K167" s="184">
        <f ca="1">VLOOKUP($C167,INDIRECT($A167&amp;"!$A:$BA"),19,0)</f>
        <v>0</v>
      </c>
      <c r="L167" s="184">
        <f ca="1">VLOOKUP($C167,INDIRECT($A167&amp;"!$A:$BA"),20,0)</f>
        <v>0</v>
      </c>
      <c r="M167" s="184">
        <f ca="1">VLOOKUP($C167,INDIRECT($A167&amp;"!$A:$BA"),21,0)</f>
        <v>0</v>
      </c>
      <c r="N167" s="184">
        <f ca="1">VLOOKUP($C167,INDIRECT($A167&amp;"!$A:$BA"),22,0)</f>
        <v>0</v>
      </c>
      <c r="O167" s="184">
        <f ca="1">VLOOKUP($C167,INDIRECT($A167&amp;"!$A:$BA"),23,0)</f>
        <v>0</v>
      </c>
      <c r="P167" s="184">
        <f ca="1">VLOOKUP($C167,INDIRECT($A167&amp;"!$A:$BA"),24,0)</f>
        <v>0</v>
      </c>
      <c r="Q167" s="184">
        <f ca="1">VLOOKUP($C167,INDIRECT($A167&amp;"!$A:$BA"),25,0)</f>
        <v>0</v>
      </c>
      <c r="R167" s="184">
        <f ca="1">VLOOKUP($C167,INDIRECT($A167&amp;"!$A:$BA"),26,0)</f>
        <v>0</v>
      </c>
      <c r="S167" s="184">
        <f ca="1">VLOOKUP($C167,INDIRECT($A167&amp;"!$A:$BA"),27,0)</f>
        <v>0</v>
      </c>
      <c r="T167" s="184">
        <f ca="1">VLOOKUP($C167,INDIRECT($A167&amp;"!$A:$BA"),28,0)</f>
        <v>0</v>
      </c>
      <c r="U167" s="184">
        <f ca="1">VLOOKUP($C167,INDIRECT($A167&amp;"!$A:$BA"),29,0)</f>
        <v>0</v>
      </c>
      <c r="V167" s="184">
        <f ca="1">VLOOKUP($C167,INDIRECT($A167&amp;"!$A:$BA"),30,0)</f>
        <v>0</v>
      </c>
      <c r="W167" s="184">
        <f ca="1">VLOOKUP($C167,INDIRECT($A167&amp;"!$A:$BA"),31,0)</f>
        <v>0</v>
      </c>
      <c r="X167" s="184">
        <f ca="1">VLOOKUP($C167,INDIRECT($A167&amp;"!$A:$BA"),32,0)</f>
        <v>0</v>
      </c>
      <c r="Y167" s="184">
        <f ca="1">VLOOKUP($C167,INDIRECT($A167&amp;"!$A:$BA"),33,0)</f>
        <v>0</v>
      </c>
      <c r="Z167" s="184">
        <f ca="1">VLOOKUP($C167,INDIRECT($A167&amp;"!$A:$BA"),34,0)</f>
        <v>0</v>
      </c>
      <c r="AA167" s="184">
        <f ca="1">VLOOKUP($C167,INDIRECT($A167&amp;"!$A:$BA"),35,0)</f>
        <v>0</v>
      </c>
      <c r="AB167" s="184">
        <f ca="1">VLOOKUP($C167,INDIRECT($A167&amp;"!$A:$BA"),36,0)</f>
        <v>0</v>
      </c>
      <c r="AC167" s="184">
        <f ca="1">VLOOKUP($C167,INDIRECT($A167&amp;"!$A:$BA"),37,0)</f>
        <v>0</v>
      </c>
      <c r="AD167" s="185">
        <f ca="1">VLOOKUP($C167,INDIRECT($A167&amp;"!$A:$BA"),38,0)</f>
        <v>0</v>
      </c>
    </row>
    <row r="168" spans="1:30" ht="17.25" customHeight="1" x14ac:dyDescent="0.3">
      <c r="A168" s="47" t="s">
        <v>390</v>
      </c>
      <c r="B168" s="22" t="s">
        <v>246</v>
      </c>
      <c r="C168" s="22">
        <v>2</v>
      </c>
      <c r="D168" s="96" t="str">
        <f t="shared" ref="D168:D182" ca="1" si="254">VLOOKUP($C168,INDIRECT("인사기본정보!$B:$K"),2,0)</f>
        <v>이성실</v>
      </c>
      <c r="E168" s="96" t="str">
        <f t="shared" ref="E168:E182" ca="1" si="255">VLOOKUP($C168,INDIRECT("인사기본정보!$B:$K"),3,0)</f>
        <v>741204-2******</v>
      </c>
      <c r="F168" s="96" t="str">
        <f t="shared" ref="F168:F182" ca="1" si="256">VLOOKUP($C168,INDIRECT("인사기본정보!$B:$K"),4,0)</f>
        <v>501여단 본부</v>
      </c>
      <c r="G168" s="142" t="str">
        <f t="shared" ref="G168:G182" ca="1" si="257">VLOOKUP($C168,INDIRECT("인사기본정보!$B:$K"),5,0)</f>
        <v>민간조리원</v>
      </c>
      <c r="H168" s="183">
        <f t="shared" ref="H168:H182" ca="1" si="258">VLOOKUP($C168,INDIRECT($A168&amp;"!$A:$BA"),16,0)</f>
        <v>0</v>
      </c>
      <c r="I168" s="184">
        <f t="shared" ref="I168:I182" ca="1" si="259">VLOOKUP($C168,INDIRECT($A168&amp;"!$A:$BA"),17,0)</f>
        <v>0</v>
      </c>
      <c r="J168" s="184">
        <f t="shared" ref="J168:J182" ca="1" si="260">VLOOKUP($C168,INDIRECT($A168&amp;"!$A:$BA"),18,0)</f>
        <v>0</v>
      </c>
      <c r="K168" s="184">
        <f t="shared" ref="K168:K182" ca="1" si="261">VLOOKUP($C168,INDIRECT($A168&amp;"!$A:$BA"),19,0)</f>
        <v>0</v>
      </c>
      <c r="L168" s="184">
        <f t="shared" ref="L168:L182" ca="1" si="262">VLOOKUP($C168,INDIRECT($A168&amp;"!$A:$BA"),20,0)</f>
        <v>0</v>
      </c>
      <c r="M168" s="184">
        <f t="shared" ref="M168:M182" ca="1" si="263">VLOOKUP($C168,INDIRECT($A168&amp;"!$A:$BA"),21,0)</f>
        <v>0</v>
      </c>
      <c r="N168" s="184">
        <f t="shared" ref="N168:N182" ca="1" si="264">VLOOKUP($C168,INDIRECT($A168&amp;"!$A:$BA"),22,0)</f>
        <v>0</v>
      </c>
      <c r="O168" s="184">
        <f t="shared" ref="O168:O182" ca="1" si="265">VLOOKUP($C168,INDIRECT($A168&amp;"!$A:$BA"),23,0)</f>
        <v>0</v>
      </c>
      <c r="P168" s="184">
        <f t="shared" ref="P168:P182" ca="1" si="266">VLOOKUP($C168,INDIRECT($A168&amp;"!$A:$BA"),24,0)</f>
        <v>0</v>
      </c>
      <c r="Q168" s="184">
        <f t="shared" ref="Q168:Q182" ca="1" si="267">VLOOKUP($C168,INDIRECT($A168&amp;"!$A:$BA"),25,0)</f>
        <v>0</v>
      </c>
      <c r="R168" s="184">
        <f t="shared" ref="R168:R182" ca="1" si="268">VLOOKUP($C168,INDIRECT($A168&amp;"!$A:$BA"),26,0)</f>
        <v>0</v>
      </c>
      <c r="S168" s="184">
        <f t="shared" ref="S168:S182" ca="1" si="269">VLOOKUP($C168,INDIRECT($A168&amp;"!$A:$BA"),27,0)</f>
        <v>0</v>
      </c>
      <c r="T168" s="184">
        <f t="shared" ref="T168:T182" ca="1" si="270">VLOOKUP($C168,INDIRECT($A168&amp;"!$A:$BA"),28,0)</f>
        <v>0</v>
      </c>
      <c r="U168" s="184">
        <f t="shared" ref="U168:U182" ca="1" si="271">VLOOKUP($C168,INDIRECT($A168&amp;"!$A:$BA"),29,0)</f>
        <v>0</v>
      </c>
      <c r="V168" s="184">
        <f t="shared" ref="V168:V182" ca="1" si="272">VLOOKUP($C168,INDIRECT($A168&amp;"!$A:$BA"),30,0)</f>
        <v>0</v>
      </c>
      <c r="W168" s="184">
        <f t="shared" ref="W168:W182" ca="1" si="273">VLOOKUP($C168,INDIRECT($A168&amp;"!$A:$BA"),31,0)</f>
        <v>0</v>
      </c>
      <c r="X168" s="184">
        <f t="shared" ref="X168:X182" ca="1" si="274">VLOOKUP($C168,INDIRECT($A168&amp;"!$A:$BA"),32,0)</f>
        <v>0</v>
      </c>
      <c r="Y168" s="184">
        <f t="shared" ref="Y168:Y182" ca="1" si="275">VLOOKUP($C168,INDIRECT($A168&amp;"!$A:$BA"),33,0)</f>
        <v>0</v>
      </c>
      <c r="Z168" s="184">
        <f t="shared" ref="Z168:Z182" ca="1" si="276">VLOOKUP($C168,INDIRECT($A168&amp;"!$A:$BA"),34,0)</f>
        <v>0</v>
      </c>
      <c r="AA168" s="184">
        <f t="shared" ref="AA168:AA182" ca="1" si="277">VLOOKUP($C168,INDIRECT($A168&amp;"!$A:$BA"),35,0)</f>
        <v>0</v>
      </c>
      <c r="AB168" s="184">
        <f t="shared" ref="AB168:AB182" ca="1" si="278">VLOOKUP($C168,INDIRECT($A168&amp;"!$A:$BA"),36,0)</f>
        <v>0</v>
      </c>
      <c r="AC168" s="184">
        <f t="shared" ref="AC168:AC182" ca="1" si="279">VLOOKUP($C168,INDIRECT($A168&amp;"!$A:$BA"),37,0)</f>
        <v>0</v>
      </c>
      <c r="AD168" s="185">
        <f t="shared" ref="AD168:AD182" ca="1" si="280">VLOOKUP($C168,INDIRECT($A168&amp;"!$A:$BA"),38,0)</f>
        <v>0</v>
      </c>
    </row>
    <row r="169" spans="1:30" ht="17.25" customHeight="1" x14ac:dyDescent="0.3">
      <c r="A169" s="47" t="s">
        <v>390</v>
      </c>
      <c r="B169" s="22" t="s">
        <v>246</v>
      </c>
      <c r="C169" s="22">
        <v>3</v>
      </c>
      <c r="D169" s="96" t="str">
        <f t="shared" ca="1" si="254"/>
        <v>임세영</v>
      </c>
      <c r="E169" s="96" t="str">
        <f t="shared" ca="1" si="255"/>
        <v>700910-2******</v>
      </c>
      <c r="F169" s="96" t="str">
        <f t="shared" ca="1" si="256"/>
        <v>501여단 1대대</v>
      </c>
      <c r="G169" s="142" t="str">
        <f t="shared" ca="1" si="257"/>
        <v>민간조리원</v>
      </c>
      <c r="H169" s="183">
        <f t="shared" ca="1" si="258"/>
        <v>0</v>
      </c>
      <c r="I169" s="184">
        <f t="shared" ca="1" si="259"/>
        <v>0</v>
      </c>
      <c r="J169" s="184">
        <f t="shared" ca="1" si="260"/>
        <v>0</v>
      </c>
      <c r="K169" s="184">
        <f t="shared" ca="1" si="261"/>
        <v>0</v>
      </c>
      <c r="L169" s="184">
        <f t="shared" ca="1" si="262"/>
        <v>0</v>
      </c>
      <c r="M169" s="184">
        <f t="shared" ca="1" si="263"/>
        <v>0</v>
      </c>
      <c r="N169" s="184">
        <f t="shared" ca="1" si="264"/>
        <v>0</v>
      </c>
      <c r="O169" s="184">
        <f t="shared" ca="1" si="265"/>
        <v>0</v>
      </c>
      <c r="P169" s="184">
        <f t="shared" ca="1" si="266"/>
        <v>0</v>
      </c>
      <c r="Q169" s="184">
        <f t="shared" ca="1" si="267"/>
        <v>0</v>
      </c>
      <c r="R169" s="184">
        <f t="shared" ca="1" si="268"/>
        <v>0</v>
      </c>
      <c r="S169" s="184">
        <f t="shared" ca="1" si="269"/>
        <v>0</v>
      </c>
      <c r="T169" s="184">
        <f t="shared" ca="1" si="270"/>
        <v>0</v>
      </c>
      <c r="U169" s="184">
        <f t="shared" ca="1" si="271"/>
        <v>0</v>
      </c>
      <c r="V169" s="184">
        <f t="shared" ca="1" si="272"/>
        <v>0</v>
      </c>
      <c r="W169" s="184">
        <f t="shared" ca="1" si="273"/>
        <v>0</v>
      </c>
      <c r="X169" s="184">
        <f t="shared" ca="1" si="274"/>
        <v>0</v>
      </c>
      <c r="Y169" s="184">
        <f t="shared" ca="1" si="275"/>
        <v>0</v>
      </c>
      <c r="Z169" s="184">
        <f t="shared" ca="1" si="276"/>
        <v>0</v>
      </c>
      <c r="AA169" s="184">
        <f t="shared" ca="1" si="277"/>
        <v>0</v>
      </c>
      <c r="AB169" s="184">
        <f t="shared" ca="1" si="278"/>
        <v>0</v>
      </c>
      <c r="AC169" s="184">
        <f t="shared" ca="1" si="279"/>
        <v>0</v>
      </c>
      <c r="AD169" s="185">
        <f t="shared" ca="1" si="280"/>
        <v>0</v>
      </c>
    </row>
    <row r="170" spans="1:30" ht="17.25" customHeight="1" x14ac:dyDescent="0.3">
      <c r="A170" s="47" t="s">
        <v>390</v>
      </c>
      <c r="B170" s="22" t="s">
        <v>246</v>
      </c>
      <c r="C170" s="22">
        <v>4</v>
      </c>
      <c r="D170" s="96" t="str">
        <f t="shared" ca="1" si="254"/>
        <v>김서정</v>
      </c>
      <c r="E170" s="96" t="str">
        <f t="shared" ca="1" si="255"/>
        <v>780828-2******</v>
      </c>
      <c r="F170" s="96" t="str">
        <f t="shared" ca="1" si="256"/>
        <v>501여단 4대대</v>
      </c>
      <c r="G170" s="142" t="str">
        <f t="shared" ca="1" si="257"/>
        <v>민간조리원</v>
      </c>
      <c r="H170" s="183">
        <f t="shared" ca="1" si="258"/>
        <v>0</v>
      </c>
      <c r="I170" s="184">
        <f t="shared" ca="1" si="259"/>
        <v>0</v>
      </c>
      <c r="J170" s="184">
        <f t="shared" ca="1" si="260"/>
        <v>0</v>
      </c>
      <c r="K170" s="184">
        <f t="shared" ca="1" si="261"/>
        <v>0</v>
      </c>
      <c r="L170" s="184">
        <f t="shared" ca="1" si="262"/>
        <v>0</v>
      </c>
      <c r="M170" s="184">
        <f t="shared" ca="1" si="263"/>
        <v>0</v>
      </c>
      <c r="N170" s="184">
        <f t="shared" ca="1" si="264"/>
        <v>0</v>
      </c>
      <c r="O170" s="184">
        <f t="shared" ca="1" si="265"/>
        <v>0</v>
      </c>
      <c r="P170" s="184">
        <f t="shared" ca="1" si="266"/>
        <v>0</v>
      </c>
      <c r="Q170" s="184">
        <f t="shared" ca="1" si="267"/>
        <v>0</v>
      </c>
      <c r="R170" s="184">
        <f t="shared" ca="1" si="268"/>
        <v>0</v>
      </c>
      <c r="S170" s="184">
        <f t="shared" ca="1" si="269"/>
        <v>0</v>
      </c>
      <c r="T170" s="184">
        <f t="shared" ca="1" si="270"/>
        <v>0</v>
      </c>
      <c r="U170" s="184">
        <f t="shared" ca="1" si="271"/>
        <v>0</v>
      </c>
      <c r="V170" s="184">
        <f t="shared" ca="1" si="272"/>
        <v>0</v>
      </c>
      <c r="W170" s="184">
        <f t="shared" ca="1" si="273"/>
        <v>0</v>
      </c>
      <c r="X170" s="184">
        <f t="shared" ca="1" si="274"/>
        <v>0</v>
      </c>
      <c r="Y170" s="184">
        <f t="shared" ca="1" si="275"/>
        <v>0</v>
      </c>
      <c r="Z170" s="184">
        <f t="shared" ca="1" si="276"/>
        <v>0</v>
      </c>
      <c r="AA170" s="184">
        <f t="shared" ca="1" si="277"/>
        <v>0</v>
      </c>
      <c r="AB170" s="184">
        <f t="shared" ca="1" si="278"/>
        <v>0</v>
      </c>
      <c r="AC170" s="184">
        <f t="shared" ca="1" si="279"/>
        <v>0</v>
      </c>
      <c r="AD170" s="185">
        <f t="shared" ca="1" si="280"/>
        <v>0</v>
      </c>
    </row>
    <row r="171" spans="1:30" ht="17.25" customHeight="1" x14ac:dyDescent="0.3">
      <c r="A171" s="47" t="s">
        <v>390</v>
      </c>
      <c r="B171" s="22" t="s">
        <v>246</v>
      </c>
      <c r="C171" s="22">
        <v>5</v>
      </c>
      <c r="D171" s="96" t="str">
        <f t="shared" ca="1" si="254"/>
        <v>윤정여</v>
      </c>
      <c r="E171" s="96" t="str">
        <f t="shared" ca="1" si="255"/>
        <v>691023-2******</v>
      </c>
      <c r="F171" s="96" t="str">
        <f t="shared" ca="1" si="256"/>
        <v>501여단 6대대</v>
      </c>
      <c r="G171" s="142" t="str">
        <f t="shared" ca="1" si="257"/>
        <v>민간조리원</v>
      </c>
      <c r="H171" s="183">
        <f t="shared" ca="1" si="258"/>
        <v>0</v>
      </c>
      <c r="I171" s="184">
        <f t="shared" ca="1" si="259"/>
        <v>0</v>
      </c>
      <c r="J171" s="184">
        <f t="shared" ca="1" si="260"/>
        <v>0</v>
      </c>
      <c r="K171" s="184">
        <f t="shared" ca="1" si="261"/>
        <v>0</v>
      </c>
      <c r="L171" s="184">
        <f t="shared" ca="1" si="262"/>
        <v>0</v>
      </c>
      <c r="M171" s="184">
        <f t="shared" ca="1" si="263"/>
        <v>0</v>
      </c>
      <c r="N171" s="184">
        <f t="shared" ca="1" si="264"/>
        <v>0</v>
      </c>
      <c r="O171" s="184">
        <f t="shared" ca="1" si="265"/>
        <v>0</v>
      </c>
      <c r="P171" s="184">
        <f t="shared" ca="1" si="266"/>
        <v>0</v>
      </c>
      <c r="Q171" s="184">
        <f t="shared" ca="1" si="267"/>
        <v>0</v>
      </c>
      <c r="R171" s="184">
        <f t="shared" ca="1" si="268"/>
        <v>0</v>
      </c>
      <c r="S171" s="184">
        <f t="shared" ca="1" si="269"/>
        <v>0</v>
      </c>
      <c r="T171" s="184">
        <f t="shared" ca="1" si="270"/>
        <v>0</v>
      </c>
      <c r="U171" s="184">
        <f t="shared" ca="1" si="271"/>
        <v>0</v>
      </c>
      <c r="V171" s="184">
        <f t="shared" ca="1" si="272"/>
        <v>0</v>
      </c>
      <c r="W171" s="184">
        <f t="shared" ca="1" si="273"/>
        <v>0</v>
      </c>
      <c r="X171" s="184">
        <f t="shared" ca="1" si="274"/>
        <v>0</v>
      </c>
      <c r="Y171" s="184">
        <f t="shared" ca="1" si="275"/>
        <v>0</v>
      </c>
      <c r="Z171" s="184">
        <f t="shared" ca="1" si="276"/>
        <v>0</v>
      </c>
      <c r="AA171" s="184">
        <f t="shared" ca="1" si="277"/>
        <v>0</v>
      </c>
      <c r="AB171" s="184">
        <f t="shared" ca="1" si="278"/>
        <v>0</v>
      </c>
      <c r="AC171" s="184">
        <f t="shared" ca="1" si="279"/>
        <v>0</v>
      </c>
      <c r="AD171" s="185">
        <f t="shared" ca="1" si="280"/>
        <v>0</v>
      </c>
    </row>
    <row r="172" spans="1:30" ht="17.25" customHeight="1" x14ac:dyDescent="0.3">
      <c r="A172" s="47" t="s">
        <v>390</v>
      </c>
      <c r="B172" s="22" t="s">
        <v>246</v>
      </c>
      <c r="C172" s="22">
        <v>6</v>
      </c>
      <c r="D172" s="96" t="str">
        <f t="shared" ca="1" si="254"/>
        <v>홍정희</v>
      </c>
      <c r="E172" s="96" t="str">
        <f t="shared" ca="1" si="255"/>
        <v>611210-2******</v>
      </c>
      <c r="F172" s="96" t="str">
        <f t="shared" ca="1" si="256"/>
        <v>501여단 7대대</v>
      </c>
      <c r="G172" s="142" t="str">
        <f t="shared" ca="1" si="257"/>
        <v>민간조리원</v>
      </c>
      <c r="H172" s="183">
        <f t="shared" ca="1" si="258"/>
        <v>0</v>
      </c>
      <c r="I172" s="184">
        <f t="shared" ca="1" si="259"/>
        <v>0</v>
      </c>
      <c r="J172" s="184">
        <f t="shared" ca="1" si="260"/>
        <v>0</v>
      </c>
      <c r="K172" s="184">
        <f t="shared" ca="1" si="261"/>
        <v>0</v>
      </c>
      <c r="L172" s="184">
        <f t="shared" ca="1" si="262"/>
        <v>0</v>
      </c>
      <c r="M172" s="184">
        <f t="shared" ca="1" si="263"/>
        <v>0</v>
      </c>
      <c r="N172" s="184">
        <f t="shared" ca="1" si="264"/>
        <v>0</v>
      </c>
      <c r="O172" s="184">
        <f t="shared" ca="1" si="265"/>
        <v>0</v>
      </c>
      <c r="P172" s="184">
        <f t="shared" ca="1" si="266"/>
        <v>0</v>
      </c>
      <c r="Q172" s="184">
        <f t="shared" ca="1" si="267"/>
        <v>0</v>
      </c>
      <c r="R172" s="184">
        <f t="shared" ca="1" si="268"/>
        <v>0</v>
      </c>
      <c r="S172" s="184">
        <f t="shared" ca="1" si="269"/>
        <v>0</v>
      </c>
      <c r="T172" s="184">
        <f t="shared" ca="1" si="270"/>
        <v>0</v>
      </c>
      <c r="U172" s="184">
        <f t="shared" ca="1" si="271"/>
        <v>0</v>
      </c>
      <c r="V172" s="184">
        <f t="shared" ca="1" si="272"/>
        <v>0</v>
      </c>
      <c r="W172" s="184">
        <f t="shared" ca="1" si="273"/>
        <v>0</v>
      </c>
      <c r="X172" s="184">
        <f t="shared" ca="1" si="274"/>
        <v>0</v>
      </c>
      <c r="Y172" s="184">
        <f t="shared" ca="1" si="275"/>
        <v>0</v>
      </c>
      <c r="Z172" s="184">
        <f t="shared" ca="1" si="276"/>
        <v>0</v>
      </c>
      <c r="AA172" s="184">
        <f t="shared" ca="1" si="277"/>
        <v>0</v>
      </c>
      <c r="AB172" s="184">
        <f t="shared" ca="1" si="278"/>
        <v>0</v>
      </c>
      <c r="AC172" s="184">
        <f t="shared" ca="1" si="279"/>
        <v>0</v>
      </c>
      <c r="AD172" s="185">
        <f t="shared" ca="1" si="280"/>
        <v>0</v>
      </c>
    </row>
    <row r="173" spans="1:30" ht="17.25" customHeight="1" x14ac:dyDescent="0.3">
      <c r="A173" s="47" t="s">
        <v>390</v>
      </c>
      <c r="B173" s="22" t="s">
        <v>246</v>
      </c>
      <c r="C173" s="22">
        <v>7</v>
      </c>
      <c r="D173" s="96" t="str">
        <f t="shared" ca="1" si="254"/>
        <v>이숙이</v>
      </c>
      <c r="E173" s="96" t="str">
        <f t="shared" ca="1" si="255"/>
        <v>680604-2******</v>
      </c>
      <c r="F173" s="96" t="str">
        <f t="shared" ca="1" si="256"/>
        <v>120여단 본부</v>
      </c>
      <c r="G173" s="142" t="str">
        <f t="shared" ca="1" si="257"/>
        <v>민간조리원</v>
      </c>
      <c r="H173" s="183">
        <f t="shared" ca="1" si="258"/>
        <v>0</v>
      </c>
      <c r="I173" s="184">
        <f t="shared" ca="1" si="259"/>
        <v>0</v>
      </c>
      <c r="J173" s="184">
        <f t="shared" ca="1" si="260"/>
        <v>0</v>
      </c>
      <c r="K173" s="184">
        <f t="shared" ca="1" si="261"/>
        <v>0</v>
      </c>
      <c r="L173" s="184">
        <f t="shared" ca="1" si="262"/>
        <v>0</v>
      </c>
      <c r="M173" s="184">
        <f t="shared" ca="1" si="263"/>
        <v>0</v>
      </c>
      <c r="N173" s="184">
        <f t="shared" ca="1" si="264"/>
        <v>0</v>
      </c>
      <c r="O173" s="184">
        <f t="shared" ca="1" si="265"/>
        <v>0</v>
      </c>
      <c r="P173" s="184">
        <f t="shared" ca="1" si="266"/>
        <v>0</v>
      </c>
      <c r="Q173" s="184">
        <f t="shared" ca="1" si="267"/>
        <v>0</v>
      </c>
      <c r="R173" s="184">
        <f t="shared" ca="1" si="268"/>
        <v>0</v>
      </c>
      <c r="S173" s="184">
        <f t="shared" ca="1" si="269"/>
        <v>0</v>
      </c>
      <c r="T173" s="184">
        <f t="shared" ca="1" si="270"/>
        <v>0</v>
      </c>
      <c r="U173" s="184">
        <f t="shared" ca="1" si="271"/>
        <v>0</v>
      </c>
      <c r="V173" s="184">
        <f t="shared" ca="1" si="272"/>
        <v>0</v>
      </c>
      <c r="W173" s="184">
        <f t="shared" ca="1" si="273"/>
        <v>0</v>
      </c>
      <c r="X173" s="184">
        <f t="shared" ca="1" si="274"/>
        <v>0</v>
      </c>
      <c r="Y173" s="184">
        <f t="shared" ca="1" si="275"/>
        <v>0</v>
      </c>
      <c r="Z173" s="184">
        <f t="shared" ca="1" si="276"/>
        <v>0</v>
      </c>
      <c r="AA173" s="184">
        <f t="shared" ca="1" si="277"/>
        <v>0</v>
      </c>
      <c r="AB173" s="184">
        <f t="shared" ca="1" si="278"/>
        <v>0</v>
      </c>
      <c r="AC173" s="184">
        <f t="shared" ca="1" si="279"/>
        <v>0</v>
      </c>
      <c r="AD173" s="185">
        <f t="shared" ca="1" si="280"/>
        <v>0</v>
      </c>
    </row>
    <row r="174" spans="1:30" ht="17.25" customHeight="1" x14ac:dyDescent="0.3">
      <c r="A174" s="47" t="s">
        <v>390</v>
      </c>
      <c r="B174" s="22" t="s">
        <v>246</v>
      </c>
      <c r="C174" s="22">
        <v>8</v>
      </c>
      <c r="D174" s="96" t="str">
        <f t="shared" ca="1" si="254"/>
        <v>박순득</v>
      </c>
      <c r="E174" s="96" t="str">
        <f t="shared" ca="1" si="255"/>
        <v>610119-2******</v>
      </c>
      <c r="F174" s="96" t="str">
        <f t="shared" ca="1" si="256"/>
        <v>120여단 1대대</v>
      </c>
      <c r="G174" s="142" t="str">
        <f t="shared" ca="1" si="257"/>
        <v>민간조리원</v>
      </c>
      <c r="H174" s="183">
        <f t="shared" ca="1" si="258"/>
        <v>0</v>
      </c>
      <c r="I174" s="184">
        <f t="shared" ca="1" si="259"/>
        <v>0</v>
      </c>
      <c r="J174" s="184">
        <f t="shared" ca="1" si="260"/>
        <v>0</v>
      </c>
      <c r="K174" s="184">
        <f t="shared" ca="1" si="261"/>
        <v>0</v>
      </c>
      <c r="L174" s="184">
        <f t="shared" ca="1" si="262"/>
        <v>0</v>
      </c>
      <c r="M174" s="184">
        <f t="shared" ca="1" si="263"/>
        <v>0</v>
      </c>
      <c r="N174" s="184">
        <f t="shared" ca="1" si="264"/>
        <v>0</v>
      </c>
      <c r="O174" s="184">
        <f t="shared" ca="1" si="265"/>
        <v>0</v>
      </c>
      <c r="P174" s="184">
        <f t="shared" ca="1" si="266"/>
        <v>0</v>
      </c>
      <c r="Q174" s="184">
        <f t="shared" ca="1" si="267"/>
        <v>0</v>
      </c>
      <c r="R174" s="184">
        <f t="shared" ca="1" si="268"/>
        <v>0</v>
      </c>
      <c r="S174" s="184">
        <f t="shared" ca="1" si="269"/>
        <v>0</v>
      </c>
      <c r="T174" s="184">
        <f t="shared" ca="1" si="270"/>
        <v>0</v>
      </c>
      <c r="U174" s="184">
        <f t="shared" ca="1" si="271"/>
        <v>0</v>
      </c>
      <c r="V174" s="184">
        <f t="shared" ca="1" si="272"/>
        <v>0</v>
      </c>
      <c r="W174" s="184">
        <f t="shared" ca="1" si="273"/>
        <v>0</v>
      </c>
      <c r="X174" s="184">
        <f t="shared" ca="1" si="274"/>
        <v>0</v>
      </c>
      <c r="Y174" s="184">
        <f t="shared" ca="1" si="275"/>
        <v>0</v>
      </c>
      <c r="Z174" s="184">
        <f t="shared" ca="1" si="276"/>
        <v>0</v>
      </c>
      <c r="AA174" s="184">
        <f t="shared" ca="1" si="277"/>
        <v>0</v>
      </c>
      <c r="AB174" s="184">
        <f t="shared" ca="1" si="278"/>
        <v>0</v>
      </c>
      <c r="AC174" s="184">
        <f t="shared" ca="1" si="279"/>
        <v>0</v>
      </c>
      <c r="AD174" s="185">
        <f t="shared" ca="1" si="280"/>
        <v>0</v>
      </c>
    </row>
    <row r="175" spans="1:30" ht="17.25" customHeight="1" x14ac:dyDescent="0.3">
      <c r="A175" s="47" t="s">
        <v>390</v>
      </c>
      <c r="B175" s="22" t="s">
        <v>246</v>
      </c>
      <c r="C175" s="22">
        <v>9</v>
      </c>
      <c r="D175" s="96" t="str">
        <f t="shared" ca="1" si="254"/>
        <v>양희자</v>
      </c>
      <c r="E175" s="96" t="str">
        <f t="shared" ca="1" si="255"/>
        <v>670115-2******</v>
      </c>
      <c r="F175" s="96" t="str">
        <f t="shared" ca="1" si="256"/>
        <v>120여단 2대대</v>
      </c>
      <c r="G175" s="142" t="str">
        <f t="shared" ca="1" si="257"/>
        <v>민간조리원</v>
      </c>
      <c r="H175" s="183">
        <f t="shared" ca="1" si="258"/>
        <v>0</v>
      </c>
      <c r="I175" s="184">
        <f t="shared" ca="1" si="259"/>
        <v>0</v>
      </c>
      <c r="J175" s="184">
        <f t="shared" ca="1" si="260"/>
        <v>0</v>
      </c>
      <c r="K175" s="184">
        <f t="shared" ca="1" si="261"/>
        <v>0</v>
      </c>
      <c r="L175" s="184">
        <f t="shared" ca="1" si="262"/>
        <v>0</v>
      </c>
      <c r="M175" s="184">
        <f t="shared" ca="1" si="263"/>
        <v>0</v>
      </c>
      <c r="N175" s="184">
        <f t="shared" ca="1" si="264"/>
        <v>0</v>
      </c>
      <c r="O175" s="184">
        <f t="shared" ca="1" si="265"/>
        <v>0</v>
      </c>
      <c r="P175" s="184">
        <f t="shared" ca="1" si="266"/>
        <v>0</v>
      </c>
      <c r="Q175" s="184">
        <f t="shared" ca="1" si="267"/>
        <v>0</v>
      </c>
      <c r="R175" s="184">
        <f t="shared" ca="1" si="268"/>
        <v>0</v>
      </c>
      <c r="S175" s="184">
        <f t="shared" ca="1" si="269"/>
        <v>0</v>
      </c>
      <c r="T175" s="184">
        <f t="shared" ca="1" si="270"/>
        <v>0</v>
      </c>
      <c r="U175" s="184">
        <f t="shared" ca="1" si="271"/>
        <v>0</v>
      </c>
      <c r="V175" s="184">
        <f t="shared" ca="1" si="272"/>
        <v>0</v>
      </c>
      <c r="W175" s="184">
        <f t="shared" ca="1" si="273"/>
        <v>0</v>
      </c>
      <c r="X175" s="184">
        <f t="shared" ca="1" si="274"/>
        <v>0</v>
      </c>
      <c r="Y175" s="184">
        <f t="shared" ca="1" si="275"/>
        <v>0</v>
      </c>
      <c r="Z175" s="184">
        <f t="shared" ca="1" si="276"/>
        <v>0</v>
      </c>
      <c r="AA175" s="184">
        <f t="shared" ca="1" si="277"/>
        <v>0</v>
      </c>
      <c r="AB175" s="184">
        <f t="shared" ca="1" si="278"/>
        <v>0</v>
      </c>
      <c r="AC175" s="184">
        <f t="shared" ca="1" si="279"/>
        <v>0</v>
      </c>
      <c r="AD175" s="185">
        <f t="shared" ca="1" si="280"/>
        <v>0</v>
      </c>
    </row>
    <row r="176" spans="1:30" ht="17.25" customHeight="1" x14ac:dyDescent="0.3">
      <c r="A176" s="47" t="s">
        <v>390</v>
      </c>
      <c r="B176" s="22" t="s">
        <v>246</v>
      </c>
      <c r="C176" s="22">
        <v>10</v>
      </c>
      <c r="D176" s="96" t="str">
        <f t="shared" ca="1" si="254"/>
        <v>권경임</v>
      </c>
      <c r="E176" s="96" t="str">
        <f t="shared" ca="1" si="255"/>
        <v>640419-2******</v>
      </c>
      <c r="F176" s="96" t="str">
        <f t="shared" ca="1" si="256"/>
        <v>120여단 3대대</v>
      </c>
      <c r="G176" s="142" t="str">
        <f t="shared" ca="1" si="257"/>
        <v>민간조리원</v>
      </c>
      <c r="H176" s="183">
        <f t="shared" ca="1" si="258"/>
        <v>0</v>
      </c>
      <c r="I176" s="184">
        <f t="shared" ca="1" si="259"/>
        <v>0</v>
      </c>
      <c r="J176" s="184">
        <f t="shared" ca="1" si="260"/>
        <v>0</v>
      </c>
      <c r="K176" s="184">
        <f t="shared" ca="1" si="261"/>
        <v>0</v>
      </c>
      <c r="L176" s="184">
        <f t="shared" ca="1" si="262"/>
        <v>0</v>
      </c>
      <c r="M176" s="184">
        <f t="shared" ca="1" si="263"/>
        <v>0</v>
      </c>
      <c r="N176" s="184">
        <f t="shared" ca="1" si="264"/>
        <v>0</v>
      </c>
      <c r="O176" s="184">
        <f t="shared" ca="1" si="265"/>
        <v>0</v>
      </c>
      <c r="P176" s="184">
        <f t="shared" ca="1" si="266"/>
        <v>0</v>
      </c>
      <c r="Q176" s="184">
        <f t="shared" ca="1" si="267"/>
        <v>0</v>
      </c>
      <c r="R176" s="184">
        <f t="shared" ca="1" si="268"/>
        <v>0</v>
      </c>
      <c r="S176" s="184">
        <f t="shared" ca="1" si="269"/>
        <v>0</v>
      </c>
      <c r="T176" s="184">
        <f t="shared" ca="1" si="270"/>
        <v>0</v>
      </c>
      <c r="U176" s="184">
        <f t="shared" ca="1" si="271"/>
        <v>0</v>
      </c>
      <c r="V176" s="184">
        <f t="shared" ca="1" si="272"/>
        <v>0</v>
      </c>
      <c r="W176" s="184">
        <f t="shared" ca="1" si="273"/>
        <v>0</v>
      </c>
      <c r="X176" s="184">
        <f t="shared" ca="1" si="274"/>
        <v>0</v>
      </c>
      <c r="Y176" s="184">
        <f t="shared" ca="1" si="275"/>
        <v>0</v>
      </c>
      <c r="Z176" s="184">
        <f t="shared" ca="1" si="276"/>
        <v>0</v>
      </c>
      <c r="AA176" s="184">
        <f t="shared" ca="1" si="277"/>
        <v>0</v>
      </c>
      <c r="AB176" s="184">
        <f t="shared" ca="1" si="278"/>
        <v>0</v>
      </c>
      <c r="AC176" s="184">
        <f t="shared" ca="1" si="279"/>
        <v>0</v>
      </c>
      <c r="AD176" s="185">
        <f t="shared" ca="1" si="280"/>
        <v>0</v>
      </c>
    </row>
    <row r="177" spans="1:30" ht="17.25" customHeight="1" x14ac:dyDescent="0.3">
      <c r="A177" s="47" t="s">
        <v>390</v>
      </c>
      <c r="B177" s="22" t="s">
        <v>246</v>
      </c>
      <c r="C177" s="22">
        <v>11</v>
      </c>
      <c r="D177" s="96" t="str">
        <f t="shared" ca="1" si="254"/>
        <v>권은숙</v>
      </c>
      <c r="E177" s="96" t="str">
        <f t="shared" ca="1" si="255"/>
        <v>800217-2******</v>
      </c>
      <c r="F177" s="96" t="str">
        <f t="shared" ca="1" si="256"/>
        <v>120여단 3대대</v>
      </c>
      <c r="G177" s="142" t="str">
        <f t="shared" ca="1" si="257"/>
        <v>민간조리원</v>
      </c>
      <c r="H177" s="183">
        <f t="shared" ca="1" si="258"/>
        <v>0</v>
      </c>
      <c r="I177" s="184">
        <f t="shared" ca="1" si="259"/>
        <v>0</v>
      </c>
      <c r="J177" s="184">
        <f t="shared" ca="1" si="260"/>
        <v>0</v>
      </c>
      <c r="K177" s="184">
        <f t="shared" ca="1" si="261"/>
        <v>0</v>
      </c>
      <c r="L177" s="184">
        <f t="shared" ca="1" si="262"/>
        <v>0</v>
      </c>
      <c r="M177" s="184">
        <f t="shared" ca="1" si="263"/>
        <v>0</v>
      </c>
      <c r="N177" s="184">
        <f t="shared" ca="1" si="264"/>
        <v>0</v>
      </c>
      <c r="O177" s="184">
        <f t="shared" ca="1" si="265"/>
        <v>0</v>
      </c>
      <c r="P177" s="184">
        <f t="shared" ca="1" si="266"/>
        <v>0</v>
      </c>
      <c r="Q177" s="184">
        <f t="shared" ca="1" si="267"/>
        <v>0</v>
      </c>
      <c r="R177" s="184">
        <f t="shared" ca="1" si="268"/>
        <v>0</v>
      </c>
      <c r="S177" s="184">
        <f t="shared" ca="1" si="269"/>
        <v>0</v>
      </c>
      <c r="T177" s="184">
        <f t="shared" ca="1" si="270"/>
        <v>0</v>
      </c>
      <c r="U177" s="184">
        <f t="shared" ca="1" si="271"/>
        <v>0</v>
      </c>
      <c r="V177" s="184">
        <f t="shared" ca="1" si="272"/>
        <v>0</v>
      </c>
      <c r="W177" s="184">
        <f t="shared" ca="1" si="273"/>
        <v>0</v>
      </c>
      <c r="X177" s="184">
        <f t="shared" ca="1" si="274"/>
        <v>0</v>
      </c>
      <c r="Y177" s="184">
        <f t="shared" ca="1" si="275"/>
        <v>0</v>
      </c>
      <c r="Z177" s="184">
        <f t="shared" ca="1" si="276"/>
        <v>0</v>
      </c>
      <c r="AA177" s="184">
        <f t="shared" ca="1" si="277"/>
        <v>0</v>
      </c>
      <c r="AB177" s="184">
        <f t="shared" ca="1" si="278"/>
        <v>0</v>
      </c>
      <c r="AC177" s="184">
        <f t="shared" ca="1" si="279"/>
        <v>0</v>
      </c>
      <c r="AD177" s="185">
        <f t="shared" ca="1" si="280"/>
        <v>0</v>
      </c>
    </row>
    <row r="178" spans="1:30" ht="17.25" customHeight="1" x14ac:dyDescent="0.3">
      <c r="A178" s="47" t="s">
        <v>390</v>
      </c>
      <c r="B178" s="22" t="s">
        <v>246</v>
      </c>
      <c r="C178" s="22">
        <v>12</v>
      </c>
      <c r="D178" s="96" t="str">
        <f t="shared" ca="1" si="254"/>
        <v>김명순</v>
      </c>
      <c r="E178" s="96" t="str">
        <f t="shared" ca="1" si="255"/>
        <v>670305-2******</v>
      </c>
      <c r="F178" s="96" t="str">
        <f t="shared" ca="1" si="256"/>
        <v>120여단 5대대</v>
      </c>
      <c r="G178" s="142" t="str">
        <f t="shared" ca="1" si="257"/>
        <v>민간조리원</v>
      </c>
      <c r="H178" s="183">
        <f t="shared" ca="1" si="258"/>
        <v>0</v>
      </c>
      <c r="I178" s="184">
        <f t="shared" ca="1" si="259"/>
        <v>0</v>
      </c>
      <c r="J178" s="184">
        <f t="shared" ca="1" si="260"/>
        <v>0</v>
      </c>
      <c r="K178" s="184">
        <f t="shared" ca="1" si="261"/>
        <v>0</v>
      </c>
      <c r="L178" s="184">
        <f t="shared" ca="1" si="262"/>
        <v>0</v>
      </c>
      <c r="M178" s="184">
        <f t="shared" ca="1" si="263"/>
        <v>0</v>
      </c>
      <c r="N178" s="184">
        <f t="shared" ca="1" si="264"/>
        <v>0</v>
      </c>
      <c r="O178" s="184">
        <f t="shared" ca="1" si="265"/>
        <v>0</v>
      </c>
      <c r="P178" s="184">
        <f t="shared" ca="1" si="266"/>
        <v>0</v>
      </c>
      <c r="Q178" s="184">
        <f t="shared" ca="1" si="267"/>
        <v>0</v>
      </c>
      <c r="R178" s="184">
        <f t="shared" ca="1" si="268"/>
        <v>0</v>
      </c>
      <c r="S178" s="184">
        <f t="shared" ca="1" si="269"/>
        <v>0</v>
      </c>
      <c r="T178" s="184">
        <f t="shared" ca="1" si="270"/>
        <v>0</v>
      </c>
      <c r="U178" s="184">
        <f t="shared" ca="1" si="271"/>
        <v>0</v>
      </c>
      <c r="V178" s="184">
        <f t="shared" ca="1" si="272"/>
        <v>0</v>
      </c>
      <c r="W178" s="184">
        <f t="shared" ca="1" si="273"/>
        <v>0</v>
      </c>
      <c r="X178" s="184">
        <f t="shared" ca="1" si="274"/>
        <v>0</v>
      </c>
      <c r="Y178" s="184">
        <f t="shared" ca="1" si="275"/>
        <v>0</v>
      </c>
      <c r="Z178" s="184">
        <f t="shared" ca="1" si="276"/>
        <v>0</v>
      </c>
      <c r="AA178" s="184">
        <f t="shared" ca="1" si="277"/>
        <v>0</v>
      </c>
      <c r="AB178" s="184">
        <f t="shared" ca="1" si="278"/>
        <v>0</v>
      </c>
      <c r="AC178" s="184">
        <f t="shared" ca="1" si="279"/>
        <v>0</v>
      </c>
      <c r="AD178" s="185">
        <f t="shared" ca="1" si="280"/>
        <v>0</v>
      </c>
    </row>
    <row r="179" spans="1:30" ht="17.25" customHeight="1" x14ac:dyDescent="0.3">
      <c r="A179" s="47" t="s">
        <v>390</v>
      </c>
      <c r="B179" s="22" t="s">
        <v>246</v>
      </c>
      <c r="C179" s="22">
        <v>13</v>
      </c>
      <c r="D179" s="96" t="str">
        <f t="shared" ca="1" si="254"/>
        <v>신명숙</v>
      </c>
      <c r="E179" s="96" t="str">
        <f t="shared" ca="1" si="255"/>
        <v>580528-2******</v>
      </c>
      <c r="F179" s="96" t="str">
        <f t="shared" ca="1" si="256"/>
        <v>120여단 6대대</v>
      </c>
      <c r="G179" s="142" t="str">
        <f t="shared" ca="1" si="257"/>
        <v>민간조리원</v>
      </c>
      <c r="H179" s="183">
        <f t="shared" ca="1" si="258"/>
        <v>0</v>
      </c>
      <c r="I179" s="184">
        <f t="shared" ca="1" si="259"/>
        <v>0</v>
      </c>
      <c r="J179" s="184">
        <f t="shared" ca="1" si="260"/>
        <v>0</v>
      </c>
      <c r="K179" s="184">
        <f t="shared" ca="1" si="261"/>
        <v>0</v>
      </c>
      <c r="L179" s="184">
        <f t="shared" ca="1" si="262"/>
        <v>0</v>
      </c>
      <c r="M179" s="184">
        <f t="shared" ca="1" si="263"/>
        <v>0</v>
      </c>
      <c r="N179" s="184">
        <f t="shared" ca="1" si="264"/>
        <v>0</v>
      </c>
      <c r="O179" s="184">
        <f t="shared" ca="1" si="265"/>
        <v>0</v>
      </c>
      <c r="P179" s="184">
        <f t="shared" ca="1" si="266"/>
        <v>0</v>
      </c>
      <c r="Q179" s="184">
        <f t="shared" ca="1" si="267"/>
        <v>0</v>
      </c>
      <c r="R179" s="184">
        <f t="shared" ca="1" si="268"/>
        <v>0</v>
      </c>
      <c r="S179" s="184">
        <f t="shared" ca="1" si="269"/>
        <v>0</v>
      </c>
      <c r="T179" s="184">
        <f t="shared" ca="1" si="270"/>
        <v>0</v>
      </c>
      <c r="U179" s="184">
        <f t="shared" ca="1" si="271"/>
        <v>0</v>
      </c>
      <c r="V179" s="184">
        <f t="shared" ca="1" si="272"/>
        <v>0</v>
      </c>
      <c r="W179" s="184">
        <f t="shared" ca="1" si="273"/>
        <v>0</v>
      </c>
      <c r="X179" s="184">
        <f t="shared" ca="1" si="274"/>
        <v>0</v>
      </c>
      <c r="Y179" s="184">
        <f t="shared" ca="1" si="275"/>
        <v>0</v>
      </c>
      <c r="Z179" s="184">
        <f t="shared" ca="1" si="276"/>
        <v>0</v>
      </c>
      <c r="AA179" s="184">
        <f t="shared" ca="1" si="277"/>
        <v>0</v>
      </c>
      <c r="AB179" s="184">
        <f t="shared" ca="1" si="278"/>
        <v>0</v>
      </c>
      <c r="AC179" s="184">
        <f t="shared" ca="1" si="279"/>
        <v>0</v>
      </c>
      <c r="AD179" s="185">
        <f t="shared" ca="1" si="280"/>
        <v>0</v>
      </c>
    </row>
    <row r="180" spans="1:30" ht="17.25" customHeight="1" x14ac:dyDescent="0.3">
      <c r="A180" s="47" t="s">
        <v>390</v>
      </c>
      <c r="B180" s="22" t="s">
        <v>246</v>
      </c>
      <c r="C180" s="22">
        <v>14</v>
      </c>
      <c r="D180" s="96" t="str">
        <f t="shared" ca="1" si="254"/>
        <v>김영경</v>
      </c>
      <c r="E180" s="96" t="str">
        <f t="shared" ca="1" si="255"/>
        <v>770214-2******</v>
      </c>
      <c r="F180" s="96" t="str">
        <f t="shared" ca="1" si="256"/>
        <v>121여단 본부</v>
      </c>
      <c r="G180" s="142" t="str">
        <f t="shared" ca="1" si="257"/>
        <v>민간조리원</v>
      </c>
      <c r="H180" s="183">
        <f t="shared" ca="1" si="258"/>
        <v>0</v>
      </c>
      <c r="I180" s="184">
        <f t="shared" ca="1" si="259"/>
        <v>0</v>
      </c>
      <c r="J180" s="184">
        <f t="shared" ca="1" si="260"/>
        <v>0</v>
      </c>
      <c r="K180" s="184">
        <f t="shared" ca="1" si="261"/>
        <v>0</v>
      </c>
      <c r="L180" s="184">
        <f t="shared" ca="1" si="262"/>
        <v>0</v>
      </c>
      <c r="M180" s="184">
        <f t="shared" ca="1" si="263"/>
        <v>0</v>
      </c>
      <c r="N180" s="184">
        <f t="shared" ca="1" si="264"/>
        <v>0</v>
      </c>
      <c r="O180" s="184">
        <f t="shared" ca="1" si="265"/>
        <v>0</v>
      </c>
      <c r="P180" s="184">
        <f t="shared" ca="1" si="266"/>
        <v>0</v>
      </c>
      <c r="Q180" s="184">
        <f t="shared" ca="1" si="267"/>
        <v>0</v>
      </c>
      <c r="R180" s="184">
        <f t="shared" ca="1" si="268"/>
        <v>0</v>
      </c>
      <c r="S180" s="184">
        <f t="shared" ca="1" si="269"/>
        <v>0</v>
      </c>
      <c r="T180" s="184">
        <f t="shared" ca="1" si="270"/>
        <v>0</v>
      </c>
      <c r="U180" s="184">
        <f t="shared" ca="1" si="271"/>
        <v>0</v>
      </c>
      <c r="V180" s="184">
        <f t="shared" ca="1" si="272"/>
        <v>0</v>
      </c>
      <c r="W180" s="184">
        <f t="shared" ca="1" si="273"/>
        <v>0</v>
      </c>
      <c r="X180" s="184">
        <f t="shared" ca="1" si="274"/>
        <v>0</v>
      </c>
      <c r="Y180" s="184">
        <f t="shared" ca="1" si="275"/>
        <v>0</v>
      </c>
      <c r="Z180" s="184">
        <f t="shared" ca="1" si="276"/>
        <v>0</v>
      </c>
      <c r="AA180" s="184">
        <f t="shared" ca="1" si="277"/>
        <v>0</v>
      </c>
      <c r="AB180" s="184">
        <f t="shared" ca="1" si="278"/>
        <v>0</v>
      </c>
      <c r="AC180" s="184">
        <f t="shared" ca="1" si="279"/>
        <v>0</v>
      </c>
      <c r="AD180" s="185">
        <f t="shared" ca="1" si="280"/>
        <v>0</v>
      </c>
    </row>
    <row r="181" spans="1:30" ht="17.25" customHeight="1" x14ac:dyDescent="0.3">
      <c r="A181" s="47" t="s">
        <v>390</v>
      </c>
      <c r="B181" s="22" t="s">
        <v>246</v>
      </c>
      <c r="C181" s="22">
        <v>15</v>
      </c>
      <c r="D181" s="96" t="str">
        <f t="shared" ca="1" si="254"/>
        <v>손송주</v>
      </c>
      <c r="E181" s="96" t="str">
        <f t="shared" ca="1" si="255"/>
        <v>760727-2******</v>
      </c>
      <c r="F181" s="96" t="str">
        <f t="shared" ca="1" si="256"/>
        <v>121여단 본부</v>
      </c>
      <c r="G181" s="142" t="str">
        <f t="shared" ca="1" si="257"/>
        <v>민간조리원</v>
      </c>
      <c r="H181" s="183">
        <f t="shared" ca="1" si="258"/>
        <v>0</v>
      </c>
      <c r="I181" s="184">
        <f t="shared" ca="1" si="259"/>
        <v>0</v>
      </c>
      <c r="J181" s="184">
        <f t="shared" ca="1" si="260"/>
        <v>0</v>
      </c>
      <c r="K181" s="184">
        <f t="shared" ca="1" si="261"/>
        <v>0</v>
      </c>
      <c r="L181" s="184">
        <f t="shared" ca="1" si="262"/>
        <v>0</v>
      </c>
      <c r="M181" s="184">
        <f t="shared" ca="1" si="263"/>
        <v>0</v>
      </c>
      <c r="N181" s="184">
        <f t="shared" ca="1" si="264"/>
        <v>0</v>
      </c>
      <c r="O181" s="184">
        <f t="shared" ca="1" si="265"/>
        <v>0</v>
      </c>
      <c r="P181" s="184">
        <f t="shared" ca="1" si="266"/>
        <v>0</v>
      </c>
      <c r="Q181" s="184">
        <f t="shared" ca="1" si="267"/>
        <v>0</v>
      </c>
      <c r="R181" s="184">
        <f t="shared" ca="1" si="268"/>
        <v>0</v>
      </c>
      <c r="S181" s="184">
        <f t="shared" ca="1" si="269"/>
        <v>0</v>
      </c>
      <c r="T181" s="184">
        <f t="shared" ca="1" si="270"/>
        <v>0</v>
      </c>
      <c r="U181" s="184">
        <f t="shared" ca="1" si="271"/>
        <v>0</v>
      </c>
      <c r="V181" s="184">
        <f t="shared" ca="1" si="272"/>
        <v>0</v>
      </c>
      <c r="W181" s="184">
        <f t="shared" ca="1" si="273"/>
        <v>0</v>
      </c>
      <c r="X181" s="184">
        <f t="shared" ca="1" si="274"/>
        <v>0</v>
      </c>
      <c r="Y181" s="184">
        <f t="shared" ca="1" si="275"/>
        <v>0</v>
      </c>
      <c r="Z181" s="184">
        <f t="shared" ca="1" si="276"/>
        <v>0</v>
      </c>
      <c r="AA181" s="184">
        <f t="shared" ca="1" si="277"/>
        <v>0</v>
      </c>
      <c r="AB181" s="184">
        <f t="shared" ca="1" si="278"/>
        <v>0</v>
      </c>
      <c r="AC181" s="184">
        <f t="shared" ca="1" si="279"/>
        <v>0</v>
      </c>
      <c r="AD181" s="185">
        <f t="shared" ca="1" si="280"/>
        <v>0</v>
      </c>
    </row>
    <row r="182" spans="1:30" ht="17.25" customHeight="1" x14ac:dyDescent="0.3">
      <c r="A182" s="47" t="s">
        <v>390</v>
      </c>
      <c r="B182" s="22" t="s">
        <v>246</v>
      </c>
      <c r="C182" s="22">
        <v>16</v>
      </c>
      <c r="D182" s="96" t="str">
        <f t="shared" ca="1" si="254"/>
        <v>박분영</v>
      </c>
      <c r="E182" s="96" t="str">
        <f t="shared" ca="1" si="255"/>
        <v>800502-2******</v>
      </c>
      <c r="F182" s="96" t="str">
        <f t="shared" ca="1" si="256"/>
        <v>121여단 1대대</v>
      </c>
      <c r="G182" s="142" t="str">
        <f t="shared" ca="1" si="257"/>
        <v>민간조리원</v>
      </c>
      <c r="H182" s="183">
        <f t="shared" ca="1" si="258"/>
        <v>0</v>
      </c>
      <c r="I182" s="184">
        <f t="shared" ca="1" si="259"/>
        <v>0</v>
      </c>
      <c r="J182" s="184">
        <f t="shared" ca="1" si="260"/>
        <v>0</v>
      </c>
      <c r="K182" s="184">
        <f t="shared" ca="1" si="261"/>
        <v>0</v>
      </c>
      <c r="L182" s="184">
        <f t="shared" ca="1" si="262"/>
        <v>0</v>
      </c>
      <c r="M182" s="184">
        <f t="shared" ca="1" si="263"/>
        <v>0</v>
      </c>
      <c r="N182" s="184">
        <f t="shared" ca="1" si="264"/>
        <v>0</v>
      </c>
      <c r="O182" s="184">
        <f t="shared" ca="1" si="265"/>
        <v>0</v>
      </c>
      <c r="P182" s="184">
        <f t="shared" ca="1" si="266"/>
        <v>0</v>
      </c>
      <c r="Q182" s="184">
        <f t="shared" ca="1" si="267"/>
        <v>0</v>
      </c>
      <c r="R182" s="184">
        <f t="shared" ca="1" si="268"/>
        <v>0</v>
      </c>
      <c r="S182" s="184">
        <f t="shared" ca="1" si="269"/>
        <v>0</v>
      </c>
      <c r="T182" s="184">
        <f t="shared" ca="1" si="270"/>
        <v>0</v>
      </c>
      <c r="U182" s="184">
        <f t="shared" ca="1" si="271"/>
        <v>0</v>
      </c>
      <c r="V182" s="184">
        <f t="shared" ca="1" si="272"/>
        <v>0</v>
      </c>
      <c r="W182" s="184">
        <f t="shared" ca="1" si="273"/>
        <v>0</v>
      </c>
      <c r="X182" s="184">
        <f t="shared" ca="1" si="274"/>
        <v>0</v>
      </c>
      <c r="Y182" s="184">
        <f t="shared" ca="1" si="275"/>
        <v>0</v>
      </c>
      <c r="Z182" s="184">
        <f t="shared" ca="1" si="276"/>
        <v>0</v>
      </c>
      <c r="AA182" s="184">
        <f t="shared" ca="1" si="277"/>
        <v>0</v>
      </c>
      <c r="AB182" s="184">
        <f t="shared" ca="1" si="278"/>
        <v>0</v>
      </c>
      <c r="AC182" s="184">
        <f t="shared" ca="1" si="279"/>
        <v>0</v>
      </c>
      <c r="AD182" s="185">
        <f t="shared" ca="1" si="280"/>
        <v>0</v>
      </c>
    </row>
    <row r="183" spans="1:30" ht="17.25" customHeight="1" x14ac:dyDescent="0.3">
      <c r="A183" s="30" t="s">
        <v>91</v>
      </c>
      <c r="B183" s="30" t="s">
        <v>246</v>
      </c>
      <c r="C183" s="30" t="s">
        <v>373</v>
      </c>
      <c r="D183" s="30"/>
      <c r="E183" s="30"/>
      <c r="F183" s="30"/>
      <c r="G183" s="144"/>
      <c r="H183" s="161">
        <f ca="1">SUM(H167:H182)</f>
        <v>0</v>
      </c>
      <c r="I183" s="162">
        <f t="shared" ref="I183:AD183" ca="1" si="281">SUM(I167:I182)</f>
        <v>0</v>
      </c>
      <c r="J183" s="162">
        <f t="shared" ca="1" si="281"/>
        <v>0</v>
      </c>
      <c r="K183" s="162">
        <f t="shared" ca="1" si="281"/>
        <v>0</v>
      </c>
      <c r="L183" s="162">
        <f t="shared" ca="1" si="281"/>
        <v>0</v>
      </c>
      <c r="M183" s="162">
        <f t="shared" ca="1" si="281"/>
        <v>0</v>
      </c>
      <c r="N183" s="162">
        <f t="shared" ca="1" si="281"/>
        <v>0</v>
      </c>
      <c r="O183" s="162">
        <f t="shared" ca="1" si="281"/>
        <v>0</v>
      </c>
      <c r="P183" s="162">
        <f t="shared" ca="1" si="281"/>
        <v>0</v>
      </c>
      <c r="Q183" s="162">
        <f t="shared" ca="1" si="281"/>
        <v>0</v>
      </c>
      <c r="R183" s="162">
        <f t="shared" ca="1" si="281"/>
        <v>0</v>
      </c>
      <c r="S183" s="162">
        <f t="shared" ca="1" si="281"/>
        <v>0</v>
      </c>
      <c r="T183" s="162">
        <f t="shared" ca="1" si="281"/>
        <v>0</v>
      </c>
      <c r="U183" s="162">
        <f t="shared" ca="1" si="281"/>
        <v>0</v>
      </c>
      <c r="V183" s="162">
        <f t="shared" ca="1" si="281"/>
        <v>0</v>
      </c>
      <c r="W183" s="162">
        <f t="shared" ca="1" si="281"/>
        <v>0</v>
      </c>
      <c r="X183" s="162">
        <f t="shared" ca="1" si="281"/>
        <v>0</v>
      </c>
      <c r="Y183" s="162">
        <f t="shared" ca="1" si="281"/>
        <v>0</v>
      </c>
      <c r="Z183" s="162">
        <f t="shared" ca="1" si="281"/>
        <v>0</v>
      </c>
      <c r="AA183" s="162">
        <f t="shared" ca="1" si="281"/>
        <v>0</v>
      </c>
      <c r="AB183" s="162">
        <f t="shared" ca="1" si="281"/>
        <v>0</v>
      </c>
      <c r="AC183" s="162">
        <f t="shared" ca="1" si="281"/>
        <v>0</v>
      </c>
      <c r="AD183" s="163">
        <f t="shared" ca="1" si="281"/>
        <v>0</v>
      </c>
    </row>
    <row r="184" spans="1:30" ht="17.25" customHeight="1" x14ac:dyDescent="0.3">
      <c r="A184" s="47" t="s">
        <v>414</v>
      </c>
      <c r="B184" s="22" t="s">
        <v>234</v>
      </c>
      <c r="C184" s="22">
        <v>1</v>
      </c>
      <c r="D184" s="96" t="str">
        <f ca="1">VLOOKUP($C184,INDIRECT("인사기본정보!$B:$K"),2,0)</f>
        <v>길윤미</v>
      </c>
      <c r="E184" s="96" t="str">
        <f ca="1">VLOOKUP($C184,INDIRECT("인사기본정보!$B:$K"),3,0)</f>
        <v>710309-2******</v>
      </c>
      <c r="F184" s="96" t="str">
        <f ca="1">VLOOKUP($C184,INDIRECT("인사기본정보!$B:$K"),4,0)</f>
        <v>501여단 본부</v>
      </c>
      <c r="G184" s="142" t="str">
        <f ca="1">VLOOKUP($C184,INDIRECT("인사기본정보!$B:$K"),5,0)</f>
        <v>민간조리원</v>
      </c>
      <c r="H184" s="183">
        <f ca="1">VLOOKUP($C184,INDIRECT($A184&amp;"!$A:$BA"),16,0)</f>
        <v>0</v>
      </c>
      <c r="I184" s="184">
        <f ca="1">VLOOKUP($C184,INDIRECT($A184&amp;"!$A:$BA"),17,0)</f>
        <v>0</v>
      </c>
      <c r="J184" s="184">
        <f ca="1">VLOOKUP($C184,INDIRECT($A184&amp;"!$A:$BA"),18,0)</f>
        <v>0</v>
      </c>
      <c r="K184" s="184">
        <f ca="1">VLOOKUP($C184,INDIRECT($A184&amp;"!$A:$BA"),19,0)</f>
        <v>0</v>
      </c>
      <c r="L184" s="184">
        <f ca="1">VLOOKUP($C184,INDIRECT($A184&amp;"!$A:$BA"),20,0)</f>
        <v>0</v>
      </c>
      <c r="M184" s="184">
        <f ca="1">VLOOKUP($C184,INDIRECT($A184&amp;"!$A:$BA"),21,0)</f>
        <v>0</v>
      </c>
      <c r="N184" s="184">
        <f ca="1">VLOOKUP($C184,INDIRECT($A184&amp;"!$A:$BA"),22,0)</f>
        <v>0</v>
      </c>
      <c r="O184" s="184">
        <f ca="1">VLOOKUP($C184,INDIRECT($A184&amp;"!$A:$BA"),23,0)</f>
        <v>0</v>
      </c>
      <c r="P184" s="184">
        <f ca="1">VLOOKUP($C184,INDIRECT($A184&amp;"!$A:$BA"),24,0)</f>
        <v>0</v>
      </c>
      <c r="Q184" s="184">
        <f ca="1">VLOOKUP($C184,INDIRECT($A184&amp;"!$A:$BA"),25,0)</f>
        <v>0</v>
      </c>
      <c r="R184" s="184">
        <f ca="1">VLOOKUP($C184,INDIRECT($A184&amp;"!$A:$BA"),26,0)</f>
        <v>0</v>
      </c>
      <c r="S184" s="184">
        <f ca="1">VLOOKUP($C184,INDIRECT($A184&amp;"!$A:$BA"),27,0)</f>
        <v>0</v>
      </c>
      <c r="T184" s="184">
        <f ca="1">VLOOKUP($C184,INDIRECT($A184&amp;"!$A:$BA"),28,0)</f>
        <v>0</v>
      </c>
      <c r="U184" s="184">
        <f ca="1">VLOOKUP($C184,INDIRECT($A184&amp;"!$A:$BA"),29,0)</f>
        <v>0</v>
      </c>
      <c r="V184" s="184">
        <f ca="1">VLOOKUP($C184,INDIRECT($A184&amp;"!$A:$BA"),30,0)</f>
        <v>0</v>
      </c>
      <c r="W184" s="184">
        <f ca="1">VLOOKUP($C184,INDIRECT($A184&amp;"!$A:$BA"),31,0)</f>
        <v>0</v>
      </c>
      <c r="X184" s="184">
        <f ca="1">VLOOKUP($C184,INDIRECT($A184&amp;"!$A:$BA"),32,0)</f>
        <v>0</v>
      </c>
      <c r="Y184" s="184">
        <f ca="1">VLOOKUP($C184,INDIRECT($A184&amp;"!$A:$BA"),33,0)</f>
        <v>0</v>
      </c>
      <c r="Z184" s="184">
        <f ca="1">VLOOKUP($C184,INDIRECT($A184&amp;"!$A:$BA"),34,0)</f>
        <v>0</v>
      </c>
      <c r="AA184" s="184">
        <f ca="1">VLOOKUP($C184,INDIRECT($A184&amp;"!$A:$BA"),35,0)</f>
        <v>0</v>
      </c>
      <c r="AB184" s="184">
        <f ca="1">VLOOKUP($C184,INDIRECT($A184&amp;"!$A:$BA"),36,0)</f>
        <v>0</v>
      </c>
      <c r="AC184" s="184">
        <f ca="1">VLOOKUP($C184,INDIRECT($A184&amp;"!$A:$BA"),37,0)</f>
        <v>0</v>
      </c>
      <c r="AD184" s="185">
        <f ca="1">VLOOKUP($C184,INDIRECT($A184&amp;"!$A:$BA"),38,0)</f>
        <v>0</v>
      </c>
    </row>
    <row r="185" spans="1:30" ht="17.25" customHeight="1" x14ac:dyDescent="0.3">
      <c r="A185" s="47" t="s">
        <v>414</v>
      </c>
      <c r="B185" s="22" t="s">
        <v>234</v>
      </c>
      <c r="C185" s="22">
        <v>2</v>
      </c>
      <c r="D185" s="96" t="str">
        <f t="shared" ref="D185:D199" ca="1" si="282">VLOOKUP($C185,INDIRECT("인사기본정보!$B:$K"),2,0)</f>
        <v>이성실</v>
      </c>
      <c r="E185" s="96" t="str">
        <f t="shared" ref="E185:E199" ca="1" si="283">VLOOKUP($C185,INDIRECT("인사기본정보!$B:$K"),3,0)</f>
        <v>741204-2******</v>
      </c>
      <c r="F185" s="96" t="str">
        <f t="shared" ref="F185:F199" ca="1" si="284">VLOOKUP($C185,INDIRECT("인사기본정보!$B:$K"),4,0)</f>
        <v>501여단 본부</v>
      </c>
      <c r="G185" s="142" t="str">
        <f t="shared" ref="G185:G199" ca="1" si="285">VLOOKUP($C185,INDIRECT("인사기본정보!$B:$K"),5,0)</f>
        <v>민간조리원</v>
      </c>
      <c r="H185" s="183">
        <f t="shared" ref="H185:H199" ca="1" si="286">VLOOKUP($C185,INDIRECT($A185&amp;"!$A:$BA"),16,0)</f>
        <v>0</v>
      </c>
      <c r="I185" s="184">
        <f t="shared" ref="I185:I199" ca="1" si="287">VLOOKUP($C185,INDIRECT($A185&amp;"!$A:$BA"),17,0)</f>
        <v>0</v>
      </c>
      <c r="J185" s="184">
        <f t="shared" ref="J185:J199" ca="1" si="288">VLOOKUP($C185,INDIRECT($A185&amp;"!$A:$BA"),18,0)</f>
        <v>0</v>
      </c>
      <c r="K185" s="184">
        <f t="shared" ref="K185:K199" ca="1" si="289">VLOOKUP($C185,INDIRECT($A185&amp;"!$A:$BA"),19,0)</f>
        <v>0</v>
      </c>
      <c r="L185" s="184">
        <f t="shared" ref="L185:L199" ca="1" si="290">VLOOKUP($C185,INDIRECT($A185&amp;"!$A:$BA"),20,0)</f>
        <v>0</v>
      </c>
      <c r="M185" s="184">
        <f t="shared" ref="M185:M199" ca="1" si="291">VLOOKUP($C185,INDIRECT($A185&amp;"!$A:$BA"),21,0)</f>
        <v>0</v>
      </c>
      <c r="N185" s="184">
        <f t="shared" ref="N185:N199" ca="1" si="292">VLOOKUP($C185,INDIRECT($A185&amp;"!$A:$BA"),22,0)</f>
        <v>0</v>
      </c>
      <c r="O185" s="184">
        <f t="shared" ref="O185:O199" ca="1" si="293">VLOOKUP($C185,INDIRECT($A185&amp;"!$A:$BA"),23,0)</f>
        <v>0</v>
      </c>
      <c r="P185" s="184">
        <f t="shared" ref="P185:P199" ca="1" si="294">VLOOKUP($C185,INDIRECT($A185&amp;"!$A:$BA"),24,0)</f>
        <v>0</v>
      </c>
      <c r="Q185" s="184">
        <f t="shared" ref="Q185:Q199" ca="1" si="295">VLOOKUP($C185,INDIRECT($A185&amp;"!$A:$BA"),25,0)</f>
        <v>0</v>
      </c>
      <c r="R185" s="184">
        <f t="shared" ref="R185:R199" ca="1" si="296">VLOOKUP($C185,INDIRECT($A185&amp;"!$A:$BA"),26,0)</f>
        <v>0</v>
      </c>
      <c r="S185" s="184">
        <f t="shared" ref="S185:S199" ca="1" si="297">VLOOKUP($C185,INDIRECT($A185&amp;"!$A:$BA"),27,0)</f>
        <v>0</v>
      </c>
      <c r="T185" s="184">
        <f t="shared" ref="T185:T199" ca="1" si="298">VLOOKUP($C185,INDIRECT($A185&amp;"!$A:$BA"),28,0)</f>
        <v>0</v>
      </c>
      <c r="U185" s="184">
        <f t="shared" ref="U185:U199" ca="1" si="299">VLOOKUP($C185,INDIRECT($A185&amp;"!$A:$BA"),29,0)</f>
        <v>0</v>
      </c>
      <c r="V185" s="184">
        <f t="shared" ref="V185:V199" ca="1" si="300">VLOOKUP($C185,INDIRECT($A185&amp;"!$A:$BA"),30,0)</f>
        <v>0</v>
      </c>
      <c r="W185" s="184">
        <f t="shared" ref="W185:W199" ca="1" si="301">VLOOKUP($C185,INDIRECT($A185&amp;"!$A:$BA"),31,0)</f>
        <v>0</v>
      </c>
      <c r="X185" s="184">
        <f t="shared" ref="X185:X199" ca="1" si="302">VLOOKUP($C185,INDIRECT($A185&amp;"!$A:$BA"),32,0)</f>
        <v>0</v>
      </c>
      <c r="Y185" s="184">
        <f t="shared" ref="Y185:Y199" ca="1" si="303">VLOOKUP($C185,INDIRECT($A185&amp;"!$A:$BA"),33,0)</f>
        <v>0</v>
      </c>
      <c r="Z185" s="184">
        <f t="shared" ref="Z185:Z199" ca="1" si="304">VLOOKUP($C185,INDIRECT($A185&amp;"!$A:$BA"),34,0)</f>
        <v>0</v>
      </c>
      <c r="AA185" s="184">
        <f t="shared" ref="AA185:AA199" ca="1" si="305">VLOOKUP($C185,INDIRECT($A185&amp;"!$A:$BA"),35,0)</f>
        <v>0</v>
      </c>
      <c r="AB185" s="184">
        <f t="shared" ref="AB185:AB199" ca="1" si="306">VLOOKUP($C185,INDIRECT($A185&amp;"!$A:$BA"),36,0)</f>
        <v>0</v>
      </c>
      <c r="AC185" s="184">
        <f t="shared" ref="AC185:AC199" ca="1" si="307">VLOOKUP($C185,INDIRECT($A185&amp;"!$A:$BA"),37,0)</f>
        <v>0</v>
      </c>
      <c r="AD185" s="185">
        <f t="shared" ref="AD185:AD199" ca="1" si="308">VLOOKUP($C185,INDIRECT($A185&amp;"!$A:$BA"),38,0)</f>
        <v>0</v>
      </c>
    </row>
    <row r="186" spans="1:30" ht="17.25" customHeight="1" x14ac:dyDescent="0.3">
      <c r="A186" s="47" t="s">
        <v>414</v>
      </c>
      <c r="B186" s="22" t="s">
        <v>234</v>
      </c>
      <c r="C186" s="22">
        <v>3</v>
      </c>
      <c r="D186" s="96" t="str">
        <f t="shared" ca="1" si="282"/>
        <v>임세영</v>
      </c>
      <c r="E186" s="96" t="str">
        <f t="shared" ca="1" si="283"/>
        <v>700910-2******</v>
      </c>
      <c r="F186" s="96" t="str">
        <f t="shared" ca="1" si="284"/>
        <v>501여단 1대대</v>
      </c>
      <c r="G186" s="142" t="str">
        <f t="shared" ca="1" si="285"/>
        <v>민간조리원</v>
      </c>
      <c r="H186" s="183">
        <f t="shared" ca="1" si="286"/>
        <v>0</v>
      </c>
      <c r="I186" s="184">
        <f t="shared" ca="1" si="287"/>
        <v>0</v>
      </c>
      <c r="J186" s="184">
        <f t="shared" ca="1" si="288"/>
        <v>0</v>
      </c>
      <c r="K186" s="184">
        <f t="shared" ca="1" si="289"/>
        <v>0</v>
      </c>
      <c r="L186" s="184">
        <f t="shared" ca="1" si="290"/>
        <v>0</v>
      </c>
      <c r="M186" s="184">
        <f t="shared" ca="1" si="291"/>
        <v>0</v>
      </c>
      <c r="N186" s="184">
        <f t="shared" ca="1" si="292"/>
        <v>0</v>
      </c>
      <c r="O186" s="184">
        <f t="shared" ca="1" si="293"/>
        <v>0</v>
      </c>
      <c r="P186" s="184">
        <f t="shared" ca="1" si="294"/>
        <v>0</v>
      </c>
      <c r="Q186" s="184">
        <f t="shared" ca="1" si="295"/>
        <v>0</v>
      </c>
      <c r="R186" s="184">
        <f t="shared" ca="1" si="296"/>
        <v>0</v>
      </c>
      <c r="S186" s="184">
        <f t="shared" ca="1" si="297"/>
        <v>0</v>
      </c>
      <c r="T186" s="184">
        <f t="shared" ca="1" si="298"/>
        <v>0</v>
      </c>
      <c r="U186" s="184">
        <f t="shared" ca="1" si="299"/>
        <v>0</v>
      </c>
      <c r="V186" s="184">
        <f t="shared" ca="1" si="300"/>
        <v>0</v>
      </c>
      <c r="W186" s="184">
        <f t="shared" ca="1" si="301"/>
        <v>0</v>
      </c>
      <c r="X186" s="184">
        <f t="shared" ca="1" si="302"/>
        <v>0</v>
      </c>
      <c r="Y186" s="184">
        <f t="shared" ca="1" si="303"/>
        <v>0</v>
      </c>
      <c r="Z186" s="184">
        <f t="shared" ca="1" si="304"/>
        <v>0</v>
      </c>
      <c r="AA186" s="184">
        <f t="shared" ca="1" si="305"/>
        <v>0</v>
      </c>
      <c r="AB186" s="184">
        <f t="shared" ca="1" si="306"/>
        <v>0</v>
      </c>
      <c r="AC186" s="184">
        <f t="shared" ca="1" si="307"/>
        <v>0</v>
      </c>
      <c r="AD186" s="185">
        <f t="shared" ca="1" si="308"/>
        <v>0</v>
      </c>
    </row>
    <row r="187" spans="1:30" ht="17.25" customHeight="1" x14ac:dyDescent="0.3">
      <c r="A187" s="47" t="s">
        <v>414</v>
      </c>
      <c r="B187" s="22" t="s">
        <v>234</v>
      </c>
      <c r="C187" s="22">
        <v>4</v>
      </c>
      <c r="D187" s="96" t="str">
        <f t="shared" ca="1" si="282"/>
        <v>김서정</v>
      </c>
      <c r="E187" s="96" t="str">
        <f t="shared" ca="1" si="283"/>
        <v>780828-2******</v>
      </c>
      <c r="F187" s="96" t="str">
        <f t="shared" ca="1" si="284"/>
        <v>501여단 4대대</v>
      </c>
      <c r="G187" s="142" t="str">
        <f t="shared" ca="1" si="285"/>
        <v>민간조리원</v>
      </c>
      <c r="H187" s="183">
        <f t="shared" ca="1" si="286"/>
        <v>0</v>
      </c>
      <c r="I187" s="184">
        <f t="shared" ca="1" si="287"/>
        <v>0</v>
      </c>
      <c r="J187" s="184">
        <f t="shared" ca="1" si="288"/>
        <v>0</v>
      </c>
      <c r="K187" s="184">
        <f t="shared" ca="1" si="289"/>
        <v>0</v>
      </c>
      <c r="L187" s="184">
        <f t="shared" ca="1" si="290"/>
        <v>0</v>
      </c>
      <c r="M187" s="184">
        <f t="shared" ca="1" si="291"/>
        <v>0</v>
      </c>
      <c r="N187" s="184">
        <f t="shared" ca="1" si="292"/>
        <v>0</v>
      </c>
      <c r="O187" s="184">
        <f t="shared" ca="1" si="293"/>
        <v>0</v>
      </c>
      <c r="P187" s="184">
        <f t="shared" ca="1" si="294"/>
        <v>0</v>
      </c>
      <c r="Q187" s="184">
        <f t="shared" ca="1" si="295"/>
        <v>0</v>
      </c>
      <c r="R187" s="184">
        <f t="shared" ca="1" si="296"/>
        <v>0</v>
      </c>
      <c r="S187" s="184">
        <f t="shared" ca="1" si="297"/>
        <v>0</v>
      </c>
      <c r="T187" s="184">
        <f t="shared" ca="1" si="298"/>
        <v>0</v>
      </c>
      <c r="U187" s="184">
        <f t="shared" ca="1" si="299"/>
        <v>0</v>
      </c>
      <c r="V187" s="184">
        <f t="shared" ca="1" si="300"/>
        <v>0</v>
      </c>
      <c r="W187" s="184">
        <f t="shared" ca="1" si="301"/>
        <v>0</v>
      </c>
      <c r="X187" s="184">
        <f t="shared" ca="1" si="302"/>
        <v>0</v>
      </c>
      <c r="Y187" s="184">
        <f t="shared" ca="1" si="303"/>
        <v>0</v>
      </c>
      <c r="Z187" s="184">
        <f t="shared" ca="1" si="304"/>
        <v>0</v>
      </c>
      <c r="AA187" s="184">
        <f t="shared" ca="1" si="305"/>
        <v>0</v>
      </c>
      <c r="AB187" s="184">
        <f t="shared" ca="1" si="306"/>
        <v>0</v>
      </c>
      <c r="AC187" s="184">
        <f t="shared" ca="1" si="307"/>
        <v>0</v>
      </c>
      <c r="AD187" s="185">
        <f t="shared" ca="1" si="308"/>
        <v>0</v>
      </c>
    </row>
    <row r="188" spans="1:30" ht="17.25" customHeight="1" x14ac:dyDescent="0.3">
      <c r="A188" s="47" t="s">
        <v>414</v>
      </c>
      <c r="B188" s="22" t="s">
        <v>234</v>
      </c>
      <c r="C188" s="22">
        <v>5</v>
      </c>
      <c r="D188" s="96" t="str">
        <f t="shared" ca="1" si="282"/>
        <v>윤정여</v>
      </c>
      <c r="E188" s="96" t="str">
        <f t="shared" ca="1" si="283"/>
        <v>691023-2******</v>
      </c>
      <c r="F188" s="96" t="str">
        <f t="shared" ca="1" si="284"/>
        <v>501여단 6대대</v>
      </c>
      <c r="G188" s="142" t="str">
        <f t="shared" ca="1" si="285"/>
        <v>민간조리원</v>
      </c>
      <c r="H188" s="183">
        <f t="shared" ca="1" si="286"/>
        <v>0</v>
      </c>
      <c r="I188" s="184">
        <f t="shared" ca="1" si="287"/>
        <v>0</v>
      </c>
      <c r="J188" s="184">
        <f t="shared" ca="1" si="288"/>
        <v>0</v>
      </c>
      <c r="K188" s="184">
        <f t="shared" ca="1" si="289"/>
        <v>0</v>
      </c>
      <c r="L188" s="184">
        <f t="shared" ca="1" si="290"/>
        <v>0</v>
      </c>
      <c r="M188" s="184">
        <f t="shared" ca="1" si="291"/>
        <v>0</v>
      </c>
      <c r="N188" s="184">
        <f t="shared" ca="1" si="292"/>
        <v>0</v>
      </c>
      <c r="O188" s="184">
        <f t="shared" ca="1" si="293"/>
        <v>0</v>
      </c>
      <c r="P188" s="184">
        <f t="shared" ca="1" si="294"/>
        <v>0</v>
      </c>
      <c r="Q188" s="184">
        <f t="shared" ca="1" si="295"/>
        <v>0</v>
      </c>
      <c r="R188" s="184">
        <f t="shared" ca="1" si="296"/>
        <v>0</v>
      </c>
      <c r="S188" s="184">
        <f t="shared" ca="1" si="297"/>
        <v>0</v>
      </c>
      <c r="T188" s="184">
        <f t="shared" ca="1" si="298"/>
        <v>0</v>
      </c>
      <c r="U188" s="184">
        <f t="shared" ca="1" si="299"/>
        <v>0</v>
      </c>
      <c r="V188" s="184">
        <f t="shared" ca="1" si="300"/>
        <v>0</v>
      </c>
      <c r="W188" s="184">
        <f t="shared" ca="1" si="301"/>
        <v>0</v>
      </c>
      <c r="X188" s="184">
        <f t="shared" ca="1" si="302"/>
        <v>0</v>
      </c>
      <c r="Y188" s="184">
        <f t="shared" ca="1" si="303"/>
        <v>0</v>
      </c>
      <c r="Z188" s="184">
        <f t="shared" ca="1" si="304"/>
        <v>0</v>
      </c>
      <c r="AA188" s="184">
        <f t="shared" ca="1" si="305"/>
        <v>0</v>
      </c>
      <c r="AB188" s="184">
        <f t="shared" ca="1" si="306"/>
        <v>0</v>
      </c>
      <c r="AC188" s="184">
        <f t="shared" ca="1" si="307"/>
        <v>0</v>
      </c>
      <c r="AD188" s="185">
        <f t="shared" ca="1" si="308"/>
        <v>0</v>
      </c>
    </row>
    <row r="189" spans="1:30" ht="17.25" customHeight="1" x14ac:dyDescent="0.3">
      <c r="A189" s="47" t="s">
        <v>414</v>
      </c>
      <c r="B189" s="22" t="s">
        <v>234</v>
      </c>
      <c r="C189" s="22">
        <v>6</v>
      </c>
      <c r="D189" s="96" t="str">
        <f t="shared" ca="1" si="282"/>
        <v>홍정희</v>
      </c>
      <c r="E189" s="96" t="str">
        <f t="shared" ca="1" si="283"/>
        <v>611210-2******</v>
      </c>
      <c r="F189" s="96" t="str">
        <f t="shared" ca="1" si="284"/>
        <v>501여단 7대대</v>
      </c>
      <c r="G189" s="142" t="str">
        <f t="shared" ca="1" si="285"/>
        <v>민간조리원</v>
      </c>
      <c r="H189" s="183">
        <f t="shared" ca="1" si="286"/>
        <v>0</v>
      </c>
      <c r="I189" s="184">
        <f t="shared" ca="1" si="287"/>
        <v>0</v>
      </c>
      <c r="J189" s="184">
        <f t="shared" ca="1" si="288"/>
        <v>0</v>
      </c>
      <c r="K189" s="184">
        <f t="shared" ca="1" si="289"/>
        <v>0</v>
      </c>
      <c r="L189" s="184">
        <f t="shared" ca="1" si="290"/>
        <v>0</v>
      </c>
      <c r="M189" s="184">
        <f t="shared" ca="1" si="291"/>
        <v>0</v>
      </c>
      <c r="N189" s="184">
        <f t="shared" ca="1" si="292"/>
        <v>0</v>
      </c>
      <c r="O189" s="184">
        <f t="shared" ca="1" si="293"/>
        <v>0</v>
      </c>
      <c r="P189" s="184">
        <f t="shared" ca="1" si="294"/>
        <v>0</v>
      </c>
      <c r="Q189" s="184">
        <f t="shared" ca="1" si="295"/>
        <v>0</v>
      </c>
      <c r="R189" s="184">
        <f t="shared" ca="1" si="296"/>
        <v>0</v>
      </c>
      <c r="S189" s="184">
        <f t="shared" ca="1" si="297"/>
        <v>0</v>
      </c>
      <c r="T189" s="184">
        <f t="shared" ca="1" si="298"/>
        <v>0</v>
      </c>
      <c r="U189" s="184">
        <f t="shared" ca="1" si="299"/>
        <v>0</v>
      </c>
      <c r="V189" s="184">
        <f t="shared" ca="1" si="300"/>
        <v>0</v>
      </c>
      <c r="W189" s="184">
        <f t="shared" ca="1" si="301"/>
        <v>0</v>
      </c>
      <c r="X189" s="184">
        <f t="shared" ca="1" si="302"/>
        <v>0</v>
      </c>
      <c r="Y189" s="184">
        <f t="shared" ca="1" si="303"/>
        <v>0</v>
      </c>
      <c r="Z189" s="184">
        <f t="shared" ca="1" si="304"/>
        <v>0</v>
      </c>
      <c r="AA189" s="184">
        <f t="shared" ca="1" si="305"/>
        <v>0</v>
      </c>
      <c r="AB189" s="184">
        <f t="shared" ca="1" si="306"/>
        <v>0</v>
      </c>
      <c r="AC189" s="184">
        <f t="shared" ca="1" si="307"/>
        <v>0</v>
      </c>
      <c r="AD189" s="185">
        <f t="shared" ca="1" si="308"/>
        <v>0</v>
      </c>
    </row>
    <row r="190" spans="1:30" ht="17.25" customHeight="1" x14ac:dyDescent="0.3">
      <c r="A190" s="47" t="s">
        <v>414</v>
      </c>
      <c r="B190" s="22" t="s">
        <v>234</v>
      </c>
      <c r="C190" s="22">
        <v>7</v>
      </c>
      <c r="D190" s="96" t="str">
        <f t="shared" ca="1" si="282"/>
        <v>이숙이</v>
      </c>
      <c r="E190" s="96" t="str">
        <f t="shared" ca="1" si="283"/>
        <v>680604-2******</v>
      </c>
      <c r="F190" s="96" t="str">
        <f t="shared" ca="1" si="284"/>
        <v>120여단 본부</v>
      </c>
      <c r="G190" s="142" t="str">
        <f t="shared" ca="1" si="285"/>
        <v>민간조리원</v>
      </c>
      <c r="H190" s="183">
        <f t="shared" ca="1" si="286"/>
        <v>0</v>
      </c>
      <c r="I190" s="184">
        <f t="shared" ca="1" si="287"/>
        <v>0</v>
      </c>
      <c r="J190" s="184">
        <f t="shared" ca="1" si="288"/>
        <v>0</v>
      </c>
      <c r="K190" s="184">
        <f t="shared" ca="1" si="289"/>
        <v>0</v>
      </c>
      <c r="L190" s="184">
        <f t="shared" ca="1" si="290"/>
        <v>0</v>
      </c>
      <c r="M190" s="184">
        <f t="shared" ca="1" si="291"/>
        <v>0</v>
      </c>
      <c r="N190" s="184">
        <f t="shared" ca="1" si="292"/>
        <v>0</v>
      </c>
      <c r="O190" s="184">
        <f t="shared" ca="1" si="293"/>
        <v>0</v>
      </c>
      <c r="P190" s="184">
        <f t="shared" ca="1" si="294"/>
        <v>0</v>
      </c>
      <c r="Q190" s="184">
        <f t="shared" ca="1" si="295"/>
        <v>0</v>
      </c>
      <c r="R190" s="184">
        <f t="shared" ca="1" si="296"/>
        <v>0</v>
      </c>
      <c r="S190" s="184">
        <f t="shared" ca="1" si="297"/>
        <v>0</v>
      </c>
      <c r="T190" s="184">
        <f t="shared" ca="1" si="298"/>
        <v>0</v>
      </c>
      <c r="U190" s="184">
        <f t="shared" ca="1" si="299"/>
        <v>0</v>
      </c>
      <c r="V190" s="184">
        <f t="shared" ca="1" si="300"/>
        <v>0</v>
      </c>
      <c r="W190" s="184">
        <f t="shared" ca="1" si="301"/>
        <v>0</v>
      </c>
      <c r="X190" s="184">
        <f t="shared" ca="1" si="302"/>
        <v>0</v>
      </c>
      <c r="Y190" s="184">
        <f t="shared" ca="1" si="303"/>
        <v>0</v>
      </c>
      <c r="Z190" s="184">
        <f t="shared" ca="1" si="304"/>
        <v>0</v>
      </c>
      <c r="AA190" s="184">
        <f t="shared" ca="1" si="305"/>
        <v>0</v>
      </c>
      <c r="AB190" s="184">
        <f t="shared" ca="1" si="306"/>
        <v>0</v>
      </c>
      <c r="AC190" s="184">
        <f t="shared" ca="1" si="307"/>
        <v>0</v>
      </c>
      <c r="AD190" s="185">
        <f t="shared" ca="1" si="308"/>
        <v>0</v>
      </c>
    </row>
    <row r="191" spans="1:30" ht="17.25" customHeight="1" x14ac:dyDescent="0.3">
      <c r="A191" s="47" t="s">
        <v>414</v>
      </c>
      <c r="B191" s="22" t="s">
        <v>234</v>
      </c>
      <c r="C191" s="22">
        <v>8</v>
      </c>
      <c r="D191" s="96" t="str">
        <f t="shared" ca="1" si="282"/>
        <v>박순득</v>
      </c>
      <c r="E191" s="96" t="str">
        <f t="shared" ca="1" si="283"/>
        <v>610119-2******</v>
      </c>
      <c r="F191" s="96" t="str">
        <f t="shared" ca="1" si="284"/>
        <v>120여단 1대대</v>
      </c>
      <c r="G191" s="142" t="str">
        <f t="shared" ca="1" si="285"/>
        <v>민간조리원</v>
      </c>
      <c r="H191" s="183">
        <f t="shared" ca="1" si="286"/>
        <v>0</v>
      </c>
      <c r="I191" s="184">
        <f t="shared" ca="1" si="287"/>
        <v>0</v>
      </c>
      <c r="J191" s="184">
        <f t="shared" ca="1" si="288"/>
        <v>0</v>
      </c>
      <c r="K191" s="184">
        <f t="shared" ca="1" si="289"/>
        <v>0</v>
      </c>
      <c r="L191" s="184">
        <f t="shared" ca="1" si="290"/>
        <v>0</v>
      </c>
      <c r="M191" s="184">
        <f t="shared" ca="1" si="291"/>
        <v>0</v>
      </c>
      <c r="N191" s="184">
        <f t="shared" ca="1" si="292"/>
        <v>0</v>
      </c>
      <c r="O191" s="184">
        <f t="shared" ca="1" si="293"/>
        <v>0</v>
      </c>
      <c r="P191" s="184">
        <f t="shared" ca="1" si="294"/>
        <v>0</v>
      </c>
      <c r="Q191" s="184">
        <f t="shared" ca="1" si="295"/>
        <v>0</v>
      </c>
      <c r="R191" s="184">
        <f t="shared" ca="1" si="296"/>
        <v>0</v>
      </c>
      <c r="S191" s="184">
        <f t="shared" ca="1" si="297"/>
        <v>0</v>
      </c>
      <c r="T191" s="184">
        <f t="shared" ca="1" si="298"/>
        <v>0</v>
      </c>
      <c r="U191" s="184">
        <f t="shared" ca="1" si="299"/>
        <v>0</v>
      </c>
      <c r="V191" s="184">
        <f t="shared" ca="1" si="300"/>
        <v>0</v>
      </c>
      <c r="W191" s="184">
        <f t="shared" ca="1" si="301"/>
        <v>0</v>
      </c>
      <c r="X191" s="184">
        <f t="shared" ca="1" si="302"/>
        <v>0</v>
      </c>
      <c r="Y191" s="184">
        <f t="shared" ca="1" si="303"/>
        <v>0</v>
      </c>
      <c r="Z191" s="184">
        <f t="shared" ca="1" si="304"/>
        <v>0</v>
      </c>
      <c r="AA191" s="184">
        <f t="shared" ca="1" si="305"/>
        <v>0</v>
      </c>
      <c r="AB191" s="184">
        <f t="shared" ca="1" si="306"/>
        <v>0</v>
      </c>
      <c r="AC191" s="184">
        <f t="shared" ca="1" si="307"/>
        <v>0</v>
      </c>
      <c r="AD191" s="185">
        <f t="shared" ca="1" si="308"/>
        <v>0</v>
      </c>
    </row>
    <row r="192" spans="1:30" ht="17.25" customHeight="1" x14ac:dyDescent="0.3">
      <c r="A192" s="47" t="s">
        <v>414</v>
      </c>
      <c r="B192" s="22" t="s">
        <v>234</v>
      </c>
      <c r="C192" s="22">
        <v>9</v>
      </c>
      <c r="D192" s="96" t="str">
        <f t="shared" ca="1" si="282"/>
        <v>양희자</v>
      </c>
      <c r="E192" s="96" t="str">
        <f t="shared" ca="1" si="283"/>
        <v>670115-2******</v>
      </c>
      <c r="F192" s="96" t="str">
        <f t="shared" ca="1" si="284"/>
        <v>120여단 2대대</v>
      </c>
      <c r="G192" s="142" t="str">
        <f t="shared" ca="1" si="285"/>
        <v>민간조리원</v>
      </c>
      <c r="H192" s="183">
        <f t="shared" ca="1" si="286"/>
        <v>0</v>
      </c>
      <c r="I192" s="184">
        <f t="shared" ca="1" si="287"/>
        <v>0</v>
      </c>
      <c r="J192" s="184">
        <f t="shared" ca="1" si="288"/>
        <v>0</v>
      </c>
      <c r="K192" s="184">
        <f t="shared" ca="1" si="289"/>
        <v>0</v>
      </c>
      <c r="L192" s="184">
        <f t="shared" ca="1" si="290"/>
        <v>0</v>
      </c>
      <c r="M192" s="184">
        <f t="shared" ca="1" si="291"/>
        <v>0</v>
      </c>
      <c r="N192" s="184">
        <f t="shared" ca="1" si="292"/>
        <v>0</v>
      </c>
      <c r="O192" s="184">
        <f t="shared" ca="1" si="293"/>
        <v>0</v>
      </c>
      <c r="P192" s="184">
        <f t="shared" ca="1" si="294"/>
        <v>0</v>
      </c>
      <c r="Q192" s="184">
        <f t="shared" ca="1" si="295"/>
        <v>0</v>
      </c>
      <c r="R192" s="184">
        <f t="shared" ca="1" si="296"/>
        <v>0</v>
      </c>
      <c r="S192" s="184">
        <f t="shared" ca="1" si="297"/>
        <v>0</v>
      </c>
      <c r="T192" s="184">
        <f t="shared" ca="1" si="298"/>
        <v>0</v>
      </c>
      <c r="U192" s="184">
        <f t="shared" ca="1" si="299"/>
        <v>0</v>
      </c>
      <c r="V192" s="184">
        <f t="shared" ca="1" si="300"/>
        <v>0</v>
      </c>
      <c r="W192" s="184">
        <f t="shared" ca="1" si="301"/>
        <v>0</v>
      </c>
      <c r="X192" s="184">
        <f t="shared" ca="1" si="302"/>
        <v>0</v>
      </c>
      <c r="Y192" s="184">
        <f t="shared" ca="1" si="303"/>
        <v>0</v>
      </c>
      <c r="Z192" s="184">
        <f t="shared" ca="1" si="304"/>
        <v>0</v>
      </c>
      <c r="AA192" s="184">
        <f t="shared" ca="1" si="305"/>
        <v>0</v>
      </c>
      <c r="AB192" s="184">
        <f t="shared" ca="1" si="306"/>
        <v>0</v>
      </c>
      <c r="AC192" s="184">
        <f t="shared" ca="1" si="307"/>
        <v>0</v>
      </c>
      <c r="AD192" s="185">
        <f t="shared" ca="1" si="308"/>
        <v>0</v>
      </c>
    </row>
    <row r="193" spans="1:30" ht="17.25" customHeight="1" x14ac:dyDescent="0.3">
      <c r="A193" s="47" t="s">
        <v>414</v>
      </c>
      <c r="B193" s="22" t="s">
        <v>234</v>
      </c>
      <c r="C193" s="22">
        <v>10</v>
      </c>
      <c r="D193" s="96" t="str">
        <f t="shared" ca="1" si="282"/>
        <v>권경임</v>
      </c>
      <c r="E193" s="96" t="str">
        <f t="shared" ca="1" si="283"/>
        <v>640419-2******</v>
      </c>
      <c r="F193" s="96" t="str">
        <f t="shared" ca="1" si="284"/>
        <v>120여단 3대대</v>
      </c>
      <c r="G193" s="142" t="str">
        <f t="shared" ca="1" si="285"/>
        <v>민간조리원</v>
      </c>
      <c r="H193" s="183">
        <f t="shared" ca="1" si="286"/>
        <v>0</v>
      </c>
      <c r="I193" s="184">
        <f t="shared" ca="1" si="287"/>
        <v>0</v>
      </c>
      <c r="J193" s="184">
        <f t="shared" ca="1" si="288"/>
        <v>0</v>
      </c>
      <c r="K193" s="184">
        <f t="shared" ca="1" si="289"/>
        <v>0</v>
      </c>
      <c r="L193" s="184">
        <f t="shared" ca="1" si="290"/>
        <v>0</v>
      </c>
      <c r="M193" s="184">
        <f t="shared" ca="1" si="291"/>
        <v>0</v>
      </c>
      <c r="N193" s="184">
        <f t="shared" ca="1" si="292"/>
        <v>0</v>
      </c>
      <c r="O193" s="184">
        <f t="shared" ca="1" si="293"/>
        <v>0</v>
      </c>
      <c r="P193" s="184">
        <f t="shared" ca="1" si="294"/>
        <v>0</v>
      </c>
      <c r="Q193" s="184">
        <f t="shared" ca="1" si="295"/>
        <v>0</v>
      </c>
      <c r="R193" s="184">
        <f t="shared" ca="1" si="296"/>
        <v>0</v>
      </c>
      <c r="S193" s="184">
        <f t="shared" ca="1" si="297"/>
        <v>0</v>
      </c>
      <c r="T193" s="184">
        <f t="shared" ca="1" si="298"/>
        <v>0</v>
      </c>
      <c r="U193" s="184">
        <f t="shared" ca="1" si="299"/>
        <v>0</v>
      </c>
      <c r="V193" s="184">
        <f t="shared" ca="1" si="300"/>
        <v>0</v>
      </c>
      <c r="W193" s="184">
        <f t="shared" ca="1" si="301"/>
        <v>0</v>
      </c>
      <c r="X193" s="184">
        <f t="shared" ca="1" si="302"/>
        <v>0</v>
      </c>
      <c r="Y193" s="184">
        <f t="shared" ca="1" si="303"/>
        <v>0</v>
      </c>
      <c r="Z193" s="184">
        <f t="shared" ca="1" si="304"/>
        <v>0</v>
      </c>
      <c r="AA193" s="184">
        <f t="shared" ca="1" si="305"/>
        <v>0</v>
      </c>
      <c r="AB193" s="184">
        <f t="shared" ca="1" si="306"/>
        <v>0</v>
      </c>
      <c r="AC193" s="184">
        <f t="shared" ca="1" si="307"/>
        <v>0</v>
      </c>
      <c r="AD193" s="185">
        <f t="shared" ca="1" si="308"/>
        <v>0</v>
      </c>
    </row>
    <row r="194" spans="1:30" ht="17.25" customHeight="1" x14ac:dyDescent="0.3">
      <c r="A194" s="47" t="s">
        <v>414</v>
      </c>
      <c r="B194" s="22" t="s">
        <v>234</v>
      </c>
      <c r="C194" s="22">
        <v>11</v>
      </c>
      <c r="D194" s="96" t="str">
        <f t="shared" ca="1" si="282"/>
        <v>권은숙</v>
      </c>
      <c r="E194" s="96" t="str">
        <f t="shared" ca="1" si="283"/>
        <v>800217-2******</v>
      </c>
      <c r="F194" s="96" t="str">
        <f t="shared" ca="1" si="284"/>
        <v>120여단 3대대</v>
      </c>
      <c r="G194" s="142" t="str">
        <f t="shared" ca="1" si="285"/>
        <v>민간조리원</v>
      </c>
      <c r="H194" s="183">
        <f t="shared" ca="1" si="286"/>
        <v>0</v>
      </c>
      <c r="I194" s="184">
        <f t="shared" ca="1" si="287"/>
        <v>0</v>
      </c>
      <c r="J194" s="184">
        <f t="shared" ca="1" si="288"/>
        <v>0</v>
      </c>
      <c r="K194" s="184">
        <f t="shared" ca="1" si="289"/>
        <v>0</v>
      </c>
      <c r="L194" s="184">
        <f t="shared" ca="1" si="290"/>
        <v>0</v>
      </c>
      <c r="M194" s="184">
        <f t="shared" ca="1" si="291"/>
        <v>0</v>
      </c>
      <c r="N194" s="184">
        <f t="shared" ca="1" si="292"/>
        <v>0</v>
      </c>
      <c r="O194" s="184">
        <f t="shared" ca="1" si="293"/>
        <v>0</v>
      </c>
      <c r="P194" s="184">
        <f t="shared" ca="1" si="294"/>
        <v>0</v>
      </c>
      <c r="Q194" s="184">
        <f t="shared" ca="1" si="295"/>
        <v>0</v>
      </c>
      <c r="R194" s="184">
        <f t="shared" ca="1" si="296"/>
        <v>0</v>
      </c>
      <c r="S194" s="184">
        <f t="shared" ca="1" si="297"/>
        <v>0</v>
      </c>
      <c r="T194" s="184">
        <f t="shared" ca="1" si="298"/>
        <v>0</v>
      </c>
      <c r="U194" s="184">
        <f t="shared" ca="1" si="299"/>
        <v>0</v>
      </c>
      <c r="V194" s="184">
        <f t="shared" ca="1" si="300"/>
        <v>0</v>
      </c>
      <c r="W194" s="184">
        <f t="shared" ca="1" si="301"/>
        <v>0</v>
      </c>
      <c r="X194" s="184">
        <f t="shared" ca="1" si="302"/>
        <v>0</v>
      </c>
      <c r="Y194" s="184">
        <f t="shared" ca="1" si="303"/>
        <v>0</v>
      </c>
      <c r="Z194" s="184">
        <f t="shared" ca="1" si="304"/>
        <v>0</v>
      </c>
      <c r="AA194" s="184">
        <f t="shared" ca="1" si="305"/>
        <v>0</v>
      </c>
      <c r="AB194" s="184">
        <f t="shared" ca="1" si="306"/>
        <v>0</v>
      </c>
      <c r="AC194" s="184">
        <f t="shared" ca="1" si="307"/>
        <v>0</v>
      </c>
      <c r="AD194" s="185">
        <f t="shared" ca="1" si="308"/>
        <v>0</v>
      </c>
    </row>
    <row r="195" spans="1:30" ht="17.25" customHeight="1" x14ac:dyDescent="0.3">
      <c r="A195" s="47" t="s">
        <v>414</v>
      </c>
      <c r="B195" s="22" t="s">
        <v>234</v>
      </c>
      <c r="C195" s="22">
        <v>12</v>
      </c>
      <c r="D195" s="96" t="str">
        <f t="shared" ca="1" si="282"/>
        <v>김명순</v>
      </c>
      <c r="E195" s="96" t="str">
        <f t="shared" ca="1" si="283"/>
        <v>670305-2******</v>
      </c>
      <c r="F195" s="96" t="str">
        <f t="shared" ca="1" si="284"/>
        <v>120여단 5대대</v>
      </c>
      <c r="G195" s="142" t="str">
        <f t="shared" ca="1" si="285"/>
        <v>민간조리원</v>
      </c>
      <c r="H195" s="183">
        <f t="shared" ca="1" si="286"/>
        <v>0</v>
      </c>
      <c r="I195" s="184">
        <f t="shared" ca="1" si="287"/>
        <v>0</v>
      </c>
      <c r="J195" s="184">
        <f t="shared" ca="1" si="288"/>
        <v>0</v>
      </c>
      <c r="K195" s="184">
        <f t="shared" ca="1" si="289"/>
        <v>0</v>
      </c>
      <c r="L195" s="184">
        <f t="shared" ca="1" si="290"/>
        <v>0</v>
      </c>
      <c r="M195" s="184">
        <f t="shared" ca="1" si="291"/>
        <v>0</v>
      </c>
      <c r="N195" s="184">
        <f t="shared" ca="1" si="292"/>
        <v>0</v>
      </c>
      <c r="O195" s="184">
        <f t="shared" ca="1" si="293"/>
        <v>0</v>
      </c>
      <c r="P195" s="184">
        <f t="shared" ca="1" si="294"/>
        <v>0</v>
      </c>
      <c r="Q195" s="184">
        <f t="shared" ca="1" si="295"/>
        <v>0</v>
      </c>
      <c r="R195" s="184">
        <f t="shared" ca="1" si="296"/>
        <v>0</v>
      </c>
      <c r="S195" s="184">
        <f t="shared" ca="1" si="297"/>
        <v>0</v>
      </c>
      <c r="T195" s="184">
        <f t="shared" ca="1" si="298"/>
        <v>0</v>
      </c>
      <c r="U195" s="184">
        <f t="shared" ca="1" si="299"/>
        <v>0</v>
      </c>
      <c r="V195" s="184">
        <f t="shared" ca="1" si="300"/>
        <v>0</v>
      </c>
      <c r="W195" s="184">
        <f t="shared" ca="1" si="301"/>
        <v>0</v>
      </c>
      <c r="X195" s="184">
        <f t="shared" ca="1" si="302"/>
        <v>0</v>
      </c>
      <c r="Y195" s="184">
        <f t="shared" ca="1" si="303"/>
        <v>0</v>
      </c>
      <c r="Z195" s="184">
        <f t="shared" ca="1" si="304"/>
        <v>0</v>
      </c>
      <c r="AA195" s="184">
        <f t="shared" ca="1" si="305"/>
        <v>0</v>
      </c>
      <c r="AB195" s="184">
        <f t="shared" ca="1" si="306"/>
        <v>0</v>
      </c>
      <c r="AC195" s="184">
        <f t="shared" ca="1" si="307"/>
        <v>0</v>
      </c>
      <c r="AD195" s="185">
        <f t="shared" ca="1" si="308"/>
        <v>0</v>
      </c>
    </row>
    <row r="196" spans="1:30" ht="17.25" customHeight="1" x14ac:dyDescent="0.3">
      <c r="A196" s="47" t="s">
        <v>414</v>
      </c>
      <c r="B196" s="22" t="s">
        <v>234</v>
      </c>
      <c r="C196" s="22">
        <v>13</v>
      </c>
      <c r="D196" s="96" t="str">
        <f t="shared" ca="1" si="282"/>
        <v>신명숙</v>
      </c>
      <c r="E196" s="96" t="str">
        <f t="shared" ca="1" si="283"/>
        <v>580528-2******</v>
      </c>
      <c r="F196" s="96" t="str">
        <f t="shared" ca="1" si="284"/>
        <v>120여단 6대대</v>
      </c>
      <c r="G196" s="142" t="str">
        <f t="shared" ca="1" si="285"/>
        <v>민간조리원</v>
      </c>
      <c r="H196" s="183">
        <f t="shared" ca="1" si="286"/>
        <v>0</v>
      </c>
      <c r="I196" s="184">
        <f t="shared" ca="1" si="287"/>
        <v>0</v>
      </c>
      <c r="J196" s="184">
        <f t="shared" ca="1" si="288"/>
        <v>0</v>
      </c>
      <c r="K196" s="184">
        <f t="shared" ca="1" si="289"/>
        <v>0</v>
      </c>
      <c r="L196" s="184">
        <f t="shared" ca="1" si="290"/>
        <v>0</v>
      </c>
      <c r="M196" s="184">
        <f t="shared" ca="1" si="291"/>
        <v>0</v>
      </c>
      <c r="N196" s="184">
        <f t="shared" ca="1" si="292"/>
        <v>0</v>
      </c>
      <c r="O196" s="184">
        <f t="shared" ca="1" si="293"/>
        <v>0</v>
      </c>
      <c r="P196" s="184">
        <f t="shared" ca="1" si="294"/>
        <v>0</v>
      </c>
      <c r="Q196" s="184">
        <f t="shared" ca="1" si="295"/>
        <v>0</v>
      </c>
      <c r="R196" s="184">
        <f t="shared" ca="1" si="296"/>
        <v>0</v>
      </c>
      <c r="S196" s="184">
        <f t="shared" ca="1" si="297"/>
        <v>0</v>
      </c>
      <c r="T196" s="184">
        <f t="shared" ca="1" si="298"/>
        <v>0</v>
      </c>
      <c r="U196" s="184">
        <f t="shared" ca="1" si="299"/>
        <v>0</v>
      </c>
      <c r="V196" s="184">
        <f t="shared" ca="1" si="300"/>
        <v>0</v>
      </c>
      <c r="W196" s="184">
        <f t="shared" ca="1" si="301"/>
        <v>0</v>
      </c>
      <c r="X196" s="184">
        <f t="shared" ca="1" si="302"/>
        <v>0</v>
      </c>
      <c r="Y196" s="184">
        <f t="shared" ca="1" si="303"/>
        <v>0</v>
      </c>
      <c r="Z196" s="184">
        <f t="shared" ca="1" si="304"/>
        <v>0</v>
      </c>
      <c r="AA196" s="184">
        <f t="shared" ca="1" si="305"/>
        <v>0</v>
      </c>
      <c r="AB196" s="184">
        <f t="shared" ca="1" si="306"/>
        <v>0</v>
      </c>
      <c r="AC196" s="184">
        <f t="shared" ca="1" si="307"/>
        <v>0</v>
      </c>
      <c r="AD196" s="185">
        <f t="shared" ca="1" si="308"/>
        <v>0</v>
      </c>
    </row>
    <row r="197" spans="1:30" ht="17.25" customHeight="1" x14ac:dyDescent="0.3">
      <c r="A197" s="47" t="s">
        <v>414</v>
      </c>
      <c r="B197" s="22" t="s">
        <v>234</v>
      </c>
      <c r="C197" s="22">
        <v>14</v>
      </c>
      <c r="D197" s="96" t="str">
        <f t="shared" ca="1" si="282"/>
        <v>김영경</v>
      </c>
      <c r="E197" s="96" t="str">
        <f t="shared" ca="1" si="283"/>
        <v>770214-2******</v>
      </c>
      <c r="F197" s="96" t="str">
        <f t="shared" ca="1" si="284"/>
        <v>121여단 본부</v>
      </c>
      <c r="G197" s="142" t="str">
        <f t="shared" ca="1" si="285"/>
        <v>민간조리원</v>
      </c>
      <c r="H197" s="183">
        <f t="shared" ca="1" si="286"/>
        <v>0</v>
      </c>
      <c r="I197" s="184">
        <f t="shared" ca="1" si="287"/>
        <v>0</v>
      </c>
      <c r="J197" s="184">
        <f t="shared" ca="1" si="288"/>
        <v>0</v>
      </c>
      <c r="K197" s="184">
        <f t="shared" ca="1" si="289"/>
        <v>0</v>
      </c>
      <c r="L197" s="184">
        <f t="shared" ca="1" si="290"/>
        <v>0</v>
      </c>
      <c r="M197" s="184">
        <f t="shared" ca="1" si="291"/>
        <v>0</v>
      </c>
      <c r="N197" s="184">
        <f t="shared" ca="1" si="292"/>
        <v>0</v>
      </c>
      <c r="O197" s="184">
        <f t="shared" ca="1" si="293"/>
        <v>0</v>
      </c>
      <c r="P197" s="184">
        <f t="shared" ca="1" si="294"/>
        <v>0</v>
      </c>
      <c r="Q197" s="184">
        <f t="shared" ca="1" si="295"/>
        <v>0</v>
      </c>
      <c r="R197" s="184">
        <f t="shared" ca="1" si="296"/>
        <v>0</v>
      </c>
      <c r="S197" s="184">
        <f t="shared" ca="1" si="297"/>
        <v>0</v>
      </c>
      <c r="T197" s="184">
        <f t="shared" ca="1" si="298"/>
        <v>0</v>
      </c>
      <c r="U197" s="184">
        <f t="shared" ca="1" si="299"/>
        <v>0</v>
      </c>
      <c r="V197" s="184">
        <f t="shared" ca="1" si="300"/>
        <v>0</v>
      </c>
      <c r="W197" s="184">
        <f t="shared" ca="1" si="301"/>
        <v>0</v>
      </c>
      <c r="X197" s="184">
        <f t="shared" ca="1" si="302"/>
        <v>0</v>
      </c>
      <c r="Y197" s="184">
        <f t="shared" ca="1" si="303"/>
        <v>0</v>
      </c>
      <c r="Z197" s="184">
        <f t="shared" ca="1" si="304"/>
        <v>0</v>
      </c>
      <c r="AA197" s="184">
        <f t="shared" ca="1" si="305"/>
        <v>0</v>
      </c>
      <c r="AB197" s="184">
        <f t="shared" ca="1" si="306"/>
        <v>0</v>
      </c>
      <c r="AC197" s="184">
        <f t="shared" ca="1" si="307"/>
        <v>0</v>
      </c>
      <c r="AD197" s="185">
        <f t="shared" ca="1" si="308"/>
        <v>0</v>
      </c>
    </row>
    <row r="198" spans="1:30" ht="17.25" customHeight="1" x14ac:dyDescent="0.3">
      <c r="A198" s="47" t="s">
        <v>414</v>
      </c>
      <c r="B198" s="22" t="s">
        <v>234</v>
      </c>
      <c r="C198" s="22">
        <v>15</v>
      </c>
      <c r="D198" s="96" t="str">
        <f t="shared" ca="1" si="282"/>
        <v>손송주</v>
      </c>
      <c r="E198" s="96" t="str">
        <f t="shared" ca="1" si="283"/>
        <v>760727-2******</v>
      </c>
      <c r="F198" s="96" t="str">
        <f t="shared" ca="1" si="284"/>
        <v>121여단 본부</v>
      </c>
      <c r="G198" s="142" t="str">
        <f t="shared" ca="1" si="285"/>
        <v>민간조리원</v>
      </c>
      <c r="H198" s="183">
        <f t="shared" ca="1" si="286"/>
        <v>0</v>
      </c>
      <c r="I198" s="184">
        <f t="shared" ca="1" si="287"/>
        <v>0</v>
      </c>
      <c r="J198" s="184">
        <f t="shared" ca="1" si="288"/>
        <v>0</v>
      </c>
      <c r="K198" s="184">
        <f t="shared" ca="1" si="289"/>
        <v>0</v>
      </c>
      <c r="L198" s="184">
        <f t="shared" ca="1" si="290"/>
        <v>0</v>
      </c>
      <c r="M198" s="184">
        <f t="shared" ca="1" si="291"/>
        <v>0</v>
      </c>
      <c r="N198" s="184">
        <f t="shared" ca="1" si="292"/>
        <v>0</v>
      </c>
      <c r="O198" s="184">
        <f t="shared" ca="1" si="293"/>
        <v>0</v>
      </c>
      <c r="P198" s="184">
        <f t="shared" ca="1" si="294"/>
        <v>0</v>
      </c>
      <c r="Q198" s="184">
        <f t="shared" ca="1" si="295"/>
        <v>0</v>
      </c>
      <c r="R198" s="184">
        <f t="shared" ca="1" si="296"/>
        <v>0</v>
      </c>
      <c r="S198" s="184">
        <f t="shared" ca="1" si="297"/>
        <v>0</v>
      </c>
      <c r="T198" s="184">
        <f t="shared" ca="1" si="298"/>
        <v>0</v>
      </c>
      <c r="U198" s="184">
        <f t="shared" ca="1" si="299"/>
        <v>0</v>
      </c>
      <c r="V198" s="184">
        <f t="shared" ca="1" si="300"/>
        <v>0</v>
      </c>
      <c r="W198" s="184">
        <f t="shared" ca="1" si="301"/>
        <v>0</v>
      </c>
      <c r="X198" s="184">
        <f t="shared" ca="1" si="302"/>
        <v>0</v>
      </c>
      <c r="Y198" s="184">
        <f t="shared" ca="1" si="303"/>
        <v>0</v>
      </c>
      <c r="Z198" s="184">
        <f t="shared" ca="1" si="304"/>
        <v>0</v>
      </c>
      <c r="AA198" s="184">
        <f t="shared" ca="1" si="305"/>
        <v>0</v>
      </c>
      <c r="AB198" s="184">
        <f t="shared" ca="1" si="306"/>
        <v>0</v>
      </c>
      <c r="AC198" s="184">
        <f t="shared" ca="1" si="307"/>
        <v>0</v>
      </c>
      <c r="AD198" s="185">
        <f t="shared" ca="1" si="308"/>
        <v>0</v>
      </c>
    </row>
    <row r="199" spans="1:30" ht="17.25" customHeight="1" x14ac:dyDescent="0.3">
      <c r="A199" s="47" t="s">
        <v>414</v>
      </c>
      <c r="B199" s="22" t="s">
        <v>234</v>
      </c>
      <c r="C199" s="22">
        <v>16</v>
      </c>
      <c r="D199" s="96" t="str">
        <f t="shared" ca="1" si="282"/>
        <v>박분영</v>
      </c>
      <c r="E199" s="96" t="str">
        <f t="shared" ca="1" si="283"/>
        <v>800502-2******</v>
      </c>
      <c r="F199" s="96" t="str">
        <f t="shared" ca="1" si="284"/>
        <v>121여단 1대대</v>
      </c>
      <c r="G199" s="142" t="str">
        <f t="shared" ca="1" si="285"/>
        <v>민간조리원</v>
      </c>
      <c r="H199" s="183">
        <f t="shared" ca="1" si="286"/>
        <v>0</v>
      </c>
      <c r="I199" s="184">
        <f t="shared" ca="1" si="287"/>
        <v>0</v>
      </c>
      <c r="J199" s="184">
        <f t="shared" ca="1" si="288"/>
        <v>0</v>
      </c>
      <c r="K199" s="184">
        <f t="shared" ca="1" si="289"/>
        <v>0</v>
      </c>
      <c r="L199" s="184">
        <f t="shared" ca="1" si="290"/>
        <v>0</v>
      </c>
      <c r="M199" s="184">
        <f t="shared" ca="1" si="291"/>
        <v>0</v>
      </c>
      <c r="N199" s="184">
        <f t="shared" ca="1" si="292"/>
        <v>0</v>
      </c>
      <c r="O199" s="184">
        <f t="shared" ca="1" si="293"/>
        <v>0</v>
      </c>
      <c r="P199" s="184">
        <f t="shared" ca="1" si="294"/>
        <v>0</v>
      </c>
      <c r="Q199" s="184">
        <f t="shared" ca="1" si="295"/>
        <v>0</v>
      </c>
      <c r="R199" s="184">
        <f t="shared" ca="1" si="296"/>
        <v>0</v>
      </c>
      <c r="S199" s="184">
        <f t="shared" ca="1" si="297"/>
        <v>0</v>
      </c>
      <c r="T199" s="184">
        <f t="shared" ca="1" si="298"/>
        <v>0</v>
      </c>
      <c r="U199" s="184">
        <f t="shared" ca="1" si="299"/>
        <v>0</v>
      </c>
      <c r="V199" s="184">
        <f t="shared" ca="1" si="300"/>
        <v>0</v>
      </c>
      <c r="W199" s="184">
        <f t="shared" ca="1" si="301"/>
        <v>0</v>
      </c>
      <c r="X199" s="184">
        <f t="shared" ca="1" si="302"/>
        <v>0</v>
      </c>
      <c r="Y199" s="184">
        <f t="shared" ca="1" si="303"/>
        <v>0</v>
      </c>
      <c r="Z199" s="184">
        <f t="shared" ca="1" si="304"/>
        <v>0</v>
      </c>
      <c r="AA199" s="184">
        <f t="shared" ca="1" si="305"/>
        <v>0</v>
      </c>
      <c r="AB199" s="184">
        <f t="shared" ca="1" si="306"/>
        <v>0</v>
      </c>
      <c r="AC199" s="184">
        <f t="shared" ca="1" si="307"/>
        <v>0</v>
      </c>
      <c r="AD199" s="185">
        <f t="shared" ca="1" si="308"/>
        <v>0</v>
      </c>
    </row>
    <row r="200" spans="1:30" ht="17.25" customHeight="1" x14ac:dyDescent="0.3">
      <c r="A200" s="30" t="s">
        <v>81</v>
      </c>
      <c r="B200" s="30" t="s">
        <v>234</v>
      </c>
      <c r="C200" s="30" t="s">
        <v>373</v>
      </c>
      <c r="D200" s="30"/>
      <c r="E200" s="30"/>
      <c r="F200" s="30"/>
      <c r="G200" s="144"/>
      <c r="H200" s="161">
        <f ca="1">SUM(H184:H199)</f>
        <v>0</v>
      </c>
      <c r="I200" s="162">
        <f t="shared" ref="I200:AD200" ca="1" si="309">SUM(I184:I199)</f>
        <v>0</v>
      </c>
      <c r="J200" s="162">
        <f t="shared" ca="1" si="309"/>
        <v>0</v>
      </c>
      <c r="K200" s="162">
        <f t="shared" ca="1" si="309"/>
        <v>0</v>
      </c>
      <c r="L200" s="162">
        <f t="shared" ca="1" si="309"/>
        <v>0</v>
      </c>
      <c r="M200" s="162">
        <f t="shared" ca="1" si="309"/>
        <v>0</v>
      </c>
      <c r="N200" s="162">
        <f t="shared" ca="1" si="309"/>
        <v>0</v>
      </c>
      <c r="O200" s="162">
        <f t="shared" ca="1" si="309"/>
        <v>0</v>
      </c>
      <c r="P200" s="162">
        <f t="shared" ca="1" si="309"/>
        <v>0</v>
      </c>
      <c r="Q200" s="162">
        <f t="shared" ca="1" si="309"/>
        <v>0</v>
      </c>
      <c r="R200" s="162">
        <f t="shared" ca="1" si="309"/>
        <v>0</v>
      </c>
      <c r="S200" s="162">
        <f t="shared" ca="1" si="309"/>
        <v>0</v>
      </c>
      <c r="T200" s="162">
        <f t="shared" ca="1" si="309"/>
        <v>0</v>
      </c>
      <c r="U200" s="162">
        <f t="shared" ca="1" si="309"/>
        <v>0</v>
      </c>
      <c r="V200" s="162">
        <f t="shared" ca="1" si="309"/>
        <v>0</v>
      </c>
      <c r="W200" s="162">
        <f t="shared" ca="1" si="309"/>
        <v>0</v>
      </c>
      <c r="X200" s="162">
        <f t="shared" ca="1" si="309"/>
        <v>0</v>
      </c>
      <c r="Y200" s="162">
        <f t="shared" ca="1" si="309"/>
        <v>0</v>
      </c>
      <c r="Z200" s="162">
        <f t="shared" ca="1" si="309"/>
        <v>0</v>
      </c>
      <c r="AA200" s="162">
        <f t="shared" ca="1" si="309"/>
        <v>0</v>
      </c>
      <c r="AB200" s="162">
        <f t="shared" ca="1" si="309"/>
        <v>0</v>
      </c>
      <c r="AC200" s="162">
        <f t="shared" ca="1" si="309"/>
        <v>0</v>
      </c>
      <c r="AD200" s="163">
        <f t="shared" ca="1" si="309"/>
        <v>0</v>
      </c>
    </row>
    <row r="201" spans="1:30" ht="17.25" customHeight="1" x14ac:dyDescent="0.3">
      <c r="A201" s="47" t="s">
        <v>363</v>
      </c>
      <c r="B201" s="22" t="s">
        <v>255</v>
      </c>
      <c r="C201" s="22">
        <v>1</v>
      </c>
      <c r="D201" s="96" t="str">
        <f ca="1">VLOOKUP($C201,INDIRECT("인사기본정보!$B:$K"),2,0)</f>
        <v>길윤미</v>
      </c>
      <c r="E201" s="96" t="str">
        <f ca="1">VLOOKUP($C201,INDIRECT("인사기본정보!$B:$K"),3,0)</f>
        <v>710309-2******</v>
      </c>
      <c r="F201" s="96" t="str">
        <f ca="1">VLOOKUP($C201,INDIRECT("인사기본정보!$B:$K"),4,0)</f>
        <v>501여단 본부</v>
      </c>
      <c r="G201" s="142" t="str">
        <f ca="1">VLOOKUP($C201,INDIRECT("인사기본정보!$B:$K"),5,0)</f>
        <v>민간조리원</v>
      </c>
      <c r="H201" s="183">
        <f ca="1">VLOOKUP($C201,INDIRECT($A201&amp;"!$A:$BA"),16,0)</f>
        <v>0</v>
      </c>
      <c r="I201" s="184">
        <f ca="1">VLOOKUP($C201,INDIRECT($A201&amp;"!$A:$BA"),17,0)</f>
        <v>0</v>
      </c>
      <c r="J201" s="184">
        <f ca="1">VLOOKUP($C201,INDIRECT($A201&amp;"!$A:$BA"),18,0)</f>
        <v>0</v>
      </c>
      <c r="K201" s="184">
        <f ca="1">VLOOKUP($C201,INDIRECT($A201&amp;"!$A:$BA"),19,0)</f>
        <v>0</v>
      </c>
      <c r="L201" s="184">
        <f ca="1">VLOOKUP($C201,INDIRECT($A201&amp;"!$A:$BA"),20,0)</f>
        <v>0</v>
      </c>
      <c r="M201" s="184">
        <f ca="1">VLOOKUP($C201,INDIRECT($A201&amp;"!$A:$BA"),21,0)</f>
        <v>0</v>
      </c>
      <c r="N201" s="184">
        <f ca="1">VLOOKUP($C201,INDIRECT($A201&amp;"!$A:$BA"),22,0)</f>
        <v>0</v>
      </c>
      <c r="O201" s="184">
        <f ca="1">VLOOKUP($C201,INDIRECT($A201&amp;"!$A:$BA"),23,0)</f>
        <v>0</v>
      </c>
      <c r="P201" s="184">
        <f ca="1">VLOOKUP($C201,INDIRECT($A201&amp;"!$A:$BA"),24,0)</f>
        <v>0</v>
      </c>
      <c r="Q201" s="184">
        <f ca="1">VLOOKUP($C201,INDIRECT($A201&amp;"!$A:$BA"),25,0)</f>
        <v>0</v>
      </c>
      <c r="R201" s="184">
        <f ca="1">VLOOKUP($C201,INDIRECT($A201&amp;"!$A:$BA"),26,0)</f>
        <v>0</v>
      </c>
      <c r="S201" s="184">
        <f ca="1">VLOOKUP($C201,INDIRECT($A201&amp;"!$A:$BA"),27,0)</f>
        <v>0</v>
      </c>
      <c r="T201" s="184">
        <f ca="1">VLOOKUP($C201,INDIRECT($A201&amp;"!$A:$BA"),28,0)</f>
        <v>0</v>
      </c>
      <c r="U201" s="184">
        <f ca="1">VLOOKUP($C201,INDIRECT($A201&amp;"!$A:$BA"),29,0)</f>
        <v>0</v>
      </c>
      <c r="V201" s="184">
        <f ca="1">VLOOKUP($C201,INDIRECT($A201&amp;"!$A:$BA"),30,0)</f>
        <v>0</v>
      </c>
      <c r="W201" s="184">
        <f ca="1">VLOOKUP($C201,INDIRECT($A201&amp;"!$A:$BA"),31,0)</f>
        <v>0</v>
      </c>
      <c r="X201" s="184">
        <f ca="1">VLOOKUP($C201,INDIRECT($A201&amp;"!$A:$BA"),32,0)</f>
        <v>0</v>
      </c>
      <c r="Y201" s="184">
        <f ca="1">VLOOKUP($C201,INDIRECT($A201&amp;"!$A:$BA"),33,0)</f>
        <v>0</v>
      </c>
      <c r="Z201" s="184">
        <f ca="1">VLOOKUP($C201,INDIRECT($A201&amp;"!$A:$BA"),34,0)</f>
        <v>0</v>
      </c>
      <c r="AA201" s="184">
        <f ca="1">VLOOKUP($C201,INDIRECT($A201&amp;"!$A:$BA"),35,0)</f>
        <v>0</v>
      </c>
      <c r="AB201" s="184">
        <f ca="1">VLOOKUP($C201,INDIRECT($A201&amp;"!$A:$BA"),36,0)</f>
        <v>0</v>
      </c>
      <c r="AC201" s="184">
        <f ca="1">VLOOKUP($C201,INDIRECT($A201&amp;"!$A:$BA"),37,0)</f>
        <v>0</v>
      </c>
      <c r="AD201" s="185">
        <f ca="1">VLOOKUP($C201,INDIRECT($A201&amp;"!$A:$BA"),38,0)</f>
        <v>0</v>
      </c>
    </row>
    <row r="202" spans="1:30" ht="17.25" customHeight="1" x14ac:dyDescent="0.3">
      <c r="A202" s="47" t="s">
        <v>363</v>
      </c>
      <c r="B202" s="22" t="s">
        <v>255</v>
      </c>
      <c r="C202" s="22">
        <v>2</v>
      </c>
      <c r="D202" s="96" t="str">
        <f t="shared" ref="D202:D216" ca="1" si="310">VLOOKUP($C202,INDIRECT("인사기본정보!$B:$K"),2,0)</f>
        <v>이성실</v>
      </c>
      <c r="E202" s="96" t="str">
        <f t="shared" ref="E202:E216" ca="1" si="311">VLOOKUP($C202,INDIRECT("인사기본정보!$B:$K"),3,0)</f>
        <v>741204-2******</v>
      </c>
      <c r="F202" s="96" t="str">
        <f t="shared" ref="F202:F216" ca="1" si="312">VLOOKUP($C202,INDIRECT("인사기본정보!$B:$K"),4,0)</f>
        <v>501여단 본부</v>
      </c>
      <c r="G202" s="142" t="str">
        <f t="shared" ref="G202:G216" ca="1" si="313">VLOOKUP($C202,INDIRECT("인사기본정보!$B:$K"),5,0)</f>
        <v>민간조리원</v>
      </c>
      <c r="H202" s="183">
        <f t="shared" ref="H202:H216" ca="1" si="314">VLOOKUP($C202,INDIRECT($A202&amp;"!$A:$BA"),16,0)</f>
        <v>0</v>
      </c>
      <c r="I202" s="184">
        <f t="shared" ref="I202:I216" ca="1" si="315">VLOOKUP($C202,INDIRECT($A202&amp;"!$A:$BA"),17,0)</f>
        <v>0</v>
      </c>
      <c r="J202" s="184">
        <f t="shared" ref="J202:J216" ca="1" si="316">VLOOKUP($C202,INDIRECT($A202&amp;"!$A:$BA"),18,0)</f>
        <v>0</v>
      </c>
      <c r="K202" s="184">
        <f t="shared" ref="K202:K216" ca="1" si="317">VLOOKUP($C202,INDIRECT($A202&amp;"!$A:$BA"),19,0)</f>
        <v>0</v>
      </c>
      <c r="L202" s="184">
        <f t="shared" ref="L202:L216" ca="1" si="318">VLOOKUP($C202,INDIRECT($A202&amp;"!$A:$BA"),20,0)</f>
        <v>0</v>
      </c>
      <c r="M202" s="184">
        <f t="shared" ref="M202:M216" ca="1" si="319">VLOOKUP($C202,INDIRECT($A202&amp;"!$A:$BA"),21,0)</f>
        <v>0</v>
      </c>
      <c r="N202" s="184">
        <f t="shared" ref="N202:N216" ca="1" si="320">VLOOKUP($C202,INDIRECT($A202&amp;"!$A:$BA"),22,0)</f>
        <v>0</v>
      </c>
      <c r="O202" s="184">
        <f t="shared" ref="O202:O216" ca="1" si="321">VLOOKUP($C202,INDIRECT($A202&amp;"!$A:$BA"),23,0)</f>
        <v>0</v>
      </c>
      <c r="P202" s="184">
        <f t="shared" ref="P202:P216" ca="1" si="322">VLOOKUP($C202,INDIRECT($A202&amp;"!$A:$BA"),24,0)</f>
        <v>0</v>
      </c>
      <c r="Q202" s="184">
        <f t="shared" ref="Q202:Q216" ca="1" si="323">VLOOKUP($C202,INDIRECT($A202&amp;"!$A:$BA"),25,0)</f>
        <v>0</v>
      </c>
      <c r="R202" s="184">
        <f t="shared" ref="R202:R216" ca="1" si="324">VLOOKUP($C202,INDIRECT($A202&amp;"!$A:$BA"),26,0)</f>
        <v>0</v>
      </c>
      <c r="S202" s="184">
        <f t="shared" ref="S202:S216" ca="1" si="325">VLOOKUP($C202,INDIRECT($A202&amp;"!$A:$BA"),27,0)</f>
        <v>0</v>
      </c>
      <c r="T202" s="184">
        <f t="shared" ref="T202:T216" ca="1" si="326">VLOOKUP($C202,INDIRECT($A202&amp;"!$A:$BA"),28,0)</f>
        <v>0</v>
      </c>
      <c r="U202" s="184">
        <f t="shared" ref="U202:U216" ca="1" si="327">VLOOKUP($C202,INDIRECT($A202&amp;"!$A:$BA"),29,0)</f>
        <v>0</v>
      </c>
      <c r="V202" s="184">
        <f t="shared" ref="V202:V216" ca="1" si="328">VLOOKUP($C202,INDIRECT($A202&amp;"!$A:$BA"),30,0)</f>
        <v>0</v>
      </c>
      <c r="W202" s="184">
        <f t="shared" ref="W202:W216" ca="1" si="329">VLOOKUP($C202,INDIRECT($A202&amp;"!$A:$BA"),31,0)</f>
        <v>0</v>
      </c>
      <c r="X202" s="184">
        <f t="shared" ref="X202:X216" ca="1" si="330">VLOOKUP($C202,INDIRECT($A202&amp;"!$A:$BA"),32,0)</f>
        <v>0</v>
      </c>
      <c r="Y202" s="184">
        <f t="shared" ref="Y202:Y216" ca="1" si="331">VLOOKUP($C202,INDIRECT($A202&amp;"!$A:$BA"),33,0)</f>
        <v>0</v>
      </c>
      <c r="Z202" s="184">
        <f t="shared" ref="Z202:Z216" ca="1" si="332">VLOOKUP($C202,INDIRECT($A202&amp;"!$A:$BA"),34,0)</f>
        <v>0</v>
      </c>
      <c r="AA202" s="184">
        <f t="shared" ref="AA202:AA216" ca="1" si="333">VLOOKUP($C202,INDIRECT($A202&amp;"!$A:$BA"),35,0)</f>
        <v>0</v>
      </c>
      <c r="AB202" s="184">
        <f t="shared" ref="AB202:AB216" ca="1" si="334">VLOOKUP($C202,INDIRECT($A202&amp;"!$A:$BA"),36,0)</f>
        <v>0</v>
      </c>
      <c r="AC202" s="184">
        <f t="shared" ref="AC202:AC216" ca="1" si="335">VLOOKUP($C202,INDIRECT($A202&amp;"!$A:$BA"),37,0)</f>
        <v>0</v>
      </c>
      <c r="AD202" s="185">
        <f t="shared" ref="AD202:AD216" ca="1" si="336">VLOOKUP($C202,INDIRECT($A202&amp;"!$A:$BA"),38,0)</f>
        <v>0</v>
      </c>
    </row>
    <row r="203" spans="1:30" ht="17.25" customHeight="1" x14ac:dyDescent="0.3">
      <c r="A203" s="47" t="s">
        <v>363</v>
      </c>
      <c r="B203" s="22" t="s">
        <v>255</v>
      </c>
      <c r="C203" s="22">
        <v>3</v>
      </c>
      <c r="D203" s="96" t="str">
        <f t="shared" ca="1" si="310"/>
        <v>임세영</v>
      </c>
      <c r="E203" s="96" t="str">
        <f t="shared" ca="1" si="311"/>
        <v>700910-2******</v>
      </c>
      <c r="F203" s="96" t="str">
        <f t="shared" ca="1" si="312"/>
        <v>501여단 1대대</v>
      </c>
      <c r="G203" s="142" t="str">
        <f t="shared" ca="1" si="313"/>
        <v>민간조리원</v>
      </c>
      <c r="H203" s="183">
        <f t="shared" ca="1" si="314"/>
        <v>0</v>
      </c>
      <c r="I203" s="184">
        <f t="shared" ca="1" si="315"/>
        <v>0</v>
      </c>
      <c r="J203" s="184">
        <f t="shared" ca="1" si="316"/>
        <v>0</v>
      </c>
      <c r="K203" s="184">
        <f t="shared" ca="1" si="317"/>
        <v>0</v>
      </c>
      <c r="L203" s="184">
        <f t="shared" ca="1" si="318"/>
        <v>0</v>
      </c>
      <c r="M203" s="184">
        <f t="shared" ca="1" si="319"/>
        <v>0</v>
      </c>
      <c r="N203" s="184">
        <f t="shared" ca="1" si="320"/>
        <v>0</v>
      </c>
      <c r="O203" s="184">
        <f t="shared" ca="1" si="321"/>
        <v>0</v>
      </c>
      <c r="P203" s="184">
        <f t="shared" ca="1" si="322"/>
        <v>0</v>
      </c>
      <c r="Q203" s="184">
        <f t="shared" ca="1" si="323"/>
        <v>0</v>
      </c>
      <c r="R203" s="184">
        <f t="shared" ca="1" si="324"/>
        <v>0</v>
      </c>
      <c r="S203" s="184">
        <f t="shared" ca="1" si="325"/>
        <v>0</v>
      </c>
      <c r="T203" s="184">
        <f t="shared" ca="1" si="326"/>
        <v>0</v>
      </c>
      <c r="U203" s="184">
        <f t="shared" ca="1" si="327"/>
        <v>0</v>
      </c>
      <c r="V203" s="184">
        <f t="shared" ca="1" si="328"/>
        <v>0</v>
      </c>
      <c r="W203" s="184">
        <f t="shared" ca="1" si="329"/>
        <v>0</v>
      </c>
      <c r="X203" s="184">
        <f t="shared" ca="1" si="330"/>
        <v>0</v>
      </c>
      <c r="Y203" s="184">
        <f t="shared" ca="1" si="331"/>
        <v>0</v>
      </c>
      <c r="Z203" s="184">
        <f t="shared" ca="1" si="332"/>
        <v>0</v>
      </c>
      <c r="AA203" s="184">
        <f t="shared" ca="1" si="333"/>
        <v>0</v>
      </c>
      <c r="AB203" s="184">
        <f t="shared" ca="1" si="334"/>
        <v>0</v>
      </c>
      <c r="AC203" s="184">
        <f t="shared" ca="1" si="335"/>
        <v>0</v>
      </c>
      <c r="AD203" s="185">
        <f t="shared" ca="1" si="336"/>
        <v>0</v>
      </c>
    </row>
    <row r="204" spans="1:30" ht="17.25" customHeight="1" x14ac:dyDescent="0.3">
      <c r="A204" s="47" t="s">
        <v>363</v>
      </c>
      <c r="B204" s="22" t="s">
        <v>255</v>
      </c>
      <c r="C204" s="22">
        <v>4</v>
      </c>
      <c r="D204" s="96" t="str">
        <f t="shared" ca="1" si="310"/>
        <v>김서정</v>
      </c>
      <c r="E204" s="96" t="str">
        <f t="shared" ca="1" si="311"/>
        <v>780828-2******</v>
      </c>
      <c r="F204" s="96" t="str">
        <f t="shared" ca="1" si="312"/>
        <v>501여단 4대대</v>
      </c>
      <c r="G204" s="142" t="str">
        <f t="shared" ca="1" si="313"/>
        <v>민간조리원</v>
      </c>
      <c r="H204" s="183">
        <f t="shared" ca="1" si="314"/>
        <v>0</v>
      </c>
      <c r="I204" s="184">
        <f t="shared" ca="1" si="315"/>
        <v>0</v>
      </c>
      <c r="J204" s="184">
        <f t="shared" ca="1" si="316"/>
        <v>0</v>
      </c>
      <c r="K204" s="184">
        <f t="shared" ca="1" si="317"/>
        <v>0</v>
      </c>
      <c r="L204" s="184">
        <f t="shared" ca="1" si="318"/>
        <v>0</v>
      </c>
      <c r="M204" s="184">
        <f t="shared" ca="1" si="319"/>
        <v>0</v>
      </c>
      <c r="N204" s="184">
        <f t="shared" ca="1" si="320"/>
        <v>0</v>
      </c>
      <c r="O204" s="184">
        <f t="shared" ca="1" si="321"/>
        <v>0</v>
      </c>
      <c r="P204" s="184">
        <f t="shared" ca="1" si="322"/>
        <v>0</v>
      </c>
      <c r="Q204" s="184">
        <f t="shared" ca="1" si="323"/>
        <v>0</v>
      </c>
      <c r="R204" s="184">
        <f t="shared" ca="1" si="324"/>
        <v>0</v>
      </c>
      <c r="S204" s="184">
        <f t="shared" ca="1" si="325"/>
        <v>0</v>
      </c>
      <c r="T204" s="184">
        <f t="shared" ca="1" si="326"/>
        <v>0</v>
      </c>
      <c r="U204" s="184">
        <f t="shared" ca="1" si="327"/>
        <v>0</v>
      </c>
      <c r="V204" s="184">
        <f t="shared" ca="1" si="328"/>
        <v>0</v>
      </c>
      <c r="W204" s="184">
        <f t="shared" ca="1" si="329"/>
        <v>0</v>
      </c>
      <c r="X204" s="184">
        <f t="shared" ca="1" si="330"/>
        <v>0</v>
      </c>
      <c r="Y204" s="184">
        <f t="shared" ca="1" si="331"/>
        <v>0</v>
      </c>
      <c r="Z204" s="184">
        <f t="shared" ca="1" si="332"/>
        <v>0</v>
      </c>
      <c r="AA204" s="184">
        <f t="shared" ca="1" si="333"/>
        <v>0</v>
      </c>
      <c r="AB204" s="184">
        <f t="shared" ca="1" si="334"/>
        <v>0</v>
      </c>
      <c r="AC204" s="184">
        <f t="shared" ca="1" si="335"/>
        <v>0</v>
      </c>
      <c r="AD204" s="185">
        <f t="shared" ca="1" si="336"/>
        <v>0</v>
      </c>
    </row>
    <row r="205" spans="1:30" ht="17.25" customHeight="1" x14ac:dyDescent="0.3">
      <c r="A205" s="47" t="s">
        <v>363</v>
      </c>
      <c r="B205" s="22" t="s">
        <v>255</v>
      </c>
      <c r="C205" s="22">
        <v>5</v>
      </c>
      <c r="D205" s="96" t="str">
        <f t="shared" ca="1" si="310"/>
        <v>윤정여</v>
      </c>
      <c r="E205" s="96" t="str">
        <f t="shared" ca="1" si="311"/>
        <v>691023-2******</v>
      </c>
      <c r="F205" s="96" t="str">
        <f t="shared" ca="1" si="312"/>
        <v>501여단 6대대</v>
      </c>
      <c r="G205" s="142" t="str">
        <f t="shared" ca="1" si="313"/>
        <v>민간조리원</v>
      </c>
      <c r="H205" s="183">
        <f t="shared" ca="1" si="314"/>
        <v>0</v>
      </c>
      <c r="I205" s="184">
        <f t="shared" ca="1" si="315"/>
        <v>0</v>
      </c>
      <c r="J205" s="184">
        <f t="shared" ca="1" si="316"/>
        <v>0</v>
      </c>
      <c r="K205" s="184">
        <f t="shared" ca="1" si="317"/>
        <v>0</v>
      </c>
      <c r="L205" s="184">
        <f t="shared" ca="1" si="318"/>
        <v>0</v>
      </c>
      <c r="M205" s="184">
        <f t="shared" ca="1" si="319"/>
        <v>0</v>
      </c>
      <c r="N205" s="184">
        <f t="shared" ca="1" si="320"/>
        <v>0</v>
      </c>
      <c r="O205" s="184">
        <f t="shared" ca="1" si="321"/>
        <v>0</v>
      </c>
      <c r="P205" s="184">
        <f t="shared" ca="1" si="322"/>
        <v>0</v>
      </c>
      <c r="Q205" s="184">
        <f t="shared" ca="1" si="323"/>
        <v>0</v>
      </c>
      <c r="R205" s="184">
        <f t="shared" ca="1" si="324"/>
        <v>0</v>
      </c>
      <c r="S205" s="184">
        <f t="shared" ca="1" si="325"/>
        <v>0</v>
      </c>
      <c r="T205" s="184">
        <f t="shared" ca="1" si="326"/>
        <v>0</v>
      </c>
      <c r="U205" s="184">
        <f t="shared" ca="1" si="327"/>
        <v>0</v>
      </c>
      <c r="V205" s="184">
        <f t="shared" ca="1" si="328"/>
        <v>0</v>
      </c>
      <c r="W205" s="184">
        <f t="shared" ca="1" si="329"/>
        <v>0</v>
      </c>
      <c r="X205" s="184">
        <f t="shared" ca="1" si="330"/>
        <v>0</v>
      </c>
      <c r="Y205" s="184">
        <f t="shared" ca="1" si="331"/>
        <v>0</v>
      </c>
      <c r="Z205" s="184">
        <f t="shared" ca="1" si="332"/>
        <v>0</v>
      </c>
      <c r="AA205" s="184">
        <f t="shared" ca="1" si="333"/>
        <v>0</v>
      </c>
      <c r="AB205" s="184">
        <f t="shared" ca="1" si="334"/>
        <v>0</v>
      </c>
      <c r="AC205" s="184">
        <f t="shared" ca="1" si="335"/>
        <v>0</v>
      </c>
      <c r="AD205" s="185">
        <f t="shared" ca="1" si="336"/>
        <v>0</v>
      </c>
    </row>
    <row r="206" spans="1:30" ht="17.25" customHeight="1" x14ac:dyDescent="0.3">
      <c r="A206" s="47" t="s">
        <v>363</v>
      </c>
      <c r="B206" s="22" t="s">
        <v>255</v>
      </c>
      <c r="C206" s="22">
        <v>6</v>
      </c>
      <c r="D206" s="96" t="str">
        <f t="shared" ca="1" si="310"/>
        <v>홍정희</v>
      </c>
      <c r="E206" s="96" t="str">
        <f t="shared" ca="1" si="311"/>
        <v>611210-2******</v>
      </c>
      <c r="F206" s="96" t="str">
        <f t="shared" ca="1" si="312"/>
        <v>501여단 7대대</v>
      </c>
      <c r="G206" s="142" t="str">
        <f t="shared" ca="1" si="313"/>
        <v>민간조리원</v>
      </c>
      <c r="H206" s="183">
        <f t="shared" ca="1" si="314"/>
        <v>0</v>
      </c>
      <c r="I206" s="184">
        <f t="shared" ca="1" si="315"/>
        <v>0</v>
      </c>
      <c r="J206" s="184">
        <f t="shared" ca="1" si="316"/>
        <v>0</v>
      </c>
      <c r="K206" s="184">
        <f t="shared" ca="1" si="317"/>
        <v>0</v>
      </c>
      <c r="L206" s="184">
        <f t="shared" ca="1" si="318"/>
        <v>0</v>
      </c>
      <c r="M206" s="184">
        <f t="shared" ca="1" si="319"/>
        <v>0</v>
      </c>
      <c r="N206" s="184">
        <f t="shared" ca="1" si="320"/>
        <v>0</v>
      </c>
      <c r="O206" s="184">
        <f t="shared" ca="1" si="321"/>
        <v>0</v>
      </c>
      <c r="P206" s="184">
        <f t="shared" ca="1" si="322"/>
        <v>0</v>
      </c>
      <c r="Q206" s="184">
        <f t="shared" ca="1" si="323"/>
        <v>0</v>
      </c>
      <c r="R206" s="184">
        <f t="shared" ca="1" si="324"/>
        <v>0</v>
      </c>
      <c r="S206" s="184">
        <f t="shared" ca="1" si="325"/>
        <v>0</v>
      </c>
      <c r="T206" s="184">
        <f t="shared" ca="1" si="326"/>
        <v>0</v>
      </c>
      <c r="U206" s="184">
        <f t="shared" ca="1" si="327"/>
        <v>0</v>
      </c>
      <c r="V206" s="184">
        <f t="shared" ca="1" si="328"/>
        <v>0</v>
      </c>
      <c r="W206" s="184">
        <f t="shared" ca="1" si="329"/>
        <v>0</v>
      </c>
      <c r="X206" s="184">
        <f t="shared" ca="1" si="330"/>
        <v>0</v>
      </c>
      <c r="Y206" s="184">
        <f t="shared" ca="1" si="331"/>
        <v>0</v>
      </c>
      <c r="Z206" s="184">
        <f t="shared" ca="1" si="332"/>
        <v>0</v>
      </c>
      <c r="AA206" s="184">
        <f t="shared" ca="1" si="333"/>
        <v>0</v>
      </c>
      <c r="AB206" s="184">
        <f t="shared" ca="1" si="334"/>
        <v>0</v>
      </c>
      <c r="AC206" s="184">
        <f t="shared" ca="1" si="335"/>
        <v>0</v>
      </c>
      <c r="AD206" s="185">
        <f t="shared" ca="1" si="336"/>
        <v>0</v>
      </c>
    </row>
    <row r="207" spans="1:30" ht="17.25" customHeight="1" x14ac:dyDescent="0.3">
      <c r="A207" s="47" t="s">
        <v>363</v>
      </c>
      <c r="B207" s="22" t="s">
        <v>255</v>
      </c>
      <c r="C207" s="22">
        <v>7</v>
      </c>
      <c r="D207" s="96" t="str">
        <f t="shared" ca="1" si="310"/>
        <v>이숙이</v>
      </c>
      <c r="E207" s="96" t="str">
        <f t="shared" ca="1" si="311"/>
        <v>680604-2******</v>
      </c>
      <c r="F207" s="96" t="str">
        <f t="shared" ca="1" si="312"/>
        <v>120여단 본부</v>
      </c>
      <c r="G207" s="142" t="str">
        <f t="shared" ca="1" si="313"/>
        <v>민간조리원</v>
      </c>
      <c r="H207" s="183">
        <f t="shared" ca="1" si="314"/>
        <v>0</v>
      </c>
      <c r="I207" s="184">
        <f t="shared" ca="1" si="315"/>
        <v>0</v>
      </c>
      <c r="J207" s="184">
        <f t="shared" ca="1" si="316"/>
        <v>0</v>
      </c>
      <c r="K207" s="184">
        <f t="shared" ca="1" si="317"/>
        <v>0</v>
      </c>
      <c r="L207" s="184">
        <f t="shared" ca="1" si="318"/>
        <v>0</v>
      </c>
      <c r="M207" s="184">
        <f t="shared" ca="1" si="319"/>
        <v>0</v>
      </c>
      <c r="N207" s="184">
        <f t="shared" ca="1" si="320"/>
        <v>0</v>
      </c>
      <c r="O207" s="184">
        <f t="shared" ca="1" si="321"/>
        <v>0</v>
      </c>
      <c r="P207" s="184">
        <f t="shared" ca="1" si="322"/>
        <v>0</v>
      </c>
      <c r="Q207" s="184">
        <f t="shared" ca="1" si="323"/>
        <v>0</v>
      </c>
      <c r="R207" s="184">
        <f t="shared" ca="1" si="324"/>
        <v>0</v>
      </c>
      <c r="S207" s="184">
        <f t="shared" ca="1" si="325"/>
        <v>0</v>
      </c>
      <c r="T207" s="184">
        <f t="shared" ca="1" si="326"/>
        <v>0</v>
      </c>
      <c r="U207" s="184">
        <f t="shared" ca="1" si="327"/>
        <v>0</v>
      </c>
      <c r="V207" s="184">
        <f t="shared" ca="1" si="328"/>
        <v>0</v>
      </c>
      <c r="W207" s="184">
        <f t="shared" ca="1" si="329"/>
        <v>0</v>
      </c>
      <c r="X207" s="184">
        <f t="shared" ca="1" si="330"/>
        <v>0</v>
      </c>
      <c r="Y207" s="184">
        <f t="shared" ca="1" si="331"/>
        <v>0</v>
      </c>
      <c r="Z207" s="184">
        <f t="shared" ca="1" si="332"/>
        <v>0</v>
      </c>
      <c r="AA207" s="184">
        <f t="shared" ca="1" si="333"/>
        <v>0</v>
      </c>
      <c r="AB207" s="184">
        <f t="shared" ca="1" si="334"/>
        <v>0</v>
      </c>
      <c r="AC207" s="184">
        <f t="shared" ca="1" si="335"/>
        <v>0</v>
      </c>
      <c r="AD207" s="185">
        <f t="shared" ca="1" si="336"/>
        <v>0</v>
      </c>
    </row>
    <row r="208" spans="1:30" ht="17.25" customHeight="1" x14ac:dyDescent="0.3">
      <c r="A208" s="47" t="s">
        <v>363</v>
      </c>
      <c r="B208" s="22" t="s">
        <v>255</v>
      </c>
      <c r="C208" s="22">
        <v>8</v>
      </c>
      <c r="D208" s="96" t="str">
        <f t="shared" ca="1" si="310"/>
        <v>박순득</v>
      </c>
      <c r="E208" s="96" t="str">
        <f t="shared" ca="1" si="311"/>
        <v>610119-2******</v>
      </c>
      <c r="F208" s="96" t="str">
        <f t="shared" ca="1" si="312"/>
        <v>120여단 1대대</v>
      </c>
      <c r="G208" s="142" t="str">
        <f t="shared" ca="1" si="313"/>
        <v>민간조리원</v>
      </c>
      <c r="H208" s="183">
        <f t="shared" ca="1" si="314"/>
        <v>0</v>
      </c>
      <c r="I208" s="184">
        <f t="shared" ca="1" si="315"/>
        <v>0</v>
      </c>
      <c r="J208" s="184">
        <f t="shared" ca="1" si="316"/>
        <v>0</v>
      </c>
      <c r="K208" s="184">
        <f t="shared" ca="1" si="317"/>
        <v>0</v>
      </c>
      <c r="L208" s="184">
        <f t="shared" ca="1" si="318"/>
        <v>0</v>
      </c>
      <c r="M208" s="184">
        <f t="shared" ca="1" si="319"/>
        <v>0</v>
      </c>
      <c r="N208" s="184">
        <f t="shared" ca="1" si="320"/>
        <v>0</v>
      </c>
      <c r="O208" s="184">
        <f t="shared" ca="1" si="321"/>
        <v>0</v>
      </c>
      <c r="P208" s="184">
        <f t="shared" ca="1" si="322"/>
        <v>0</v>
      </c>
      <c r="Q208" s="184">
        <f t="shared" ca="1" si="323"/>
        <v>0</v>
      </c>
      <c r="R208" s="184">
        <f t="shared" ca="1" si="324"/>
        <v>0</v>
      </c>
      <c r="S208" s="184">
        <f t="shared" ca="1" si="325"/>
        <v>0</v>
      </c>
      <c r="T208" s="184">
        <f t="shared" ca="1" si="326"/>
        <v>0</v>
      </c>
      <c r="U208" s="184">
        <f t="shared" ca="1" si="327"/>
        <v>0</v>
      </c>
      <c r="V208" s="184">
        <f t="shared" ca="1" si="328"/>
        <v>0</v>
      </c>
      <c r="W208" s="184">
        <f t="shared" ca="1" si="329"/>
        <v>0</v>
      </c>
      <c r="X208" s="184">
        <f t="shared" ca="1" si="330"/>
        <v>0</v>
      </c>
      <c r="Y208" s="184">
        <f t="shared" ca="1" si="331"/>
        <v>0</v>
      </c>
      <c r="Z208" s="184">
        <f t="shared" ca="1" si="332"/>
        <v>0</v>
      </c>
      <c r="AA208" s="184">
        <f t="shared" ca="1" si="333"/>
        <v>0</v>
      </c>
      <c r="AB208" s="184">
        <f t="shared" ca="1" si="334"/>
        <v>0</v>
      </c>
      <c r="AC208" s="184">
        <f t="shared" ca="1" si="335"/>
        <v>0</v>
      </c>
      <c r="AD208" s="185">
        <f t="shared" ca="1" si="336"/>
        <v>0</v>
      </c>
    </row>
    <row r="209" spans="1:30" ht="17.25" customHeight="1" x14ac:dyDescent="0.3">
      <c r="A209" s="47" t="s">
        <v>363</v>
      </c>
      <c r="B209" s="22" t="s">
        <v>255</v>
      </c>
      <c r="C209" s="22">
        <v>9</v>
      </c>
      <c r="D209" s="96" t="str">
        <f t="shared" ca="1" si="310"/>
        <v>양희자</v>
      </c>
      <c r="E209" s="96" t="str">
        <f t="shared" ca="1" si="311"/>
        <v>670115-2******</v>
      </c>
      <c r="F209" s="96" t="str">
        <f t="shared" ca="1" si="312"/>
        <v>120여단 2대대</v>
      </c>
      <c r="G209" s="142" t="str">
        <f t="shared" ca="1" si="313"/>
        <v>민간조리원</v>
      </c>
      <c r="H209" s="183">
        <f t="shared" ca="1" si="314"/>
        <v>0</v>
      </c>
      <c r="I209" s="184">
        <f t="shared" ca="1" si="315"/>
        <v>0</v>
      </c>
      <c r="J209" s="184">
        <f t="shared" ca="1" si="316"/>
        <v>0</v>
      </c>
      <c r="K209" s="184">
        <f t="shared" ca="1" si="317"/>
        <v>0</v>
      </c>
      <c r="L209" s="184">
        <f t="shared" ca="1" si="318"/>
        <v>0</v>
      </c>
      <c r="M209" s="184">
        <f t="shared" ca="1" si="319"/>
        <v>0</v>
      </c>
      <c r="N209" s="184">
        <f t="shared" ca="1" si="320"/>
        <v>0</v>
      </c>
      <c r="O209" s="184">
        <f t="shared" ca="1" si="321"/>
        <v>0</v>
      </c>
      <c r="P209" s="184">
        <f t="shared" ca="1" si="322"/>
        <v>0</v>
      </c>
      <c r="Q209" s="184">
        <f t="shared" ca="1" si="323"/>
        <v>0</v>
      </c>
      <c r="R209" s="184">
        <f t="shared" ca="1" si="324"/>
        <v>0</v>
      </c>
      <c r="S209" s="184">
        <f t="shared" ca="1" si="325"/>
        <v>0</v>
      </c>
      <c r="T209" s="184">
        <f t="shared" ca="1" si="326"/>
        <v>0</v>
      </c>
      <c r="U209" s="184">
        <f t="shared" ca="1" si="327"/>
        <v>0</v>
      </c>
      <c r="V209" s="184">
        <f t="shared" ca="1" si="328"/>
        <v>0</v>
      </c>
      <c r="W209" s="184">
        <f t="shared" ca="1" si="329"/>
        <v>0</v>
      </c>
      <c r="X209" s="184">
        <f t="shared" ca="1" si="330"/>
        <v>0</v>
      </c>
      <c r="Y209" s="184">
        <f t="shared" ca="1" si="331"/>
        <v>0</v>
      </c>
      <c r="Z209" s="184">
        <f t="shared" ca="1" si="332"/>
        <v>0</v>
      </c>
      <c r="AA209" s="184">
        <f t="shared" ca="1" si="333"/>
        <v>0</v>
      </c>
      <c r="AB209" s="184">
        <f t="shared" ca="1" si="334"/>
        <v>0</v>
      </c>
      <c r="AC209" s="184">
        <f t="shared" ca="1" si="335"/>
        <v>0</v>
      </c>
      <c r="AD209" s="185">
        <f t="shared" ca="1" si="336"/>
        <v>0</v>
      </c>
    </row>
    <row r="210" spans="1:30" ht="17.25" customHeight="1" x14ac:dyDescent="0.3">
      <c r="A210" s="47" t="s">
        <v>363</v>
      </c>
      <c r="B210" s="22" t="s">
        <v>255</v>
      </c>
      <c r="C210" s="22">
        <v>10</v>
      </c>
      <c r="D210" s="96" t="str">
        <f t="shared" ca="1" si="310"/>
        <v>권경임</v>
      </c>
      <c r="E210" s="96" t="str">
        <f t="shared" ca="1" si="311"/>
        <v>640419-2******</v>
      </c>
      <c r="F210" s="96" t="str">
        <f t="shared" ca="1" si="312"/>
        <v>120여단 3대대</v>
      </c>
      <c r="G210" s="142" t="str">
        <f t="shared" ca="1" si="313"/>
        <v>민간조리원</v>
      </c>
      <c r="H210" s="183">
        <f t="shared" ca="1" si="314"/>
        <v>0</v>
      </c>
      <c r="I210" s="184">
        <f t="shared" ca="1" si="315"/>
        <v>0</v>
      </c>
      <c r="J210" s="184">
        <f t="shared" ca="1" si="316"/>
        <v>0</v>
      </c>
      <c r="K210" s="184">
        <f t="shared" ca="1" si="317"/>
        <v>0</v>
      </c>
      <c r="L210" s="184">
        <f t="shared" ca="1" si="318"/>
        <v>0</v>
      </c>
      <c r="M210" s="184">
        <f t="shared" ca="1" si="319"/>
        <v>0</v>
      </c>
      <c r="N210" s="184">
        <f t="shared" ca="1" si="320"/>
        <v>0</v>
      </c>
      <c r="O210" s="184">
        <f t="shared" ca="1" si="321"/>
        <v>0</v>
      </c>
      <c r="P210" s="184">
        <f t="shared" ca="1" si="322"/>
        <v>0</v>
      </c>
      <c r="Q210" s="184">
        <f t="shared" ca="1" si="323"/>
        <v>0</v>
      </c>
      <c r="R210" s="184">
        <f t="shared" ca="1" si="324"/>
        <v>0</v>
      </c>
      <c r="S210" s="184">
        <f t="shared" ca="1" si="325"/>
        <v>0</v>
      </c>
      <c r="T210" s="184">
        <f t="shared" ca="1" si="326"/>
        <v>0</v>
      </c>
      <c r="U210" s="184">
        <f t="shared" ca="1" si="327"/>
        <v>0</v>
      </c>
      <c r="V210" s="184">
        <f t="shared" ca="1" si="328"/>
        <v>0</v>
      </c>
      <c r="W210" s="184">
        <f t="shared" ca="1" si="329"/>
        <v>0</v>
      </c>
      <c r="X210" s="184">
        <f t="shared" ca="1" si="330"/>
        <v>0</v>
      </c>
      <c r="Y210" s="184">
        <f t="shared" ca="1" si="331"/>
        <v>0</v>
      </c>
      <c r="Z210" s="184">
        <f t="shared" ca="1" si="332"/>
        <v>0</v>
      </c>
      <c r="AA210" s="184">
        <f t="shared" ca="1" si="333"/>
        <v>0</v>
      </c>
      <c r="AB210" s="184">
        <f t="shared" ca="1" si="334"/>
        <v>0</v>
      </c>
      <c r="AC210" s="184">
        <f t="shared" ca="1" si="335"/>
        <v>0</v>
      </c>
      <c r="AD210" s="185">
        <f t="shared" ca="1" si="336"/>
        <v>0</v>
      </c>
    </row>
    <row r="211" spans="1:30" ht="17.25" customHeight="1" x14ac:dyDescent="0.3">
      <c r="A211" s="47" t="s">
        <v>363</v>
      </c>
      <c r="B211" s="22" t="s">
        <v>255</v>
      </c>
      <c r="C211" s="22">
        <v>11</v>
      </c>
      <c r="D211" s="96" t="str">
        <f t="shared" ca="1" si="310"/>
        <v>권은숙</v>
      </c>
      <c r="E211" s="96" t="str">
        <f t="shared" ca="1" si="311"/>
        <v>800217-2******</v>
      </c>
      <c r="F211" s="96" t="str">
        <f t="shared" ca="1" si="312"/>
        <v>120여단 3대대</v>
      </c>
      <c r="G211" s="142" t="str">
        <f t="shared" ca="1" si="313"/>
        <v>민간조리원</v>
      </c>
      <c r="H211" s="183">
        <f t="shared" ca="1" si="314"/>
        <v>0</v>
      </c>
      <c r="I211" s="184">
        <f t="shared" ca="1" si="315"/>
        <v>0</v>
      </c>
      <c r="J211" s="184">
        <f t="shared" ca="1" si="316"/>
        <v>0</v>
      </c>
      <c r="K211" s="184">
        <f t="shared" ca="1" si="317"/>
        <v>0</v>
      </c>
      <c r="L211" s="184">
        <f t="shared" ca="1" si="318"/>
        <v>0</v>
      </c>
      <c r="M211" s="184">
        <f t="shared" ca="1" si="319"/>
        <v>0</v>
      </c>
      <c r="N211" s="184">
        <f t="shared" ca="1" si="320"/>
        <v>0</v>
      </c>
      <c r="O211" s="184">
        <f t="shared" ca="1" si="321"/>
        <v>0</v>
      </c>
      <c r="P211" s="184">
        <f t="shared" ca="1" si="322"/>
        <v>0</v>
      </c>
      <c r="Q211" s="184">
        <f t="shared" ca="1" si="323"/>
        <v>0</v>
      </c>
      <c r="R211" s="184">
        <f t="shared" ca="1" si="324"/>
        <v>0</v>
      </c>
      <c r="S211" s="184">
        <f t="shared" ca="1" si="325"/>
        <v>0</v>
      </c>
      <c r="T211" s="184">
        <f t="shared" ca="1" si="326"/>
        <v>0</v>
      </c>
      <c r="U211" s="184">
        <f t="shared" ca="1" si="327"/>
        <v>0</v>
      </c>
      <c r="V211" s="184">
        <f t="shared" ca="1" si="328"/>
        <v>0</v>
      </c>
      <c r="W211" s="184">
        <f t="shared" ca="1" si="329"/>
        <v>0</v>
      </c>
      <c r="X211" s="184">
        <f t="shared" ca="1" si="330"/>
        <v>0</v>
      </c>
      <c r="Y211" s="184">
        <f t="shared" ca="1" si="331"/>
        <v>0</v>
      </c>
      <c r="Z211" s="184">
        <f t="shared" ca="1" si="332"/>
        <v>0</v>
      </c>
      <c r="AA211" s="184">
        <f t="shared" ca="1" si="333"/>
        <v>0</v>
      </c>
      <c r="AB211" s="184">
        <f t="shared" ca="1" si="334"/>
        <v>0</v>
      </c>
      <c r="AC211" s="184">
        <f t="shared" ca="1" si="335"/>
        <v>0</v>
      </c>
      <c r="AD211" s="185">
        <f t="shared" ca="1" si="336"/>
        <v>0</v>
      </c>
    </row>
    <row r="212" spans="1:30" ht="17.25" customHeight="1" x14ac:dyDescent="0.3">
      <c r="A212" s="47" t="s">
        <v>363</v>
      </c>
      <c r="B212" s="22" t="s">
        <v>255</v>
      </c>
      <c r="C212" s="22">
        <v>12</v>
      </c>
      <c r="D212" s="96" t="str">
        <f t="shared" ca="1" si="310"/>
        <v>김명순</v>
      </c>
      <c r="E212" s="96" t="str">
        <f t="shared" ca="1" si="311"/>
        <v>670305-2******</v>
      </c>
      <c r="F212" s="96" t="str">
        <f t="shared" ca="1" si="312"/>
        <v>120여단 5대대</v>
      </c>
      <c r="G212" s="142" t="str">
        <f t="shared" ca="1" si="313"/>
        <v>민간조리원</v>
      </c>
      <c r="H212" s="183">
        <f t="shared" ca="1" si="314"/>
        <v>0</v>
      </c>
      <c r="I212" s="184">
        <f t="shared" ca="1" si="315"/>
        <v>0</v>
      </c>
      <c r="J212" s="184">
        <f t="shared" ca="1" si="316"/>
        <v>0</v>
      </c>
      <c r="K212" s="184">
        <f t="shared" ca="1" si="317"/>
        <v>0</v>
      </c>
      <c r="L212" s="184">
        <f t="shared" ca="1" si="318"/>
        <v>0</v>
      </c>
      <c r="M212" s="184">
        <f t="shared" ca="1" si="319"/>
        <v>0</v>
      </c>
      <c r="N212" s="184">
        <f t="shared" ca="1" si="320"/>
        <v>0</v>
      </c>
      <c r="O212" s="184">
        <f t="shared" ca="1" si="321"/>
        <v>0</v>
      </c>
      <c r="P212" s="184">
        <f t="shared" ca="1" si="322"/>
        <v>0</v>
      </c>
      <c r="Q212" s="184">
        <f t="shared" ca="1" si="323"/>
        <v>0</v>
      </c>
      <c r="R212" s="184">
        <f t="shared" ca="1" si="324"/>
        <v>0</v>
      </c>
      <c r="S212" s="184">
        <f t="shared" ca="1" si="325"/>
        <v>0</v>
      </c>
      <c r="T212" s="184">
        <f t="shared" ca="1" si="326"/>
        <v>0</v>
      </c>
      <c r="U212" s="184">
        <f t="shared" ca="1" si="327"/>
        <v>0</v>
      </c>
      <c r="V212" s="184">
        <f t="shared" ca="1" si="328"/>
        <v>0</v>
      </c>
      <c r="W212" s="184">
        <f t="shared" ca="1" si="329"/>
        <v>0</v>
      </c>
      <c r="X212" s="184">
        <f t="shared" ca="1" si="330"/>
        <v>0</v>
      </c>
      <c r="Y212" s="184">
        <f t="shared" ca="1" si="331"/>
        <v>0</v>
      </c>
      <c r="Z212" s="184">
        <f t="shared" ca="1" si="332"/>
        <v>0</v>
      </c>
      <c r="AA212" s="184">
        <f t="shared" ca="1" si="333"/>
        <v>0</v>
      </c>
      <c r="AB212" s="184">
        <f t="shared" ca="1" si="334"/>
        <v>0</v>
      </c>
      <c r="AC212" s="184">
        <f t="shared" ca="1" si="335"/>
        <v>0</v>
      </c>
      <c r="AD212" s="185">
        <f t="shared" ca="1" si="336"/>
        <v>0</v>
      </c>
    </row>
    <row r="213" spans="1:30" ht="17.25" customHeight="1" x14ac:dyDescent="0.3">
      <c r="A213" s="47" t="s">
        <v>363</v>
      </c>
      <c r="B213" s="22" t="s">
        <v>255</v>
      </c>
      <c r="C213" s="22">
        <v>13</v>
      </c>
      <c r="D213" s="96" t="str">
        <f t="shared" ca="1" si="310"/>
        <v>신명숙</v>
      </c>
      <c r="E213" s="96" t="str">
        <f t="shared" ca="1" si="311"/>
        <v>580528-2******</v>
      </c>
      <c r="F213" s="96" t="str">
        <f t="shared" ca="1" si="312"/>
        <v>120여단 6대대</v>
      </c>
      <c r="G213" s="142" t="str">
        <f t="shared" ca="1" si="313"/>
        <v>민간조리원</v>
      </c>
      <c r="H213" s="183">
        <f t="shared" ca="1" si="314"/>
        <v>0</v>
      </c>
      <c r="I213" s="184">
        <f t="shared" ca="1" si="315"/>
        <v>0</v>
      </c>
      <c r="J213" s="184">
        <f t="shared" ca="1" si="316"/>
        <v>0</v>
      </c>
      <c r="K213" s="184">
        <f t="shared" ca="1" si="317"/>
        <v>0</v>
      </c>
      <c r="L213" s="184">
        <f t="shared" ca="1" si="318"/>
        <v>0</v>
      </c>
      <c r="M213" s="184">
        <f t="shared" ca="1" si="319"/>
        <v>0</v>
      </c>
      <c r="N213" s="184">
        <f t="shared" ca="1" si="320"/>
        <v>0</v>
      </c>
      <c r="O213" s="184">
        <f t="shared" ca="1" si="321"/>
        <v>0</v>
      </c>
      <c r="P213" s="184">
        <f t="shared" ca="1" si="322"/>
        <v>0</v>
      </c>
      <c r="Q213" s="184">
        <f t="shared" ca="1" si="323"/>
        <v>0</v>
      </c>
      <c r="R213" s="184">
        <f t="shared" ca="1" si="324"/>
        <v>0</v>
      </c>
      <c r="S213" s="184">
        <f t="shared" ca="1" si="325"/>
        <v>0</v>
      </c>
      <c r="T213" s="184">
        <f t="shared" ca="1" si="326"/>
        <v>0</v>
      </c>
      <c r="U213" s="184">
        <f t="shared" ca="1" si="327"/>
        <v>0</v>
      </c>
      <c r="V213" s="184">
        <f t="shared" ca="1" si="328"/>
        <v>0</v>
      </c>
      <c r="W213" s="184">
        <f t="shared" ca="1" si="329"/>
        <v>0</v>
      </c>
      <c r="X213" s="184">
        <f t="shared" ca="1" si="330"/>
        <v>0</v>
      </c>
      <c r="Y213" s="184">
        <f t="shared" ca="1" si="331"/>
        <v>0</v>
      </c>
      <c r="Z213" s="184">
        <f t="shared" ca="1" si="332"/>
        <v>0</v>
      </c>
      <c r="AA213" s="184">
        <f t="shared" ca="1" si="333"/>
        <v>0</v>
      </c>
      <c r="AB213" s="184">
        <f t="shared" ca="1" si="334"/>
        <v>0</v>
      </c>
      <c r="AC213" s="184">
        <f t="shared" ca="1" si="335"/>
        <v>0</v>
      </c>
      <c r="AD213" s="185">
        <f t="shared" ca="1" si="336"/>
        <v>0</v>
      </c>
    </row>
    <row r="214" spans="1:30" ht="17.25" customHeight="1" x14ac:dyDescent="0.3">
      <c r="A214" s="47" t="s">
        <v>363</v>
      </c>
      <c r="B214" s="22" t="s">
        <v>255</v>
      </c>
      <c r="C214" s="22">
        <v>14</v>
      </c>
      <c r="D214" s="96" t="str">
        <f t="shared" ca="1" si="310"/>
        <v>김영경</v>
      </c>
      <c r="E214" s="96" t="str">
        <f t="shared" ca="1" si="311"/>
        <v>770214-2******</v>
      </c>
      <c r="F214" s="96" t="str">
        <f t="shared" ca="1" si="312"/>
        <v>121여단 본부</v>
      </c>
      <c r="G214" s="142" t="str">
        <f t="shared" ca="1" si="313"/>
        <v>민간조리원</v>
      </c>
      <c r="H214" s="183">
        <f t="shared" ca="1" si="314"/>
        <v>0</v>
      </c>
      <c r="I214" s="184">
        <f t="shared" ca="1" si="315"/>
        <v>0</v>
      </c>
      <c r="J214" s="184">
        <f t="shared" ca="1" si="316"/>
        <v>0</v>
      </c>
      <c r="K214" s="184">
        <f t="shared" ca="1" si="317"/>
        <v>0</v>
      </c>
      <c r="L214" s="184">
        <f t="shared" ca="1" si="318"/>
        <v>0</v>
      </c>
      <c r="M214" s="184">
        <f t="shared" ca="1" si="319"/>
        <v>0</v>
      </c>
      <c r="N214" s="184">
        <f t="shared" ca="1" si="320"/>
        <v>0</v>
      </c>
      <c r="O214" s="184">
        <f t="shared" ca="1" si="321"/>
        <v>0</v>
      </c>
      <c r="P214" s="184">
        <f t="shared" ca="1" si="322"/>
        <v>0</v>
      </c>
      <c r="Q214" s="184">
        <f t="shared" ca="1" si="323"/>
        <v>0</v>
      </c>
      <c r="R214" s="184">
        <f t="shared" ca="1" si="324"/>
        <v>0</v>
      </c>
      <c r="S214" s="184">
        <f t="shared" ca="1" si="325"/>
        <v>0</v>
      </c>
      <c r="T214" s="184">
        <f t="shared" ca="1" si="326"/>
        <v>0</v>
      </c>
      <c r="U214" s="184">
        <f t="shared" ca="1" si="327"/>
        <v>0</v>
      </c>
      <c r="V214" s="184">
        <f t="shared" ca="1" si="328"/>
        <v>0</v>
      </c>
      <c r="W214" s="184">
        <f t="shared" ca="1" si="329"/>
        <v>0</v>
      </c>
      <c r="X214" s="184">
        <f t="shared" ca="1" si="330"/>
        <v>0</v>
      </c>
      <c r="Y214" s="184">
        <f t="shared" ca="1" si="331"/>
        <v>0</v>
      </c>
      <c r="Z214" s="184">
        <f t="shared" ca="1" si="332"/>
        <v>0</v>
      </c>
      <c r="AA214" s="184">
        <f t="shared" ca="1" si="333"/>
        <v>0</v>
      </c>
      <c r="AB214" s="184">
        <f t="shared" ca="1" si="334"/>
        <v>0</v>
      </c>
      <c r="AC214" s="184">
        <f t="shared" ca="1" si="335"/>
        <v>0</v>
      </c>
      <c r="AD214" s="185">
        <f t="shared" ca="1" si="336"/>
        <v>0</v>
      </c>
    </row>
    <row r="215" spans="1:30" ht="17.25" customHeight="1" x14ac:dyDescent="0.3">
      <c r="A215" s="47" t="s">
        <v>363</v>
      </c>
      <c r="B215" s="22" t="s">
        <v>255</v>
      </c>
      <c r="C215" s="22">
        <v>15</v>
      </c>
      <c r="D215" s="96" t="str">
        <f t="shared" ca="1" si="310"/>
        <v>손송주</v>
      </c>
      <c r="E215" s="96" t="str">
        <f t="shared" ca="1" si="311"/>
        <v>760727-2******</v>
      </c>
      <c r="F215" s="96" t="str">
        <f t="shared" ca="1" si="312"/>
        <v>121여단 본부</v>
      </c>
      <c r="G215" s="142" t="str">
        <f t="shared" ca="1" si="313"/>
        <v>민간조리원</v>
      </c>
      <c r="H215" s="183">
        <f t="shared" ca="1" si="314"/>
        <v>0</v>
      </c>
      <c r="I215" s="184">
        <f t="shared" ca="1" si="315"/>
        <v>0</v>
      </c>
      <c r="J215" s="184">
        <f t="shared" ca="1" si="316"/>
        <v>0</v>
      </c>
      <c r="K215" s="184">
        <f t="shared" ca="1" si="317"/>
        <v>0</v>
      </c>
      <c r="L215" s="184">
        <f t="shared" ca="1" si="318"/>
        <v>0</v>
      </c>
      <c r="M215" s="184">
        <f t="shared" ca="1" si="319"/>
        <v>0</v>
      </c>
      <c r="N215" s="184">
        <f t="shared" ca="1" si="320"/>
        <v>0</v>
      </c>
      <c r="O215" s="184">
        <f t="shared" ca="1" si="321"/>
        <v>0</v>
      </c>
      <c r="P215" s="184">
        <f t="shared" ca="1" si="322"/>
        <v>0</v>
      </c>
      <c r="Q215" s="184">
        <f t="shared" ca="1" si="323"/>
        <v>0</v>
      </c>
      <c r="R215" s="184">
        <f t="shared" ca="1" si="324"/>
        <v>0</v>
      </c>
      <c r="S215" s="184">
        <f t="shared" ca="1" si="325"/>
        <v>0</v>
      </c>
      <c r="T215" s="184">
        <f t="shared" ca="1" si="326"/>
        <v>0</v>
      </c>
      <c r="U215" s="184">
        <f t="shared" ca="1" si="327"/>
        <v>0</v>
      </c>
      <c r="V215" s="184">
        <f t="shared" ca="1" si="328"/>
        <v>0</v>
      </c>
      <c r="W215" s="184">
        <f t="shared" ca="1" si="329"/>
        <v>0</v>
      </c>
      <c r="X215" s="184">
        <f t="shared" ca="1" si="330"/>
        <v>0</v>
      </c>
      <c r="Y215" s="184">
        <f t="shared" ca="1" si="331"/>
        <v>0</v>
      </c>
      <c r="Z215" s="184">
        <f t="shared" ca="1" si="332"/>
        <v>0</v>
      </c>
      <c r="AA215" s="184">
        <f t="shared" ca="1" si="333"/>
        <v>0</v>
      </c>
      <c r="AB215" s="184">
        <f t="shared" ca="1" si="334"/>
        <v>0</v>
      </c>
      <c r="AC215" s="184">
        <f t="shared" ca="1" si="335"/>
        <v>0</v>
      </c>
      <c r="AD215" s="185">
        <f t="shared" ca="1" si="336"/>
        <v>0</v>
      </c>
    </row>
    <row r="216" spans="1:30" ht="17.25" customHeight="1" x14ac:dyDescent="0.3">
      <c r="A216" s="47" t="s">
        <v>363</v>
      </c>
      <c r="B216" s="22" t="s">
        <v>255</v>
      </c>
      <c r="C216" s="22">
        <v>16</v>
      </c>
      <c r="D216" s="96" t="str">
        <f t="shared" ca="1" si="310"/>
        <v>박분영</v>
      </c>
      <c r="E216" s="96" t="str">
        <f t="shared" ca="1" si="311"/>
        <v>800502-2******</v>
      </c>
      <c r="F216" s="96" t="str">
        <f t="shared" ca="1" si="312"/>
        <v>121여단 1대대</v>
      </c>
      <c r="G216" s="142" t="str">
        <f t="shared" ca="1" si="313"/>
        <v>민간조리원</v>
      </c>
      <c r="H216" s="183">
        <f t="shared" ca="1" si="314"/>
        <v>0</v>
      </c>
      <c r="I216" s="184">
        <f t="shared" ca="1" si="315"/>
        <v>0</v>
      </c>
      <c r="J216" s="184">
        <f t="shared" ca="1" si="316"/>
        <v>0</v>
      </c>
      <c r="K216" s="184">
        <f t="shared" ca="1" si="317"/>
        <v>0</v>
      </c>
      <c r="L216" s="184">
        <f t="shared" ca="1" si="318"/>
        <v>0</v>
      </c>
      <c r="M216" s="184">
        <f t="shared" ca="1" si="319"/>
        <v>0</v>
      </c>
      <c r="N216" s="184">
        <f t="shared" ca="1" si="320"/>
        <v>0</v>
      </c>
      <c r="O216" s="184">
        <f t="shared" ca="1" si="321"/>
        <v>0</v>
      </c>
      <c r="P216" s="184">
        <f t="shared" ca="1" si="322"/>
        <v>0</v>
      </c>
      <c r="Q216" s="184">
        <f t="shared" ca="1" si="323"/>
        <v>0</v>
      </c>
      <c r="R216" s="184">
        <f t="shared" ca="1" si="324"/>
        <v>0</v>
      </c>
      <c r="S216" s="184">
        <f t="shared" ca="1" si="325"/>
        <v>0</v>
      </c>
      <c r="T216" s="184">
        <f t="shared" ca="1" si="326"/>
        <v>0</v>
      </c>
      <c r="U216" s="184">
        <f t="shared" ca="1" si="327"/>
        <v>0</v>
      </c>
      <c r="V216" s="184">
        <f t="shared" ca="1" si="328"/>
        <v>0</v>
      </c>
      <c r="W216" s="184">
        <f t="shared" ca="1" si="329"/>
        <v>0</v>
      </c>
      <c r="X216" s="184">
        <f t="shared" ca="1" si="330"/>
        <v>0</v>
      </c>
      <c r="Y216" s="184">
        <f t="shared" ca="1" si="331"/>
        <v>0</v>
      </c>
      <c r="Z216" s="184">
        <f t="shared" ca="1" si="332"/>
        <v>0</v>
      </c>
      <c r="AA216" s="184">
        <f t="shared" ca="1" si="333"/>
        <v>0</v>
      </c>
      <c r="AB216" s="184">
        <f t="shared" ca="1" si="334"/>
        <v>0</v>
      </c>
      <c r="AC216" s="184">
        <f t="shared" ca="1" si="335"/>
        <v>0</v>
      </c>
      <c r="AD216" s="185">
        <f t="shared" ca="1" si="336"/>
        <v>0</v>
      </c>
    </row>
    <row r="217" spans="1:30" ht="17.25" customHeight="1" x14ac:dyDescent="0.3">
      <c r="A217" s="30" t="s">
        <v>115</v>
      </c>
      <c r="B217" s="30" t="s">
        <v>255</v>
      </c>
      <c r="C217" s="30" t="s">
        <v>373</v>
      </c>
      <c r="D217" s="30"/>
      <c r="E217" s="30"/>
      <c r="F217" s="30"/>
      <c r="G217" s="144"/>
      <c r="H217" s="164">
        <f ca="1">SUM(H201:H216)</f>
        <v>0</v>
      </c>
      <c r="I217" s="165">
        <f t="shared" ref="I217:AD217" ca="1" si="337">SUM(I201:I216)</f>
        <v>0</v>
      </c>
      <c r="J217" s="165">
        <f t="shared" ca="1" si="337"/>
        <v>0</v>
      </c>
      <c r="K217" s="165">
        <f t="shared" ca="1" si="337"/>
        <v>0</v>
      </c>
      <c r="L217" s="165">
        <f t="shared" ca="1" si="337"/>
        <v>0</v>
      </c>
      <c r="M217" s="165">
        <f t="shared" ca="1" si="337"/>
        <v>0</v>
      </c>
      <c r="N217" s="165">
        <f t="shared" ca="1" si="337"/>
        <v>0</v>
      </c>
      <c r="O217" s="165">
        <f t="shared" ca="1" si="337"/>
        <v>0</v>
      </c>
      <c r="P217" s="165">
        <f t="shared" ca="1" si="337"/>
        <v>0</v>
      </c>
      <c r="Q217" s="165">
        <f t="shared" ca="1" si="337"/>
        <v>0</v>
      </c>
      <c r="R217" s="165">
        <f t="shared" ca="1" si="337"/>
        <v>0</v>
      </c>
      <c r="S217" s="165">
        <f t="shared" ca="1" si="337"/>
        <v>0</v>
      </c>
      <c r="T217" s="165">
        <f t="shared" ca="1" si="337"/>
        <v>0</v>
      </c>
      <c r="U217" s="165">
        <f t="shared" ca="1" si="337"/>
        <v>0</v>
      </c>
      <c r="V217" s="165">
        <f t="shared" ca="1" si="337"/>
        <v>0</v>
      </c>
      <c r="W217" s="165">
        <f t="shared" ca="1" si="337"/>
        <v>0</v>
      </c>
      <c r="X217" s="165">
        <f t="shared" ca="1" si="337"/>
        <v>0</v>
      </c>
      <c r="Y217" s="165">
        <f t="shared" ca="1" si="337"/>
        <v>0</v>
      </c>
      <c r="Z217" s="165">
        <f t="shared" ca="1" si="337"/>
        <v>0</v>
      </c>
      <c r="AA217" s="165">
        <f t="shared" ca="1" si="337"/>
        <v>0</v>
      </c>
      <c r="AB217" s="165">
        <f t="shared" ca="1" si="337"/>
        <v>0</v>
      </c>
      <c r="AC217" s="165">
        <f t="shared" ca="1" si="337"/>
        <v>0</v>
      </c>
      <c r="AD217" s="166">
        <f t="shared" ca="1" si="337"/>
        <v>0</v>
      </c>
    </row>
  </sheetData>
  <autoFilter ref="A9:G217" xr:uid="{00000000-0009-0000-0000-00000E000000}"/>
  <mergeCells count="7">
    <mergeCell ref="H8:L8"/>
    <mergeCell ref="M8:U8"/>
    <mergeCell ref="A1:AC1"/>
    <mergeCell ref="V8:AD8"/>
    <mergeCell ref="A8:B8"/>
    <mergeCell ref="C8:G8"/>
    <mergeCell ref="F4:G4"/>
  </mergeCells>
  <phoneticPr fontId="63" type="noConversion"/>
  <dataValidations count="2">
    <dataValidation type="list" operator="equal" allowBlank="1" showInputMessage="1" showErrorMessage="1" sqref="A133:A148 A65:A80 G5 A48:A63 A82:A97 A99:A114 A150:A165 A184:A199 A167:A182 A201:A216 A10:A46 A116:A131" xr:uid="{00000000-0002-0000-0E00-000000000000}">
      <formula1>"01월,02월,03월,04월,05월,06월,07월,08월,09월,10월,11월,12월"</formula1>
    </dataValidation>
    <dataValidation type="custom" operator="equal" allowBlank="1" showInputMessage="1" showErrorMessage="1" errorTitle="월별시트 합계검을을 위한 서식이 설정되어 있습니다." sqref="G6" xr:uid="{00000000-0002-0000-0E00-000001000000}">
      <formula1>"합계"</formula1>
    </dataValidation>
  </dataValidations>
  <printOptions horizontalCentered="1"/>
  <pageMargins left="3.9305556565523148E-2" right="3.9305556565523148E-2" top="0.19666667282581329" bottom="0.19666667282581329" header="3.9305556565523148E-2" footer="3.9305556565523148E-2"/>
  <pageSetup paperSize="9" orientation="landscape" horizontalDpi="0" verticalDpi="0" copies="0"/>
  <rowBreaks count="1" manualBreakCount="1">
    <brk id="80" max="1048575" man="1"/>
  </rowBreaks>
  <colBreaks count="1" manualBreakCount="1">
    <brk id="30" max="16383" man="1"/>
  </colBreak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"/>
  <dimension ref="A1:AH51"/>
  <sheetViews>
    <sheetView showGridLines="0" zoomScaleNormal="100" zoomScaleSheetLayoutView="75" workbookViewId="0">
      <pane ySplit="5" topLeftCell="A12" activePane="bottomLeft" state="frozen"/>
      <selection pane="bottomLeft" sqref="A1:AD1"/>
    </sheetView>
  </sheetViews>
  <sheetFormatPr defaultColWidth="9" defaultRowHeight="16.5" x14ac:dyDescent="0.3"/>
  <cols>
    <col min="1" max="1" width="4.25" bestFit="1" customWidth="1"/>
    <col min="2" max="2" width="7.5" customWidth="1"/>
    <col min="3" max="3" width="14.25" customWidth="1"/>
    <col min="4" max="5" width="12.375" customWidth="1"/>
    <col min="6" max="6" width="13.75" bestFit="1" customWidth="1"/>
    <col min="7" max="8" width="11.75" customWidth="1"/>
    <col min="9" max="31" width="12.75" customWidth="1"/>
  </cols>
  <sheetData>
    <row r="1" spans="1:34" s="4" customFormat="1" ht="36" customHeight="1" x14ac:dyDescent="0.3">
      <c r="A1" s="348" t="s">
        <v>235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8"/>
      <c r="AD1" s="348"/>
      <c r="AE1" s="13"/>
      <c r="AF1" s="13"/>
      <c r="AG1" s="13"/>
      <c r="AH1" s="13"/>
    </row>
    <row r="2" spans="1:34" s="4" customFormat="1" ht="40.5" customHeight="1" x14ac:dyDescent="0.3">
      <c r="A2" s="7"/>
      <c r="B2" s="58"/>
      <c r="C2" s="58"/>
      <c r="D2" s="58"/>
      <c r="E2" s="58"/>
      <c r="F2" s="12"/>
      <c r="G2" s="18"/>
      <c r="H2" s="18"/>
      <c r="I2" s="26"/>
      <c r="J2" s="27"/>
      <c r="K2" s="28"/>
      <c r="L2" s="29"/>
      <c r="M2" s="26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s="4" customFormat="1" ht="40.5" customHeight="1" x14ac:dyDescent="0.3">
      <c r="A3" s="7"/>
      <c r="B3" s="7"/>
      <c r="C3" s="7"/>
      <c r="D3" s="7"/>
      <c r="E3" s="7"/>
      <c r="F3" s="32"/>
      <c r="G3" s="32"/>
      <c r="H3" s="32"/>
      <c r="I3" s="26"/>
      <c r="J3" s="26"/>
      <c r="K3" s="26"/>
      <c r="L3" s="26"/>
      <c r="M3" s="26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s="4" customFormat="1" ht="17.25" customHeight="1" x14ac:dyDescent="0.3">
      <c r="A4" s="354" t="s">
        <v>140</v>
      </c>
      <c r="B4" s="356"/>
      <c r="C4" s="356"/>
      <c r="D4" s="356"/>
      <c r="E4" s="356"/>
      <c r="F4" s="356"/>
      <c r="G4" s="355"/>
      <c r="H4" s="141"/>
      <c r="I4" s="359" t="s">
        <v>44</v>
      </c>
      <c r="J4" s="360"/>
      <c r="K4" s="360"/>
      <c r="L4" s="360"/>
      <c r="M4" s="361"/>
      <c r="N4" s="362" t="s">
        <v>124</v>
      </c>
      <c r="O4" s="362"/>
      <c r="P4" s="362"/>
      <c r="Q4" s="362"/>
      <c r="R4" s="362"/>
      <c r="S4" s="362"/>
      <c r="T4" s="362"/>
      <c r="U4" s="362"/>
      <c r="V4" s="362"/>
      <c r="W4" s="320" t="s">
        <v>127</v>
      </c>
      <c r="X4" s="320"/>
      <c r="Y4" s="320"/>
      <c r="Z4" s="320"/>
      <c r="AA4" s="320"/>
      <c r="AB4" s="363"/>
      <c r="AC4" s="363"/>
      <c r="AD4" s="363"/>
      <c r="AE4" s="363"/>
    </row>
    <row r="5" spans="1:34" s="4" customFormat="1" ht="27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20" t="s">
        <v>12</v>
      </c>
      <c r="G5" s="21" t="s">
        <v>122</v>
      </c>
      <c r="H5" s="21" t="s">
        <v>413</v>
      </c>
      <c r="I5" s="33" t="s">
        <v>65</v>
      </c>
      <c r="J5" s="33" t="s">
        <v>317</v>
      </c>
      <c r="K5" s="33" t="s">
        <v>96</v>
      </c>
      <c r="L5" s="33" t="s">
        <v>88</v>
      </c>
      <c r="M5" s="33" t="s">
        <v>47</v>
      </c>
      <c r="N5" s="15" t="s">
        <v>374</v>
      </c>
      <c r="O5" s="15" t="s">
        <v>7</v>
      </c>
      <c r="P5" s="15" t="s">
        <v>82</v>
      </c>
      <c r="Q5" s="15" t="s">
        <v>43</v>
      </c>
      <c r="R5" s="15" t="s">
        <v>315</v>
      </c>
      <c r="S5" s="15" t="s">
        <v>358</v>
      </c>
      <c r="T5" s="15" t="s">
        <v>125</v>
      </c>
      <c r="U5" s="15" t="s">
        <v>405</v>
      </c>
      <c r="V5" s="15" t="s">
        <v>121</v>
      </c>
      <c r="W5" s="53" t="s">
        <v>304</v>
      </c>
      <c r="X5" s="53" t="s">
        <v>421</v>
      </c>
      <c r="Y5" s="53" t="s">
        <v>94</v>
      </c>
      <c r="Z5" s="53" t="s">
        <v>98</v>
      </c>
      <c r="AA5" s="53" t="s">
        <v>460</v>
      </c>
      <c r="AB5" s="53" t="s">
        <v>37</v>
      </c>
      <c r="AC5" s="16" t="s">
        <v>39</v>
      </c>
      <c r="AD5" s="16" t="s">
        <v>430</v>
      </c>
      <c r="AE5" s="16" t="s">
        <v>102</v>
      </c>
    </row>
    <row r="6" spans="1:34" ht="20.100000000000001" customHeight="1" x14ac:dyDescent="0.3">
      <c r="A6" s="62">
        <v>1</v>
      </c>
      <c r="B6" s="96" t="str">
        <f ca="1">VLOOKUP($A6,INDIRECT("인사기본정보!$B:$K"),2,0)</f>
        <v>길윤미</v>
      </c>
      <c r="C6" s="96" t="str">
        <f ca="1">VLOOKUP($A6,INDIRECT("인사기본정보!$B:$K"),3,0)</f>
        <v>710309-2******</v>
      </c>
      <c r="D6" s="96" t="str">
        <f ca="1">VLOOKUP($A6,INDIRECT("인사기본정보!$B:$K"),4,0)</f>
        <v>501여단 본부</v>
      </c>
      <c r="E6" s="96" t="str">
        <f ca="1">VLOOKUP($A6,INDIRECT("인사기본정보!$B:$K"),5,0)</f>
        <v>민간조리원</v>
      </c>
      <c r="F6" s="140" t="str">
        <f ca="1">VLOOKUP($A6,INDIRECT("인사기본정보!$B:$K"),6,0)</f>
        <v>2017-03-09</v>
      </c>
      <c r="G6" s="140">
        <f t="shared" ref="G6:G50" ca="1" si="0">VLOOKUP($A6,INDIRECT("인사기본정보!$B:$K"),7,0)</f>
        <v>0</v>
      </c>
      <c r="H6" s="140" t="str">
        <f ca="1">VLOOKUP($A6,INDIRECT("인사기본정보!$B:$K"),8,0)</f>
        <v>재직</v>
      </c>
      <c r="I6" s="97">
        <f ca="1">SUMIF(월별급여지급대장!$C$10:$C$1143,$A6,월별급여지급대장!$H$10:$H$1143)</f>
        <v>6790990</v>
      </c>
      <c r="J6" s="97">
        <f ca="1">SUMIF(월별급여지급대장!$C$10:$C$1143,$A6,월별급여지급대장!$I$10:$I$1143)</f>
        <v>300000</v>
      </c>
      <c r="K6" s="97">
        <f ca="1">SUMIF(월별급여지급대장!$C$10:$C$1143,$A6,월별급여지급대장!$J$10:$J$1143)</f>
        <v>6490990</v>
      </c>
      <c r="L6" s="97">
        <f ca="1">SUMIF(월별급여지급대장!$C$10:$C$1143,$A6,월별급여지급대장!$K$10:$K$1143)</f>
        <v>635860</v>
      </c>
      <c r="M6" s="97">
        <f ca="1">SUMIF(월별급여지급대장!$C$10:$C$1143,$A6,월별급여지급대장!$L$10:$L$1143)</f>
        <v>6155130</v>
      </c>
      <c r="N6" s="97">
        <f ca="1">SUMIF(월별급여지급대장!$C$10:$C$1143,$A6,월별급여지급대장!$M$10:$M$1143)</f>
        <v>5580990</v>
      </c>
      <c r="O6" s="97">
        <f ca="1">SUMIF(월별급여지급대장!$C$10:$C$1143,$A6,월별급여지급대장!$N$10:$N$1143)</f>
        <v>0</v>
      </c>
      <c r="P6" s="97">
        <f ca="1">SUMIF(월별급여지급대장!$C$10:$C$1143,$A6,월별급여지급대장!$O$10:$O$1143)</f>
        <v>0</v>
      </c>
      <c r="Q6" s="97">
        <f ca="1">SUMIF(월별급여지급대장!$C$10:$C$1143,$A6,월별급여지급대장!$P$10:$P$1143)</f>
        <v>0</v>
      </c>
      <c r="R6" s="97">
        <f ca="1">SUMIF(월별급여지급대장!$C$10:$C$1143,$A6,월별급여지급대장!$Q$10:$Q$1143)</f>
        <v>210000</v>
      </c>
      <c r="S6" s="97">
        <f ca="1">SUMIF(월별급여지급대장!$C$10:$C$1143,$A6,월별급여지급대장!$R$10:$R$1143)</f>
        <v>420000</v>
      </c>
      <c r="T6" s="97">
        <f ca="1">SUMIF(월별급여지급대장!$C$10:$C$1143,$A6,월별급여지급대장!$S$10:$S$1143)</f>
        <v>550000</v>
      </c>
      <c r="U6" s="97">
        <f ca="1">SUMIF(월별급여지급대장!$C$10:$C$1143,$A6,월별급여지급대장!$T$10:$T$1143)</f>
        <v>0</v>
      </c>
      <c r="V6" s="97">
        <f ca="1">SUMIF(월별급여지급대장!$C$10:$C$1143,$A6,월별급여지급대장!$U$10:$U$1143)</f>
        <v>30000</v>
      </c>
      <c r="W6" s="98">
        <f ca="1">SUMIF(월별급여지급대장!$C$10:$C$1143,$A6,월별급여지급대장!$V$10:$V$1143)</f>
        <v>57770</v>
      </c>
      <c r="X6" s="98">
        <f ca="1">SUMIF(월별급여지급대장!$C$10:$C$1143,$A6,월별급여지급대장!$W$10:$W$1143)</f>
        <v>5770</v>
      </c>
      <c r="Y6" s="98">
        <f ca="1">SUMIF(월별급여지급대장!$C$10:$C$1143,$A6,월별급여지급대장!$X$10:$X$1143)</f>
        <v>275940</v>
      </c>
      <c r="Z6" s="98">
        <f ca="1">SUMIF(월별급여지급대장!$C$10:$C$1143,$A6,월별급여지급대장!$Y$10:$Y$1143)</f>
        <v>215610</v>
      </c>
      <c r="AA6" s="98">
        <f ca="1">SUMIF(월별급여지급대장!$C$10:$C$1143,$A6,월별급여지급대장!$Z$10:$Z$1143)</f>
        <v>27520</v>
      </c>
      <c r="AB6" s="98">
        <f ca="1">SUMIF(월별급여지급대장!$C$10:$C$1143,$A6,월별급여지급대장!$AA$10:$AA$1143)</f>
        <v>53250</v>
      </c>
      <c r="AC6" s="98">
        <f ca="1">SUMIF(월별급여지급대장!$C$10:$C$1143,$A6,월별급여지급대장!$AB$10:$AB$1143)</f>
        <v>0</v>
      </c>
      <c r="AD6" s="98">
        <f ca="1">SUMIF(월별급여지급대장!$C$10:$C$1143,$A6,월별급여지급대장!$AC$10:$AC$1143)</f>
        <v>0</v>
      </c>
      <c r="AE6" s="98">
        <f ca="1">SUMIF(월별급여지급대장!$C$10:$C$1143,$A6,월별급여지급대장!$AD$10:$AD$1143)</f>
        <v>0</v>
      </c>
    </row>
    <row r="7" spans="1:34" ht="20.100000000000001" customHeight="1" x14ac:dyDescent="0.3">
      <c r="A7" s="22">
        <v>2</v>
      </c>
      <c r="B7" s="96" t="str">
        <f t="shared" ref="B7:B50" ca="1" si="1">VLOOKUP($A7,INDIRECT("인사기본정보!$B:$K"),2,0)</f>
        <v>이성실</v>
      </c>
      <c r="C7" s="96" t="str">
        <f t="shared" ref="C7:C50" ca="1" si="2">VLOOKUP($A7,INDIRECT("인사기본정보!$B:$K"),3,0)</f>
        <v>741204-2******</v>
      </c>
      <c r="D7" s="96" t="str">
        <f t="shared" ref="D7:D50" ca="1" si="3">VLOOKUP($A7,INDIRECT("인사기본정보!$B:$K"),4,0)</f>
        <v>501여단 본부</v>
      </c>
      <c r="E7" s="96" t="str">
        <f t="shared" ref="E7:E50" ca="1" si="4">VLOOKUP($A7,INDIRECT("인사기본정보!$B:$K"),5,0)</f>
        <v>민간조리원</v>
      </c>
      <c r="F7" s="140">
        <f t="shared" ref="F7:F50" ca="1" si="5">VLOOKUP($A7,INDIRECT("인사기본정보!$B:$K"),6,0)</f>
        <v>44805</v>
      </c>
      <c r="G7" s="140">
        <f t="shared" ca="1" si="0"/>
        <v>0</v>
      </c>
      <c r="H7" s="140" t="str">
        <f t="shared" ref="H7:H50" ca="1" si="6">VLOOKUP($A7,INDIRECT("인사기본정보!$B:$K"),8,0)</f>
        <v>재직</v>
      </c>
      <c r="I7" s="97">
        <f ca="1">SUMIF(월별급여지급대장!$C$10:$C$1143,$A7,월별급여지급대장!$H$10:$H$1143)</f>
        <v>6760990</v>
      </c>
      <c r="J7" s="97">
        <f ca="1">SUMIF(월별급여지급대장!$C$10:$C$1143,$A7,월별급여지급대장!$I$10:$I$1143)</f>
        <v>300000</v>
      </c>
      <c r="K7" s="97">
        <f ca="1">SUMIF(월별급여지급대장!$C$10:$C$1143,$A7,월별급여지급대장!$J$10:$J$1143)</f>
        <v>6460990</v>
      </c>
      <c r="L7" s="97">
        <f ca="1">SUMIF(월별급여지급대장!$C$10:$C$1143,$A7,월별급여지급대장!$K$10:$K$1143)</f>
        <v>633630</v>
      </c>
      <c r="M7" s="97">
        <f ca="1">SUMIF(월별급여지급대장!$C$10:$C$1143,$A7,월별급여지급대장!$L$10:$L$1143)</f>
        <v>6127360</v>
      </c>
      <c r="N7" s="97">
        <f ca="1">SUMIF(월별급여지급대장!$C$10:$C$1143,$A7,월별급여지급대장!$M$10:$M$1143)</f>
        <v>5580990</v>
      </c>
      <c r="O7" s="97">
        <f ca="1">SUMIF(월별급여지급대장!$C$10:$C$1143,$A7,월별급여지급대장!$N$10:$N$1143)</f>
        <v>0</v>
      </c>
      <c r="P7" s="97">
        <f ca="1">SUMIF(월별급여지급대장!$C$10:$C$1143,$A7,월별급여지급대장!$O$10:$O$1143)</f>
        <v>0</v>
      </c>
      <c r="Q7" s="97">
        <f ca="1">SUMIF(월별급여지급대장!$C$10:$C$1143,$A7,월별급여지급대장!$P$10:$P$1143)</f>
        <v>0</v>
      </c>
      <c r="R7" s="97">
        <f ca="1">SUMIF(월별급여지급대장!$C$10:$C$1143,$A7,월별급여지급대장!$Q$10:$Q$1143)</f>
        <v>210000</v>
      </c>
      <c r="S7" s="97">
        <f ca="1">SUMIF(월별급여지급대장!$C$10:$C$1143,$A7,월별급여지급대장!$R$10:$R$1143)</f>
        <v>420000</v>
      </c>
      <c r="T7" s="97">
        <f ca="1">SUMIF(월별급여지급대장!$C$10:$C$1143,$A7,월별급여지급대장!$S$10:$S$1143)</f>
        <v>550000</v>
      </c>
      <c r="U7" s="97">
        <f ca="1">SUMIF(월별급여지급대장!$C$10:$C$1143,$A7,월별급여지급대장!$T$10:$T$1143)</f>
        <v>0</v>
      </c>
      <c r="V7" s="97">
        <f ca="1">SUMIF(월별급여지급대장!$C$10:$C$1143,$A7,월별급여지급대장!$U$10:$U$1143)</f>
        <v>0</v>
      </c>
      <c r="W7" s="98">
        <f ca="1">SUMIF(월별급여지급대장!$C$10:$C$1143,$A7,월별급여지급대장!$V$10:$V$1143)</f>
        <v>56920</v>
      </c>
      <c r="X7" s="98">
        <f ca="1">SUMIF(월별급여지급대장!$C$10:$C$1143,$A7,월별급여지급대장!$W$10:$W$1143)</f>
        <v>5670</v>
      </c>
      <c r="Y7" s="98">
        <f ca="1">SUMIF(월별급여지급대장!$C$10:$C$1143,$A7,월별급여지급대장!$X$10:$X$1143)</f>
        <v>274050</v>
      </c>
      <c r="Z7" s="98">
        <f ca="1">SUMIF(월별급여지급대장!$C$10:$C$1143,$A7,월별급여지급대장!$Y$10:$Y$1143)</f>
        <v>216090</v>
      </c>
      <c r="AA7" s="98">
        <f ca="1">SUMIF(월별급여지급대장!$C$10:$C$1143,$A7,월별급여지급대장!$Z$10:$Z$1143)</f>
        <v>27590</v>
      </c>
      <c r="AB7" s="98">
        <f ca="1">SUMIF(월별급여지급대장!$C$10:$C$1143,$A7,월별급여지급대장!$AA$10:$AA$1143)</f>
        <v>53310</v>
      </c>
      <c r="AC7" s="98">
        <f ca="1">SUMIF(월별급여지급대장!$C$10:$C$1143,$A7,월별급여지급대장!$AB$10:$AB$1143)</f>
        <v>0</v>
      </c>
      <c r="AD7" s="98">
        <f ca="1">SUMIF(월별급여지급대장!$C$10:$C$1143,$A7,월별급여지급대장!$AC$10:$AC$1143)</f>
        <v>0</v>
      </c>
      <c r="AE7" s="98">
        <f ca="1">SUMIF(월별급여지급대장!$C$10:$C$1143,$A7,월별급여지급대장!$AD$10:$AD$1143)</f>
        <v>0</v>
      </c>
    </row>
    <row r="8" spans="1:34" ht="20.100000000000001" customHeight="1" x14ac:dyDescent="0.3">
      <c r="A8" s="22">
        <v>3</v>
      </c>
      <c r="B8" s="96" t="str">
        <f t="shared" ca="1" si="1"/>
        <v>임세영</v>
      </c>
      <c r="C8" s="96" t="str">
        <f t="shared" ca="1" si="2"/>
        <v>700910-2******</v>
      </c>
      <c r="D8" s="96" t="str">
        <f t="shared" ca="1" si="3"/>
        <v>501여단 1대대</v>
      </c>
      <c r="E8" s="96" t="str">
        <f t="shared" ca="1" si="4"/>
        <v>민간조리원</v>
      </c>
      <c r="F8" s="140" t="str">
        <f t="shared" ca="1" si="5"/>
        <v>2013-04-03</v>
      </c>
      <c r="G8" s="140">
        <f t="shared" ca="1" si="0"/>
        <v>0</v>
      </c>
      <c r="H8" s="140" t="str">
        <f t="shared" ca="1" si="6"/>
        <v>재직</v>
      </c>
      <c r="I8" s="97">
        <f ca="1">SUMIF(월별급여지급대장!$C$10:$C$1143,$A8,월별급여지급대장!$H$10:$H$1143)</f>
        <v>6790990</v>
      </c>
      <c r="J8" s="97">
        <f ca="1">SUMIF(월별급여지급대장!$C$10:$C$1143,$A8,월별급여지급대장!$I$10:$I$1143)</f>
        <v>300000</v>
      </c>
      <c r="K8" s="97">
        <f ca="1">SUMIF(월별급여지급대장!$C$10:$C$1143,$A8,월별급여지급대장!$J$10:$J$1143)</f>
        <v>6490990</v>
      </c>
      <c r="L8" s="97">
        <f ca="1">SUMIF(월별급여지급대장!$C$10:$C$1143,$A8,월별급여지급대장!$K$10:$K$1143)</f>
        <v>615760</v>
      </c>
      <c r="M8" s="97">
        <f ca="1">SUMIF(월별급여지급대장!$C$10:$C$1143,$A8,월별급여지급대장!$L$10:$L$1143)</f>
        <v>6175230</v>
      </c>
      <c r="N8" s="97">
        <f ca="1">SUMIF(월별급여지급대장!$C$10:$C$1143,$A8,월별급여지급대장!$M$10:$M$1143)</f>
        <v>5580990</v>
      </c>
      <c r="O8" s="97">
        <f ca="1">SUMIF(월별급여지급대장!$C$10:$C$1143,$A8,월별급여지급대장!$N$10:$N$1143)</f>
        <v>0</v>
      </c>
      <c r="P8" s="97">
        <f ca="1">SUMIF(월별급여지급대장!$C$10:$C$1143,$A8,월별급여지급대장!$O$10:$O$1143)</f>
        <v>0</v>
      </c>
      <c r="Q8" s="97">
        <f ca="1">SUMIF(월별급여지급대장!$C$10:$C$1143,$A8,월별급여지급대장!$P$10:$P$1143)</f>
        <v>0</v>
      </c>
      <c r="R8" s="97">
        <f ca="1">SUMIF(월별급여지급대장!$C$10:$C$1143,$A8,월별급여지급대장!$Q$10:$Q$1143)</f>
        <v>210000</v>
      </c>
      <c r="S8" s="97">
        <f ca="1">SUMIF(월별급여지급대장!$C$10:$C$1143,$A8,월별급여지급대장!$R$10:$R$1143)</f>
        <v>420000</v>
      </c>
      <c r="T8" s="97">
        <f ca="1">SUMIF(월별급여지급대장!$C$10:$C$1143,$A8,월별급여지급대장!$S$10:$S$1143)</f>
        <v>550000</v>
      </c>
      <c r="U8" s="97">
        <f ca="1">SUMIF(월별급여지급대장!$C$10:$C$1143,$A8,월별급여지급대장!$T$10:$T$1143)</f>
        <v>0</v>
      </c>
      <c r="V8" s="97">
        <f ca="1">SUMIF(월별급여지급대장!$C$10:$C$1143,$A8,월별급여지급대장!$U$10:$U$1143)</f>
        <v>30000</v>
      </c>
      <c r="W8" s="98">
        <f ca="1">SUMIF(월별급여지급대장!$C$10:$C$1143,$A8,월별급여지급대장!$V$10:$V$1143)</f>
        <v>57770</v>
      </c>
      <c r="X8" s="98">
        <f ca="1">SUMIF(월별급여지급대장!$C$10:$C$1143,$A8,월별급여지급대장!$W$10:$W$1143)</f>
        <v>5770</v>
      </c>
      <c r="Y8" s="98">
        <f ca="1">SUMIF(월별급여지급대장!$C$10:$C$1143,$A8,월별급여지급대장!$X$10:$X$1143)</f>
        <v>260280</v>
      </c>
      <c r="Z8" s="98">
        <f ca="1">SUMIF(월별급여지급대장!$C$10:$C$1143,$A8,월별급여지급대장!$Y$10:$Y$1143)</f>
        <v>212060</v>
      </c>
      <c r="AA8" s="98">
        <f ca="1">SUMIF(월별급여지급대장!$C$10:$C$1143,$A8,월별급여지급대장!$Z$10:$Z$1143)</f>
        <v>27080</v>
      </c>
      <c r="AB8" s="98">
        <f ca="1">SUMIF(월별급여지급대장!$C$10:$C$1143,$A8,월별급여지급대장!$AA$10:$AA$1143)</f>
        <v>52800</v>
      </c>
      <c r="AC8" s="98">
        <f ca="1">SUMIF(월별급여지급대장!$C$10:$C$1143,$A8,월별급여지급대장!$AB$10:$AB$1143)</f>
        <v>0</v>
      </c>
      <c r="AD8" s="98">
        <f ca="1">SUMIF(월별급여지급대장!$C$10:$C$1143,$A8,월별급여지급대장!$AC$10:$AC$1143)</f>
        <v>0</v>
      </c>
      <c r="AE8" s="98">
        <f ca="1">SUMIF(월별급여지급대장!$C$10:$C$1143,$A8,월별급여지급대장!$AD$10:$AD$1143)</f>
        <v>0</v>
      </c>
    </row>
    <row r="9" spans="1:34" ht="20.100000000000001" customHeight="1" x14ac:dyDescent="0.3">
      <c r="A9" s="22">
        <v>4</v>
      </c>
      <c r="B9" s="96" t="str">
        <f t="shared" ca="1" si="1"/>
        <v>김서정</v>
      </c>
      <c r="C9" s="96" t="str">
        <f t="shared" ca="1" si="2"/>
        <v>780828-2******</v>
      </c>
      <c r="D9" s="96" t="str">
        <f t="shared" ca="1" si="3"/>
        <v>501여단 4대대</v>
      </c>
      <c r="E9" s="96" t="str">
        <f t="shared" ca="1" si="4"/>
        <v>민간조리원</v>
      </c>
      <c r="F9" s="140">
        <f t="shared" ca="1" si="5"/>
        <v>44621</v>
      </c>
      <c r="G9" s="140">
        <f t="shared" ca="1" si="0"/>
        <v>0</v>
      </c>
      <c r="H9" s="140" t="str">
        <f t="shared" ca="1" si="6"/>
        <v>재직</v>
      </c>
      <c r="I9" s="97">
        <f ca="1">SUMIF(월별급여지급대장!$C$10:$C$1143,$A9,월별급여지급대장!$H$10:$H$1143)</f>
        <v>6760990</v>
      </c>
      <c r="J9" s="97">
        <f ca="1">SUMIF(월별급여지급대장!$C$10:$C$1143,$A9,월별급여지급대장!$I$10:$I$1143)</f>
        <v>300000</v>
      </c>
      <c r="K9" s="97">
        <f ca="1">SUMIF(월별급여지급대장!$C$10:$C$1143,$A9,월별급여지급대장!$J$10:$J$1143)</f>
        <v>6460990</v>
      </c>
      <c r="L9" s="97">
        <f ca="1">SUMIF(월별급여지급대장!$C$10:$C$1143,$A9,월별급여지급대장!$K$10:$K$1143)</f>
        <v>654400</v>
      </c>
      <c r="M9" s="97">
        <f ca="1">SUMIF(월별급여지급대장!$C$10:$C$1143,$A9,월별급여지급대장!$L$10:$L$1143)</f>
        <v>6106590</v>
      </c>
      <c r="N9" s="97">
        <f ca="1">SUMIF(월별급여지급대장!$C$10:$C$1143,$A9,월별급여지급대장!$M$10:$M$1143)</f>
        <v>5580990</v>
      </c>
      <c r="O9" s="97">
        <f ca="1">SUMIF(월별급여지급대장!$C$10:$C$1143,$A9,월별급여지급대장!$N$10:$N$1143)</f>
        <v>0</v>
      </c>
      <c r="P9" s="97">
        <f ca="1">SUMIF(월별급여지급대장!$C$10:$C$1143,$A9,월별급여지급대장!$O$10:$O$1143)</f>
        <v>0</v>
      </c>
      <c r="Q9" s="97">
        <f ca="1">SUMIF(월별급여지급대장!$C$10:$C$1143,$A9,월별급여지급대장!$P$10:$P$1143)</f>
        <v>0</v>
      </c>
      <c r="R9" s="97">
        <f ca="1">SUMIF(월별급여지급대장!$C$10:$C$1143,$A9,월별급여지급대장!$Q$10:$Q$1143)</f>
        <v>210000</v>
      </c>
      <c r="S9" s="97">
        <f ca="1">SUMIF(월별급여지급대장!$C$10:$C$1143,$A9,월별급여지급대장!$R$10:$R$1143)</f>
        <v>420000</v>
      </c>
      <c r="T9" s="97">
        <f ca="1">SUMIF(월별급여지급대장!$C$10:$C$1143,$A9,월별급여지급대장!$S$10:$S$1143)</f>
        <v>550000</v>
      </c>
      <c r="U9" s="97">
        <f ca="1">SUMIF(월별급여지급대장!$C$10:$C$1143,$A9,월별급여지급대장!$T$10:$T$1143)</f>
        <v>0</v>
      </c>
      <c r="V9" s="97">
        <f ca="1">SUMIF(월별급여지급대장!$C$10:$C$1143,$A9,월별급여지급대장!$U$10:$U$1143)</f>
        <v>0</v>
      </c>
      <c r="W9" s="98">
        <f ca="1">SUMIF(월별급여지급대장!$C$10:$C$1143,$A9,월별급여지급대장!$V$10:$V$1143)</f>
        <v>56920</v>
      </c>
      <c r="X9" s="98">
        <f ca="1">SUMIF(월별급여지급대장!$C$10:$C$1143,$A9,월별급여지급대장!$W$10:$W$1143)</f>
        <v>5670</v>
      </c>
      <c r="Y9" s="98">
        <f ca="1">SUMIF(월별급여지급대장!$C$10:$C$1143,$A9,월별급여지급대장!$X$10:$X$1143)</f>
        <v>283350</v>
      </c>
      <c r="Z9" s="98">
        <f ca="1">SUMIF(월별급여지급대장!$C$10:$C$1143,$A9,월별급여지급대장!$Y$10:$Y$1143)</f>
        <v>223200</v>
      </c>
      <c r="AA9" s="98">
        <f ca="1">SUMIF(월별급여지급대장!$C$10:$C$1143,$A9,월별급여지급대장!$Z$10:$Z$1143)</f>
        <v>28590</v>
      </c>
      <c r="AB9" s="98">
        <f ca="1">SUMIF(월별급여지급대장!$C$10:$C$1143,$A9,월별급여지급대장!$AA$10:$AA$1143)</f>
        <v>56670</v>
      </c>
      <c r="AC9" s="98">
        <f ca="1">SUMIF(월별급여지급대장!$C$10:$C$1143,$A9,월별급여지급대장!$AB$10:$AB$1143)</f>
        <v>0</v>
      </c>
      <c r="AD9" s="98">
        <f ca="1">SUMIF(월별급여지급대장!$C$10:$C$1143,$A9,월별급여지급대장!$AC$10:$AC$1143)</f>
        <v>0</v>
      </c>
      <c r="AE9" s="98">
        <f ca="1">SUMIF(월별급여지급대장!$C$10:$C$1143,$A9,월별급여지급대장!$AD$10:$AD$1143)</f>
        <v>0</v>
      </c>
    </row>
    <row r="10" spans="1:34" ht="20.100000000000001" customHeight="1" x14ac:dyDescent="0.3">
      <c r="A10" s="22">
        <v>5</v>
      </c>
      <c r="B10" s="96" t="str">
        <f t="shared" ca="1" si="1"/>
        <v>윤정여</v>
      </c>
      <c r="C10" s="96" t="str">
        <f t="shared" ca="1" si="2"/>
        <v>691023-2******</v>
      </c>
      <c r="D10" s="96" t="str">
        <f t="shared" ca="1" si="3"/>
        <v>501여단 6대대</v>
      </c>
      <c r="E10" s="96" t="str">
        <f t="shared" ca="1" si="4"/>
        <v>민간조리원</v>
      </c>
      <c r="F10" s="140">
        <f t="shared" ca="1" si="5"/>
        <v>43586</v>
      </c>
      <c r="G10" s="140">
        <f t="shared" ca="1" si="0"/>
        <v>0</v>
      </c>
      <c r="H10" s="140" t="str">
        <f t="shared" ca="1" si="6"/>
        <v>재직</v>
      </c>
      <c r="I10" s="97">
        <f ca="1">SUMIF(월별급여지급대장!$C$10:$C$1143,$A10,월별급여지급대장!$H$10:$H$1143)</f>
        <v>6790990</v>
      </c>
      <c r="J10" s="97">
        <f ca="1">SUMIF(월별급여지급대장!$C$10:$C$1143,$A10,월별급여지급대장!$I$10:$I$1143)</f>
        <v>300000</v>
      </c>
      <c r="K10" s="97">
        <f ca="1">SUMIF(월별급여지급대장!$C$10:$C$1143,$A10,월별급여지급대장!$J$10:$J$1143)</f>
        <v>6490990</v>
      </c>
      <c r="L10" s="97">
        <f ca="1">SUMIF(월별급여지급대장!$C$10:$C$1143,$A10,월별급여지급대장!$K$10:$K$1143)</f>
        <v>646180</v>
      </c>
      <c r="M10" s="97">
        <f ca="1">SUMIF(월별급여지급대장!$C$10:$C$1143,$A10,월별급여지급대장!$L$10:$L$1143)</f>
        <v>6144810</v>
      </c>
      <c r="N10" s="97">
        <f ca="1">SUMIF(월별급여지급대장!$C$10:$C$1143,$A10,월별급여지급대장!$M$10:$M$1143)</f>
        <v>5580990</v>
      </c>
      <c r="O10" s="97">
        <f ca="1">SUMIF(월별급여지급대장!$C$10:$C$1143,$A10,월별급여지급대장!$N$10:$N$1143)</f>
        <v>0</v>
      </c>
      <c r="P10" s="97">
        <f ca="1">SUMIF(월별급여지급대장!$C$10:$C$1143,$A10,월별급여지급대장!$O$10:$O$1143)</f>
        <v>0</v>
      </c>
      <c r="Q10" s="97">
        <f ca="1">SUMIF(월별급여지급대장!$C$10:$C$1143,$A10,월별급여지급대장!$P$10:$P$1143)</f>
        <v>0</v>
      </c>
      <c r="R10" s="97">
        <f ca="1">SUMIF(월별급여지급대장!$C$10:$C$1143,$A10,월별급여지급대장!$Q$10:$Q$1143)</f>
        <v>210000</v>
      </c>
      <c r="S10" s="97">
        <f ca="1">SUMIF(월별급여지급대장!$C$10:$C$1143,$A10,월별급여지급대장!$R$10:$R$1143)</f>
        <v>420000</v>
      </c>
      <c r="T10" s="97">
        <f ca="1">SUMIF(월별급여지급대장!$C$10:$C$1143,$A10,월별급여지급대장!$S$10:$S$1143)</f>
        <v>550000</v>
      </c>
      <c r="U10" s="97">
        <f ca="1">SUMIF(월별급여지급대장!$C$10:$C$1143,$A10,월별급여지급대장!$T$10:$T$1143)</f>
        <v>0</v>
      </c>
      <c r="V10" s="97">
        <f ca="1">SUMIF(월별급여지급대장!$C$10:$C$1143,$A10,월별급여지급대장!$U$10:$U$1143)</f>
        <v>30000</v>
      </c>
      <c r="W10" s="98">
        <f ca="1">SUMIF(월별급여지급대장!$C$10:$C$1143,$A10,월별급여지급대장!$V$10:$V$1143)</f>
        <v>57770</v>
      </c>
      <c r="X10" s="98">
        <f ca="1">SUMIF(월별급여지급대장!$C$10:$C$1143,$A10,월별급여지급대장!$W$10:$W$1143)</f>
        <v>5770</v>
      </c>
      <c r="Y10" s="98">
        <f ca="1">SUMIF(월별급여지급대장!$C$10:$C$1143,$A10,월별급여지급대장!$X$10:$X$1143)</f>
        <v>271890</v>
      </c>
      <c r="Z10" s="98">
        <f ca="1">SUMIF(월별급여지급대장!$C$10:$C$1143,$A10,월별급여지급대장!$Y$10:$Y$1143)</f>
        <v>226730</v>
      </c>
      <c r="AA10" s="98">
        <f ca="1">SUMIF(월별급여지급대장!$C$10:$C$1143,$A10,월별급여지급대장!$Z$10:$Z$1143)</f>
        <v>28910</v>
      </c>
      <c r="AB10" s="98">
        <f ca="1">SUMIF(월별급여지급대장!$C$10:$C$1143,$A10,월별급여지급대장!$AA$10:$AA$1143)</f>
        <v>55110</v>
      </c>
      <c r="AC10" s="98">
        <f ca="1">SUMIF(월별급여지급대장!$C$10:$C$1143,$A10,월별급여지급대장!$AB$10:$AB$1143)</f>
        <v>0</v>
      </c>
      <c r="AD10" s="98">
        <f ca="1">SUMIF(월별급여지급대장!$C$10:$C$1143,$A10,월별급여지급대장!$AC$10:$AC$1143)</f>
        <v>0</v>
      </c>
      <c r="AE10" s="98">
        <f ca="1">SUMIF(월별급여지급대장!$C$10:$C$1143,$A10,월별급여지급대장!$AD$10:$AD$1143)</f>
        <v>0</v>
      </c>
    </row>
    <row r="11" spans="1:34" ht="20.100000000000001" customHeight="1" x14ac:dyDescent="0.3">
      <c r="A11" s="22">
        <v>6</v>
      </c>
      <c r="B11" s="96" t="str">
        <f t="shared" ca="1" si="1"/>
        <v>홍정희</v>
      </c>
      <c r="C11" s="96" t="str">
        <f t="shared" ca="1" si="2"/>
        <v>611210-2******</v>
      </c>
      <c r="D11" s="96" t="str">
        <f t="shared" ca="1" si="3"/>
        <v>501여단 7대대</v>
      </c>
      <c r="E11" s="96" t="str">
        <f t="shared" ca="1" si="4"/>
        <v>민간조리원</v>
      </c>
      <c r="F11" s="140" t="str">
        <f t="shared" ca="1" si="5"/>
        <v>2013-05-28</v>
      </c>
      <c r="G11" s="140">
        <f t="shared" ca="1" si="0"/>
        <v>0</v>
      </c>
      <c r="H11" s="140" t="str">
        <f t="shared" ca="1" si="6"/>
        <v>재직</v>
      </c>
      <c r="I11" s="97">
        <f ca="1">SUMIF(월별급여지급대장!$C$10:$C$1143,$A11,월별급여지급대장!$H$10:$H$1143)</f>
        <v>6946630</v>
      </c>
      <c r="J11" s="97">
        <f ca="1">SUMIF(월별급여지급대장!$C$10:$C$1143,$A11,월별급여지급대장!$I$10:$I$1143)</f>
        <v>300000</v>
      </c>
      <c r="K11" s="97">
        <f ca="1">SUMIF(월별급여지급대장!$C$10:$C$1143,$A11,월별급여지급대장!$J$10:$J$1143)</f>
        <v>6646630</v>
      </c>
      <c r="L11" s="97">
        <f ca="1">SUMIF(월별급여지급대장!$C$10:$C$1143,$A11,월별급여지급대장!$K$10:$K$1143)</f>
        <v>366220</v>
      </c>
      <c r="M11" s="97">
        <f ca="1">SUMIF(월별급여지급대장!$C$10:$C$1143,$A11,월별급여지급대장!$L$10:$L$1143)</f>
        <v>6580410</v>
      </c>
      <c r="N11" s="97">
        <f ca="1">SUMIF(월별급여지급대장!$C$10:$C$1143,$A11,월별급여지급대장!$M$10:$M$1143)</f>
        <v>5766630</v>
      </c>
      <c r="O11" s="97">
        <f ca="1">SUMIF(월별급여지급대장!$C$10:$C$1143,$A11,월별급여지급대장!$N$10:$N$1143)</f>
        <v>0</v>
      </c>
      <c r="P11" s="97">
        <f ca="1">SUMIF(월별급여지급대장!$C$10:$C$1143,$A11,월별급여지급대장!$O$10:$O$1143)</f>
        <v>0</v>
      </c>
      <c r="Q11" s="97">
        <f ca="1">SUMIF(월별급여지급대장!$C$10:$C$1143,$A11,월별급여지급대장!$P$10:$P$1143)</f>
        <v>0</v>
      </c>
      <c r="R11" s="97">
        <f ca="1">SUMIF(월별급여지급대장!$C$10:$C$1143,$A11,월별급여지급대장!$Q$10:$Q$1143)</f>
        <v>210000</v>
      </c>
      <c r="S11" s="97">
        <f ca="1">SUMIF(월별급여지급대장!$C$10:$C$1143,$A11,월별급여지급대장!$R$10:$R$1143)</f>
        <v>420000</v>
      </c>
      <c r="T11" s="97">
        <f ca="1">SUMIF(월별급여지급대장!$C$10:$C$1143,$A11,월별급여지급대장!$S$10:$S$1143)</f>
        <v>550000</v>
      </c>
      <c r="U11" s="97">
        <f ca="1">SUMIF(월별급여지급대장!$C$10:$C$1143,$A11,월별급여지급대장!$T$10:$T$1143)</f>
        <v>0</v>
      </c>
      <c r="V11" s="97">
        <f ca="1">SUMIF(월별급여지급대장!$C$10:$C$1143,$A11,월별급여지급대장!$U$10:$U$1143)</f>
        <v>0</v>
      </c>
      <c r="W11" s="98">
        <f ca="1">SUMIF(월별급여지급대장!$C$10:$C$1143,$A11,월별급여지급대장!$V$10:$V$1143)</f>
        <v>61470</v>
      </c>
      <c r="X11" s="98">
        <f ca="1">SUMIF(월별급여지급대장!$C$10:$C$1143,$A11,월별급여지급대장!$W$10:$W$1143)</f>
        <v>6120</v>
      </c>
      <c r="Y11" s="98">
        <f ca="1">SUMIF(월별급여지급대장!$C$10:$C$1143,$A11,월별급여지급대장!$X$10:$X$1143)</f>
        <v>0</v>
      </c>
      <c r="Z11" s="98">
        <f ca="1">SUMIF(월별급여지급대장!$C$10:$C$1143,$A11,월별급여지급대장!$Y$10:$Y$1143)</f>
        <v>217380</v>
      </c>
      <c r="AA11" s="98">
        <f ca="1">SUMIF(월별급여지급대장!$C$10:$C$1143,$A11,월별급여지급대장!$Z$10:$Z$1143)</f>
        <v>27760</v>
      </c>
      <c r="AB11" s="98">
        <f ca="1">SUMIF(월별급여지급대장!$C$10:$C$1143,$A11,월별급여지급대장!$AA$10:$AA$1143)</f>
        <v>53490</v>
      </c>
      <c r="AC11" s="98">
        <f ca="1">SUMIF(월별급여지급대장!$C$10:$C$1143,$A11,월별급여지급대장!$AB$10:$AB$1143)</f>
        <v>0</v>
      </c>
      <c r="AD11" s="98">
        <f ca="1">SUMIF(월별급여지급대장!$C$10:$C$1143,$A11,월별급여지급대장!$AC$10:$AC$1143)</f>
        <v>0</v>
      </c>
      <c r="AE11" s="98">
        <f ca="1">SUMIF(월별급여지급대장!$C$10:$C$1143,$A11,월별급여지급대장!$AD$10:$AD$1143)</f>
        <v>0</v>
      </c>
    </row>
    <row r="12" spans="1:34" ht="20.100000000000001" customHeight="1" x14ac:dyDescent="0.3">
      <c r="A12" s="22">
        <v>7</v>
      </c>
      <c r="B12" s="96" t="str">
        <f t="shared" ca="1" si="1"/>
        <v>이숙이</v>
      </c>
      <c r="C12" s="96" t="str">
        <f t="shared" ca="1" si="2"/>
        <v>680604-2******</v>
      </c>
      <c r="D12" s="96" t="str">
        <f t="shared" ca="1" si="3"/>
        <v>120여단 본부</v>
      </c>
      <c r="E12" s="96" t="str">
        <f t="shared" ca="1" si="4"/>
        <v>민간조리원</v>
      </c>
      <c r="F12" s="140" t="str">
        <f t="shared" ca="1" si="5"/>
        <v>2011-04-21</v>
      </c>
      <c r="G12" s="140">
        <f t="shared" ca="1" si="0"/>
        <v>0</v>
      </c>
      <c r="H12" s="140" t="str">
        <f t="shared" ca="1" si="6"/>
        <v>재직</v>
      </c>
      <c r="I12" s="97">
        <f ca="1">SUMIF(월별급여지급대장!$C$10:$C$1143,$A12,월별급여지급대장!$H$10:$H$1143)</f>
        <v>6790990</v>
      </c>
      <c r="J12" s="97">
        <f ca="1">SUMIF(월별급여지급대장!$C$10:$C$1143,$A12,월별급여지급대장!$I$10:$I$1143)</f>
        <v>300000</v>
      </c>
      <c r="K12" s="97">
        <f ca="1">SUMIF(월별급여지급대장!$C$10:$C$1143,$A12,월별급여지급대장!$J$10:$J$1143)</f>
        <v>6490990</v>
      </c>
      <c r="L12" s="97">
        <f ca="1">SUMIF(월별급여지급대장!$C$10:$C$1143,$A12,월별급여지급대장!$K$10:$K$1143)</f>
        <v>615060</v>
      </c>
      <c r="M12" s="97">
        <f ca="1">SUMIF(월별급여지급대장!$C$10:$C$1143,$A12,월별급여지급대장!$L$10:$L$1143)</f>
        <v>6175930</v>
      </c>
      <c r="N12" s="97">
        <f ca="1">SUMIF(월별급여지급대장!$C$10:$C$1143,$A12,월별급여지급대장!$M$10:$M$1143)</f>
        <v>5580990</v>
      </c>
      <c r="O12" s="97">
        <f ca="1">SUMIF(월별급여지급대장!$C$10:$C$1143,$A12,월별급여지급대장!$N$10:$N$1143)</f>
        <v>0</v>
      </c>
      <c r="P12" s="97">
        <f ca="1">SUMIF(월별급여지급대장!$C$10:$C$1143,$A12,월별급여지급대장!$O$10:$O$1143)</f>
        <v>0</v>
      </c>
      <c r="Q12" s="97">
        <f ca="1">SUMIF(월별급여지급대장!$C$10:$C$1143,$A12,월별급여지급대장!$P$10:$P$1143)</f>
        <v>0</v>
      </c>
      <c r="R12" s="97">
        <f ca="1">SUMIF(월별급여지급대장!$C$10:$C$1143,$A12,월별급여지급대장!$Q$10:$Q$1143)</f>
        <v>210000</v>
      </c>
      <c r="S12" s="97">
        <f ca="1">SUMIF(월별급여지급대장!$C$10:$C$1143,$A12,월별급여지급대장!$R$10:$R$1143)</f>
        <v>420000</v>
      </c>
      <c r="T12" s="97">
        <f ca="1">SUMIF(월별급여지급대장!$C$10:$C$1143,$A12,월별급여지급대장!$S$10:$S$1143)</f>
        <v>550000</v>
      </c>
      <c r="U12" s="97">
        <f ca="1">SUMIF(월별급여지급대장!$C$10:$C$1143,$A12,월별급여지급대장!$T$10:$T$1143)</f>
        <v>0</v>
      </c>
      <c r="V12" s="97">
        <f ca="1">SUMIF(월별급여지급대장!$C$10:$C$1143,$A12,월별급여지급대장!$U$10:$U$1143)</f>
        <v>30000</v>
      </c>
      <c r="W12" s="98">
        <f ca="1">SUMIF(월별급여지급대장!$C$10:$C$1143,$A12,월별급여지급대장!$V$10:$V$1143)</f>
        <v>42790</v>
      </c>
      <c r="X12" s="98">
        <f ca="1">SUMIF(월별급여지급대장!$C$10:$C$1143,$A12,월별급여지급대장!$W$10:$W$1143)</f>
        <v>4260</v>
      </c>
      <c r="Y12" s="98">
        <f ca="1">SUMIF(월별급여지급대장!$C$10:$C$1143,$A12,월별급여지급대장!$X$10:$X$1143)</f>
        <v>274170</v>
      </c>
      <c r="Z12" s="98">
        <f ca="1">SUMIF(월별급여지급대장!$C$10:$C$1143,$A12,월별급여지급대장!$Y$10:$Y$1143)</f>
        <v>213660</v>
      </c>
      <c r="AA12" s="98">
        <f ca="1">SUMIF(월별급여지급대장!$C$10:$C$1143,$A12,월별급여지급대장!$Z$10:$Z$1143)</f>
        <v>27290</v>
      </c>
      <c r="AB12" s="98">
        <f ca="1">SUMIF(월별급여지급대장!$C$10:$C$1143,$A12,월별급여지급대장!$AA$10:$AA$1143)</f>
        <v>52890</v>
      </c>
      <c r="AC12" s="98">
        <f ca="1">SUMIF(월별급여지급대장!$C$10:$C$1143,$A12,월별급여지급대장!$AB$10:$AB$1143)</f>
        <v>0</v>
      </c>
      <c r="AD12" s="98">
        <f ca="1">SUMIF(월별급여지급대장!$C$10:$C$1143,$A12,월별급여지급대장!$AC$10:$AC$1143)</f>
        <v>0</v>
      </c>
      <c r="AE12" s="98">
        <f ca="1">SUMIF(월별급여지급대장!$C$10:$C$1143,$A12,월별급여지급대장!$AD$10:$AD$1143)</f>
        <v>0</v>
      </c>
    </row>
    <row r="13" spans="1:34" ht="20.100000000000001" customHeight="1" x14ac:dyDescent="0.3">
      <c r="A13" s="22">
        <v>8</v>
      </c>
      <c r="B13" s="96" t="str">
        <f t="shared" ca="1" si="1"/>
        <v>박순득</v>
      </c>
      <c r="C13" s="96" t="str">
        <f t="shared" ca="1" si="2"/>
        <v>610119-2******</v>
      </c>
      <c r="D13" s="96" t="str">
        <f t="shared" ca="1" si="3"/>
        <v>120여단 1대대</v>
      </c>
      <c r="E13" s="96" t="str">
        <f t="shared" ca="1" si="4"/>
        <v>민간조리원</v>
      </c>
      <c r="F13" s="140" t="str">
        <f t="shared" ca="1" si="5"/>
        <v>2017-08-01</v>
      </c>
      <c r="G13" s="140">
        <f t="shared" ca="1" si="0"/>
        <v>0</v>
      </c>
      <c r="H13" s="140" t="str">
        <f t="shared" ca="1" si="6"/>
        <v>재직</v>
      </c>
      <c r="I13" s="97">
        <f ca="1">SUMIF(월별급여지급대장!$C$10:$C$1143,$A13,월별급여지급대장!$H$10:$H$1143)</f>
        <v>6760990</v>
      </c>
      <c r="J13" s="97">
        <f ca="1">SUMIF(월별급여지급대장!$C$10:$C$1143,$A13,월별급여지급대장!$I$10:$I$1143)</f>
        <v>300000</v>
      </c>
      <c r="K13" s="97">
        <f ca="1">SUMIF(월별급여지급대장!$C$10:$C$1143,$A13,월별급여지급대장!$J$10:$J$1143)</f>
        <v>6460990</v>
      </c>
      <c r="L13" s="97">
        <f ca="1">SUMIF(월별급여지급대장!$C$10:$C$1143,$A13,월별급여지급대장!$K$10:$K$1143)</f>
        <v>360390</v>
      </c>
      <c r="M13" s="97">
        <f ca="1">SUMIF(월별급여지급대장!$C$10:$C$1143,$A13,월별급여지급대장!$L$10:$L$1143)</f>
        <v>6400600</v>
      </c>
      <c r="N13" s="97">
        <f ca="1">SUMIF(월별급여지급대장!$C$10:$C$1143,$A13,월별급여지급대장!$M$10:$M$1143)</f>
        <v>5580990</v>
      </c>
      <c r="O13" s="97">
        <f ca="1">SUMIF(월별급여지급대장!$C$10:$C$1143,$A13,월별급여지급대장!$N$10:$N$1143)</f>
        <v>0</v>
      </c>
      <c r="P13" s="97">
        <f ca="1">SUMIF(월별급여지급대장!$C$10:$C$1143,$A13,월별급여지급대장!$O$10:$O$1143)</f>
        <v>0</v>
      </c>
      <c r="Q13" s="97">
        <f ca="1">SUMIF(월별급여지급대장!$C$10:$C$1143,$A13,월별급여지급대장!$P$10:$P$1143)</f>
        <v>0</v>
      </c>
      <c r="R13" s="97">
        <f ca="1">SUMIF(월별급여지급대장!$C$10:$C$1143,$A13,월별급여지급대장!$Q$10:$Q$1143)</f>
        <v>210000</v>
      </c>
      <c r="S13" s="97">
        <f ca="1">SUMIF(월별급여지급대장!$C$10:$C$1143,$A13,월별급여지급대장!$R$10:$R$1143)</f>
        <v>420000</v>
      </c>
      <c r="T13" s="97">
        <f ca="1">SUMIF(월별급여지급대장!$C$10:$C$1143,$A13,월별급여지급대장!$S$10:$S$1143)</f>
        <v>550000</v>
      </c>
      <c r="U13" s="97">
        <f ca="1">SUMIF(월별급여지급대장!$C$10:$C$1143,$A13,월별급여지급대장!$T$10:$T$1143)</f>
        <v>0</v>
      </c>
      <c r="V13" s="97">
        <f ca="1">SUMIF(월별급여지급대장!$C$10:$C$1143,$A13,월별급여지급대장!$U$10:$U$1143)</f>
        <v>0</v>
      </c>
      <c r="W13" s="98">
        <f ca="1">SUMIF(월별급여지급대장!$C$10:$C$1143,$A13,월별급여지급대장!$V$10:$V$1143)</f>
        <v>56920</v>
      </c>
      <c r="X13" s="98">
        <f ca="1">SUMIF(월별급여지급대장!$C$10:$C$1143,$A13,월별급여지급대장!$W$10:$W$1143)</f>
        <v>5670</v>
      </c>
      <c r="Y13" s="98">
        <f ca="1">SUMIF(월별급여지급대장!$C$10:$C$1143,$A13,월별급여지급대장!$X$10:$X$1143)</f>
        <v>0</v>
      </c>
      <c r="Z13" s="98">
        <f ca="1">SUMIF(월별급여지급대장!$C$10:$C$1143,$A13,월별급여지급대장!$Y$10:$Y$1143)</f>
        <v>216640</v>
      </c>
      <c r="AA13" s="98">
        <f ca="1">SUMIF(월별급여지급대장!$C$10:$C$1143,$A13,월별급여지급대장!$Z$10:$Z$1143)</f>
        <v>27670</v>
      </c>
      <c r="AB13" s="98">
        <f ca="1">SUMIF(월별급여지급대장!$C$10:$C$1143,$A13,월별급여지급대장!$AA$10:$AA$1143)</f>
        <v>53490</v>
      </c>
      <c r="AC13" s="98">
        <f ca="1">SUMIF(월별급여지급대장!$C$10:$C$1143,$A13,월별급여지급대장!$AB$10:$AB$1143)</f>
        <v>0</v>
      </c>
      <c r="AD13" s="98">
        <f ca="1">SUMIF(월별급여지급대장!$C$10:$C$1143,$A13,월별급여지급대장!$AC$10:$AC$1143)</f>
        <v>0</v>
      </c>
      <c r="AE13" s="98">
        <f ca="1">SUMIF(월별급여지급대장!$C$10:$C$1143,$A13,월별급여지급대장!$AD$10:$AD$1143)</f>
        <v>0</v>
      </c>
    </row>
    <row r="14" spans="1:34" ht="20.100000000000001" customHeight="1" x14ac:dyDescent="0.3">
      <c r="A14" s="22">
        <v>9</v>
      </c>
      <c r="B14" s="96" t="str">
        <f t="shared" ca="1" si="1"/>
        <v>양희자</v>
      </c>
      <c r="C14" s="96" t="str">
        <f t="shared" ca="1" si="2"/>
        <v>670115-2******</v>
      </c>
      <c r="D14" s="96" t="str">
        <f t="shared" ca="1" si="3"/>
        <v>120여단 2대대</v>
      </c>
      <c r="E14" s="96" t="str">
        <f t="shared" ca="1" si="4"/>
        <v>민간조리원</v>
      </c>
      <c r="F14" s="140">
        <f t="shared" ca="1" si="5"/>
        <v>42963</v>
      </c>
      <c r="G14" s="140">
        <f t="shared" ca="1" si="0"/>
        <v>0</v>
      </c>
      <c r="H14" s="140" t="str">
        <f t="shared" ca="1" si="6"/>
        <v>재직</v>
      </c>
      <c r="I14" s="97">
        <f ca="1">SUMIF(월별급여지급대장!$C$10:$C$1143,$A14,월별급여지급대장!$H$10:$H$1143)</f>
        <v>6790990</v>
      </c>
      <c r="J14" s="97">
        <f ca="1">SUMIF(월별급여지급대장!$C$10:$C$1143,$A14,월별급여지급대장!$I$10:$I$1143)</f>
        <v>300000</v>
      </c>
      <c r="K14" s="97">
        <f ca="1">SUMIF(월별급여지급대장!$C$10:$C$1143,$A14,월별급여지급대장!$J$10:$J$1143)</f>
        <v>6490990</v>
      </c>
      <c r="L14" s="97">
        <f ca="1">SUMIF(월별급여지급대장!$C$10:$C$1143,$A14,월별급여지급대장!$K$10:$K$1143)</f>
        <v>639200</v>
      </c>
      <c r="M14" s="97">
        <f ca="1">SUMIF(월별급여지급대장!$C$10:$C$1143,$A14,월별급여지급대장!$L$10:$L$1143)</f>
        <v>6151790</v>
      </c>
      <c r="N14" s="97">
        <f ca="1">SUMIF(월별급여지급대장!$C$10:$C$1143,$A14,월별급여지급대장!$M$10:$M$1143)</f>
        <v>5580990</v>
      </c>
      <c r="O14" s="97">
        <f ca="1">SUMIF(월별급여지급대장!$C$10:$C$1143,$A14,월별급여지급대장!$N$10:$N$1143)</f>
        <v>0</v>
      </c>
      <c r="P14" s="97">
        <f ca="1">SUMIF(월별급여지급대장!$C$10:$C$1143,$A14,월별급여지급대장!$O$10:$O$1143)</f>
        <v>0</v>
      </c>
      <c r="Q14" s="97">
        <f ca="1">SUMIF(월별급여지급대장!$C$10:$C$1143,$A14,월별급여지급대장!$P$10:$P$1143)</f>
        <v>0</v>
      </c>
      <c r="R14" s="97">
        <f ca="1">SUMIF(월별급여지급대장!$C$10:$C$1143,$A14,월별급여지급대장!$Q$10:$Q$1143)</f>
        <v>210000</v>
      </c>
      <c r="S14" s="97">
        <f ca="1">SUMIF(월별급여지급대장!$C$10:$C$1143,$A14,월별급여지급대장!$R$10:$R$1143)</f>
        <v>420000</v>
      </c>
      <c r="T14" s="97">
        <f ca="1">SUMIF(월별급여지급대장!$C$10:$C$1143,$A14,월별급여지급대장!$S$10:$S$1143)</f>
        <v>550000</v>
      </c>
      <c r="U14" s="97">
        <f ca="1">SUMIF(월별급여지급대장!$C$10:$C$1143,$A14,월별급여지급대장!$T$10:$T$1143)</f>
        <v>0</v>
      </c>
      <c r="V14" s="97">
        <f ca="1">SUMIF(월별급여지급대장!$C$10:$C$1143,$A14,월별급여지급대장!$U$10:$U$1143)</f>
        <v>30000</v>
      </c>
      <c r="W14" s="98">
        <f ca="1">SUMIF(월별급여지급대장!$C$10:$C$1143,$A14,월별급여지급대장!$V$10:$V$1143)</f>
        <v>57770</v>
      </c>
      <c r="X14" s="98">
        <f ca="1">SUMIF(월별급여지급대장!$C$10:$C$1143,$A14,월별급여지급대장!$W$10:$W$1143)</f>
        <v>5770</v>
      </c>
      <c r="Y14" s="98">
        <f ca="1">SUMIF(월별급여지급대장!$C$10:$C$1143,$A14,월별급여지급대장!$X$10:$X$1143)</f>
        <v>277140</v>
      </c>
      <c r="Z14" s="98">
        <f ca="1">SUMIF(월별급여지급대장!$C$10:$C$1143,$A14,월별급여지급대장!$Y$10:$Y$1143)</f>
        <v>217280</v>
      </c>
      <c r="AA14" s="98">
        <f ca="1">SUMIF(월별급여지급대장!$C$10:$C$1143,$A14,월별급여지급대장!$Z$10:$Z$1143)</f>
        <v>27750</v>
      </c>
      <c r="AB14" s="98">
        <f ca="1">SUMIF(월별급여지급대장!$C$10:$C$1143,$A14,월별급여지급대장!$AA$10:$AA$1143)</f>
        <v>53490</v>
      </c>
      <c r="AC14" s="98">
        <f ca="1">SUMIF(월별급여지급대장!$C$10:$C$1143,$A14,월별급여지급대장!$AB$10:$AB$1143)</f>
        <v>0</v>
      </c>
      <c r="AD14" s="98">
        <f ca="1">SUMIF(월별급여지급대장!$C$10:$C$1143,$A14,월별급여지급대장!$AC$10:$AC$1143)</f>
        <v>0</v>
      </c>
      <c r="AE14" s="98">
        <f ca="1">SUMIF(월별급여지급대장!$C$10:$C$1143,$A14,월별급여지급대장!$AD$10:$AD$1143)</f>
        <v>0</v>
      </c>
    </row>
    <row r="15" spans="1:34" ht="20.100000000000001" customHeight="1" x14ac:dyDescent="0.3">
      <c r="A15" s="22">
        <v>10</v>
      </c>
      <c r="B15" s="96" t="str">
        <f t="shared" ca="1" si="1"/>
        <v>권경임</v>
      </c>
      <c r="C15" s="96" t="str">
        <f t="shared" ca="1" si="2"/>
        <v>640419-2******</v>
      </c>
      <c r="D15" s="96" t="str">
        <f t="shared" ca="1" si="3"/>
        <v>120여단 3대대</v>
      </c>
      <c r="E15" s="96" t="str">
        <f t="shared" ca="1" si="4"/>
        <v>민간조리원</v>
      </c>
      <c r="F15" s="140" t="str">
        <f t="shared" ca="1" si="5"/>
        <v>2016-12-09</v>
      </c>
      <c r="G15" s="140">
        <f t="shared" ca="1" si="0"/>
        <v>0</v>
      </c>
      <c r="H15" s="140" t="str">
        <f t="shared" ca="1" si="6"/>
        <v>재직</v>
      </c>
      <c r="I15" s="97">
        <f ca="1">SUMIF(월별급여지급대장!$C$10:$C$1143,$A15,월별급여지급대장!$H$10:$H$1143)</f>
        <v>6699190</v>
      </c>
      <c r="J15" s="97">
        <f ca="1">SUMIF(월별급여지급대장!$C$10:$C$1143,$A15,월별급여지급대장!$I$10:$I$1143)</f>
        <v>300000</v>
      </c>
      <c r="K15" s="97">
        <f ca="1">SUMIF(월별급여지급대장!$C$10:$C$1143,$A15,월별급여지급대장!$J$10:$J$1143)</f>
        <v>6399190</v>
      </c>
      <c r="L15" s="97">
        <f ca="1">SUMIF(월별급여지급대장!$C$10:$C$1143,$A15,월별급여지급대장!$K$10:$K$1143)</f>
        <v>585710</v>
      </c>
      <c r="M15" s="97">
        <f ca="1">SUMIF(월별급여지급대장!$C$10:$C$1143,$A15,월별급여지급대장!$L$10:$L$1143)</f>
        <v>6113480</v>
      </c>
      <c r="N15" s="97">
        <f ca="1">SUMIF(월별급여지급대장!$C$10:$C$1143,$A15,월별급여지급대장!$M$10:$M$1143)</f>
        <v>5489190</v>
      </c>
      <c r="O15" s="97">
        <f ca="1">SUMIF(월별급여지급대장!$C$10:$C$1143,$A15,월별급여지급대장!$N$10:$N$1143)</f>
        <v>0</v>
      </c>
      <c r="P15" s="97">
        <f ca="1">SUMIF(월별급여지급대장!$C$10:$C$1143,$A15,월별급여지급대장!$O$10:$O$1143)</f>
        <v>0</v>
      </c>
      <c r="Q15" s="97">
        <f ca="1">SUMIF(월별급여지급대장!$C$10:$C$1143,$A15,월별급여지급대장!$P$10:$P$1143)</f>
        <v>0</v>
      </c>
      <c r="R15" s="97">
        <f ca="1">SUMIF(월별급여지급대장!$C$10:$C$1143,$A15,월별급여지급대장!$Q$10:$Q$1143)</f>
        <v>210000</v>
      </c>
      <c r="S15" s="97">
        <f ca="1">SUMIF(월별급여지급대장!$C$10:$C$1143,$A15,월별급여지급대장!$R$10:$R$1143)</f>
        <v>420000</v>
      </c>
      <c r="T15" s="97">
        <f ca="1">SUMIF(월별급여지급대장!$C$10:$C$1143,$A15,월별급여지급대장!$S$10:$S$1143)</f>
        <v>550000</v>
      </c>
      <c r="U15" s="97">
        <f ca="1">SUMIF(월별급여지급대장!$C$10:$C$1143,$A15,월별급여지급대장!$T$10:$T$1143)</f>
        <v>0</v>
      </c>
      <c r="V15" s="97">
        <f ca="1">SUMIF(월별급여지급대장!$C$10:$C$1143,$A15,월별급여지급대장!$U$10:$U$1143)</f>
        <v>30000</v>
      </c>
      <c r="W15" s="98">
        <f ca="1">SUMIF(월별급여지급대장!$C$10:$C$1143,$A15,월별급여지급대장!$V$10:$V$1143)</f>
        <v>16610</v>
      </c>
      <c r="X15" s="98">
        <f ca="1">SUMIF(월별급여지급대장!$C$10:$C$1143,$A15,월별급여지급대장!$W$10:$W$1143)</f>
        <v>1650</v>
      </c>
      <c r="Y15" s="98">
        <f ca="1">SUMIF(월별급여지급대장!$C$10:$C$1143,$A15,월별급여지급대장!$X$10:$X$1143)</f>
        <v>274050</v>
      </c>
      <c r="Z15" s="98">
        <f ca="1">SUMIF(월별급여지급대장!$C$10:$C$1143,$A15,월별급여지급대장!$Y$10:$Y$1143)</f>
        <v>213300</v>
      </c>
      <c r="AA15" s="98">
        <f ca="1">SUMIF(월별급여지급대장!$C$10:$C$1143,$A15,월별급여지급대장!$Z$10:$Z$1143)</f>
        <v>27240</v>
      </c>
      <c r="AB15" s="98">
        <f ca="1">SUMIF(월별급여지급대장!$C$10:$C$1143,$A15,월별급여지급대장!$AA$10:$AA$1143)</f>
        <v>52860</v>
      </c>
      <c r="AC15" s="98">
        <f ca="1">SUMIF(월별급여지급대장!$C$10:$C$1143,$A15,월별급여지급대장!$AB$10:$AB$1143)</f>
        <v>0</v>
      </c>
      <c r="AD15" s="98">
        <f ca="1">SUMIF(월별급여지급대장!$C$10:$C$1143,$A15,월별급여지급대장!$AC$10:$AC$1143)</f>
        <v>0</v>
      </c>
      <c r="AE15" s="98">
        <f ca="1">SUMIF(월별급여지급대장!$C$10:$C$1143,$A15,월별급여지급대장!$AD$10:$AD$1143)</f>
        <v>0</v>
      </c>
    </row>
    <row r="16" spans="1:34" ht="20.100000000000001" customHeight="1" x14ac:dyDescent="0.3">
      <c r="A16" s="22">
        <v>11</v>
      </c>
      <c r="B16" s="96" t="str">
        <f t="shared" ca="1" si="1"/>
        <v>권은숙</v>
      </c>
      <c r="C16" s="96" t="str">
        <f t="shared" ca="1" si="2"/>
        <v>800217-2******</v>
      </c>
      <c r="D16" s="96" t="str">
        <f t="shared" ca="1" si="3"/>
        <v>120여단 3대대</v>
      </c>
      <c r="E16" s="96" t="str">
        <f t="shared" ca="1" si="4"/>
        <v>민간조리원</v>
      </c>
      <c r="F16" s="140">
        <f t="shared" ca="1" si="5"/>
        <v>44805</v>
      </c>
      <c r="G16" s="140">
        <f t="shared" ca="1" si="0"/>
        <v>0</v>
      </c>
      <c r="H16" s="140" t="str">
        <f t="shared" ca="1" si="6"/>
        <v>재직</v>
      </c>
      <c r="I16" s="97">
        <f ca="1">SUMIF(월별급여지급대장!$C$10:$C$1143,$A16,월별급여지급대장!$H$10:$H$1143)</f>
        <v>6760990</v>
      </c>
      <c r="J16" s="97">
        <f ca="1">SUMIF(월별급여지급대장!$C$10:$C$1143,$A16,월별급여지급대장!$I$10:$I$1143)</f>
        <v>300000</v>
      </c>
      <c r="K16" s="97">
        <f ca="1">SUMIF(월별급여지급대장!$C$10:$C$1143,$A16,월별급여지급대장!$J$10:$J$1143)</f>
        <v>6460990</v>
      </c>
      <c r="L16" s="97">
        <f ca="1">SUMIF(월별급여지급대장!$C$10:$C$1143,$A16,월별급여지급대장!$K$10:$K$1143)</f>
        <v>651580</v>
      </c>
      <c r="M16" s="97">
        <f ca="1">SUMIF(월별급여지급대장!$C$10:$C$1143,$A16,월별급여지급대장!$L$10:$L$1143)</f>
        <v>6109410</v>
      </c>
      <c r="N16" s="97">
        <f ca="1">SUMIF(월별급여지급대장!$C$10:$C$1143,$A16,월별급여지급대장!$M$10:$M$1143)</f>
        <v>5580990</v>
      </c>
      <c r="O16" s="97">
        <f ca="1">SUMIF(월별급여지급대장!$C$10:$C$1143,$A16,월별급여지급대장!$N$10:$N$1143)</f>
        <v>0</v>
      </c>
      <c r="P16" s="97">
        <f ca="1">SUMIF(월별급여지급대장!$C$10:$C$1143,$A16,월별급여지급대장!$O$10:$O$1143)</f>
        <v>0</v>
      </c>
      <c r="Q16" s="97">
        <f ca="1">SUMIF(월별급여지급대장!$C$10:$C$1143,$A16,월별급여지급대장!$P$10:$P$1143)</f>
        <v>0</v>
      </c>
      <c r="R16" s="97">
        <f ca="1">SUMIF(월별급여지급대장!$C$10:$C$1143,$A16,월별급여지급대장!$Q$10:$Q$1143)</f>
        <v>210000</v>
      </c>
      <c r="S16" s="97">
        <f ca="1">SUMIF(월별급여지급대장!$C$10:$C$1143,$A16,월별급여지급대장!$R$10:$R$1143)</f>
        <v>420000</v>
      </c>
      <c r="T16" s="97">
        <f ca="1">SUMIF(월별급여지급대장!$C$10:$C$1143,$A16,월별급여지급대장!$S$10:$S$1143)</f>
        <v>550000</v>
      </c>
      <c r="U16" s="97">
        <f ca="1">SUMIF(월별급여지급대장!$C$10:$C$1143,$A16,월별급여지급대장!$T$10:$T$1143)</f>
        <v>0</v>
      </c>
      <c r="V16" s="97">
        <f ca="1">SUMIF(월별급여지급대장!$C$10:$C$1143,$A16,월별급여지급대장!$U$10:$U$1143)</f>
        <v>0</v>
      </c>
      <c r="W16" s="98">
        <f ca="1">SUMIF(월별급여지급대장!$C$10:$C$1143,$A16,월별급여지급대장!$V$10:$V$1143)</f>
        <v>56920</v>
      </c>
      <c r="X16" s="98">
        <f ca="1">SUMIF(월별급여지급대장!$C$10:$C$1143,$A16,월별급여지급대장!$W$10:$W$1143)</f>
        <v>5670</v>
      </c>
      <c r="Y16" s="98">
        <f ca="1">SUMIF(월별급여지급대장!$C$10:$C$1143,$A16,월별급여지급대장!$X$10:$X$1143)</f>
        <v>282000</v>
      </c>
      <c r="Z16" s="98">
        <f ca="1">SUMIF(월별급여지급대장!$C$10:$C$1143,$A16,월별급여지급대장!$Y$10:$Y$1143)</f>
        <v>222150</v>
      </c>
      <c r="AA16" s="98">
        <f ca="1">SUMIF(월별급여지급대장!$C$10:$C$1143,$A16,월별급여지급대장!$Z$10:$Z$1143)</f>
        <v>28440</v>
      </c>
      <c r="AB16" s="98">
        <f ca="1">SUMIF(월별급여지급대장!$C$10:$C$1143,$A16,월별급여지급대장!$AA$10:$AA$1143)</f>
        <v>56400</v>
      </c>
      <c r="AC16" s="98">
        <f ca="1">SUMIF(월별급여지급대장!$C$10:$C$1143,$A16,월별급여지급대장!$AB$10:$AB$1143)</f>
        <v>0</v>
      </c>
      <c r="AD16" s="98">
        <f ca="1">SUMIF(월별급여지급대장!$C$10:$C$1143,$A16,월별급여지급대장!$AC$10:$AC$1143)</f>
        <v>0</v>
      </c>
      <c r="AE16" s="98">
        <f ca="1">SUMIF(월별급여지급대장!$C$10:$C$1143,$A16,월별급여지급대장!$AD$10:$AD$1143)</f>
        <v>0</v>
      </c>
    </row>
    <row r="17" spans="1:31" ht="20.100000000000001" customHeight="1" x14ac:dyDescent="0.3">
      <c r="A17" s="22">
        <v>12</v>
      </c>
      <c r="B17" s="96" t="str">
        <f t="shared" ca="1" si="1"/>
        <v>김명순</v>
      </c>
      <c r="C17" s="96" t="str">
        <f t="shared" ca="1" si="2"/>
        <v>670305-2******</v>
      </c>
      <c r="D17" s="96" t="str">
        <f t="shared" ca="1" si="3"/>
        <v>120여단 5대대</v>
      </c>
      <c r="E17" s="96" t="str">
        <f t="shared" ca="1" si="4"/>
        <v>민간조리원</v>
      </c>
      <c r="F17" s="140" t="str">
        <f t="shared" ca="1" si="5"/>
        <v>2017-09-04</v>
      </c>
      <c r="G17" s="140">
        <f t="shared" ca="1" si="0"/>
        <v>0</v>
      </c>
      <c r="H17" s="140" t="str">
        <f t="shared" ca="1" si="6"/>
        <v>재직</v>
      </c>
      <c r="I17" s="97">
        <f ca="1">SUMIF(월별급여지급대장!$C$10:$C$1143,$A17,월별급여지급대장!$H$10:$H$1143)</f>
        <v>6790990</v>
      </c>
      <c r="J17" s="97">
        <f ca="1">SUMIF(월별급여지급대장!$C$10:$C$1143,$A17,월별급여지급대장!$I$10:$I$1143)</f>
        <v>300000</v>
      </c>
      <c r="K17" s="97">
        <f ca="1">SUMIF(월별급여지급대장!$C$10:$C$1143,$A17,월별급여지급대장!$J$10:$J$1143)</f>
        <v>6490990</v>
      </c>
      <c r="L17" s="97">
        <f ca="1">SUMIF(월별급여지급대장!$C$10:$C$1143,$A17,월별급여지급대장!$K$10:$K$1143)</f>
        <v>636430</v>
      </c>
      <c r="M17" s="97">
        <f ca="1">SUMIF(월별급여지급대장!$C$10:$C$1143,$A17,월별급여지급대장!$L$10:$L$1143)</f>
        <v>6154560</v>
      </c>
      <c r="N17" s="97">
        <f ca="1">SUMIF(월별급여지급대장!$C$10:$C$1143,$A17,월별급여지급대장!$M$10:$M$1143)</f>
        <v>5580990</v>
      </c>
      <c r="O17" s="97">
        <f ca="1">SUMIF(월별급여지급대장!$C$10:$C$1143,$A17,월별급여지급대장!$N$10:$N$1143)</f>
        <v>0</v>
      </c>
      <c r="P17" s="97">
        <f ca="1">SUMIF(월별급여지급대장!$C$10:$C$1143,$A17,월별급여지급대장!$O$10:$O$1143)</f>
        <v>0</v>
      </c>
      <c r="Q17" s="97">
        <f ca="1">SUMIF(월별급여지급대장!$C$10:$C$1143,$A17,월별급여지급대장!$P$10:$P$1143)</f>
        <v>0</v>
      </c>
      <c r="R17" s="97">
        <f ca="1">SUMIF(월별급여지급대장!$C$10:$C$1143,$A17,월별급여지급대장!$Q$10:$Q$1143)</f>
        <v>210000</v>
      </c>
      <c r="S17" s="97">
        <f ca="1">SUMIF(월별급여지급대장!$C$10:$C$1143,$A17,월별급여지급대장!$R$10:$R$1143)</f>
        <v>420000</v>
      </c>
      <c r="T17" s="97">
        <f ca="1">SUMIF(월별급여지급대장!$C$10:$C$1143,$A17,월별급여지급대장!$S$10:$S$1143)</f>
        <v>550000</v>
      </c>
      <c r="U17" s="97">
        <f ca="1">SUMIF(월별급여지급대장!$C$10:$C$1143,$A17,월별급여지급대장!$T$10:$T$1143)</f>
        <v>0</v>
      </c>
      <c r="V17" s="97">
        <f ca="1">SUMIF(월별급여지급대장!$C$10:$C$1143,$A17,월별급여지급대장!$U$10:$U$1143)</f>
        <v>30000</v>
      </c>
      <c r="W17" s="98">
        <f ca="1">SUMIF(월별급여지급대장!$C$10:$C$1143,$A17,월별급여지급대장!$V$10:$V$1143)</f>
        <v>57770</v>
      </c>
      <c r="X17" s="98">
        <f ca="1">SUMIF(월별급여지급대장!$C$10:$C$1143,$A17,월별급여지급대장!$W$10:$W$1143)</f>
        <v>5770</v>
      </c>
      <c r="Y17" s="98">
        <f ca="1">SUMIF(월별급여지급대장!$C$10:$C$1143,$A17,월별급여지급대장!$X$10:$X$1143)</f>
        <v>276210</v>
      </c>
      <c r="Z17" s="98">
        <f ca="1">SUMIF(월별급여지급대장!$C$10:$C$1143,$A17,월별급여지급대장!$Y$10:$Y$1143)</f>
        <v>215810</v>
      </c>
      <c r="AA17" s="98">
        <f ca="1">SUMIF(월별급여지급대장!$C$10:$C$1143,$A17,월별급여지급대장!$Z$10:$Z$1143)</f>
        <v>27560</v>
      </c>
      <c r="AB17" s="98">
        <f ca="1">SUMIF(월별급여지급대장!$C$10:$C$1143,$A17,월별급여지급대장!$AA$10:$AA$1143)</f>
        <v>53310</v>
      </c>
      <c r="AC17" s="98">
        <f ca="1">SUMIF(월별급여지급대장!$C$10:$C$1143,$A17,월별급여지급대장!$AB$10:$AB$1143)</f>
        <v>0</v>
      </c>
      <c r="AD17" s="98">
        <f ca="1">SUMIF(월별급여지급대장!$C$10:$C$1143,$A17,월별급여지급대장!$AC$10:$AC$1143)</f>
        <v>0</v>
      </c>
      <c r="AE17" s="98">
        <f ca="1">SUMIF(월별급여지급대장!$C$10:$C$1143,$A17,월별급여지급대장!$AD$10:$AD$1143)</f>
        <v>0</v>
      </c>
    </row>
    <row r="18" spans="1:31" ht="20.100000000000001" customHeight="1" x14ac:dyDescent="0.3">
      <c r="A18" s="22">
        <v>13</v>
      </c>
      <c r="B18" s="96" t="str">
        <f t="shared" ca="1" si="1"/>
        <v>신명숙</v>
      </c>
      <c r="C18" s="96" t="str">
        <f t="shared" ca="1" si="2"/>
        <v>580528-2******</v>
      </c>
      <c r="D18" s="96" t="str">
        <f t="shared" ca="1" si="3"/>
        <v>120여단 6대대</v>
      </c>
      <c r="E18" s="96" t="str">
        <f t="shared" ca="1" si="4"/>
        <v>민간조리원</v>
      </c>
      <c r="F18" s="140" t="str">
        <f t="shared" ca="1" si="5"/>
        <v>2017-08-21</v>
      </c>
      <c r="G18" s="140">
        <f t="shared" ca="1" si="0"/>
        <v>0</v>
      </c>
      <c r="H18" s="140" t="str">
        <f t="shared" ca="1" si="6"/>
        <v>재직</v>
      </c>
      <c r="I18" s="97">
        <f ca="1">SUMIF(월별급여지급대장!$C$10:$C$1143,$A18,월별급여지급대장!$H$10:$H$1143)</f>
        <v>6760990</v>
      </c>
      <c r="J18" s="97">
        <f ca="1">SUMIF(월별급여지급대장!$C$10:$C$1143,$A18,월별급여지급대장!$I$10:$I$1143)</f>
        <v>300000</v>
      </c>
      <c r="K18" s="97">
        <f ca="1">SUMIF(월별급여지급대장!$C$10:$C$1143,$A18,월별급여지급대장!$J$10:$J$1143)</f>
        <v>6460990</v>
      </c>
      <c r="L18" s="97">
        <f ca="1">SUMIF(월별급여지급대장!$C$10:$C$1143,$A18,월별급여지급대장!$K$10:$K$1143)</f>
        <v>341990</v>
      </c>
      <c r="M18" s="97">
        <f ca="1">SUMIF(월별급여지급대장!$C$10:$C$1143,$A18,월별급여지급대장!$L$10:$L$1143)</f>
        <v>6419000</v>
      </c>
      <c r="N18" s="97">
        <f ca="1">SUMIF(월별급여지급대장!$C$10:$C$1143,$A18,월별급여지급대장!$M$10:$M$1143)</f>
        <v>5580990</v>
      </c>
      <c r="O18" s="97">
        <f ca="1">SUMIF(월별급여지급대장!$C$10:$C$1143,$A18,월별급여지급대장!$N$10:$N$1143)</f>
        <v>0</v>
      </c>
      <c r="P18" s="97">
        <f ca="1">SUMIF(월별급여지급대장!$C$10:$C$1143,$A18,월별급여지급대장!$O$10:$O$1143)</f>
        <v>0</v>
      </c>
      <c r="Q18" s="97">
        <f ca="1">SUMIF(월별급여지급대장!$C$10:$C$1143,$A18,월별급여지급대장!$P$10:$P$1143)</f>
        <v>0</v>
      </c>
      <c r="R18" s="97">
        <f ca="1">SUMIF(월별급여지급대장!$C$10:$C$1143,$A18,월별급여지급대장!$Q$10:$Q$1143)</f>
        <v>210000</v>
      </c>
      <c r="S18" s="97">
        <f ca="1">SUMIF(월별급여지급대장!$C$10:$C$1143,$A18,월별급여지급대장!$R$10:$R$1143)</f>
        <v>420000</v>
      </c>
      <c r="T18" s="97">
        <f ca="1">SUMIF(월별급여지급대장!$C$10:$C$1143,$A18,월별급여지급대장!$S$10:$S$1143)</f>
        <v>550000</v>
      </c>
      <c r="U18" s="97">
        <f ca="1">SUMIF(월별급여지급대장!$C$10:$C$1143,$A18,월별급여지급대장!$T$10:$T$1143)</f>
        <v>0</v>
      </c>
      <c r="V18" s="97">
        <f ca="1">SUMIF(월별급여지급대장!$C$10:$C$1143,$A18,월별급여지급대장!$U$10:$U$1143)</f>
        <v>0</v>
      </c>
      <c r="W18" s="98">
        <f ca="1">SUMIF(월별급여지급대장!$C$10:$C$1143,$A18,월별급여지급대장!$V$10:$V$1143)</f>
        <v>42180</v>
      </c>
      <c r="X18" s="98">
        <f ca="1">SUMIF(월별급여지급대장!$C$10:$C$1143,$A18,월별급여지급대장!$W$10:$W$1143)</f>
        <v>4200</v>
      </c>
      <c r="Y18" s="98">
        <f ca="1">SUMIF(월별급여지급대장!$C$10:$C$1143,$A18,월별급여지급대장!$X$10:$X$1143)</f>
        <v>0</v>
      </c>
      <c r="Z18" s="98">
        <f ca="1">SUMIF(월별급여지급대장!$C$10:$C$1143,$A18,월별급여지급대장!$Y$10:$Y$1143)</f>
        <v>214670</v>
      </c>
      <c r="AA18" s="98">
        <f ca="1">SUMIF(월별급여지급대장!$C$10:$C$1143,$A18,월별급여지급대장!$Z$10:$Z$1143)</f>
        <v>27450</v>
      </c>
      <c r="AB18" s="98">
        <f ca="1">SUMIF(월별급여지급대장!$C$10:$C$1143,$A18,월별급여지급대장!$AA$10:$AA$1143)</f>
        <v>53490</v>
      </c>
      <c r="AC18" s="98">
        <f ca="1">SUMIF(월별급여지급대장!$C$10:$C$1143,$A18,월별급여지급대장!$AB$10:$AB$1143)</f>
        <v>0</v>
      </c>
      <c r="AD18" s="98">
        <f ca="1">SUMIF(월별급여지급대장!$C$10:$C$1143,$A18,월별급여지급대장!$AC$10:$AC$1143)</f>
        <v>0</v>
      </c>
      <c r="AE18" s="98">
        <f ca="1">SUMIF(월별급여지급대장!$C$10:$C$1143,$A18,월별급여지급대장!$AD$10:$AD$1143)</f>
        <v>0</v>
      </c>
    </row>
    <row r="19" spans="1:31" ht="20.100000000000001" customHeight="1" x14ac:dyDescent="0.3">
      <c r="A19" s="22">
        <v>14</v>
      </c>
      <c r="B19" s="96" t="str">
        <f t="shared" ca="1" si="1"/>
        <v>김영경</v>
      </c>
      <c r="C19" s="96" t="str">
        <f t="shared" ca="1" si="2"/>
        <v>770214-2******</v>
      </c>
      <c r="D19" s="96" t="str">
        <f t="shared" ca="1" si="3"/>
        <v>121여단 본부</v>
      </c>
      <c r="E19" s="96" t="str">
        <f t="shared" ca="1" si="4"/>
        <v>민간조리원</v>
      </c>
      <c r="F19" s="140">
        <f t="shared" ca="1" si="5"/>
        <v>44151</v>
      </c>
      <c r="G19" s="140">
        <f t="shared" ca="1" si="0"/>
        <v>0</v>
      </c>
      <c r="H19" s="140" t="str">
        <f t="shared" ca="1" si="6"/>
        <v>재직</v>
      </c>
      <c r="I19" s="97">
        <f ca="1">SUMIF(월별급여지급대장!$C$10:$C$1143,$A19,월별급여지급대장!$H$10:$H$1143)</f>
        <v>6770990</v>
      </c>
      <c r="J19" s="97">
        <f ca="1">SUMIF(월별급여지급대장!$C$10:$C$1143,$A19,월별급여지급대장!$I$10:$I$1143)</f>
        <v>300000</v>
      </c>
      <c r="K19" s="97">
        <f ca="1">SUMIF(월별급여지급대장!$C$10:$C$1143,$A19,월별급여지급대장!$J$10:$J$1143)</f>
        <v>6470990</v>
      </c>
      <c r="L19" s="97">
        <f ca="1">SUMIF(월별급여지급대장!$C$10:$C$1143,$A19,월별급여지급대장!$K$10:$K$1143)</f>
        <v>621250</v>
      </c>
      <c r="M19" s="97">
        <f ca="1">SUMIF(월별급여지급대장!$C$10:$C$1143,$A19,월별급여지급대장!$L$10:$L$1143)</f>
        <v>6149740</v>
      </c>
      <c r="N19" s="97">
        <f ca="1">SUMIF(월별급여지급대장!$C$10:$C$1143,$A19,월별급여지급대장!$M$10:$M$1143)</f>
        <v>5580990</v>
      </c>
      <c r="O19" s="97">
        <f ca="1">SUMIF(월별급여지급대장!$C$10:$C$1143,$A19,월별급여지급대장!$N$10:$N$1143)</f>
        <v>0</v>
      </c>
      <c r="P19" s="97">
        <f ca="1">SUMIF(월별급여지급대장!$C$10:$C$1143,$A19,월별급여지급대장!$O$10:$O$1143)</f>
        <v>0</v>
      </c>
      <c r="Q19" s="97">
        <f ca="1">SUMIF(월별급여지급대장!$C$10:$C$1143,$A19,월별급여지급대장!$P$10:$P$1143)</f>
        <v>0</v>
      </c>
      <c r="R19" s="97">
        <f ca="1">SUMIF(월별급여지급대장!$C$10:$C$1143,$A19,월별급여지급대장!$Q$10:$Q$1143)</f>
        <v>210000</v>
      </c>
      <c r="S19" s="97">
        <f ca="1">SUMIF(월별급여지급대장!$C$10:$C$1143,$A19,월별급여지급대장!$R$10:$R$1143)</f>
        <v>420000</v>
      </c>
      <c r="T19" s="97">
        <f ca="1">SUMIF(월별급여지급대장!$C$10:$C$1143,$A19,월별급여지급대장!$S$10:$S$1143)</f>
        <v>550000</v>
      </c>
      <c r="U19" s="97">
        <f ca="1">SUMIF(월별급여지급대장!$C$10:$C$1143,$A19,월별급여지급대장!$T$10:$T$1143)</f>
        <v>0</v>
      </c>
      <c r="V19" s="97">
        <f ca="1">SUMIF(월별급여지급대장!$C$10:$C$1143,$A19,월별급여지급대장!$U$10:$U$1143)</f>
        <v>10000</v>
      </c>
      <c r="W19" s="98">
        <f ca="1">SUMIF(월별급여지급대장!$C$10:$C$1143,$A19,월별급여지급대장!$V$10:$V$1143)</f>
        <v>57130</v>
      </c>
      <c r="X19" s="98">
        <f ca="1">SUMIF(월별급여지급대장!$C$10:$C$1143,$A19,월별급여지급대장!$W$10:$W$1143)</f>
        <v>5690</v>
      </c>
      <c r="Y19" s="98">
        <f ca="1">SUMIF(월별급여지급대장!$C$10:$C$1143,$A19,월별급여지급대장!$X$10:$X$1143)</f>
        <v>262560</v>
      </c>
      <c r="Z19" s="98">
        <f ca="1">SUMIF(월별급여지급대장!$C$10:$C$1143,$A19,월별급여지급대장!$Y$10:$Y$1143)</f>
        <v>215170</v>
      </c>
      <c r="AA19" s="98">
        <f ca="1">SUMIF(월별급여지급대장!$C$10:$C$1143,$A19,월별급여지급대장!$Z$10:$Z$1143)</f>
        <v>27480</v>
      </c>
      <c r="AB19" s="98">
        <f ca="1">SUMIF(월별급여지급대장!$C$10:$C$1143,$A19,월별급여지급대장!$AA$10:$AA$1143)</f>
        <v>53220</v>
      </c>
      <c r="AC19" s="98">
        <f ca="1">SUMIF(월별급여지급대장!$C$10:$C$1143,$A19,월별급여지급대장!$AB$10:$AB$1143)</f>
        <v>0</v>
      </c>
      <c r="AD19" s="98">
        <f ca="1">SUMIF(월별급여지급대장!$C$10:$C$1143,$A19,월별급여지급대장!$AC$10:$AC$1143)</f>
        <v>0</v>
      </c>
      <c r="AE19" s="98">
        <f ca="1">SUMIF(월별급여지급대장!$C$10:$C$1143,$A19,월별급여지급대장!$AD$10:$AD$1143)</f>
        <v>0</v>
      </c>
    </row>
    <row r="20" spans="1:31" ht="20.100000000000001" customHeight="1" x14ac:dyDescent="0.3">
      <c r="A20" s="22">
        <v>15</v>
      </c>
      <c r="B20" s="96" t="str">
        <f t="shared" ca="1" si="1"/>
        <v>손송주</v>
      </c>
      <c r="C20" s="96" t="str">
        <f t="shared" ca="1" si="2"/>
        <v>760727-2******</v>
      </c>
      <c r="D20" s="96" t="str">
        <f t="shared" ca="1" si="3"/>
        <v>121여단 본부</v>
      </c>
      <c r="E20" s="96" t="str">
        <f t="shared" ca="1" si="4"/>
        <v>민간조리원</v>
      </c>
      <c r="F20" s="140">
        <f t="shared" ca="1" si="5"/>
        <v>44838</v>
      </c>
      <c r="G20" s="140">
        <f t="shared" ca="1" si="0"/>
        <v>0</v>
      </c>
      <c r="H20" s="140" t="str">
        <f t="shared" ca="1" si="6"/>
        <v>재직</v>
      </c>
      <c r="I20" s="97">
        <f ca="1">SUMIF(월별급여지급대장!$C$10:$C$1143,$A20,월별급여지급대장!$H$10:$H$1143)</f>
        <v>6760990</v>
      </c>
      <c r="J20" s="97">
        <f ca="1">SUMIF(월별급여지급대장!$C$10:$C$1143,$A20,월별급여지급대장!$I$10:$I$1143)</f>
        <v>300000</v>
      </c>
      <c r="K20" s="97">
        <f ca="1">SUMIF(월별급여지급대장!$C$10:$C$1143,$A20,월별급여지급대장!$J$10:$J$1143)</f>
        <v>6460990</v>
      </c>
      <c r="L20" s="97">
        <f ca="1">SUMIF(월별급여지급대장!$C$10:$C$1143,$A20,월별급여지급대장!$K$10:$K$1143)</f>
        <v>651580</v>
      </c>
      <c r="M20" s="97">
        <f ca="1">SUMIF(월별급여지급대장!$C$10:$C$1143,$A20,월별급여지급대장!$L$10:$L$1143)</f>
        <v>6109410</v>
      </c>
      <c r="N20" s="97">
        <f ca="1">SUMIF(월별급여지급대장!$C$10:$C$1143,$A20,월별급여지급대장!$M$10:$M$1143)</f>
        <v>5580990</v>
      </c>
      <c r="O20" s="97">
        <f ca="1">SUMIF(월별급여지급대장!$C$10:$C$1143,$A20,월별급여지급대장!$N$10:$N$1143)</f>
        <v>0</v>
      </c>
      <c r="P20" s="97">
        <f ca="1">SUMIF(월별급여지급대장!$C$10:$C$1143,$A20,월별급여지급대장!$O$10:$O$1143)</f>
        <v>0</v>
      </c>
      <c r="Q20" s="97">
        <f ca="1">SUMIF(월별급여지급대장!$C$10:$C$1143,$A20,월별급여지급대장!$P$10:$P$1143)</f>
        <v>0</v>
      </c>
      <c r="R20" s="97">
        <f ca="1">SUMIF(월별급여지급대장!$C$10:$C$1143,$A20,월별급여지급대장!$Q$10:$Q$1143)</f>
        <v>210000</v>
      </c>
      <c r="S20" s="97">
        <f ca="1">SUMIF(월별급여지급대장!$C$10:$C$1143,$A20,월별급여지급대장!$R$10:$R$1143)</f>
        <v>420000</v>
      </c>
      <c r="T20" s="97">
        <f ca="1">SUMIF(월별급여지급대장!$C$10:$C$1143,$A20,월별급여지급대장!$S$10:$S$1143)</f>
        <v>550000</v>
      </c>
      <c r="U20" s="97">
        <f ca="1">SUMIF(월별급여지급대장!$C$10:$C$1143,$A20,월별급여지급대장!$T$10:$T$1143)</f>
        <v>0</v>
      </c>
      <c r="V20" s="97">
        <f ca="1">SUMIF(월별급여지급대장!$C$10:$C$1143,$A20,월별급여지급대장!$U$10:$U$1143)</f>
        <v>0</v>
      </c>
      <c r="W20" s="98">
        <f ca="1">SUMIF(월별급여지급대장!$C$10:$C$1143,$A20,월별급여지급대장!$V$10:$V$1143)</f>
        <v>56920</v>
      </c>
      <c r="X20" s="98">
        <f ca="1">SUMIF(월별급여지급대장!$C$10:$C$1143,$A20,월별급여지급대장!$W$10:$W$1143)</f>
        <v>5670</v>
      </c>
      <c r="Y20" s="98">
        <f ca="1">SUMIF(월별급여지급대장!$C$10:$C$1143,$A20,월별급여지급대장!$X$10:$X$1143)</f>
        <v>282000</v>
      </c>
      <c r="Z20" s="98">
        <f ca="1">SUMIF(월별급여지급대장!$C$10:$C$1143,$A20,월별급여지급대장!$Y$10:$Y$1143)</f>
        <v>222150</v>
      </c>
      <c r="AA20" s="98">
        <f ca="1">SUMIF(월별급여지급대장!$C$10:$C$1143,$A20,월별급여지급대장!$Z$10:$Z$1143)</f>
        <v>28440</v>
      </c>
      <c r="AB20" s="98">
        <f ca="1">SUMIF(월별급여지급대장!$C$10:$C$1143,$A20,월별급여지급대장!$AA$10:$AA$1143)</f>
        <v>56400</v>
      </c>
      <c r="AC20" s="98">
        <f ca="1">SUMIF(월별급여지급대장!$C$10:$C$1143,$A20,월별급여지급대장!$AB$10:$AB$1143)</f>
        <v>0</v>
      </c>
      <c r="AD20" s="98">
        <f ca="1">SUMIF(월별급여지급대장!$C$10:$C$1143,$A20,월별급여지급대장!$AC$10:$AC$1143)</f>
        <v>0</v>
      </c>
      <c r="AE20" s="98">
        <f ca="1">SUMIF(월별급여지급대장!$C$10:$C$1143,$A20,월별급여지급대장!$AD$10:$AD$1143)</f>
        <v>0</v>
      </c>
    </row>
    <row r="21" spans="1:31" ht="20.100000000000001" customHeight="1" x14ac:dyDescent="0.3">
      <c r="A21" s="22">
        <v>16</v>
      </c>
      <c r="B21" s="96" t="str">
        <f t="shared" ca="1" si="1"/>
        <v>박분영</v>
      </c>
      <c r="C21" s="96" t="str">
        <f t="shared" ca="1" si="2"/>
        <v>800502-2******</v>
      </c>
      <c r="D21" s="96" t="str">
        <f t="shared" ca="1" si="3"/>
        <v>121여단 1대대</v>
      </c>
      <c r="E21" s="96" t="str">
        <f t="shared" ca="1" si="4"/>
        <v>민간조리원</v>
      </c>
      <c r="F21" s="140">
        <f t="shared" ca="1" si="5"/>
        <v>44896</v>
      </c>
      <c r="G21" s="140">
        <f t="shared" ca="1" si="0"/>
        <v>0</v>
      </c>
      <c r="H21" s="140" t="str">
        <f t="shared" ca="1" si="6"/>
        <v>재직</v>
      </c>
      <c r="I21" s="97">
        <f ca="1">SUMIF(월별급여지급대장!$C$10:$C$1143,$A21,월별급여지급대장!$H$10:$H$1143)</f>
        <v>6760990</v>
      </c>
      <c r="J21" s="97">
        <f ca="1">SUMIF(월별급여지급대장!$C$10:$C$1143,$A21,월별급여지급대장!$I$10:$I$1143)</f>
        <v>300000</v>
      </c>
      <c r="K21" s="97">
        <f ca="1">SUMIF(월별급여지급대장!$C$10:$C$1143,$A21,월별급여지급대장!$J$10:$J$1143)</f>
        <v>6460990</v>
      </c>
      <c r="L21" s="97">
        <f ca="1">SUMIF(월별급여지급대장!$C$10:$C$1143,$A21,월별급여지급대장!$K$10:$K$1143)</f>
        <v>651580</v>
      </c>
      <c r="M21" s="97">
        <f ca="1">SUMIF(월별급여지급대장!$C$10:$C$1143,$A21,월별급여지급대장!$L$10:$L$1143)</f>
        <v>6109410</v>
      </c>
      <c r="N21" s="97">
        <f ca="1">SUMIF(월별급여지급대장!$C$10:$C$1143,$A21,월별급여지급대장!$M$10:$M$1143)</f>
        <v>5580990</v>
      </c>
      <c r="O21" s="97">
        <f ca="1">SUMIF(월별급여지급대장!$C$10:$C$1143,$A21,월별급여지급대장!$N$10:$N$1143)</f>
        <v>0</v>
      </c>
      <c r="P21" s="97">
        <f ca="1">SUMIF(월별급여지급대장!$C$10:$C$1143,$A21,월별급여지급대장!$O$10:$O$1143)</f>
        <v>0</v>
      </c>
      <c r="Q21" s="97">
        <f ca="1">SUMIF(월별급여지급대장!$C$10:$C$1143,$A21,월별급여지급대장!$P$10:$P$1143)</f>
        <v>0</v>
      </c>
      <c r="R21" s="97">
        <f ca="1">SUMIF(월별급여지급대장!$C$10:$C$1143,$A21,월별급여지급대장!$Q$10:$Q$1143)</f>
        <v>210000</v>
      </c>
      <c r="S21" s="97">
        <f ca="1">SUMIF(월별급여지급대장!$C$10:$C$1143,$A21,월별급여지급대장!$R$10:$R$1143)</f>
        <v>420000</v>
      </c>
      <c r="T21" s="97">
        <f ca="1">SUMIF(월별급여지급대장!$C$10:$C$1143,$A21,월별급여지급대장!$S$10:$S$1143)</f>
        <v>550000</v>
      </c>
      <c r="U21" s="97">
        <f ca="1">SUMIF(월별급여지급대장!$C$10:$C$1143,$A21,월별급여지급대장!$T$10:$T$1143)</f>
        <v>0</v>
      </c>
      <c r="V21" s="97">
        <f ca="1">SUMIF(월별급여지급대장!$C$10:$C$1143,$A21,월별급여지급대장!$U$10:$U$1143)</f>
        <v>0</v>
      </c>
      <c r="W21" s="98">
        <f ca="1">SUMIF(월별급여지급대장!$C$10:$C$1143,$A21,월별급여지급대장!$V$10:$V$1143)</f>
        <v>56920</v>
      </c>
      <c r="X21" s="98">
        <f ca="1">SUMIF(월별급여지급대장!$C$10:$C$1143,$A21,월별급여지급대장!$W$10:$W$1143)</f>
        <v>5670</v>
      </c>
      <c r="Y21" s="98">
        <f ca="1">SUMIF(월별급여지급대장!$C$10:$C$1143,$A21,월별급여지급대장!$X$10:$X$1143)</f>
        <v>282000</v>
      </c>
      <c r="Z21" s="98">
        <f ca="1">SUMIF(월별급여지급대장!$C$10:$C$1143,$A21,월별급여지급대장!$Y$10:$Y$1143)</f>
        <v>222150</v>
      </c>
      <c r="AA21" s="98">
        <f ca="1">SUMIF(월별급여지급대장!$C$10:$C$1143,$A21,월별급여지급대장!$Z$10:$Z$1143)</f>
        <v>28440</v>
      </c>
      <c r="AB21" s="98">
        <f ca="1">SUMIF(월별급여지급대장!$C$10:$C$1143,$A21,월별급여지급대장!$AA$10:$AA$1143)</f>
        <v>56400</v>
      </c>
      <c r="AC21" s="98">
        <f ca="1">SUMIF(월별급여지급대장!$C$10:$C$1143,$A21,월별급여지급대장!$AB$10:$AB$1143)</f>
        <v>0</v>
      </c>
      <c r="AD21" s="98">
        <f ca="1">SUMIF(월별급여지급대장!$C$10:$C$1143,$A21,월별급여지급대장!$AC$10:$AC$1143)</f>
        <v>0</v>
      </c>
      <c r="AE21" s="98">
        <f ca="1">SUMIF(월별급여지급대장!$C$10:$C$1143,$A21,월별급여지급대장!$AD$10:$AD$1143)</f>
        <v>0</v>
      </c>
    </row>
    <row r="22" spans="1:31" ht="20.100000000000001" customHeight="1" x14ac:dyDescent="0.3">
      <c r="A22" s="22">
        <v>17</v>
      </c>
      <c r="B22" s="96" t="str">
        <f t="shared" ca="1" si="1"/>
        <v>한영선</v>
      </c>
      <c r="C22" s="96" t="str">
        <f t="shared" ca="1" si="2"/>
        <v>640519-2******</v>
      </c>
      <c r="D22" s="96" t="str">
        <f t="shared" ca="1" si="3"/>
        <v>121여단 고포</v>
      </c>
      <c r="E22" s="96" t="str">
        <f t="shared" ca="1" si="4"/>
        <v>민간조리원</v>
      </c>
      <c r="F22" s="140">
        <f t="shared" ca="1" si="5"/>
        <v>44382</v>
      </c>
      <c r="G22" s="140">
        <f t="shared" ca="1" si="0"/>
        <v>0</v>
      </c>
      <c r="H22" s="140" t="str">
        <f t="shared" ca="1" si="6"/>
        <v>재직</v>
      </c>
      <c r="I22" s="97">
        <f ca="1">SUMIF(월별급여지급대장!$C$10:$C$1143,$A22,월별급여지급대장!$H$10:$H$1143)</f>
        <v>550000</v>
      </c>
      <c r="J22" s="97">
        <f ca="1">SUMIF(월별급여지급대장!$C$10:$C$1143,$A22,월별급여지급대장!$I$10:$I$1143)</f>
        <v>0</v>
      </c>
      <c r="K22" s="97">
        <f ca="1">SUMIF(월별급여지급대장!$C$10:$C$1143,$A22,월별급여지급대장!$J$10:$J$1143)</f>
        <v>550000</v>
      </c>
      <c r="L22" s="97">
        <f ca="1">SUMIF(월별급여지급대장!$C$10:$C$1143,$A22,월별급여지급대장!$K$10:$K$1143)</f>
        <v>0</v>
      </c>
      <c r="M22" s="97">
        <f ca="1">SUMIF(월별급여지급대장!$C$10:$C$1143,$A22,월별급여지급대장!$L$10:$L$1143)</f>
        <v>550000</v>
      </c>
      <c r="N22" s="97">
        <f ca="1">SUMIF(월별급여지급대장!$C$10:$C$1143,$A22,월별급여지급대장!$M$10:$M$1143)</f>
        <v>0</v>
      </c>
      <c r="O22" s="97">
        <f ca="1">SUMIF(월별급여지급대장!$C$10:$C$1143,$A22,월별급여지급대장!$N$10:$N$1143)</f>
        <v>0</v>
      </c>
      <c r="P22" s="97">
        <f ca="1">SUMIF(월별급여지급대장!$C$10:$C$1143,$A22,월별급여지급대장!$O$10:$O$1143)</f>
        <v>0</v>
      </c>
      <c r="Q22" s="97">
        <f ca="1">SUMIF(월별급여지급대장!$C$10:$C$1143,$A22,월별급여지급대장!$P$10:$P$1143)</f>
        <v>0</v>
      </c>
      <c r="R22" s="97">
        <f ca="1">SUMIF(월별급여지급대장!$C$10:$C$1143,$A22,월별급여지급대장!$Q$10:$Q$1143)</f>
        <v>0</v>
      </c>
      <c r="S22" s="97">
        <f ca="1">SUMIF(월별급여지급대장!$C$10:$C$1143,$A22,월별급여지급대장!$R$10:$R$1143)</f>
        <v>0</v>
      </c>
      <c r="T22" s="97">
        <f ca="1">SUMIF(월별급여지급대장!$C$10:$C$1143,$A22,월별급여지급대장!$S$10:$S$1143)</f>
        <v>550000</v>
      </c>
      <c r="U22" s="97">
        <f ca="1">SUMIF(월별급여지급대장!$C$10:$C$1143,$A22,월별급여지급대장!$T$10:$T$1143)</f>
        <v>0</v>
      </c>
      <c r="V22" s="97">
        <f ca="1">SUMIF(월별급여지급대장!$C$10:$C$1143,$A22,월별급여지급대장!$U$10:$U$1143)</f>
        <v>0</v>
      </c>
      <c r="W22" s="98">
        <f ca="1">SUMIF(월별급여지급대장!$C$10:$C$1143,$A22,월별급여지급대장!$V$10:$V$1143)</f>
        <v>0</v>
      </c>
      <c r="X22" s="98">
        <f ca="1">SUMIF(월별급여지급대장!$C$10:$C$1143,$A22,월별급여지급대장!$W$10:$W$1143)</f>
        <v>0</v>
      </c>
      <c r="Y22" s="98">
        <f ca="1">SUMIF(월별급여지급대장!$C$10:$C$1143,$A22,월별급여지급대장!$X$10:$X$1143)</f>
        <v>0</v>
      </c>
      <c r="Z22" s="98">
        <f ca="1">SUMIF(월별급여지급대장!$C$10:$C$1143,$A22,월별급여지급대장!$Y$10:$Y$1143)</f>
        <v>0</v>
      </c>
      <c r="AA22" s="98">
        <f ca="1">SUMIF(월별급여지급대장!$C$10:$C$1143,$A22,월별급여지급대장!$Z$10:$Z$1143)</f>
        <v>0</v>
      </c>
      <c r="AB22" s="98">
        <f ca="1">SUMIF(월별급여지급대장!$C$10:$C$1143,$A22,월별급여지급대장!$AA$10:$AA$1143)</f>
        <v>0</v>
      </c>
      <c r="AC22" s="98">
        <f ca="1">SUMIF(월별급여지급대장!$C$10:$C$1143,$A22,월별급여지급대장!$AB$10:$AB$1143)</f>
        <v>0</v>
      </c>
      <c r="AD22" s="98">
        <f ca="1">SUMIF(월별급여지급대장!$C$10:$C$1143,$A22,월별급여지급대장!$AC$10:$AC$1143)</f>
        <v>0</v>
      </c>
      <c r="AE22" s="98">
        <f ca="1">SUMIF(월별급여지급대장!$C$10:$C$1143,$A22,월별급여지급대장!$AD$10:$AD$1143)</f>
        <v>0</v>
      </c>
    </row>
    <row r="23" spans="1:31" ht="20.100000000000001" customHeight="1" x14ac:dyDescent="0.3">
      <c r="A23" s="22">
        <v>18</v>
      </c>
      <c r="B23" s="96" t="str">
        <f t="shared" ca="1" si="1"/>
        <v>남순란</v>
      </c>
      <c r="C23" s="96" t="str">
        <f t="shared" ca="1" si="2"/>
        <v>670519-2******</v>
      </c>
      <c r="D23" s="96" t="str">
        <f t="shared" ca="1" si="3"/>
        <v>121여단 원전</v>
      </c>
      <c r="E23" s="96" t="str">
        <f t="shared" ca="1" si="4"/>
        <v>민간조리원</v>
      </c>
      <c r="F23" s="140">
        <f t="shared" ca="1" si="5"/>
        <v>43952</v>
      </c>
      <c r="G23" s="140">
        <f t="shared" ca="1" si="0"/>
        <v>0</v>
      </c>
      <c r="H23" s="140" t="str">
        <f t="shared" ca="1" si="6"/>
        <v>재직</v>
      </c>
      <c r="I23" s="97">
        <f ca="1">SUMIF(월별급여지급대장!$C$10:$C$1143,$A23,월별급여지급대장!$H$10:$H$1143)</f>
        <v>550000</v>
      </c>
      <c r="J23" s="97">
        <f ca="1">SUMIF(월별급여지급대장!$C$10:$C$1143,$A23,월별급여지급대장!$I$10:$I$1143)</f>
        <v>0</v>
      </c>
      <c r="K23" s="97">
        <f ca="1">SUMIF(월별급여지급대장!$C$10:$C$1143,$A23,월별급여지급대장!$J$10:$J$1143)</f>
        <v>550000</v>
      </c>
      <c r="L23" s="97">
        <f ca="1">SUMIF(월별급여지급대장!$C$10:$C$1143,$A23,월별급여지급대장!$K$10:$K$1143)</f>
        <v>0</v>
      </c>
      <c r="M23" s="97">
        <f ca="1">SUMIF(월별급여지급대장!$C$10:$C$1143,$A23,월별급여지급대장!$L$10:$L$1143)</f>
        <v>550000</v>
      </c>
      <c r="N23" s="97">
        <f ca="1">SUMIF(월별급여지급대장!$C$10:$C$1143,$A23,월별급여지급대장!$M$10:$M$1143)</f>
        <v>0</v>
      </c>
      <c r="O23" s="97">
        <f ca="1">SUMIF(월별급여지급대장!$C$10:$C$1143,$A23,월별급여지급대장!$N$10:$N$1143)</f>
        <v>0</v>
      </c>
      <c r="P23" s="97">
        <f ca="1">SUMIF(월별급여지급대장!$C$10:$C$1143,$A23,월별급여지급대장!$O$10:$O$1143)</f>
        <v>0</v>
      </c>
      <c r="Q23" s="97">
        <f ca="1">SUMIF(월별급여지급대장!$C$10:$C$1143,$A23,월별급여지급대장!$P$10:$P$1143)</f>
        <v>0</v>
      </c>
      <c r="R23" s="97">
        <f ca="1">SUMIF(월별급여지급대장!$C$10:$C$1143,$A23,월별급여지급대장!$Q$10:$Q$1143)</f>
        <v>0</v>
      </c>
      <c r="S23" s="97">
        <f ca="1">SUMIF(월별급여지급대장!$C$10:$C$1143,$A23,월별급여지급대장!$R$10:$R$1143)</f>
        <v>0</v>
      </c>
      <c r="T23" s="97">
        <f ca="1">SUMIF(월별급여지급대장!$C$10:$C$1143,$A23,월별급여지급대장!$S$10:$S$1143)</f>
        <v>550000</v>
      </c>
      <c r="U23" s="97">
        <f ca="1">SUMIF(월별급여지급대장!$C$10:$C$1143,$A23,월별급여지급대장!$T$10:$T$1143)</f>
        <v>0</v>
      </c>
      <c r="V23" s="97">
        <f ca="1">SUMIF(월별급여지급대장!$C$10:$C$1143,$A23,월별급여지급대장!$U$10:$U$1143)</f>
        <v>0</v>
      </c>
      <c r="W23" s="98">
        <f ca="1">SUMIF(월별급여지급대장!$C$10:$C$1143,$A23,월별급여지급대장!$V$10:$V$1143)</f>
        <v>0</v>
      </c>
      <c r="X23" s="98">
        <f ca="1">SUMIF(월별급여지급대장!$C$10:$C$1143,$A23,월별급여지급대장!$W$10:$W$1143)</f>
        <v>0</v>
      </c>
      <c r="Y23" s="98">
        <f ca="1">SUMIF(월별급여지급대장!$C$10:$C$1143,$A23,월별급여지급대장!$X$10:$X$1143)</f>
        <v>0</v>
      </c>
      <c r="Z23" s="98">
        <f ca="1">SUMIF(월별급여지급대장!$C$10:$C$1143,$A23,월별급여지급대장!$Y$10:$Y$1143)</f>
        <v>0</v>
      </c>
      <c r="AA23" s="98">
        <f ca="1">SUMIF(월별급여지급대장!$C$10:$C$1143,$A23,월별급여지급대장!$Z$10:$Z$1143)</f>
        <v>0</v>
      </c>
      <c r="AB23" s="98">
        <f ca="1">SUMIF(월별급여지급대장!$C$10:$C$1143,$A23,월별급여지급대장!$AA$10:$AA$1143)</f>
        <v>0</v>
      </c>
      <c r="AC23" s="98">
        <f ca="1">SUMIF(월별급여지급대장!$C$10:$C$1143,$A23,월별급여지급대장!$AB$10:$AB$1143)</f>
        <v>0</v>
      </c>
      <c r="AD23" s="98">
        <f ca="1">SUMIF(월별급여지급대장!$C$10:$C$1143,$A23,월별급여지급대장!$AC$10:$AC$1143)</f>
        <v>0</v>
      </c>
      <c r="AE23" s="98">
        <f ca="1">SUMIF(월별급여지급대장!$C$10:$C$1143,$A23,월별급여지급대장!$AD$10:$AD$1143)</f>
        <v>0</v>
      </c>
    </row>
    <row r="24" spans="1:31" ht="20.100000000000001" customHeight="1" x14ac:dyDescent="0.3">
      <c r="A24" s="22">
        <v>19</v>
      </c>
      <c r="B24" s="96" t="str">
        <f t="shared" ca="1" si="1"/>
        <v>배미향</v>
      </c>
      <c r="C24" s="96" t="str">
        <f t="shared" ca="1" si="2"/>
        <v>650110-2******</v>
      </c>
      <c r="D24" s="96" t="str">
        <f t="shared" ca="1" si="3"/>
        <v>121여단 봉산</v>
      </c>
      <c r="E24" s="96" t="str">
        <f t="shared" ca="1" si="4"/>
        <v>민간조리원</v>
      </c>
      <c r="F24" s="140" t="str">
        <f t="shared" ca="1" si="5"/>
        <v>2017-07-01</v>
      </c>
      <c r="G24" s="140">
        <f t="shared" ca="1" si="0"/>
        <v>0</v>
      </c>
      <c r="H24" s="140" t="str">
        <f t="shared" ca="1" si="6"/>
        <v>재직</v>
      </c>
      <c r="I24" s="97">
        <f ca="1">SUMIF(월별급여지급대장!$C$10:$C$1143,$A24,월별급여지급대장!$H$10:$H$1143)</f>
        <v>550000</v>
      </c>
      <c r="J24" s="97">
        <f ca="1">SUMIF(월별급여지급대장!$C$10:$C$1143,$A24,월별급여지급대장!$I$10:$I$1143)</f>
        <v>0</v>
      </c>
      <c r="K24" s="97">
        <f ca="1">SUMIF(월별급여지급대장!$C$10:$C$1143,$A24,월별급여지급대장!$J$10:$J$1143)</f>
        <v>550000</v>
      </c>
      <c r="L24" s="97">
        <f ca="1">SUMIF(월별급여지급대장!$C$10:$C$1143,$A24,월별급여지급대장!$K$10:$K$1143)</f>
        <v>0</v>
      </c>
      <c r="M24" s="97">
        <f ca="1">SUMIF(월별급여지급대장!$C$10:$C$1143,$A24,월별급여지급대장!$L$10:$L$1143)</f>
        <v>550000</v>
      </c>
      <c r="N24" s="97">
        <f ca="1">SUMIF(월별급여지급대장!$C$10:$C$1143,$A24,월별급여지급대장!$M$10:$M$1143)</f>
        <v>0</v>
      </c>
      <c r="O24" s="97">
        <f ca="1">SUMIF(월별급여지급대장!$C$10:$C$1143,$A24,월별급여지급대장!$N$10:$N$1143)</f>
        <v>0</v>
      </c>
      <c r="P24" s="97">
        <f ca="1">SUMIF(월별급여지급대장!$C$10:$C$1143,$A24,월별급여지급대장!$O$10:$O$1143)</f>
        <v>0</v>
      </c>
      <c r="Q24" s="97">
        <f ca="1">SUMIF(월별급여지급대장!$C$10:$C$1143,$A24,월별급여지급대장!$P$10:$P$1143)</f>
        <v>0</v>
      </c>
      <c r="R24" s="97">
        <f ca="1">SUMIF(월별급여지급대장!$C$10:$C$1143,$A24,월별급여지급대장!$Q$10:$Q$1143)</f>
        <v>0</v>
      </c>
      <c r="S24" s="97">
        <f ca="1">SUMIF(월별급여지급대장!$C$10:$C$1143,$A24,월별급여지급대장!$R$10:$R$1143)</f>
        <v>0</v>
      </c>
      <c r="T24" s="97">
        <f ca="1">SUMIF(월별급여지급대장!$C$10:$C$1143,$A24,월별급여지급대장!$S$10:$S$1143)</f>
        <v>550000</v>
      </c>
      <c r="U24" s="97">
        <f ca="1">SUMIF(월별급여지급대장!$C$10:$C$1143,$A24,월별급여지급대장!$T$10:$T$1143)</f>
        <v>0</v>
      </c>
      <c r="V24" s="97">
        <f ca="1">SUMIF(월별급여지급대장!$C$10:$C$1143,$A24,월별급여지급대장!$U$10:$U$1143)</f>
        <v>0</v>
      </c>
      <c r="W24" s="98">
        <f ca="1">SUMIF(월별급여지급대장!$C$10:$C$1143,$A24,월별급여지급대장!$V$10:$V$1143)</f>
        <v>0</v>
      </c>
      <c r="X24" s="98">
        <f ca="1">SUMIF(월별급여지급대장!$C$10:$C$1143,$A24,월별급여지급대장!$W$10:$W$1143)</f>
        <v>0</v>
      </c>
      <c r="Y24" s="98">
        <f ca="1">SUMIF(월별급여지급대장!$C$10:$C$1143,$A24,월별급여지급대장!$X$10:$X$1143)</f>
        <v>0</v>
      </c>
      <c r="Z24" s="98">
        <f ca="1">SUMIF(월별급여지급대장!$C$10:$C$1143,$A24,월별급여지급대장!$Y$10:$Y$1143)</f>
        <v>0</v>
      </c>
      <c r="AA24" s="98">
        <f ca="1">SUMIF(월별급여지급대장!$C$10:$C$1143,$A24,월별급여지급대장!$Z$10:$Z$1143)</f>
        <v>0</v>
      </c>
      <c r="AB24" s="98">
        <f ca="1">SUMIF(월별급여지급대장!$C$10:$C$1143,$A24,월별급여지급대장!$AA$10:$AA$1143)</f>
        <v>0</v>
      </c>
      <c r="AC24" s="98">
        <f ca="1">SUMIF(월별급여지급대장!$C$10:$C$1143,$A24,월별급여지급대장!$AB$10:$AB$1143)</f>
        <v>0</v>
      </c>
      <c r="AD24" s="98">
        <f ca="1">SUMIF(월별급여지급대장!$C$10:$C$1143,$A24,월별급여지급대장!$AC$10:$AC$1143)</f>
        <v>0</v>
      </c>
      <c r="AE24" s="98">
        <f ca="1">SUMIF(월별급여지급대장!$C$10:$C$1143,$A24,월별급여지급대장!$AD$10:$AD$1143)</f>
        <v>0</v>
      </c>
    </row>
    <row r="25" spans="1:31" ht="20.100000000000001" customHeight="1" x14ac:dyDescent="0.3">
      <c r="A25" s="22">
        <v>20</v>
      </c>
      <c r="B25" s="96" t="str">
        <f t="shared" ca="1" si="1"/>
        <v>이상자</v>
      </c>
      <c r="C25" s="96" t="str">
        <f t="shared" ca="1" si="2"/>
        <v>641012-2******</v>
      </c>
      <c r="D25" s="96" t="str">
        <f t="shared" ca="1" si="3"/>
        <v>121여단 2대대</v>
      </c>
      <c r="E25" s="96" t="str">
        <f t="shared" ca="1" si="4"/>
        <v>민간조리원</v>
      </c>
      <c r="F25" s="140">
        <f t="shared" ca="1" si="5"/>
        <v>42373</v>
      </c>
      <c r="G25" s="140">
        <f t="shared" ca="1" si="0"/>
        <v>0</v>
      </c>
      <c r="H25" s="140" t="str">
        <f t="shared" ca="1" si="6"/>
        <v>재직</v>
      </c>
      <c r="I25" s="97">
        <f ca="1">SUMIF(월별급여지급대장!$C$10:$C$1143,$A25,월별급여지급대장!$H$10:$H$1143)</f>
        <v>550000</v>
      </c>
      <c r="J25" s="97">
        <f ca="1">SUMIF(월별급여지급대장!$C$10:$C$1143,$A25,월별급여지급대장!$I$10:$I$1143)</f>
        <v>0</v>
      </c>
      <c r="K25" s="97">
        <f ca="1">SUMIF(월별급여지급대장!$C$10:$C$1143,$A25,월별급여지급대장!$J$10:$J$1143)</f>
        <v>550000</v>
      </c>
      <c r="L25" s="97">
        <f ca="1">SUMIF(월별급여지급대장!$C$10:$C$1143,$A25,월별급여지급대장!$K$10:$K$1143)</f>
        <v>0</v>
      </c>
      <c r="M25" s="97">
        <f ca="1">SUMIF(월별급여지급대장!$C$10:$C$1143,$A25,월별급여지급대장!$L$10:$L$1143)</f>
        <v>550000</v>
      </c>
      <c r="N25" s="97">
        <f ca="1">SUMIF(월별급여지급대장!$C$10:$C$1143,$A25,월별급여지급대장!$M$10:$M$1143)</f>
        <v>0</v>
      </c>
      <c r="O25" s="97">
        <f ca="1">SUMIF(월별급여지급대장!$C$10:$C$1143,$A25,월별급여지급대장!$N$10:$N$1143)</f>
        <v>0</v>
      </c>
      <c r="P25" s="97">
        <f ca="1">SUMIF(월별급여지급대장!$C$10:$C$1143,$A25,월별급여지급대장!$O$10:$O$1143)</f>
        <v>0</v>
      </c>
      <c r="Q25" s="97">
        <f ca="1">SUMIF(월별급여지급대장!$C$10:$C$1143,$A25,월별급여지급대장!$P$10:$P$1143)</f>
        <v>0</v>
      </c>
      <c r="R25" s="97">
        <f ca="1">SUMIF(월별급여지급대장!$C$10:$C$1143,$A25,월별급여지급대장!$Q$10:$Q$1143)</f>
        <v>0</v>
      </c>
      <c r="S25" s="97">
        <f ca="1">SUMIF(월별급여지급대장!$C$10:$C$1143,$A25,월별급여지급대장!$R$10:$R$1143)</f>
        <v>0</v>
      </c>
      <c r="T25" s="97">
        <f ca="1">SUMIF(월별급여지급대장!$C$10:$C$1143,$A25,월별급여지급대장!$S$10:$S$1143)</f>
        <v>550000</v>
      </c>
      <c r="U25" s="97">
        <f ca="1">SUMIF(월별급여지급대장!$C$10:$C$1143,$A25,월별급여지급대장!$T$10:$T$1143)</f>
        <v>0</v>
      </c>
      <c r="V25" s="97">
        <f ca="1">SUMIF(월별급여지급대장!$C$10:$C$1143,$A25,월별급여지급대장!$U$10:$U$1143)</f>
        <v>0</v>
      </c>
      <c r="W25" s="98">
        <f ca="1">SUMIF(월별급여지급대장!$C$10:$C$1143,$A25,월별급여지급대장!$V$10:$V$1143)</f>
        <v>0</v>
      </c>
      <c r="X25" s="98">
        <f ca="1">SUMIF(월별급여지급대장!$C$10:$C$1143,$A25,월별급여지급대장!$W$10:$W$1143)</f>
        <v>0</v>
      </c>
      <c r="Y25" s="98">
        <f ca="1">SUMIF(월별급여지급대장!$C$10:$C$1143,$A25,월별급여지급대장!$X$10:$X$1143)</f>
        <v>0</v>
      </c>
      <c r="Z25" s="98">
        <f ca="1">SUMIF(월별급여지급대장!$C$10:$C$1143,$A25,월별급여지급대장!$Y$10:$Y$1143)</f>
        <v>0</v>
      </c>
      <c r="AA25" s="98">
        <f ca="1">SUMIF(월별급여지급대장!$C$10:$C$1143,$A25,월별급여지급대장!$Z$10:$Z$1143)</f>
        <v>0</v>
      </c>
      <c r="AB25" s="98">
        <f ca="1">SUMIF(월별급여지급대장!$C$10:$C$1143,$A25,월별급여지급대장!$AA$10:$AA$1143)</f>
        <v>0</v>
      </c>
      <c r="AC25" s="98">
        <f ca="1">SUMIF(월별급여지급대장!$C$10:$C$1143,$A25,월별급여지급대장!$AB$10:$AB$1143)</f>
        <v>0</v>
      </c>
      <c r="AD25" s="98">
        <f ca="1">SUMIF(월별급여지급대장!$C$10:$C$1143,$A25,월별급여지급대장!$AC$10:$AC$1143)</f>
        <v>0</v>
      </c>
      <c r="AE25" s="98">
        <f ca="1">SUMIF(월별급여지급대장!$C$10:$C$1143,$A25,월별급여지급대장!$AD$10:$AD$1143)</f>
        <v>0</v>
      </c>
    </row>
    <row r="26" spans="1:31" ht="20.100000000000001" customHeight="1" x14ac:dyDescent="0.3">
      <c r="A26" s="22">
        <v>21</v>
      </c>
      <c r="B26" s="96" t="str">
        <f t="shared" ca="1" si="1"/>
        <v>김덕남</v>
      </c>
      <c r="C26" s="96" t="str">
        <f t="shared" ca="1" si="2"/>
        <v>701004-2******</v>
      </c>
      <c r="D26" s="96" t="str">
        <f t="shared" ca="1" si="3"/>
        <v>121여단 직산</v>
      </c>
      <c r="E26" s="96" t="str">
        <f t="shared" ca="1" si="4"/>
        <v>민간조리원</v>
      </c>
      <c r="F26" s="140">
        <f t="shared" ca="1" si="5"/>
        <v>44298</v>
      </c>
      <c r="G26" s="140">
        <f t="shared" ca="1" si="0"/>
        <v>0</v>
      </c>
      <c r="H26" s="140" t="str">
        <f t="shared" ca="1" si="6"/>
        <v>재직</v>
      </c>
      <c r="I26" s="97">
        <f>SUMIF(월별급여지급대장!$C$10:$C$1143,$A26,월별급여지급대장!$H$10:$H$1143)</f>
        <v>0</v>
      </c>
      <c r="J26" s="97">
        <f>SUMIF(월별급여지급대장!$C$10:$C$1143,$A26,월별급여지급대장!$I$10:$I$1143)</f>
        <v>0</v>
      </c>
      <c r="K26" s="97">
        <f>SUMIF(월별급여지급대장!$C$10:$C$1143,$A26,월별급여지급대장!$J$10:$J$1143)</f>
        <v>0</v>
      </c>
      <c r="L26" s="97">
        <f>SUMIF(월별급여지급대장!$C$10:$C$1143,$A26,월별급여지급대장!$K$10:$K$1143)</f>
        <v>0</v>
      </c>
      <c r="M26" s="97">
        <f>SUMIF(월별급여지급대장!$C$10:$C$1143,$A26,월별급여지급대장!$L$10:$L$1143)</f>
        <v>0</v>
      </c>
      <c r="N26" s="97">
        <f>SUMIF(월별급여지급대장!$C$10:$C$1143,$A26,월별급여지급대장!$M$10:$M$1143)</f>
        <v>0</v>
      </c>
      <c r="O26" s="97">
        <f>SUMIF(월별급여지급대장!$C$10:$C$1143,$A26,월별급여지급대장!$N$10:$N$1143)</f>
        <v>0</v>
      </c>
      <c r="P26" s="97">
        <f>SUMIF(월별급여지급대장!$C$10:$C$1143,$A26,월별급여지급대장!$O$10:$O$1143)</f>
        <v>0</v>
      </c>
      <c r="Q26" s="97">
        <f>SUMIF(월별급여지급대장!$C$10:$C$1143,$A26,월별급여지급대장!$P$10:$P$1143)</f>
        <v>0</v>
      </c>
      <c r="R26" s="97">
        <f>SUMIF(월별급여지급대장!$C$10:$C$1143,$A26,월별급여지급대장!$Q$10:$Q$1143)</f>
        <v>0</v>
      </c>
      <c r="S26" s="97">
        <f>SUMIF(월별급여지급대장!$C$10:$C$1143,$A26,월별급여지급대장!$R$10:$R$1143)</f>
        <v>0</v>
      </c>
      <c r="T26" s="97">
        <f>SUMIF(월별급여지급대장!$C$10:$C$1143,$A26,월별급여지급대장!$S$10:$S$1143)</f>
        <v>0</v>
      </c>
      <c r="U26" s="97">
        <f>SUMIF(월별급여지급대장!$C$10:$C$1143,$A26,월별급여지급대장!$T$10:$T$1143)</f>
        <v>0</v>
      </c>
      <c r="V26" s="97">
        <f>SUMIF(월별급여지급대장!$C$10:$C$1143,$A26,월별급여지급대장!$U$10:$U$1143)</f>
        <v>0</v>
      </c>
      <c r="W26" s="98">
        <f>SUMIF(월별급여지급대장!$C$10:$C$1143,$A26,월별급여지급대장!$V$10:$V$1143)</f>
        <v>0</v>
      </c>
      <c r="X26" s="98">
        <f>SUMIF(월별급여지급대장!$C$10:$C$1143,$A26,월별급여지급대장!$W$10:$W$1143)</f>
        <v>0</v>
      </c>
      <c r="Y26" s="98">
        <f>SUMIF(월별급여지급대장!$C$10:$C$1143,$A26,월별급여지급대장!$X$10:$X$1143)</f>
        <v>0</v>
      </c>
      <c r="Z26" s="98">
        <f>SUMIF(월별급여지급대장!$C$10:$C$1143,$A26,월별급여지급대장!$Y$10:$Y$1143)</f>
        <v>0</v>
      </c>
      <c r="AA26" s="98">
        <f>SUMIF(월별급여지급대장!$C$10:$C$1143,$A26,월별급여지급대장!$Z$10:$Z$1143)</f>
        <v>0</v>
      </c>
      <c r="AB26" s="98">
        <f>SUMIF(월별급여지급대장!$C$10:$C$1143,$A26,월별급여지급대장!$AA$10:$AA$1143)</f>
        <v>0</v>
      </c>
      <c r="AC26" s="98">
        <f>SUMIF(월별급여지급대장!$C$10:$C$1143,$A26,월별급여지급대장!$AB$10:$AB$1143)</f>
        <v>0</v>
      </c>
      <c r="AD26" s="98">
        <f>SUMIF(월별급여지급대장!$C$10:$C$1143,$A26,월별급여지급대장!$AC$10:$AC$1143)</f>
        <v>0</v>
      </c>
      <c r="AE26" s="98">
        <f>SUMIF(월별급여지급대장!$C$10:$C$1143,$A26,월별급여지급대장!$AD$10:$AD$1143)</f>
        <v>0</v>
      </c>
    </row>
    <row r="27" spans="1:31" ht="20.100000000000001" customHeight="1" x14ac:dyDescent="0.3">
      <c r="A27" s="22">
        <v>22</v>
      </c>
      <c r="B27" s="96" t="str">
        <f t="shared" ca="1" si="1"/>
        <v>류혁환</v>
      </c>
      <c r="C27" s="96" t="str">
        <f t="shared" ca="1" si="2"/>
        <v>600629-2******</v>
      </c>
      <c r="D27" s="96" t="str">
        <f t="shared" ca="1" si="3"/>
        <v>121여단 병곡</v>
      </c>
      <c r="E27" s="96" t="str">
        <f t="shared" ca="1" si="4"/>
        <v>민간조리원</v>
      </c>
      <c r="F27" s="140">
        <f t="shared" ca="1" si="5"/>
        <v>43195</v>
      </c>
      <c r="G27" s="140">
        <f t="shared" ca="1" si="0"/>
        <v>0</v>
      </c>
      <c r="H27" s="140" t="str">
        <f t="shared" ca="1" si="6"/>
        <v>재직</v>
      </c>
      <c r="I27" s="97">
        <f>SUMIF(월별급여지급대장!$C$10:$C$1143,$A27,월별급여지급대장!$H$10:$H$1143)</f>
        <v>0</v>
      </c>
      <c r="J27" s="97">
        <f>SUMIF(월별급여지급대장!$C$10:$C$1143,$A27,월별급여지급대장!$I$10:$I$1143)</f>
        <v>0</v>
      </c>
      <c r="K27" s="97">
        <f>SUMIF(월별급여지급대장!$C$10:$C$1143,$A27,월별급여지급대장!$J$10:$J$1143)</f>
        <v>0</v>
      </c>
      <c r="L27" s="97">
        <f>SUMIF(월별급여지급대장!$C$10:$C$1143,$A27,월별급여지급대장!$K$10:$K$1143)</f>
        <v>0</v>
      </c>
      <c r="M27" s="97">
        <f>SUMIF(월별급여지급대장!$C$10:$C$1143,$A27,월별급여지급대장!$L$10:$L$1143)</f>
        <v>0</v>
      </c>
      <c r="N27" s="97">
        <f>SUMIF(월별급여지급대장!$C$10:$C$1143,$A27,월별급여지급대장!$M$10:$M$1143)</f>
        <v>0</v>
      </c>
      <c r="O27" s="97">
        <f>SUMIF(월별급여지급대장!$C$10:$C$1143,$A27,월별급여지급대장!$N$10:$N$1143)</f>
        <v>0</v>
      </c>
      <c r="P27" s="97">
        <f>SUMIF(월별급여지급대장!$C$10:$C$1143,$A27,월별급여지급대장!$O$10:$O$1143)</f>
        <v>0</v>
      </c>
      <c r="Q27" s="97">
        <f>SUMIF(월별급여지급대장!$C$10:$C$1143,$A27,월별급여지급대장!$P$10:$P$1143)</f>
        <v>0</v>
      </c>
      <c r="R27" s="97">
        <f>SUMIF(월별급여지급대장!$C$10:$C$1143,$A27,월별급여지급대장!$Q$10:$Q$1143)</f>
        <v>0</v>
      </c>
      <c r="S27" s="97">
        <f>SUMIF(월별급여지급대장!$C$10:$C$1143,$A27,월별급여지급대장!$R$10:$R$1143)</f>
        <v>0</v>
      </c>
      <c r="T27" s="97">
        <f>SUMIF(월별급여지급대장!$C$10:$C$1143,$A27,월별급여지급대장!$S$10:$S$1143)</f>
        <v>0</v>
      </c>
      <c r="U27" s="97">
        <f>SUMIF(월별급여지급대장!$C$10:$C$1143,$A27,월별급여지급대장!$T$10:$T$1143)</f>
        <v>0</v>
      </c>
      <c r="V27" s="97">
        <f>SUMIF(월별급여지급대장!$C$10:$C$1143,$A27,월별급여지급대장!$U$10:$U$1143)</f>
        <v>0</v>
      </c>
      <c r="W27" s="98">
        <f>SUMIF(월별급여지급대장!$C$10:$C$1143,$A27,월별급여지급대장!$V$10:$V$1143)</f>
        <v>0</v>
      </c>
      <c r="X27" s="98">
        <f>SUMIF(월별급여지급대장!$C$10:$C$1143,$A27,월별급여지급대장!$W$10:$W$1143)</f>
        <v>0</v>
      </c>
      <c r="Y27" s="98">
        <f>SUMIF(월별급여지급대장!$C$10:$C$1143,$A27,월별급여지급대장!$X$10:$X$1143)</f>
        <v>0</v>
      </c>
      <c r="Z27" s="98">
        <f>SUMIF(월별급여지급대장!$C$10:$C$1143,$A27,월별급여지급대장!$Y$10:$Y$1143)</f>
        <v>0</v>
      </c>
      <c r="AA27" s="98">
        <f>SUMIF(월별급여지급대장!$C$10:$C$1143,$A27,월별급여지급대장!$Z$10:$Z$1143)</f>
        <v>0</v>
      </c>
      <c r="AB27" s="98">
        <f>SUMIF(월별급여지급대장!$C$10:$C$1143,$A27,월별급여지급대장!$AA$10:$AA$1143)</f>
        <v>0</v>
      </c>
      <c r="AC27" s="98">
        <f>SUMIF(월별급여지급대장!$C$10:$C$1143,$A27,월별급여지급대장!$AB$10:$AB$1143)</f>
        <v>0</v>
      </c>
      <c r="AD27" s="98">
        <f>SUMIF(월별급여지급대장!$C$10:$C$1143,$A27,월별급여지급대장!$AC$10:$AC$1143)</f>
        <v>0</v>
      </c>
      <c r="AE27" s="98">
        <f>SUMIF(월별급여지급대장!$C$10:$C$1143,$A27,월별급여지급대장!$AD$10:$AD$1143)</f>
        <v>0</v>
      </c>
    </row>
    <row r="28" spans="1:31" ht="20.100000000000001" customHeight="1" x14ac:dyDescent="0.3">
      <c r="A28" s="22">
        <v>23</v>
      </c>
      <c r="B28" s="96" t="str">
        <f t="shared" ca="1" si="1"/>
        <v>허덕기</v>
      </c>
      <c r="C28" s="96" t="str">
        <f t="shared" ca="1" si="2"/>
        <v>720107-2******</v>
      </c>
      <c r="D28" s="96" t="str">
        <f t="shared" ca="1" si="3"/>
        <v>121여단 3대대</v>
      </c>
      <c r="E28" s="96" t="str">
        <f t="shared" ca="1" si="4"/>
        <v>민간조리원</v>
      </c>
      <c r="F28" s="140">
        <f t="shared" ca="1" si="5"/>
        <v>39904</v>
      </c>
      <c r="G28" s="140">
        <f t="shared" ca="1" si="0"/>
        <v>0</v>
      </c>
      <c r="H28" s="140" t="str">
        <f t="shared" ca="1" si="6"/>
        <v>재직</v>
      </c>
      <c r="I28" s="97">
        <f>SUMIF(월별급여지급대장!$C$10:$C$1143,$A28,월별급여지급대장!$H$10:$H$1143)</f>
        <v>0</v>
      </c>
      <c r="J28" s="97">
        <f>SUMIF(월별급여지급대장!$C$10:$C$1143,$A28,월별급여지급대장!$I$10:$I$1143)</f>
        <v>0</v>
      </c>
      <c r="K28" s="97">
        <f>SUMIF(월별급여지급대장!$C$10:$C$1143,$A28,월별급여지급대장!$J$10:$J$1143)</f>
        <v>0</v>
      </c>
      <c r="L28" s="97">
        <f>SUMIF(월별급여지급대장!$C$10:$C$1143,$A28,월별급여지급대장!$K$10:$K$1143)</f>
        <v>0</v>
      </c>
      <c r="M28" s="97">
        <f>SUMIF(월별급여지급대장!$C$10:$C$1143,$A28,월별급여지급대장!$L$10:$L$1143)</f>
        <v>0</v>
      </c>
      <c r="N28" s="97">
        <f>SUMIF(월별급여지급대장!$C$10:$C$1143,$A28,월별급여지급대장!$M$10:$M$1143)</f>
        <v>0</v>
      </c>
      <c r="O28" s="97">
        <f>SUMIF(월별급여지급대장!$C$10:$C$1143,$A28,월별급여지급대장!$N$10:$N$1143)</f>
        <v>0</v>
      </c>
      <c r="P28" s="97">
        <f>SUMIF(월별급여지급대장!$C$10:$C$1143,$A28,월별급여지급대장!$O$10:$O$1143)</f>
        <v>0</v>
      </c>
      <c r="Q28" s="97">
        <f>SUMIF(월별급여지급대장!$C$10:$C$1143,$A28,월별급여지급대장!$P$10:$P$1143)</f>
        <v>0</v>
      </c>
      <c r="R28" s="97">
        <f>SUMIF(월별급여지급대장!$C$10:$C$1143,$A28,월별급여지급대장!$Q$10:$Q$1143)</f>
        <v>0</v>
      </c>
      <c r="S28" s="97">
        <f>SUMIF(월별급여지급대장!$C$10:$C$1143,$A28,월별급여지급대장!$R$10:$R$1143)</f>
        <v>0</v>
      </c>
      <c r="T28" s="97">
        <f>SUMIF(월별급여지급대장!$C$10:$C$1143,$A28,월별급여지급대장!$S$10:$S$1143)</f>
        <v>0</v>
      </c>
      <c r="U28" s="97">
        <f>SUMIF(월별급여지급대장!$C$10:$C$1143,$A28,월별급여지급대장!$T$10:$T$1143)</f>
        <v>0</v>
      </c>
      <c r="V28" s="97">
        <f>SUMIF(월별급여지급대장!$C$10:$C$1143,$A28,월별급여지급대장!$U$10:$U$1143)</f>
        <v>0</v>
      </c>
      <c r="W28" s="98">
        <f>SUMIF(월별급여지급대장!$C$10:$C$1143,$A28,월별급여지급대장!$V$10:$V$1143)</f>
        <v>0</v>
      </c>
      <c r="X28" s="98">
        <f>SUMIF(월별급여지급대장!$C$10:$C$1143,$A28,월별급여지급대장!$W$10:$W$1143)</f>
        <v>0</v>
      </c>
      <c r="Y28" s="98">
        <f>SUMIF(월별급여지급대장!$C$10:$C$1143,$A28,월별급여지급대장!$X$10:$X$1143)</f>
        <v>0</v>
      </c>
      <c r="Z28" s="98">
        <f>SUMIF(월별급여지급대장!$C$10:$C$1143,$A28,월별급여지급대장!$Y$10:$Y$1143)</f>
        <v>0</v>
      </c>
      <c r="AA28" s="98">
        <f>SUMIF(월별급여지급대장!$C$10:$C$1143,$A28,월별급여지급대장!$Z$10:$Z$1143)</f>
        <v>0</v>
      </c>
      <c r="AB28" s="98">
        <f>SUMIF(월별급여지급대장!$C$10:$C$1143,$A28,월별급여지급대장!$AA$10:$AA$1143)</f>
        <v>0</v>
      </c>
      <c r="AC28" s="98">
        <f>SUMIF(월별급여지급대장!$C$10:$C$1143,$A28,월별급여지급대장!$AB$10:$AB$1143)</f>
        <v>0</v>
      </c>
      <c r="AD28" s="98">
        <f>SUMIF(월별급여지급대장!$C$10:$C$1143,$A28,월별급여지급대장!$AC$10:$AC$1143)</f>
        <v>0</v>
      </c>
      <c r="AE28" s="98">
        <f>SUMIF(월별급여지급대장!$C$10:$C$1143,$A28,월별급여지급대장!$AD$10:$AD$1143)</f>
        <v>0</v>
      </c>
    </row>
    <row r="29" spans="1:31" ht="20.100000000000001" customHeight="1" x14ac:dyDescent="0.3">
      <c r="A29" s="22">
        <v>24</v>
      </c>
      <c r="B29" s="96" t="str">
        <f t="shared" ca="1" si="1"/>
        <v>김민주</v>
      </c>
      <c r="C29" s="96" t="str">
        <f t="shared" ca="1" si="2"/>
        <v>780310-2******</v>
      </c>
      <c r="D29" s="96" t="str">
        <f t="shared" ca="1" si="3"/>
        <v>121여단 3대대</v>
      </c>
      <c r="E29" s="96" t="str">
        <f t="shared" ca="1" si="4"/>
        <v>민간조리원</v>
      </c>
      <c r="F29" s="140">
        <f t="shared" ca="1" si="5"/>
        <v>44809</v>
      </c>
      <c r="G29" s="140">
        <f t="shared" ca="1" si="0"/>
        <v>0</v>
      </c>
      <c r="H29" s="140" t="str">
        <f t="shared" ca="1" si="6"/>
        <v>재직</v>
      </c>
      <c r="I29" s="97">
        <f>SUMIF(월별급여지급대장!$C$10:$C$1143,$A29,월별급여지급대장!$H$10:$H$1143)</f>
        <v>0</v>
      </c>
      <c r="J29" s="97">
        <f>SUMIF(월별급여지급대장!$C$10:$C$1143,$A29,월별급여지급대장!$I$10:$I$1143)</f>
        <v>0</v>
      </c>
      <c r="K29" s="97">
        <f>SUMIF(월별급여지급대장!$C$10:$C$1143,$A29,월별급여지급대장!$J$10:$J$1143)</f>
        <v>0</v>
      </c>
      <c r="L29" s="97">
        <f>SUMIF(월별급여지급대장!$C$10:$C$1143,$A29,월별급여지급대장!$K$10:$K$1143)</f>
        <v>0</v>
      </c>
      <c r="M29" s="97">
        <f>SUMIF(월별급여지급대장!$C$10:$C$1143,$A29,월별급여지급대장!$L$10:$L$1143)</f>
        <v>0</v>
      </c>
      <c r="N29" s="97">
        <f>SUMIF(월별급여지급대장!$C$10:$C$1143,$A29,월별급여지급대장!$M$10:$M$1143)</f>
        <v>0</v>
      </c>
      <c r="O29" s="97">
        <f>SUMIF(월별급여지급대장!$C$10:$C$1143,$A29,월별급여지급대장!$N$10:$N$1143)</f>
        <v>0</v>
      </c>
      <c r="P29" s="97">
        <f>SUMIF(월별급여지급대장!$C$10:$C$1143,$A29,월별급여지급대장!$O$10:$O$1143)</f>
        <v>0</v>
      </c>
      <c r="Q29" s="97">
        <f>SUMIF(월별급여지급대장!$C$10:$C$1143,$A29,월별급여지급대장!$P$10:$P$1143)</f>
        <v>0</v>
      </c>
      <c r="R29" s="97">
        <f>SUMIF(월별급여지급대장!$C$10:$C$1143,$A29,월별급여지급대장!$Q$10:$Q$1143)</f>
        <v>0</v>
      </c>
      <c r="S29" s="97">
        <f>SUMIF(월별급여지급대장!$C$10:$C$1143,$A29,월별급여지급대장!$R$10:$R$1143)</f>
        <v>0</v>
      </c>
      <c r="T29" s="97">
        <f>SUMIF(월별급여지급대장!$C$10:$C$1143,$A29,월별급여지급대장!$S$10:$S$1143)</f>
        <v>0</v>
      </c>
      <c r="U29" s="97">
        <f>SUMIF(월별급여지급대장!$C$10:$C$1143,$A29,월별급여지급대장!$T$10:$T$1143)</f>
        <v>0</v>
      </c>
      <c r="V29" s="97">
        <f>SUMIF(월별급여지급대장!$C$10:$C$1143,$A29,월별급여지급대장!$U$10:$U$1143)</f>
        <v>0</v>
      </c>
      <c r="W29" s="98">
        <f>SUMIF(월별급여지급대장!$C$10:$C$1143,$A29,월별급여지급대장!$V$10:$V$1143)</f>
        <v>0</v>
      </c>
      <c r="X29" s="98">
        <f>SUMIF(월별급여지급대장!$C$10:$C$1143,$A29,월별급여지급대장!$W$10:$W$1143)</f>
        <v>0</v>
      </c>
      <c r="Y29" s="98">
        <f>SUMIF(월별급여지급대장!$C$10:$C$1143,$A29,월별급여지급대장!$X$10:$X$1143)</f>
        <v>0</v>
      </c>
      <c r="Z29" s="98">
        <f>SUMIF(월별급여지급대장!$C$10:$C$1143,$A29,월별급여지급대장!$Y$10:$Y$1143)</f>
        <v>0</v>
      </c>
      <c r="AA29" s="98">
        <f>SUMIF(월별급여지급대장!$C$10:$C$1143,$A29,월별급여지급대장!$Z$10:$Z$1143)</f>
        <v>0</v>
      </c>
      <c r="AB29" s="98">
        <f>SUMIF(월별급여지급대장!$C$10:$C$1143,$A29,월별급여지급대장!$AA$10:$AA$1143)</f>
        <v>0</v>
      </c>
      <c r="AC29" s="98">
        <f>SUMIF(월별급여지급대장!$C$10:$C$1143,$A29,월별급여지급대장!$AB$10:$AB$1143)</f>
        <v>0</v>
      </c>
      <c r="AD29" s="98">
        <f>SUMIF(월별급여지급대장!$C$10:$C$1143,$A29,월별급여지급대장!$AC$10:$AC$1143)</f>
        <v>0</v>
      </c>
      <c r="AE29" s="98">
        <f>SUMIF(월별급여지급대장!$C$10:$C$1143,$A29,월별급여지급대장!$AD$10:$AD$1143)</f>
        <v>0</v>
      </c>
    </row>
    <row r="30" spans="1:31" ht="20.100000000000001" customHeight="1" x14ac:dyDescent="0.3">
      <c r="A30" s="22">
        <v>25</v>
      </c>
      <c r="B30" s="96" t="str">
        <f t="shared" ca="1" si="1"/>
        <v>황순남</v>
      </c>
      <c r="C30" s="96" t="str">
        <f t="shared" ca="1" si="2"/>
        <v>691005-2******</v>
      </c>
      <c r="D30" s="96" t="str">
        <f t="shared" ca="1" si="3"/>
        <v>122여단 본부</v>
      </c>
      <c r="E30" s="96" t="str">
        <f t="shared" ca="1" si="4"/>
        <v>민간조리원</v>
      </c>
      <c r="F30" s="140" t="str">
        <f t="shared" ca="1" si="5"/>
        <v>2016-03-02</v>
      </c>
      <c r="G30" s="140">
        <f t="shared" ca="1" si="0"/>
        <v>0</v>
      </c>
      <c r="H30" s="140" t="str">
        <f t="shared" ca="1" si="6"/>
        <v>재직</v>
      </c>
      <c r="I30" s="97">
        <f>SUMIF(월별급여지급대장!$C$10:$C$1143,$A30,월별급여지급대장!$H$10:$H$1143)</f>
        <v>0</v>
      </c>
      <c r="J30" s="97">
        <f>SUMIF(월별급여지급대장!$C$10:$C$1143,$A30,월별급여지급대장!$I$10:$I$1143)</f>
        <v>0</v>
      </c>
      <c r="K30" s="97">
        <f>SUMIF(월별급여지급대장!$C$10:$C$1143,$A30,월별급여지급대장!$J$10:$J$1143)</f>
        <v>0</v>
      </c>
      <c r="L30" s="97">
        <f>SUMIF(월별급여지급대장!$C$10:$C$1143,$A30,월별급여지급대장!$K$10:$K$1143)</f>
        <v>0</v>
      </c>
      <c r="M30" s="97">
        <f>SUMIF(월별급여지급대장!$C$10:$C$1143,$A30,월별급여지급대장!$L$10:$L$1143)</f>
        <v>0</v>
      </c>
      <c r="N30" s="97">
        <f>SUMIF(월별급여지급대장!$C$10:$C$1143,$A30,월별급여지급대장!$M$10:$M$1143)</f>
        <v>0</v>
      </c>
      <c r="O30" s="97">
        <f>SUMIF(월별급여지급대장!$C$10:$C$1143,$A30,월별급여지급대장!$N$10:$N$1143)</f>
        <v>0</v>
      </c>
      <c r="P30" s="97">
        <f>SUMIF(월별급여지급대장!$C$10:$C$1143,$A30,월별급여지급대장!$O$10:$O$1143)</f>
        <v>0</v>
      </c>
      <c r="Q30" s="97">
        <f>SUMIF(월별급여지급대장!$C$10:$C$1143,$A30,월별급여지급대장!$P$10:$P$1143)</f>
        <v>0</v>
      </c>
      <c r="R30" s="97">
        <f>SUMIF(월별급여지급대장!$C$10:$C$1143,$A30,월별급여지급대장!$Q$10:$Q$1143)</f>
        <v>0</v>
      </c>
      <c r="S30" s="97">
        <f>SUMIF(월별급여지급대장!$C$10:$C$1143,$A30,월별급여지급대장!$R$10:$R$1143)</f>
        <v>0</v>
      </c>
      <c r="T30" s="97">
        <f>SUMIF(월별급여지급대장!$C$10:$C$1143,$A30,월별급여지급대장!$S$10:$S$1143)</f>
        <v>0</v>
      </c>
      <c r="U30" s="97">
        <f>SUMIF(월별급여지급대장!$C$10:$C$1143,$A30,월별급여지급대장!$T$10:$T$1143)</f>
        <v>0</v>
      </c>
      <c r="V30" s="97">
        <f>SUMIF(월별급여지급대장!$C$10:$C$1143,$A30,월별급여지급대장!$U$10:$U$1143)</f>
        <v>0</v>
      </c>
      <c r="W30" s="98">
        <f>SUMIF(월별급여지급대장!$C$10:$C$1143,$A30,월별급여지급대장!$V$10:$V$1143)</f>
        <v>0</v>
      </c>
      <c r="X30" s="98">
        <f>SUMIF(월별급여지급대장!$C$10:$C$1143,$A30,월별급여지급대장!$W$10:$W$1143)</f>
        <v>0</v>
      </c>
      <c r="Y30" s="98">
        <f>SUMIF(월별급여지급대장!$C$10:$C$1143,$A30,월별급여지급대장!$X$10:$X$1143)</f>
        <v>0</v>
      </c>
      <c r="Z30" s="98">
        <f>SUMIF(월별급여지급대장!$C$10:$C$1143,$A30,월별급여지급대장!$Y$10:$Y$1143)</f>
        <v>0</v>
      </c>
      <c r="AA30" s="98">
        <f>SUMIF(월별급여지급대장!$C$10:$C$1143,$A30,월별급여지급대장!$Z$10:$Z$1143)</f>
        <v>0</v>
      </c>
      <c r="AB30" s="98">
        <f>SUMIF(월별급여지급대장!$C$10:$C$1143,$A30,월별급여지급대장!$AA$10:$AA$1143)</f>
        <v>0</v>
      </c>
      <c r="AC30" s="98">
        <f>SUMIF(월별급여지급대장!$C$10:$C$1143,$A30,월별급여지급대장!$AB$10:$AB$1143)</f>
        <v>0</v>
      </c>
      <c r="AD30" s="98">
        <f>SUMIF(월별급여지급대장!$C$10:$C$1143,$A30,월별급여지급대장!$AC$10:$AC$1143)</f>
        <v>0</v>
      </c>
      <c r="AE30" s="98">
        <f>SUMIF(월별급여지급대장!$C$10:$C$1143,$A30,월별급여지급대장!$AD$10:$AD$1143)</f>
        <v>0</v>
      </c>
    </row>
    <row r="31" spans="1:31" ht="20.100000000000001" customHeight="1" x14ac:dyDescent="0.3">
      <c r="A31" s="22">
        <v>26</v>
      </c>
      <c r="B31" s="96" t="str">
        <f t="shared" ca="1" si="1"/>
        <v>조옥</v>
      </c>
      <c r="C31" s="96" t="str">
        <f t="shared" ca="1" si="2"/>
        <v>601210-2******</v>
      </c>
      <c r="D31" s="96" t="str">
        <f t="shared" ca="1" si="3"/>
        <v>122여단 1대대</v>
      </c>
      <c r="E31" s="96" t="str">
        <f t="shared" ca="1" si="4"/>
        <v>민간조리원</v>
      </c>
      <c r="F31" s="140" t="str">
        <f t="shared" ca="1" si="5"/>
        <v>2016-09-01</v>
      </c>
      <c r="G31" s="140">
        <f t="shared" ca="1" si="0"/>
        <v>0</v>
      </c>
      <c r="H31" s="140" t="str">
        <f t="shared" ca="1" si="6"/>
        <v>재직</v>
      </c>
      <c r="I31" s="97">
        <f>SUMIF(월별급여지급대장!$C$10:$C$1143,$A31,월별급여지급대장!$H$10:$H$1143)</f>
        <v>0</v>
      </c>
      <c r="J31" s="97">
        <f>SUMIF(월별급여지급대장!$C$10:$C$1143,$A31,월별급여지급대장!$I$10:$I$1143)</f>
        <v>0</v>
      </c>
      <c r="K31" s="97">
        <f>SUMIF(월별급여지급대장!$C$10:$C$1143,$A31,월별급여지급대장!$J$10:$J$1143)</f>
        <v>0</v>
      </c>
      <c r="L31" s="97">
        <f>SUMIF(월별급여지급대장!$C$10:$C$1143,$A31,월별급여지급대장!$K$10:$K$1143)</f>
        <v>0</v>
      </c>
      <c r="M31" s="97">
        <f>SUMIF(월별급여지급대장!$C$10:$C$1143,$A31,월별급여지급대장!$L$10:$L$1143)</f>
        <v>0</v>
      </c>
      <c r="N31" s="97">
        <f>SUMIF(월별급여지급대장!$C$10:$C$1143,$A31,월별급여지급대장!$M$10:$M$1143)</f>
        <v>0</v>
      </c>
      <c r="O31" s="97">
        <f>SUMIF(월별급여지급대장!$C$10:$C$1143,$A31,월별급여지급대장!$N$10:$N$1143)</f>
        <v>0</v>
      </c>
      <c r="P31" s="97">
        <f>SUMIF(월별급여지급대장!$C$10:$C$1143,$A31,월별급여지급대장!$O$10:$O$1143)</f>
        <v>0</v>
      </c>
      <c r="Q31" s="97">
        <f>SUMIF(월별급여지급대장!$C$10:$C$1143,$A31,월별급여지급대장!$P$10:$P$1143)</f>
        <v>0</v>
      </c>
      <c r="R31" s="97">
        <f>SUMIF(월별급여지급대장!$C$10:$C$1143,$A31,월별급여지급대장!$Q$10:$Q$1143)</f>
        <v>0</v>
      </c>
      <c r="S31" s="97">
        <f>SUMIF(월별급여지급대장!$C$10:$C$1143,$A31,월별급여지급대장!$R$10:$R$1143)</f>
        <v>0</v>
      </c>
      <c r="T31" s="97">
        <f>SUMIF(월별급여지급대장!$C$10:$C$1143,$A31,월별급여지급대장!$S$10:$S$1143)</f>
        <v>0</v>
      </c>
      <c r="U31" s="97">
        <f>SUMIF(월별급여지급대장!$C$10:$C$1143,$A31,월별급여지급대장!$T$10:$T$1143)</f>
        <v>0</v>
      </c>
      <c r="V31" s="97">
        <f>SUMIF(월별급여지급대장!$C$10:$C$1143,$A31,월별급여지급대장!$U$10:$U$1143)</f>
        <v>0</v>
      </c>
      <c r="W31" s="98">
        <f>SUMIF(월별급여지급대장!$C$10:$C$1143,$A31,월별급여지급대장!$V$10:$V$1143)</f>
        <v>0</v>
      </c>
      <c r="X31" s="98">
        <f>SUMIF(월별급여지급대장!$C$10:$C$1143,$A31,월별급여지급대장!$W$10:$W$1143)</f>
        <v>0</v>
      </c>
      <c r="Y31" s="98">
        <f>SUMIF(월별급여지급대장!$C$10:$C$1143,$A31,월별급여지급대장!$X$10:$X$1143)</f>
        <v>0</v>
      </c>
      <c r="Z31" s="98">
        <f>SUMIF(월별급여지급대장!$C$10:$C$1143,$A31,월별급여지급대장!$Y$10:$Y$1143)</f>
        <v>0</v>
      </c>
      <c r="AA31" s="98">
        <f>SUMIF(월별급여지급대장!$C$10:$C$1143,$A31,월별급여지급대장!$Z$10:$Z$1143)</f>
        <v>0</v>
      </c>
      <c r="AB31" s="98">
        <f>SUMIF(월별급여지급대장!$C$10:$C$1143,$A31,월별급여지급대장!$AA$10:$AA$1143)</f>
        <v>0</v>
      </c>
      <c r="AC31" s="98">
        <f>SUMIF(월별급여지급대장!$C$10:$C$1143,$A31,월별급여지급대장!$AB$10:$AB$1143)</f>
        <v>0</v>
      </c>
      <c r="AD31" s="98">
        <f>SUMIF(월별급여지급대장!$C$10:$C$1143,$A31,월별급여지급대장!$AC$10:$AC$1143)</f>
        <v>0</v>
      </c>
      <c r="AE31" s="98">
        <f>SUMIF(월별급여지급대장!$C$10:$C$1143,$A31,월별급여지급대장!$AD$10:$AD$1143)</f>
        <v>0</v>
      </c>
    </row>
    <row r="32" spans="1:31" ht="20.100000000000001" customHeight="1" x14ac:dyDescent="0.3">
      <c r="A32" s="22">
        <v>27</v>
      </c>
      <c r="B32" s="96" t="str">
        <f t="shared" ca="1" si="1"/>
        <v>김태희</v>
      </c>
      <c r="C32" s="96" t="str">
        <f t="shared" ca="1" si="2"/>
        <v>710923-2******</v>
      </c>
      <c r="D32" s="96" t="str">
        <f t="shared" ca="1" si="3"/>
        <v>122여단 2대대</v>
      </c>
      <c r="E32" s="96" t="str">
        <f t="shared" ca="1" si="4"/>
        <v>민간조리원</v>
      </c>
      <c r="F32" s="140">
        <f t="shared" ca="1" si="5"/>
        <v>43698</v>
      </c>
      <c r="G32" s="140">
        <f t="shared" ca="1" si="0"/>
        <v>0</v>
      </c>
      <c r="H32" s="140" t="str">
        <f t="shared" ca="1" si="6"/>
        <v>재직</v>
      </c>
      <c r="I32" s="97">
        <f>SUMIF(월별급여지급대장!$C$10:$C$1143,$A32,월별급여지급대장!$H$10:$H$1143)</f>
        <v>0</v>
      </c>
      <c r="J32" s="97">
        <f>SUMIF(월별급여지급대장!$C$10:$C$1143,$A32,월별급여지급대장!$I$10:$I$1143)</f>
        <v>0</v>
      </c>
      <c r="K32" s="97">
        <f>SUMIF(월별급여지급대장!$C$10:$C$1143,$A32,월별급여지급대장!$J$10:$J$1143)</f>
        <v>0</v>
      </c>
      <c r="L32" s="97">
        <f>SUMIF(월별급여지급대장!$C$10:$C$1143,$A32,월별급여지급대장!$K$10:$K$1143)</f>
        <v>0</v>
      </c>
      <c r="M32" s="97">
        <f>SUMIF(월별급여지급대장!$C$10:$C$1143,$A32,월별급여지급대장!$L$10:$L$1143)</f>
        <v>0</v>
      </c>
      <c r="N32" s="97">
        <f>SUMIF(월별급여지급대장!$C$10:$C$1143,$A32,월별급여지급대장!$M$10:$M$1143)</f>
        <v>0</v>
      </c>
      <c r="O32" s="97">
        <f>SUMIF(월별급여지급대장!$C$10:$C$1143,$A32,월별급여지급대장!$N$10:$N$1143)</f>
        <v>0</v>
      </c>
      <c r="P32" s="97">
        <f>SUMIF(월별급여지급대장!$C$10:$C$1143,$A32,월별급여지급대장!$O$10:$O$1143)</f>
        <v>0</v>
      </c>
      <c r="Q32" s="97">
        <f>SUMIF(월별급여지급대장!$C$10:$C$1143,$A32,월별급여지급대장!$P$10:$P$1143)</f>
        <v>0</v>
      </c>
      <c r="R32" s="97">
        <f>SUMIF(월별급여지급대장!$C$10:$C$1143,$A32,월별급여지급대장!$Q$10:$Q$1143)</f>
        <v>0</v>
      </c>
      <c r="S32" s="97">
        <f>SUMIF(월별급여지급대장!$C$10:$C$1143,$A32,월별급여지급대장!$R$10:$R$1143)</f>
        <v>0</v>
      </c>
      <c r="T32" s="97">
        <f>SUMIF(월별급여지급대장!$C$10:$C$1143,$A32,월별급여지급대장!$S$10:$S$1143)</f>
        <v>0</v>
      </c>
      <c r="U32" s="97">
        <f>SUMIF(월별급여지급대장!$C$10:$C$1143,$A32,월별급여지급대장!$T$10:$T$1143)</f>
        <v>0</v>
      </c>
      <c r="V32" s="97">
        <f>SUMIF(월별급여지급대장!$C$10:$C$1143,$A32,월별급여지급대장!$U$10:$U$1143)</f>
        <v>0</v>
      </c>
      <c r="W32" s="98">
        <f>SUMIF(월별급여지급대장!$C$10:$C$1143,$A32,월별급여지급대장!$V$10:$V$1143)</f>
        <v>0</v>
      </c>
      <c r="X32" s="98">
        <f>SUMIF(월별급여지급대장!$C$10:$C$1143,$A32,월별급여지급대장!$W$10:$W$1143)</f>
        <v>0</v>
      </c>
      <c r="Y32" s="98">
        <f>SUMIF(월별급여지급대장!$C$10:$C$1143,$A32,월별급여지급대장!$X$10:$X$1143)</f>
        <v>0</v>
      </c>
      <c r="Z32" s="98">
        <f>SUMIF(월별급여지급대장!$C$10:$C$1143,$A32,월별급여지급대장!$Y$10:$Y$1143)</f>
        <v>0</v>
      </c>
      <c r="AA32" s="98">
        <f>SUMIF(월별급여지급대장!$C$10:$C$1143,$A32,월별급여지급대장!$Z$10:$Z$1143)</f>
        <v>0</v>
      </c>
      <c r="AB32" s="98">
        <f>SUMIF(월별급여지급대장!$C$10:$C$1143,$A32,월별급여지급대장!$AA$10:$AA$1143)</f>
        <v>0</v>
      </c>
      <c r="AC32" s="98">
        <f>SUMIF(월별급여지급대장!$C$10:$C$1143,$A32,월별급여지급대장!$AB$10:$AB$1143)</f>
        <v>0</v>
      </c>
      <c r="AD32" s="98">
        <f>SUMIF(월별급여지급대장!$C$10:$C$1143,$A32,월별급여지급대장!$AC$10:$AC$1143)</f>
        <v>0</v>
      </c>
      <c r="AE32" s="98">
        <f>SUMIF(월별급여지급대장!$C$10:$C$1143,$A32,월별급여지급대장!$AD$10:$AD$1143)</f>
        <v>0</v>
      </c>
    </row>
    <row r="33" spans="1:31" ht="20.100000000000001" customHeight="1" x14ac:dyDescent="0.3">
      <c r="A33" s="22">
        <v>28</v>
      </c>
      <c r="B33" s="96" t="str">
        <f t="shared" ca="1" si="1"/>
        <v>임종순</v>
      </c>
      <c r="C33" s="96" t="str">
        <f t="shared" ca="1" si="2"/>
        <v>661218-2******</v>
      </c>
      <c r="D33" s="96" t="str">
        <f t="shared" ca="1" si="3"/>
        <v>122여단 3대대</v>
      </c>
      <c r="E33" s="96" t="str">
        <f t="shared" ca="1" si="4"/>
        <v>민간조리원</v>
      </c>
      <c r="F33" s="140" t="str">
        <f t="shared" ca="1" si="5"/>
        <v>2015-02-09</v>
      </c>
      <c r="G33" s="140">
        <f t="shared" ca="1" si="0"/>
        <v>0</v>
      </c>
      <c r="H33" s="140" t="str">
        <f t="shared" ca="1" si="6"/>
        <v>재직</v>
      </c>
      <c r="I33" s="97">
        <f>SUMIF(월별급여지급대장!$C$10:$C$1143,$A33,월별급여지급대장!$H$10:$H$1143)</f>
        <v>0</v>
      </c>
      <c r="J33" s="97">
        <f>SUMIF(월별급여지급대장!$C$10:$C$1143,$A33,월별급여지급대장!$I$10:$I$1143)</f>
        <v>0</v>
      </c>
      <c r="K33" s="97">
        <f>SUMIF(월별급여지급대장!$C$10:$C$1143,$A33,월별급여지급대장!$J$10:$J$1143)</f>
        <v>0</v>
      </c>
      <c r="L33" s="97">
        <f>SUMIF(월별급여지급대장!$C$10:$C$1143,$A33,월별급여지급대장!$K$10:$K$1143)</f>
        <v>0</v>
      </c>
      <c r="M33" s="97">
        <f>SUMIF(월별급여지급대장!$C$10:$C$1143,$A33,월별급여지급대장!$L$10:$L$1143)</f>
        <v>0</v>
      </c>
      <c r="N33" s="97">
        <f>SUMIF(월별급여지급대장!$C$10:$C$1143,$A33,월별급여지급대장!$M$10:$M$1143)</f>
        <v>0</v>
      </c>
      <c r="O33" s="97">
        <f>SUMIF(월별급여지급대장!$C$10:$C$1143,$A33,월별급여지급대장!$N$10:$N$1143)</f>
        <v>0</v>
      </c>
      <c r="P33" s="97">
        <f>SUMIF(월별급여지급대장!$C$10:$C$1143,$A33,월별급여지급대장!$O$10:$O$1143)</f>
        <v>0</v>
      </c>
      <c r="Q33" s="97">
        <f>SUMIF(월별급여지급대장!$C$10:$C$1143,$A33,월별급여지급대장!$P$10:$P$1143)</f>
        <v>0</v>
      </c>
      <c r="R33" s="97">
        <f>SUMIF(월별급여지급대장!$C$10:$C$1143,$A33,월별급여지급대장!$Q$10:$Q$1143)</f>
        <v>0</v>
      </c>
      <c r="S33" s="97">
        <f>SUMIF(월별급여지급대장!$C$10:$C$1143,$A33,월별급여지급대장!$R$10:$R$1143)</f>
        <v>0</v>
      </c>
      <c r="T33" s="97">
        <f>SUMIF(월별급여지급대장!$C$10:$C$1143,$A33,월별급여지급대장!$S$10:$S$1143)</f>
        <v>0</v>
      </c>
      <c r="U33" s="97">
        <f>SUMIF(월별급여지급대장!$C$10:$C$1143,$A33,월별급여지급대장!$T$10:$T$1143)</f>
        <v>0</v>
      </c>
      <c r="V33" s="97">
        <f>SUMIF(월별급여지급대장!$C$10:$C$1143,$A33,월별급여지급대장!$U$10:$U$1143)</f>
        <v>0</v>
      </c>
      <c r="W33" s="98">
        <f>SUMIF(월별급여지급대장!$C$10:$C$1143,$A33,월별급여지급대장!$V$10:$V$1143)</f>
        <v>0</v>
      </c>
      <c r="X33" s="98">
        <f>SUMIF(월별급여지급대장!$C$10:$C$1143,$A33,월별급여지급대장!$W$10:$W$1143)</f>
        <v>0</v>
      </c>
      <c r="Y33" s="98">
        <f>SUMIF(월별급여지급대장!$C$10:$C$1143,$A33,월별급여지급대장!$X$10:$X$1143)</f>
        <v>0</v>
      </c>
      <c r="Z33" s="98">
        <f>SUMIF(월별급여지급대장!$C$10:$C$1143,$A33,월별급여지급대장!$Y$10:$Y$1143)</f>
        <v>0</v>
      </c>
      <c r="AA33" s="98">
        <f>SUMIF(월별급여지급대장!$C$10:$C$1143,$A33,월별급여지급대장!$Z$10:$Z$1143)</f>
        <v>0</v>
      </c>
      <c r="AB33" s="98">
        <f>SUMIF(월별급여지급대장!$C$10:$C$1143,$A33,월별급여지급대장!$AA$10:$AA$1143)</f>
        <v>0</v>
      </c>
      <c r="AC33" s="98">
        <f>SUMIF(월별급여지급대장!$C$10:$C$1143,$A33,월별급여지급대장!$AB$10:$AB$1143)</f>
        <v>0</v>
      </c>
      <c r="AD33" s="98">
        <f>SUMIF(월별급여지급대장!$C$10:$C$1143,$A33,월별급여지급대장!$AC$10:$AC$1143)</f>
        <v>0</v>
      </c>
      <c r="AE33" s="98">
        <f>SUMIF(월별급여지급대장!$C$10:$C$1143,$A33,월별급여지급대장!$AD$10:$AD$1143)</f>
        <v>0</v>
      </c>
    </row>
    <row r="34" spans="1:31" ht="20.100000000000001" customHeight="1" x14ac:dyDescent="0.3">
      <c r="A34" s="22">
        <v>29</v>
      </c>
      <c r="B34" s="96" t="str">
        <f t="shared" ca="1" si="1"/>
        <v>김귀애</v>
      </c>
      <c r="C34" s="96" t="str">
        <f t="shared" ca="1" si="2"/>
        <v>560405-2******</v>
      </c>
      <c r="D34" s="96" t="str">
        <f t="shared" ca="1" si="3"/>
        <v>122여단 월포</v>
      </c>
      <c r="E34" s="96" t="str">
        <f t="shared" ca="1" si="4"/>
        <v>민간조리원</v>
      </c>
      <c r="F34" s="140">
        <f t="shared" ca="1" si="5"/>
        <v>43080</v>
      </c>
      <c r="G34" s="140">
        <f t="shared" ca="1" si="0"/>
        <v>0</v>
      </c>
      <c r="H34" s="140" t="str">
        <f t="shared" ca="1" si="6"/>
        <v>재직</v>
      </c>
      <c r="I34" s="97">
        <f>SUMIF(월별급여지급대장!$C$10:$C$1143,$A34,월별급여지급대장!$H$10:$H$1143)</f>
        <v>0</v>
      </c>
      <c r="J34" s="97">
        <f>SUMIF(월별급여지급대장!$C$10:$C$1143,$A34,월별급여지급대장!$I$10:$I$1143)</f>
        <v>0</v>
      </c>
      <c r="K34" s="97">
        <f>SUMIF(월별급여지급대장!$C$10:$C$1143,$A34,월별급여지급대장!$J$10:$J$1143)</f>
        <v>0</v>
      </c>
      <c r="L34" s="97">
        <f>SUMIF(월별급여지급대장!$C$10:$C$1143,$A34,월별급여지급대장!$K$10:$K$1143)</f>
        <v>0</v>
      </c>
      <c r="M34" s="97">
        <f>SUMIF(월별급여지급대장!$C$10:$C$1143,$A34,월별급여지급대장!$L$10:$L$1143)</f>
        <v>0</v>
      </c>
      <c r="N34" s="97">
        <f>SUMIF(월별급여지급대장!$C$10:$C$1143,$A34,월별급여지급대장!$M$10:$M$1143)</f>
        <v>0</v>
      </c>
      <c r="O34" s="97">
        <f>SUMIF(월별급여지급대장!$C$10:$C$1143,$A34,월별급여지급대장!$N$10:$N$1143)</f>
        <v>0</v>
      </c>
      <c r="P34" s="97">
        <f>SUMIF(월별급여지급대장!$C$10:$C$1143,$A34,월별급여지급대장!$O$10:$O$1143)</f>
        <v>0</v>
      </c>
      <c r="Q34" s="97">
        <f>SUMIF(월별급여지급대장!$C$10:$C$1143,$A34,월별급여지급대장!$P$10:$P$1143)</f>
        <v>0</v>
      </c>
      <c r="R34" s="97">
        <f>SUMIF(월별급여지급대장!$C$10:$C$1143,$A34,월별급여지급대장!$Q$10:$Q$1143)</f>
        <v>0</v>
      </c>
      <c r="S34" s="97">
        <f>SUMIF(월별급여지급대장!$C$10:$C$1143,$A34,월별급여지급대장!$R$10:$R$1143)</f>
        <v>0</v>
      </c>
      <c r="T34" s="97">
        <f>SUMIF(월별급여지급대장!$C$10:$C$1143,$A34,월별급여지급대장!$S$10:$S$1143)</f>
        <v>0</v>
      </c>
      <c r="U34" s="97">
        <f>SUMIF(월별급여지급대장!$C$10:$C$1143,$A34,월별급여지급대장!$T$10:$T$1143)</f>
        <v>0</v>
      </c>
      <c r="V34" s="97">
        <f>SUMIF(월별급여지급대장!$C$10:$C$1143,$A34,월별급여지급대장!$U$10:$U$1143)</f>
        <v>0</v>
      </c>
      <c r="W34" s="98">
        <f>SUMIF(월별급여지급대장!$C$10:$C$1143,$A34,월별급여지급대장!$V$10:$V$1143)</f>
        <v>0</v>
      </c>
      <c r="X34" s="98">
        <f>SUMIF(월별급여지급대장!$C$10:$C$1143,$A34,월별급여지급대장!$W$10:$W$1143)</f>
        <v>0</v>
      </c>
      <c r="Y34" s="98">
        <f>SUMIF(월별급여지급대장!$C$10:$C$1143,$A34,월별급여지급대장!$X$10:$X$1143)</f>
        <v>0</v>
      </c>
      <c r="Z34" s="98">
        <f>SUMIF(월별급여지급대장!$C$10:$C$1143,$A34,월별급여지급대장!$Y$10:$Y$1143)</f>
        <v>0</v>
      </c>
      <c r="AA34" s="98">
        <f>SUMIF(월별급여지급대장!$C$10:$C$1143,$A34,월별급여지급대장!$Z$10:$Z$1143)</f>
        <v>0</v>
      </c>
      <c r="AB34" s="98">
        <f>SUMIF(월별급여지급대장!$C$10:$C$1143,$A34,월별급여지급대장!$AA$10:$AA$1143)</f>
        <v>0</v>
      </c>
      <c r="AC34" s="98">
        <f>SUMIF(월별급여지급대장!$C$10:$C$1143,$A34,월별급여지급대장!$AB$10:$AB$1143)</f>
        <v>0</v>
      </c>
      <c r="AD34" s="98">
        <f>SUMIF(월별급여지급대장!$C$10:$C$1143,$A34,월별급여지급대장!$AC$10:$AC$1143)</f>
        <v>0</v>
      </c>
      <c r="AE34" s="98">
        <f>SUMIF(월별급여지급대장!$C$10:$C$1143,$A34,월별급여지급대장!$AD$10:$AD$1143)</f>
        <v>0</v>
      </c>
    </row>
    <row r="35" spans="1:31" ht="20.100000000000001" customHeight="1" x14ac:dyDescent="0.3">
      <c r="A35" s="22">
        <v>30</v>
      </c>
      <c r="B35" s="96" t="str">
        <f t="shared" ca="1" si="1"/>
        <v>정영숙</v>
      </c>
      <c r="C35" s="96" t="str">
        <f t="shared" ca="1" si="2"/>
        <v>640821-2******</v>
      </c>
      <c r="D35" s="96" t="str">
        <f t="shared" ca="1" si="3"/>
        <v>122여단 장사</v>
      </c>
      <c r="E35" s="96" t="str">
        <f t="shared" ca="1" si="4"/>
        <v>민간조리원</v>
      </c>
      <c r="F35" s="140">
        <f t="shared" ca="1" si="5"/>
        <v>44228</v>
      </c>
      <c r="G35" s="140">
        <f t="shared" ca="1" si="0"/>
        <v>0</v>
      </c>
      <c r="H35" s="140" t="str">
        <f t="shared" ca="1" si="6"/>
        <v>재직</v>
      </c>
      <c r="I35" s="97">
        <f>SUMIF(월별급여지급대장!$C$10:$C$1143,$A35,월별급여지급대장!$H$10:$H$1143)</f>
        <v>0</v>
      </c>
      <c r="J35" s="97">
        <f>SUMIF(월별급여지급대장!$C$10:$C$1143,$A35,월별급여지급대장!$I$10:$I$1143)</f>
        <v>0</v>
      </c>
      <c r="K35" s="97">
        <f>SUMIF(월별급여지급대장!$C$10:$C$1143,$A35,월별급여지급대장!$J$10:$J$1143)</f>
        <v>0</v>
      </c>
      <c r="L35" s="97">
        <f>SUMIF(월별급여지급대장!$C$10:$C$1143,$A35,월별급여지급대장!$K$10:$K$1143)</f>
        <v>0</v>
      </c>
      <c r="M35" s="97">
        <f>SUMIF(월별급여지급대장!$C$10:$C$1143,$A35,월별급여지급대장!$L$10:$L$1143)</f>
        <v>0</v>
      </c>
      <c r="N35" s="97">
        <f>SUMIF(월별급여지급대장!$C$10:$C$1143,$A35,월별급여지급대장!$M$10:$M$1143)</f>
        <v>0</v>
      </c>
      <c r="O35" s="97">
        <f>SUMIF(월별급여지급대장!$C$10:$C$1143,$A35,월별급여지급대장!$N$10:$N$1143)</f>
        <v>0</v>
      </c>
      <c r="P35" s="97">
        <f>SUMIF(월별급여지급대장!$C$10:$C$1143,$A35,월별급여지급대장!$O$10:$O$1143)</f>
        <v>0</v>
      </c>
      <c r="Q35" s="97">
        <f>SUMIF(월별급여지급대장!$C$10:$C$1143,$A35,월별급여지급대장!$P$10:$P$1143)</f>
        <v>0</v>
      </c>
      <c r="R35" s="97">
        <f>SUMIF(월별급여지급대장!$C$10:$C$1143,$A35,월별급여지급대장!$Q$10:$Q$1143)</f>
        <v>0</v>
      </c>
      <c r="S35" s="97">
        <f>SUMIF(월별급여지급대장!$C$10:$C$1143,$A35,월별급여지급대장!$R$10:$R$1143)</f>
        <v>0</v>
      </c>
      <c r="T35" s="97">
        <f>SUMIF(월별급여지급대장!$C$10:$C$1143,$A35,월별급여지급대장!$S$10:$S$1143)</f>
        <v>0</v>
      </c>
      <c r="U35" s="97">
        <f>SUMIF(월별급여지급대장!$C$10:$C$1143,$A35,월별급여지급대장!$T$10:$T$1143)</f>
        <v>0</v>
      </c>
      <c r="V35" s="97">
        <f>SUMIF(월별급여지급대장!$C$10:$C$1143,$A35,월별급여지급대장!$U$10:$U$1143)</f>
        <v>0</v>
      </c>
      <c r="W35" s="98">
        <f>SUMIF(월별급여지급대장!$C$10:$C$1143,$A35,월별급여지급대장!$V$10:$V$1143)</f>
        <v>0</v>
      </c>
      <c r="X35" s="98">
        <f>SUMIF(월별급여지급대장!$C$10:$C$1143,$A35,월별급여지급대장!$W$10:$W$1143)</f>
        <v>0</v>
      </c>
      <c r="Y35" s="98">
        <f>SUMIF(월별급여지급대장!$C$10:$C$1143,$A35,월별급여지급대장!$X$10:$X$1143)</f>
        <v>0</v>
      </c>
      <c r="Z35" s="98">
        <f>SUMIF(월별급여지급대장!$C$10:$C$1143,$A35,월별급여지급대장!$Y$10:$Y$1143)</f>
        <v>0</v>
      </c>
      <c r="AA35" s="98">
        <f>SUMIF(월별급여지급대장!$C$10:$C$1143,$A35,월별급여지급대장!$Z$10:$Z$1143)</f>
        <v>0</v>
      </c>
      <c r="AB35" s="98">
        <f>SUMIF(월별급여지급대장!$C$10:$C$1143,$A35,월별급여지급대장!$AA$10:$AA$1143)</f>
        <v>0</v>
      </c>
      <c r="AC35" s="98">
        <f>SUMIF(월별급여지급대장!$C$10:$C$1143,$A35,월별급여지급대장!$AB$10:$AB$1143)</f>
        <v>0</v>
      </c>
      <c r="AD35" s="98">
        <f>SUMIF(월별급여지급대장!$C$10:$C$1143,$A35,월별급여지급대장!$AC$10:$AC$1143)</f>
        <v>0</v>
      </c>
      <c r="AE35" s="98">
        <f>SUMIF(월별급여지급대장!$C$10:$C$1143,$A35,월별급여지급대장!$AD$10:$AD$1143)</f>
        <v>0</v>
      </c>
    </row>
    <row r="36" spans="1:31" ht="20.100000000000001" customHeight="1" x14ac:dyDescent="0.3">
      <c r="A36" s="22">
        <v>31</v>
      </c>
      <c r="B36" s="96" t="str">
        <f t="shared" ca="1" si="1"/>
        <v>권오금</v>
      </c>
      <c r="C36" s="96" t="str">
        <f t="shared" ca="1" si="2"/>
        <v>640501-2******</v>
      </c>
      <c r="D36" s="96" t="str">
        <f t="shared" ca="1" si="3"/>
        <v>122여단 4대대</v>
      </c>
      <c r="E36" s="96" t="str">
        <f t="shared" ca="1" si="4"/>
        <v>민간조리원</v>
      </c>
      <c r="F36" s="140" t="str">
        <f t="shared" ca="1" si="5"/>
        <v>2012-04-01</v>
      </c>
      <c r="G36" s="140">
        <f t="shared" ca="1" si="0"/>
        <v>0</v>
      </c>
      <c r="H36" s="140" t="str">
        <f t="shared" ca="1" si="6"/>
        <v>재직</v>
      </c>
      <c r="I36" s="97">
        <f>SUMIF(월별급여지급대장!$C$10:$C$1143,$A36,월별급여지급대장!$H$10:$H$1143)</f>
        <v>0</v>
      </c>
      <c r="J36" s="97">
        <f>SUMIF(월별급여지급대장!$C$10:$C$1143,$A36,월별급여지급대장!$I$10:$I$1143)</f>
        <v>0</v>
      </c>
      <c r="K36" s="97">
        <f>SUMIF(월별급여지급대장!$C$10:$C$1143,$A36,월별급여지급대장!$J$10:$J$1143)</f>
        <v>0</v>
      </c>
      <c r="L36" s="97">
        <f>SUMIF(월별급여지급대장!$C$10:$C$1143,$A36,월별급여지급대장!$K$10:$K$1143)</f>
        <v>0</v>
      </c>
      <c r="M36" s="97">
        <f>SUMIF(월별급여지급대장!$C$10:$C$1143,$A36,월별급여지급대장!$L$10:$L$1143)</f>
        <v>0</v>
      </c>
      <c r="N36" s="97">
        <f>SUMIF(월별급여지급대장!$C$10:$C$1143,$A36,월별급여지급대장!$M$10:$M$1143)</f>
        <v>0</v>
      </c>
      <c r="O36" s="97">
        <f>SUMIF(월별급여지급대장!$C$10:$C$1143,$A36,월별급여지급대장!$N$10:$N$1143)</f>
        <v>0</v>
      </c>
      <c r="P36" s="97">
        <f>SUMIF(월별급여지급대장!$C$10:$C$1143,$A36,월별급여지급대장!$O$10:$O$1143)</f>
        <v>0</v>
      </c>
      <c r="Q36" s="97">
        <f>SUMIF(월별급여지급대장!$C$10:$C$1143,$A36,월별급여지급대장!$P$10:$P$1143)</f>
        <v>0</v>
      </c>
      <c r="R36" s="97">
        <f>SUMIF(월별급여지급대장!$C$10:$C$1143,$A36,월별급여지급대장!$Q$10:$Q$1143)</f>
        <v>0</v>
      </c>
      <c r="S36" s="97">
        <f>SUMIF(월별급여지급대장!$C$10:$C$1143,$A36,월별급여지급대장!$R$10:$R$1143)</f>
        <v>0</v>
      </c>
      <c r="T36" s="97">
        <f>SUMIF(월별급여지급대장!$C$10:$C$1143,$A36,월별급여지급대장!$S$10:$S$1143)</f>
        <v>0</v>
      </c>
      <c r="U36" s="97">
        <f>SUMIF(월별급여지급대장!$C$10:$C$1143,$A36,월별급여지급대장!$T$10:$T$1143)</f>
        <v>0</v>
      </c>
      <c r="V36" s="97">
        <f>SUMIF(월별급여지급대장!$C$10:$C$1143,$A36,월별급여지급대장!$U$10:$U$1143)</f>
        <v>0</v>
      </c>
      <c r="W36" s="98">
        <f>SUMIF(월별급여지급대장!$C$10:$C$1143,$A36,월별급여지급대장!$V$10:$V$1143)</f>
        <v>0</v>
      </c>
      <c r="X36" s="98">
        <f>SUMIF(월별급여지급대장!$C$10:$C$1143,$A36,월별급여지급대장!$W$10:$W$1143)</f>
        <v>0</v>
      </c>
      <c r="Y36" s="98">
        <f>SUMIF(월별급여지급대장!$C$10:$C$1143,$A36,월별급여지급대장!$X$10:$X$1143)</f>
        <v>0</v>
      </c>
      <c r="Z36" s="98">
        <f>SUMIF(월별급여지급대장!$C$10:$C$1143,$A36,월별급여지급대장!$Y$10:$Y$1143)</f>
        <v>0</v>
      </c>
      <c r="AA36" s="98">
        <f>SUMIF(월별급여지급대장!$C$10:$C$1143,$A36,월별급여지급대장!$Z$10:$Z$1143)</f>
        <v>0</v>
      </c>
      <c r="AB36" s="98">
        <f>SUMIF(월별급여지급대장!$C$10:$C$1143,$A36,월별급여지급대장!$AA$10:$AA$1143)</f>
        <v>0</v>
      </c>
      <c r="AC36" s="98">
        <f>SUMIF(월별급여지급대장!$C$10:$C$1143,$A36,월별급여지급대장!$AB$10:$AB$1143)</f>
        <v>0</v>
      </c>
      <c r="AD36" s="98">
        <f>SUMIF(월별급여지급대장!$C$10:$C$1143,$A36,월별급여지급대장!$AC$10:$AC$1143)</f>
        <v>0</v>
      </c>
      <c r="AE36" s="98">
        <f>SUMIF(월별급여지급대장!$C$10:$C$1143,$A36,월별급여지급대장!$AD$10:$AD$1143)</f>
        <v>0</v>
      </c>
    </row>
    <row r="37" spans="1:31" ht="20.100000000000001" customHeight="1" x14ac:dyDescent="0.3">
      <c r="A37" s="22">
        <v>32</v>
      </c>
      <c r="B37" s="96" t="str">
        <f t="shared" ca="1" si="1"/>
        <v>이명희</v>
      </c>
      <c r="C37" s="96" t="str">
        <f t="shared" ca="1" si="2"/>
        <v>670504-2******</v>
      </c>
      <c r="D37" s="96" t="str">
        <f t="shared" ca="1" si="3"/>
        <v>122여단 5대대</v>
      </c>
      <c r="E37" s="96" t="str">
        <f t="shared" ca="1" si="4"/>
        <v>민간조리원</v>
      </c>
      <c r="F37" s="140">
        <f t="shared" ca="1" si="5"/>
        <v>43556</v>
      </c>
      <c r="G37" s="140">
        <f t="shared" ca="1" si="0"/>
        <v>0</v>
      </c>
      <c r="H37" s="140" t="str">
        <f t="shared" ca="1" si="6"/>
        <v>재직</v>
      </c>
      <c r="I37" s="97">
        <f>SUMIF(월별급여지급대장!$C$10:$C$1143,$A37,월별급여지급대장!$H$10:$H$1143)</f>
        <v>0</v>
      </c>
      <c r="J37" s="97">
        <f>SUMIF(월별급여지급대장!$C$10:$C$1143,$A37,월별급여지급대장!$I$10:$I$1143)</f>
        <v>0</v>
      </c>
      <c r="K37" s="97">
        <f>SUMIF(월별급여지급대장!$C$10:$C$1143,$A37,월별급여지급대장!$J$10:$J$1143)</f>
        <v>0</v>
      </c>
      <c r="L37" s="97">
        <f>SUMIF(월별급여지급대장!$C$10:$C$1143,$A37,월별급여지급대장!$K$10:$K$1143)</f>
        <v>0</v>
      </c>
      <c r="M37" s="97">
        <f>SUMIF(월별급여지급대장!$C$10:$C$1143,$A37,월별급여지급대장!$L$10:$L$1143)</f>
        <v>0</v>
      </c>
      <c r="N37" s="97">
        <f>SUMIF(월별급여지급대장!$C$10:$C$1143,$A37,월별급여지급대장!$M$10:$M$1143)</f>
        <v>0</v>
      </c>
      <c r="O37" s="97">
        <f>SUMIF(월별급여지급대장!$C$10:$C$1143,$A37,월별급여지급대장!$N$10:$N$1143)</f>
        <v>0</v>
      </c>
      <c r="P37" s="97">
        <f>SUMIF(월별급여지급대장!$C$10:$C$1143,$A37,월별급여지급대장!$O$10:$O$1143)</f>
        <v>0</v>
      </c>
      <c r="Q37" s="97">
        <f>SUMIF(월별급여지급대장!$C$10:$C$1143,$A37,월별급여지급대장!$P$10:$P$1143)</f>
        <v>0</v>
      </c>
      <c r="R37" s="97">
        <f>SUMIF(월별급여지급대장!$C$10:$C$1143,$A37,월별급여지급대장!$Q$10:$Q$1143)</f>
        <v>0</v>
      </c>
      <c r="S37" s="97">
        <f>SUMIF(월별급여지급대장!$C$10:$C$1143,$A37,월별급여지급대장!$R$10:$R$1143)</f>
        <v>0</v>
      </c>
      <c r="T37" s="97">
        <f>SUMIF(월별급여지급대장!$C$10:$C$1143,$A37,월별급여지급대장!$S$10:$S$1143)</f>
        <v>0</v>
      </c>
      <c r="U37" s="97">
        <f>SUMIF(월별급여지급대장!$C$10:$C$1143,$A37,월별급여지급대장!$T$10:$T$1143)</f>
        <v>0</v>
      </c>
      <c r="V37" s="97">
        <f>SUMIF(월별급여지급대장!$C$10:$C$1143,$A37,월별급여지급대장!$U$10:$U$1143)</f>
        <v>0</v>
      </c>
      <c r="W37" s="98">
        <f>SUMIF(월별급여지급대장!$C$10:$C$1143,$A37,월별급여지급대장!$V$10:$V$1143)</f>
        <v>0</v>
      </c>
      <c r="X37" s="98">
        <f>SUMIF(월별급여지급대장!$C$10:$C$1143,$A37,월별급여지급대장!$W$10:$W$1143)</f>
        <v>0</v>
      </c>
      <c r="Y37" s="98">
        <f>SUMIF(월별급여지급대장!$C$10:$C$1143,$A37,월별급여지급대장!$X$10:$X$1143)</f>
        <v>0</v>
      </c>
      <c r="Z37" s="98">
        <f>SUMIF(월별급여지급대장!$C$10:$C$1143,$A37,월별급여지급대장!$Y$10:$Y$1143)</f>
        <v>0</v>
      </c>
      <c r="AA37" s="98">
        <f>SUMIF(월별급여지급대장!$C$10:$C$1143,$A37,월별급여지급대장!$Z$10:$Z$1143)</f>
        <v>0</v>
      </c>
      <c r="AB37" s="98">
        <f>SUMIF(월별급여지급대장!$C$10:$C$1143,$A37,월별급여지급대장!$AA$10:$AA$1143)</f>
        <v>0</v>
      </c>
      <c r="AC37" s="98">
        <f>SUMIF(월별급여지급대장!$C$10:$C$1143,$A37,월별급여지급대장!$AB$10:$AB$1143)</f>
        <v>0</v>
      </c>
      <c r="AD37" s="98">
        <f>SUMIF(월별급여지급대장!$C$10:$C$1143,$A37,월별급여지급대장!$AC$10:$AC$1143)</f>
        <v>0</v>
      </c>
      <c r="AE37" s="98">
        <f>SUMIF(월별급여지급대장!$C$10:$C$1143,$A37,월별급여지급대장!$AD$10:$AD$1143)</f>
        <v>0</v>
      </c>
    </row>
    <row r="38" spans="1:31" ht="20.100000000000001" customHeight="1" x14ac:dyDescent="0.3">
      <c r="A38" s="22">
        <v>33</v>
      </c>
      <c r="B38" s="96" t="str">
        <f t="shared" ca="1" si="1"/>
        <v>손옥순</v>
      </c>
      <c r="C38" s="96" t="str">
        <f t="shared" ca="1" si="2"/>
        <v>660313-2******</v>
      </c>
      <c r="D38" s="96" t="str">
        <f t="shared" ca="1" si="3"/>
        <v>123여단 본부</v>
      </c>
      <c r="E38" s="96" t="str">
        <f t="shared" ca="1" si="4"/>
        <v>민간조리원</v>
      </c>
      <c r="F38" s="140">
        <f t="shared" ca="1" si="5"/>
        <v>44257</v>
      </c>
      <c r="G38" s="140">
        <f t="shared" ca="1" si="0"/>
        <v>0</v>
      </c>
      <c r="H38" s="140" t="str">
        <f t="shared" ca="1" si="6"/>
        <v>재직</v>
      </c>
      <c r="I38" s="97">
        <f>SUMIF(월별급여지급대장!$C$10:$C$1143,$A38,월별급여지급대장!$H$10:$H$1143)</f>
        <v>0</v>
      </c>
      <c r="J38" s="97">
        <f>SUMIF(월별급여지급대장!$C$10:$C$1143,$A38,월별급여지급대장!$I$10:$I$1143)</f>
        <v>0</v>
      </c>
      <c r="K38" s="97">
        <f>SUMIF(월별급여지급대장!$C$10:$C$1143,$A38,월별급여지급대장!$J$10:$J$1143)</f>
        <v>0</v>
      </c>
      <c r="L38" s="97">
        <f>SUMIF(월별급여지급대장!$C$10:$C$1143,$A38,월별급여지급대장!$K$10:$K$1143)</f>
        <v>0</v>
      </c>
      <c r="M38" s="97">
        <f>SUMIF(월별급여지급대장!$C$10:$C$1143,$A38,월별급여지급대장!$L$10:$L$1143)</f>
        <v>0</v>
      </c>
      <c r="N38" s="97">
        <f>SUMIF(월별급여지급대장!$C$10:$C$1143,$A38,월별급여지급대장!$M$10:$M$1143)</f>
        <v>0</v>
      </c>
      <c r="O38" s="97">
        <f>SUMIF(월별급여지급대장!$C$10:$C$1143,$A38,월별급여지급대장!$N$10:$N$1143)</f>
        <v>0</v>
      </c>
      <c r="P38" s="97">
        <f>SUMIF(월별급여지급대장!$C$10:$C$1143,$A38,월별급여지급대장!$O$10:$O$1143)</f>
        <v>0</v>
      </c>
      <c r="Q38" s="97">
        <f>SUMIF(월별급여지급대장!$C$10:$C$1143,$A38,월별급여지급대장!$P$10:$P$1143)</f>
        <v>0</v>
      </c>
      <c r="R38" s="97">
        <f>SUMIF(월별급여지급대장!$C$10:$C$1143,$A38,월별급여지급대장!$Q$10:$Q$1143)</f>
        <v>0</v>
      </c>
      <c r="S38" s="97">
        <f>SUMIF(월별급여지급대장!$C$10:$C$1143,$A38,월별급여지급대장!$R$10:$R$1143)</f>
        <v>0</v>
      </c>
      <c r="T38" s="97">
        <f>SUMIF(월별급여지급대장!$C$10:$C$1143,$A38,월별급여지급대장!$S$10:$S$1143)</f>
        <v>0</v>
      </c>
      <c r="U38" s="97">
        <f>SUMIF(월별급여지급대장!$C$10:$C$1143,$A38,월별급여지급대장!$T$10:$T$1143)</f>
        <v>0</v>
      </c>
      <c r="V38" s="97">
        <f>SUMIF(월별급여지급대장!$C$10:$C$1143,$A38,월별급여지급대장!$U$10:$U$1143)</f>
        <v>0</v>
      </c>
      <c r="W38" s="98">
        <f>SUMIF(월별급여지급대장!$C$10:$C$1143,$A38,월별급여지급대장!$V$10:$V$1143)</f>
        <v>0</v>
      </c>
      <c r="X38" s="98">
        <f>SUMIF(월별급여지급대장!$C$10:$C$1143,$A38,월별급여지급대장!$W$10:$W$1143)</f>
        <v>0</v>
      </c>
      <c r="Y38" s="98">
        <f>SUMIF(월별급여지급대장!$C$10:$C$1143,$A38,월별급여지급대장!$X$10:$X$1143)</f>
        <v>0</v>
      </c>
      <c r="Z38" s="98">
        <f>SUMIF(월별급여지급대장!$C$10:$C$1143,$A38,월별급여지급대장!$Y$10:$Y$1143)</f>
        <v>0</v>
      </c>
      <c r="AA38" s="98">
        <f>SUMIF(월별급여지급대장!$C$10:$C$1143,$A38,월별급여지급대장!$Z$10:$Z$1143)</f>
        <v>0</v>
      </c>
      <c r="AB38" s="98">
        <f>SUMIF(월별급여지급대장!$C$10:$C$1143,$A38,월별급여지급대장!$AA$10:$AA$1143)</f>
        <v>0</v>
      </c>
      <c r="AC38" s="98">
        <f>SUMIF(월별급여지급대장!$C$10:$C$1143,$A38,월별급여지급대장!$AB$10:$AB$1143)</f>
        <v>0</v>
      </c>
      <c r="AD38" s="98">
        <f>SUMIF(월별급여지급대장!$C$10:$C$1143,$A38,월별급여지급대장!$AC$10:$AC$1143)</f>
        <v>0</v>
      </c>
      <c r="AE38" s="98">
        <f>SUMIF(월별급여지급대장!$C$10:$C$1143,$A38,월별급여지급대장!$AD$10:$AD$1143)</f>
        <v>0</v>
      </c>
    </row>
    <row r="39" spans="1:31" ht="20.100000000000001" customHeight="1" x14ac:dyDescent="0.3">
      <c r="A39" s="22">
        <v>34</v>
      </c>
      <c r="B39" s="96" t="str">
        <f t="shared" ca="1" si="1"/>
        <v>이영미</v>
      </c>
      <c r="C39" s="96" t="str">
        <f t="shared" ca="1" si="2"/>
        <v>701226-2******</v>
      </c>
      <c r="D39" s="96" t="str">
        <f t="shared" ca="1" si="3"/>
        <v>123여단 본부</v>
      </c>
      <c r="E39" s="96" t="str">
        <f t="shared" ca="1" si="4"/>
        <v>민간조리원</v>
      </c>
      <c r="F39" s="140">
        <f t="shared" ca="1" si="5"/>
        <v>44711</v>
      </c>
      <c r="G39" s="140">
        <f t="shared" ca="1" si="0"/>
        <v>0</v>
      </c>
      <c r="H39" s="140" t="str">
        <f t="shared" ca="1" si="6"/>
        <v>재직</v>
      </c>
      <c r="I39" s="97">
        <f>SUMIF(월별급여지급대장!$C$10:$C$1143,$A39,월별급여지급대장!$H$10:$H$1143)</f>
        <v>0</v>
      </c>
      <c r="J39" s="97">
        <f>SUMIF(월별급여지급대장!$C$10:$C$1143,$A39,월별급여지급대장!$I$10:$I$1143)</f>
        <v>0</v>
      </c>
      <c r="K39" s="97">
        <f>SUMIF(월별급여지급대장!$C$10:$C$1143,$A39,월별급여지급대장!$J$10:$J$1143)</f>
        <v>0</v>
      </c>
      <c r="L39" s="97">
        <f>SUMIF(월별급여지급대장!$C$10:$C$1143,$A39,월별급여지급대장!$K$10:$K$1143)</f>
        <v>0</v>
      </c>
      <c r="M39" s="97">
        <f>SUMIF(월별급여지급대장!$C$10:$C$1143,$A39,월별급여지급대장!$L$10:$L$1143)</f>
        <v>0</v>
      </c>
      <c r="N39" s="97">
        <f>SUMIF(월별급여지급대장!$C$10:$C$1143,$A39,월별급여지급대장!$M$10:$M$1143)</f>
        <v>0</v>
      </c>
      <c r="O39" s="97">
        <f>SUMIF(월별급여지급대장!$C$10:$C$1143,$A39,월별급여지급대장!$N$10:$N$1143)</f>
        <v>0</v>
      </c>
      <c r="P39" s="97">
        <f>SUMIF(월별급여지급대장!$C$10:$C$1143,$A39,월별급여지급대장!$O$10:$O$1143)</f>
        <v>0</v>
      </c>
      <c r="Q39" s="97">
        <f>SUMIF(월별급여지급대장!$C$10:$C$1143,$A39,월별급여지급대장!$P$10:$P$1143)</f>
        <v>0</v>
      </c>
      <c r="R39" s="97">
        <f>SUMIF(월별급여지급대장!$C$10:$C$1143,$A39,월별급여지급대장!$Q$10:$Q$1143)</f>
        <v>0</v>
      </c>
      <c r="S39" s="97">
        <f>SUMIF(월별급여지급대장!$C$10:$C$1143,$A39,월별급여지급대장!$R$10:$R$1143)</f>
        <v>0</v>
      </c>
      <c r="T39" s="97">
        <f>SUMIF(월별급여지급대장!$C$10:$C$1143,$A39,월별급여지급대장!$S$10:$S$1143)</f>
        <v>0</v>
      </c>
      <c r="U39" s="97">
        <f>SUMIF(월별급여지급대장!$C$10:$C$1143,$A39,월별급여지급대장!$T$10:$T$1143)</f>
        <v>0</v>
      </c>
      <c r="V39" s="97">
        <f>SUMIF(월별급여지급대장!$C$10:$C$1143,$A39,월별급여지급대장!$U$10:$U$1143)</f>
        <v>0</v>
      </c>
      <c r="W39" s="98">
        <f>SUMIF(월별급여지급대장!$C$10:$C$1143,$A39,월별급여지급대장!$V$10:$V$1143)</f>
        <v>0</v>
      </c>
      <c r="X39" s="98">
        <f>SUMIF(월별급여지급대장!$C$10:$C$1143,$A39,월별급여지급대장!$W$10:$W$1143)</f>
        <v>0</v>
      </c>
      <c r="Y39" s="98">
        <f>SUMIF(월별급여지급대장!$C$10:$C$1143,$A39,월별급여지급대장!$X$10:$X$1143)</f>
        <v>0</v>
      </c>
      <c r="Z39" s="98">
        <f>SUMIF(월별급여지급대장!$C$10:$C$1143,$A39,월별급여지급대장!$Y$10:$Y$1143)</f>
        <v>0</v>
      </c>
      <c r="AA39" s="98">
        <f>SUMIF(월별급여지급대장!$C$10:$C$1143,$A39,월별급여지급대장!$Z$10:$Z$1143)</f>
        <v>0</v>
      </c>
      <c r="AB39" s="98">
        <f>SUMIF(월별급여지급대장!$C$10:$C$1143,$A39,월별급여지급대장!$AA$10:$AA$1143)</f>
        <v>0</v>
      </c>
      <c r="AC39" s="98">
        <f>SUMIF(월별급여지급대장!$C$10:$C$1143,$A39,월별급여지급대장!$AB$10:$AB$1143)</f>
        <v>0</v>
      </c>
      <c r="AD39" s="98">
        <f>SUMIF(월별급여지급대장!$C$10:$C$1143,$A39,월별급여지급대장!$AC$10:$AC$1143)</f>
        <v>0</v>
      </c>
      <c r="AE39" s="98">
        <f>SUMIF(월별급여지급대장!$C$10:$C$1143,$A39,월별급여지급대장!$AD$10:$AD$1143)</f>
        <v>0</v>
      </c>
    </row>
    <row r="40" spans="1:31" ht="20.100000000000001" customHeight="1" x14ac:dyDescent="0.3">
      <c r="A40" s="22">
        <v>35</v>
      </c>
      <c r="B40" s="96" t="str">
        <f t="shared" ca="1" si="1"/>
        <v>안성애</v>
      </c>
      <c r="C40" s="96" t="str">
        <f t="shared" ca="1" si="2"/>
        <v>740913-2******</v>
      </c>
      <c r="D40" s="96" t="str">
        <f t="shared" ca="1" si="3"/>
        <v>123여단 2대대</v>
      </c>
      <c r="E40" s="96" t="str">
        <f t="shared" ca="1" si="4"/>
        <v>민간조리원</v>
      </c>
      <c r="F40" s="140">
        <f t="shared" ca="1" si="5"/>
        <v>39896</v>
      </c>
      <c r="G40" s="140">
        <f t="shared" ca="1" si="0"/>
        <v>0</v>
      </c>
      <c r="H40" s="140" t="str">
        <f t="shared" ca="1" si="6"/>
        <v>재직</v>
      </c>
      <c r="I40" s="97">
        <f>SUMIF(월별급여지급대장!$C$10:$C$1143,$A40,월별급여지급대장!$H$10:$H$1143)</f>
        <v>0</v>
      </c>
      <c r="J40" s="97">
        <f>SUMIF(월별급여지급대장!$C$10:$C$1143,$A40,월별급여지급대장!$I$10:$I$1143)</f>
        <v>0</v>
      </c>
      <c r="K40" s="97">
        <f>SUMIF(월별급여지급대장!$C$10:$C$1143,$A40,월별급여지급대장!$J$10:$J$1143)</f>
        <v>0</v>
      </c>
      <c r="L40" s="97">
        <f>SUMIF(월별급여지급대장!$C$10:$C$1143,$A40,월별급여지급대장!$K$10:$K$1143)</f>
        <v>0</v>
      </c>
      <c r="M40" s="97">
        <f>SUMIF(월별급여지급대장!$C$10:$C$1143,$A40,월별급여지급대장!$L$10:$L$1143)</f>
        <v>0</v>
      </c>
      <c r="N40" s="97">
        <f>SUMIF(월별급여지급대장!$C$10:$C$1143,$A40,월별급여지급대장!$M$10:$M$1143)</f>
        <v>0</v>
      </c>
      <c r="O40" s="97">
        <f>SUMIF(월별급여지급대장!$C$10:$C$1143,$A40,월별급여지급대장!$N$10:$N$1143)</f>
        <v>0</v>
      </c>
      <c r="P40" s="97">
        <f>SUMIF(월별급여지급대장!$C$10:$C$1143,$A40,월별급여지급대장!$O$10:$O$1143)</f>
        <v>0</v>
      </c>
      <c r="Q40" s="97">
        <f>SUMIF(월별급여지급대장!$C$10:$C$1143,$A40,월별급여지급대장!$P$10:$P$1143)</f>
        <v>0</v>
      </c>
      <c r="R40" s="97">
        <f>SUMIF(월별급여지급대장!$C$10:$C$1143,$A40,월별급여지급대장!$Q$10:$Q$1143)</f>
        <v>0</v>
      </c>
      <c r="S40" s="97">
        <f>SUMIF(월별급여지급대장!$C$10:$C$1143,$A40,월별급여지급대장!$R$10:$R$1143)</f>
        <v>0</v>
      </c>
      <c r="T40" s="97">
        <f>SUMIF(월별급여지급대장!$C$10:$C$1143,$A40,월별급여지급대장!$S$10:$S$1143)</f>
        <v>0</v>
      </c>
      <c r="U40" s="97">
        <f>SUMIF(월별급여지급대장!$C$10:$C$1143,$A40,월별급여지급대장!$T$10:$T$1143)</f>
        <v>0</v>
      </c>
      <c r="V40" s="97">
        <f>SUMIF(월별급여지급대장!$C$10:$C$1143,$A40,월별급여지급대장!$U$10:$U$1143)</f>
        <v>0</v>
      </c>
      <c r="W40" s="98">
        <f>SUMIF(월별급여지급대장!$C$10:$C$1143,$A40,월별급여지급대장!$V$10:$V$1143)</f>
        <v>0</v>
      </c>
      <c r="X40" s="98">
        <f>SUMIF(월별급여지급대장!$C$10:$C$1143,$A40,월별급여지급대장!$W$10:$W$1143)</f>
        <v>0</v>
      </c>
      <c r="Y40" s="98">
        <f>SUMIF(월별급여지급대장!$C$10:$C$1143,$A40,월별급여지급대장!$X$10:$X$1143)</f>
        <v>0</v>
      </c>
      <c r="Z40" s="98">
        <f>SUMIF(월별급여지급대장!$C$10:$C$1143,$A40,월별급여지급대장!$Y$10:$Y$1143)</f>
        <v>0</v>
      </c>
      <c r="AA40" s="98">
        <f>SUMIF(월별급여지급대장!$C$10:$C$1143,$A40,월별급여지급대장!$Z$10:$Z$1143)</f>
        <v>0</v>
      </c>
      <c r="AB40" s="98">
        <f>SUMIF(월별급여지급대장!$C$10:$C$1143,$A40,월별급여지급대장!$AA$10:$AA$1143)</f>
        <v>0</v>
      </c>
      <c r="AC40" s="98">
        <f>SUMIF(월별급여지급대장!$C$10:$C$1143,$A40,월별급여지급대장!$AB$10:$AB$1143)</f>
        <v>0</v>
      </c>
      <c r="AD40" s="98">
        <f>SUMIF(월별급여지급대장!$C$10:$C$1143,$A40,월별급여지급대장!$AC$10:$AC$1143)</f>
        <v>0</v>
      </c>
      <c r="AE40" s="98">
        <f>SUMIF(월별급여지급대장!$C$10:$C$1143,$A40,월별급여지급대장!$AD$10:$AD$1143)</f>
        <v>0</v>
      </c>
    </row>
    <row r="41" spans="1:31" ht="20.100000000000001" customHeight="1" x14ac:dyDescent="0.3">
      <c r="A41" s="22">
        <v>36</v>
      </c>
      <c r="B41" s="96" t="str">
        <f t="shared" ca="1" si="1"/>
        <v>박순정</v>
      </c>
      <c r="C41" s="96" t="str">
        <f t="shared" ca="1" si="2"/>
        <v>710912-2******</v>
      </c>
      <c r="D41" s="96" t="str">
        <f t="shared" ca="1" si="3"/>
        <v>123여단 3대대</v>
      </c>
      <c r="E41" s="96" t="str">
        <f t="shared" ca="1" si="4"/>
        <v>민간조리원</v>
      </c>
      <c r="F41" s="140">
        <f t="shared" ca="1" si="5"/>
        <v>44805</v>
      </c>
      <c r="G41" s="140">
        <f t="shared" ca="1" si="0"/>
        <v>0</v>
      </c>
      <c r="H41" s="140" t="str">
        <f t="shared" ca="1" si="6"/>
        <v>재직</v>
      </c>
      <c r="I41" s="97">
        <f>SUMIF(월별급여지급대장!$C$10:$C$1143,$A41,월별급여지급대장!$H$10:$H$1143)</f>
        <v>0</v>
      </c>
      <c r="J41" s="97">
        <f>SUMIF(월별급여지급대장!$C$10:$C$1143,$A41,월별급여지급대장!$I$10:$I$1143)</f>
        <v>0</v>
      </c>
      <c r="K41" s="97">
        <f>SUMIF(월별급여지급대장!$C$10:$C$1143,$A41,월별급여지급대장!$J$10:$J$1143)</f>
        <v>0</v>
      </c>
      <c r="L41" s="97">
        <f>SUMIF(월별급여지급대장!$C$10:$C$1143,$A41,월별급여지급대장!$K$10:$K$1143)</f>
        <v>0</v>
      </c>
      <c r="M41" s="97">
        <f>SUMIF(월별급여지급대장!$C$10:$C$1143,$A41,월별급여지급대장!$L$10:$L$1143)</f>
        <v>0</v>
      </c>
      <c r="N41" s="97">
        <f>SUMIF(월별급여지급대장!$C$10:$C$1143,$A41,월별급여지급대장!$M$10:$M$1143)</f>
        <v>0</v>
      </c>
      <c r="O41" s="97">
        <f>SUMIF(월별급여지급대장!$C$10:$C$1143,$A41,월별급여지급대장!$N$10:$N$1143)</f>
        <v>0</v>
      </c>
      <c r="P41" s="97">
        <f>SUMIF(월별급여지급대장!$C$10:$C$1143,$A41,월별급여지급대장!$O$10:$O$1143)</f>
        <v>0</v>
      </c>
      <c r="Q41" s="97">
        <f>SUMIF(월별급여지급대장!$C$10:$C$1143,$A41,월별급여지급대장!$P$10:$P$1143)</f>
        <v>0</v>
      </c>
      <c r="R41" s="97">
        <f>SUMIF(월별급여지급대장!$C$10:$C$1143,$A41,월별급여지급대장!$Q$10:$Q$1143)</f>
        <v>0</v>
      </c>
      <c r="S41" s="97">
        <f>SUMIF(월별급여지급대장!$C$10:$C$1143,$A41,월별급여지급대장!$R$10:$R$1143)</f>
        <v>0</v>
      </c>
      <c r="T41" s="97">
        <f>SUMIF(월별급여지급대장!$C$10:$C$1143,$A41,월별급여지급대장!$S$10:$S$1143)</f>
        <v>0</v>
      </c>
      <c r="U41" s="97">
        <f>SUMIF(월별급여지급대장!$C$10:$C$1143,$A41,월별급여지급대장!$T$10:$T$1143)</f>
        <v>0</v>
      </c>
      <c r="V41" s="97">
        <f>SUMIF(월별급여지급대장!$C$10:$C$1143,$A41,월별급여지급대장!$U$10:$U$1143)</f>
        <v>0</v>
      </c>
      <c r="W41" s="98">
        <f>SUMIF(월별급여지급대장!$C$10:$C$1143,$A41,월별급여지급대장!$V$10:$V$1143)</f>
        <v>0</v>
      </c>
      <c r="X41" s="98">
        <f>SUMIF(월별급여지급대장!$C$10:$C$1143,$A41,월별급여지급대장!$W$10:$W$1143)</f>
        <v>0</v>
      </c>
      <c r="Y41" s="98">
        <f>SUMIF(월별급여지급대장!$C$10:$C$1143,$A41,월별급여지급대장!$X$10:$X$1143)</f>
        <v>0</v>
      </c>
      <c r="Z41" s="98">
        <f>SUMIF(월별급여지급대장!$C$10:$C$1143,$A41,월별급여지급대장!$Y$10:$Y$1143)</f>
        <v>0</v>
      </c>
      <c r="AA41" s="98">
        <f>SUMIF(월별급여지급대장!$C$10:$C$1143,$A41,월별급여지급대장!$Z$10:$Z$1143)</f>
        <v>0</v>
      </c>
      <c r="AB41" s="98">
        <f>SUMIF(월별급여지급대장!$C$10:$C$1143,$A41,월별급여지급대장!$AA$10:$AA$1143)</f>
        <v>0</v>
      </c>
      <c r="AC41" s="98">
        <f>SUMIF(월별급여지급대장!$C$10:$C$1143,$A41,월별급여지급대장!$AB$10:$AB$1143)</f>
        <v>0</v>
      </c>
      <c r="AD41" s="98">
        <f>SUMIF(월별급여지급대장!$C$10:$C$1143,$A41,월별급여지급대장!$AC$10:$AC$1143)</f>
        <v>0</v>
      </c>
      <c r="AE41" s="98">
        <f>SUMIF(월별급여지급대장!$C$10:$C$1143,$A41,월별급여지급대장!$AD$10:$AD$1143)</f>
        <v>0</v>
      </c>
    </row>
    <row r="42" spans="1:31" ht="20.100000000000001" customHeight="1" x14ac:dyDescent="0.3">
      <c r="A42" s="22">
        <v>37</v>
      </c>
      <c r="B42" s="96" t="str">
        <f t="shared" ca="1" si="1"/>
        <v>송금연</v>
      </c>
      <c r="C42" s="96" t="str">
        <f t="shared" ca="1" si="2"/>
        <v>740111-2******</v>
      </c>
      <c r="D42" s="96" t="str">
        <f t="shared" ca="1" si="3"/>
        <v>123여단 3대대</v>
      </c>
      <c r="E42" s="96" t="str">
        <f t="shared" ca="1" si="4"/>
        <v>민간조리원</v>
      </c>
      <c r="F42" s="140">
        <f t="shared" ca="1" si="5"/>
        <v>44909</v>
      </c>
      <c r="G42" s="140">
        <f t="shared" ca="1" si="0"/>
        <v>0</v>
      </c>
      <c r="H42" s="140" t="str">
        <f t="shared" ca="1" si="6"/>
        <v>재직</v>
      </c>
      <c r="I42" s="97">
        <f>SUMIF(월별급여지급대장!$C$10:$C$1143,$A42,월별급여지급대장!$H$10:$H$1143)</f>
        <v>0</v>
      </c>
      <c r="J42" s="97">
        <f>SUMIF(월별급여지급대장!$C$10:$C$1143,$A42,월별급여지급대장!$I$10:$I$1143)</f>
        <v>0</v>
      </c>
      <c r="K42" s="97">
        <f>SUMIF(월별급여지급대장!$C$10:$C$1143,$A42,월별급여지급대장!$J$10:$J$1143)</f>
        <v>0</v>
      </c>
      <c r="L42" s="97">
        <f>SUMIF(월별급여지급대장!$C$10:$C$1143,$A42,월별급여지급대장!$K$10:$K$1143)</f>
        <v>0</v>
      </c>
      <c r="M42" s="97">
        <f>SUMIF(월별급여지급대장!$C$10:$C$1143,$A42,월별급여지급대장!$L$10:$L$1143)</f>
        <v>0</v>
      </c>
      <c r="N42" s="97">
        <f>SUMIF(월별급여지급대장!$C$10:$C$1143,$A42,월별급여지급대장!$M$10:$M$1143)</f>
        <v>0</v>
      </c>
      <c r="O42" s="97">
        <f>SUMIF(월별급여지급대장!$C$10:$C$1143,$A42,월별급여지급대장!$N$10:$N$1143)</f>
        <v>0</v>
      </c>
      <c r="P42" s="97">
        <f>SUMIF(월별급여지급대장!$C$10:$C$1143,$A42,월별급여지급대장!$O$10:$O$1143)</f>
        <v>0</v>
      </c>
      <c r="Q42" s="97">
        <f>SUMIF(월별급여지급대장!$C$10:$C$1143,$A42,월별급여지급대장!$P$10:$P$1143)</f>
        <v>0</v>
      </c>
      <c r="R42" s="97">
        <f>SUMIF(월별급여지급대장!$C$10:$C$1143,$A42,월별급여지급대장!$Q$10:$Q$1143)</f>
        <v>0</v>
      </c>
      <c r="S42" s="97">
        <f>SUMIF(월별급여지급대장!$C$10:$C$1143,$A42,월별급여지급대장!$R$10:$R$1143)</f>
        <v>0</v>
      </c>
      <c r="T42" s="97">
        <f>SUMIF(월별급여지급대장!$C$10:$C$1143,$A42,월별급여지급대장!$S$10:$S$1143)</f>
        <v>0</v>
      </c>
      <c r="U42" s="97">
        <f>SUMIF(월별급여지급대장!$C$10:$C$1143,$A42,월별급여지급대장!$T$10:$T$1143)</f>
        <v>0</v>
      </c>
      <c r="V42" s="97">
        <f>SUMIF(월별급여지급대장!$C$10:$C$1143,$A42,월별급여지급대장!$U$10:$U$1143)</f>
        <v>0</v>
      </c>
      <c r="W42" s="98">
        <f>SUMIF(월별급여지급대장!$C$10:$C$1143,$A42,월별급여지급대장!$V$10:$V$1143)</f>
        <v>0</v>
      </c>
      <c r="X42" s="98">
        <f>SUMIF(월별급여지급대장!$C$10:$C$1143,$A42,월별급여지급대장!$W$10:$W$1143)</f>
        <v>0</v>
      </c>
      <c r="Y42" s="98">
        <f>SUMIF(월별급여지급대장!$C$10:$C$1143,$A42,월별급여지급대장!$X$10:$X$1143)</f>
        <v>0</v>
      </c>
      <c r="Z42" s="98">
        <f>SUMIF(월별급여지급대장!$C$10:$C$1143,$A42,월별급여지급대장!$Y$10:$Y$1143)</f>
        <v>0</v>
      </c>
      <c r="AA42" s="98">
        <f>SUMIF(월별급여지급대장!$C$10:$C$1143,$A42,월별급여지급대장!$Z$10:$Z$1143)</f>
        <v>0</v>
      </c>
      <c r="AB42" s="98">
        <f>SUMIF(월별급여지급대장!$C$10:$C$1143,$A42,월별급여지급대장!$AA$10:$AA$1143)</f>
        <v>0</v>
      </c>
      <c r="AC42" s="98">
        <f>SUMIF(월별급여지급대장!$C$10:$C$1143,$A42,월별급여지급대장!$AB$10:$AB$1143)</f>
        <v>0</v>
      </c>
      <c r="AD42" s="98">
        <f>SUMIF(월별급여지급대장!$C$10:$C$1143,$A42,월별급여지급대장!$AC$10:$AC$1143)</f>
        <v>0</v>
      </c>
      <c r="AE42" s="98">
        <f>SUMIF(월별급여지급대장!$C$10:$C$1143,$A42,월별급여지급대장!$AD$10:$AD$1143)</f>
        <v>0</v>
      </c>
    </row>
    <row r="43" spans="1:31" ht="20.100000000000001" customHeight="1" x14ac:dyDescent="0.3">
      <c r="A43" s="22">
        <v>38</v>
      </c>
      <c r="B43" s="96" t="str">
        <f t="shared" ca="1" si="1"/>
        <v>김소희</v>
      </c>
      <c r="C43" s="96" t="str">
        <f t="shared" ca="1" si="2"/>
        <v>700828-2******</v>
      </c>
      <c r="D43" s="96" t="str">
        <f t="shared" ca="1" si="3"/>
        <v>123여단 5대대</v>
      </c>
      <c r="E43" s="96" t="str">
        <f t="shared" ca="1" si="4"/>
        <v>민간조리원</v>
      </c>
      <c r="F43" s="140">
        <f t="shared" ca="1" si="5"/>
        <v>44287</v>
      </c>
      <c r="G43" s="140">
        <f t="shared" ca="1" si="0"/>
        <v>0</v>
      </c>
      <c r="H43" s="140" t="str">
        <f t="shared" ca="1" si="6"/>
        <v>재직</v>
      </c>
      <c r="I43" s="97">
        <f>SUMIF(월별급여지급대장!$C$10:$C$1143,$A43,월별급여지급대장!$H$10:$H$1143)</f>
        <v>0</v>
      </c>
      <c r="J43" s="97">
        <f>SUMIF(월별급여지급대장!$C$10:$C$1143,$A43,월별급여지급대장!$I$10:$I$1143)</f>
        <v>0</v>
      </c>
      <c r="K43" s="97">
        <f>SUMIF(월별급여지급대장!$C$10:$C$1143,$A43,월별급여지급대장!$J$10:$J$1143)</f>
        <v>0</v>
      </c>
      <c r="L43" s="97">
        <f>SUMIF(월별급여지급대장!$C$10:$C$1143,$A43,월별급여지급대장!$K$10:$K$1143)</f>
        <v>0</v>
      </c>
      <c r="M43" s="97">
        <f>SUMIF(월별급여지급대장!$C$10:$C$1143,$A43,월별급여지급대장!$L$10:$L$1143)</f>
        <v>0</v>
      </c>
      <c r="N43" s="97">
        <f>SUMIF(월별급여지급대장!$C$10:$C$1143,$A43,월별급여지급대장!$M$10:$M$1143)</f>
        <v>0</v>
      </c>
      <c r="O43" s="97">
        <f>SUMIF(월별급여지급대장!$C$10:$C$1143,$A43,월별급여지급대장!$N$10:$N$1143)</f>
        <v>0</v>
      </c>
      <c r="P43" s="97">
        <f>SUMIF(월별급여지급대장!$C$10:$C$1143,$A43,월별급여지급대장!$O$10:$O$1143)</f>
        <v>0</v>
      </c>
      <c r="Q43" s="97">
        <f>SUMIF(월별급여지급대장!$C$10:$C$1143,$A43,월별급여지급대장!$P$10:$P$1143)</f>
        <v>0</v>
      </c>
      <c r="R43" s="97">
        <f>SUMIF(월별급여지급대장!$C$10:$C$1143,$A43,월별급여지급대장!$Q$10:$Q$1143)</f>
        <v>0</v>
      </c>
      <c r="S43" s="97">
        <f>SUMIF(월별급여지급대장!$C$10:$C$1143,$A43,월별급여지급대장!$R$10:$R$1143)</f>
        <v>0</v>
      </c>
      <c r="T43" s="97">
        <f>SUMIF(월별급여지급대장!$C$10:$C$1143,$A43,월별급여지급대장!$S$10:$S$1143)</f>
        <v>0</v>
      </c>
      <c r="U43" s="97">
        <f>SUMIF(월별급여지급대장!$C$10:$C$1143,$A43,월별급여지급대장!$T$10:$T$1143)</f>
        <v>0</v>
      </c>
      <c r="V43" s="97">
        <f>SUMIF(월별급여지급대장!$C$10:$C$1143,$A43,월별급여지급대장!$U$10:$U$1143)</f>
        <v>0</v>
      </c>
      <c r="W43" s="98">
        <f>SUMIF(월별급여지급대장!$C$10:$C$1143,$A43,월별급여지급대장!$V$10:$V$1143)</f>
        <v>0</v>
      </c>
      <c r="X43" s="98">
        <f>SUMIF(월별급여지급대장!$C$10:$C$1143,$A43,월별급여지급대장!$W$10:$W$1143)</f>
        <v>0</v>
      </c>
      <c r="Y43" s="98">
        <f>SUMIF(월별급여지급대장!$C$10:$C$1143,$A43,월별급여지급대장!$X$10:$X$1143)</f>
        <v>0</v>
      </c>
      <c r="Z43" s="98">
        <f>SUMIF(월별급여지급대장!$C$10:$C$1143,$A43,월별급여지급대장!$Y$10:$Y$1143)</f>
        <v>0</v>
      </c>
      <c r="AA43" s="98">
        <f>SUMIF(월별급여지급대장!$C$10:$C$1143,$A43,월별급여지급대장!$Z$10:$Z$1143)</f>
        <v>0</v>
      </c>
      <c r="AB43" s="98">
        <f>SUMIF(월별급여지급대장!$C$10:$C$1143,$A43,월별급여지급대장!$AA$10:$AA$1143)</f>
        <v>0</v>
      </c>
      <c r="AC43" s="98">
        <f>SUMIF(월별급여지급대장!$C$10:$C$1143,$A43,월별급여지급대장!$AB$10:$AB$1143)</f>
        <v>0</v>
      </c>
      <c r="AD43" s="98">
        <f>SUMIF(월별급여지급대장!$C$10:$C$1143,$A43,월별급여지급대장!$AC$10:$AC$1143)</f>
        <v>0</v>
      </c>
      <c r="AE43" s="98">
        <f>SUMIF(월별급여지급대장!$C$10:$C$1143,$A43,월별급여지급대장!$AD$10:$AD$1143)</f>
        <v>0</v>
      </c>
    </row>
    <row r="44" spans="1:31" ht="20.100000000000001" customHeight="1" x14ac:dyDescent="0.3">
      <c r="A44" s="22">
        <v>39</v>
      </c>
      <c r="B44" s="96" t="str">
        <f t="shared" ca="1" si="1"/>
        <v>서숙경</v>
      </c>
      <c r="C44" s="96" t="str">
        <f t="shared" ca="1" si="2"/>
        <v>670617-2******</v>
      </c>
      <c r="D44" s="96" t="str">
        <f t="shared" ca="1" si="3"/>
        <v>123여단 5대대</v>
      </c>
      <c r="E44" s="96" t="str">
        <f t="shared" ca="1" si="4"/>
        <v>민간조리원</v>
      </c>
      <c r="F44" s="140">
        <f t="shared" ca="1" si="5"/>
        <v>44746</v>
      </c>
      <c r="G44" s="140">
        <f t="shared" ca="1" si="0"/>
        <v>0</v>
      </c>
      <c r="H44" s="140" t="str">
        <f t="shared" ca="1" si="6"/>
        <v>재직</v>
      </c>
      <c r="I44" s="97">
        <f>SUMIF(월별급여지급대장!$C$10:$C$1143,$A44,월별급여지급대장!$H$10:$H$1143)</f>
        <v>0</v>
      </c>
      <c r="J44" s="97">
        <f>SUMIF(월별급여지급대장!$C$10:$C$1143,$A44,월별급여지급대장!$I$10:$I$1143)</f>
        <v>0</v>
      </c>
      <c r="K44" s="97">
        <f>SUMIF(월별급여지급대장!$C$10:$C$1143,$A44,월별급여지급대장!$J$10:$J$1143)</f>
        <v>0</v>
      </c>
      <c r="L44" s="97">
        <f>SUMIF(월별급여지급대장!$C$10:$C$1143,$A44,월별급여지급대장!$K$10:$K$1143)</f>
        <v>0</v>
      </c>
      <c r="M44" s="97">
        <f>SUMIF(월별급여지급대장!$C$10:$C$1143,$A44,월별급여지급대장!$L$10:$L$1143)</f>
        <v>0</v>
      </c>
      <c r="N44" s="97">
        <f>SUMIF(월별급여지급대장!$C$10:$C$1143,$A44,월별급여지급대장!$M$10:$M$1143)</f>
        <v>0</v>
      </c>
      <c r="O44" s="97">
        <f>SUMIF(월별급여지급대장!$C$10:$C$1143,$A44,월별급여지급대장!$N$10:$N$1143)</f>
        <v>0</v>
      </c>
      <c r="P44" s="97">
        <f>SUMIF(월별급여지급대장!$C$10:$C$1143,$A44,월별급여지급대장!$O$10:$O$1143)</f>
        <v>0</v>
      </c>
      <c r="Q44" s="97">
        <f>SUMIF(월별급여지급대장!$C$10:$C$1143,$A44,월별급여지급대장!$P$10:$P$1143)</f>
        <v>0</v>
      </c>
      <c r="R44" s="97">
        <f>SUMIF(월별급여지급대장!$C$10:$C$1143,$A44,월별급여지급대장!$Q$10:$Q$1143)</f>
        <v>0</v>
      </c>
      <c r="S44" s="97">
        <f>SUMIF(월별급여지급대장!$C$10:$C$1143,$A44,월별급여지급대장!$R$10:$R$1143)</f>
        <v>0</v>
      </c>
      <c r="T44" s="97">
        <f>SUMIF(월별급여지급대장!$C$10:$C$1143,$A44,월별급여지급대장!$S$10:$S$1143)</f>
        <v>0</v>
      </c>
      <c r="U44" s="97">
        <f>SUMIF(월별급여지급대장!$C$10:$C$1143,$A44,월별급여지급대장!$T$10:$T$1143)</f>
        <v>0</v>
      </c>
      <c r="V44" s="97">
        <f>SUMIF(월별급여지급대장!$C$10:$C$1143,$A44,월별급여지급대장!$U$10:$U$1143)</f>
        <v>0</v>
      </c>
      <c r="W44" s="98">
        <f>SUMIF(월별급여지급대장!$C$10:$C$1143,$A44,월별급여지급대장!$V$10:$V$1143)</f>
        <v>0</v>
      </c>
      <c r="X44" s="98">
        <f>SUMIF(월별급여지급대장!$C$10:$C$1143,$A44,월별급여지급대장!$W$10:$W$1143)</f>
        <v>0</v>
      </c>
      <c r="Y44" s="98">
        <f>SUMIF(월별급여지급대장!$C$10:$C$1143,$A44,월별급여지급대장!$X$10:$X$1143)</f>
        <v>0</v>
      </c>
      <c r="Z44" s="98">
        <f>SUMIF(월별급여지급대장!$C$10:$C$1143,$A44,월별급여지급대장!$Y$10:$Y$1143)</f>
        <v>0</v>
      </c>
      <c r="AA44" s="98">
        <f>SUMIF(월별급여지급대장!$C$10:$C$1143,$A44,월별급여지급대장!$Z$10:$Z$1143)</f>
        <v>0</v>
      </c>
      <c r="AB44" s="98">
        <f>SUMIF(월별급여지급대장!$C$10:$C$1143,$A44,월별급여지급대장!$AA$10:$AA$1143)</f>
        <v>0</v>
      </c>
      <c r="AC44" s="98">
        <f>SUMIF(월별급여지급대장!$C$10:$C$1143,$A44,월별급여지급대장!$AB$10:$AB$1143)</f>
        <v>0</v>
      </c>
      <c r="AD44" s="98">
        <f>SUMIF(월별급여지급대장!$C$10:$C$1143,$A44,월별급여지급대장!$AC$10:$AC$1143)</f>
        <v>0</v>
      </c>
      <c r="AE44" s="98">
        <f>SUMIF(월별급여지급대장!$C$10:$C$1143,$A44,월별급여지급대장!$AD$10:$AD$1143)</f>
        <v>0</v>
      </c>
    </row>
    <row r="45" spans="1:31" ht="20.100000000000001" customHeight="1" x14ac:dyDescent="0.3">
      <c r="A45" s="22">
        <v>40</v>
      </c>
      <c r="B45" s="96" t="str">
        <f t="shared" ca="1" si="1"/>
        <v>박정희</v>
      </c>
      <c r="C45" s="96" t="str">
        <f t="shared" ca="1" si="2"/>
        <v>610318-2******</v>
      </c>
      <c r="D45" s="96" t="str">
        <f t="shared" ca="1" si="3"/>
        <v>신교대대</v>
      </c>
      <c r="E45" s="96" t="str">
        <f t="shared" ca="1" si="4"/>
        <v>민간조리원</v>
      </c>
      <c r="F45" s="140">
        <f t="shared" ca="1" si="5"/>
        <v>40216</v>
      </c>
      <c r="G45" s="140">
        <f t="shared" ca="1" si="0"/>
        <v>0</v>
      </c>
      <c r="H45" s="140" t="str">
        <f t="shared" ca="1" si="6"/>
        <v>재직</v>
      </c>
      <c r="I45" s="97">
        <f>SUMIF(월별급여지급대장!$C$10:$C$1143,$A45,월별급여지급대장!$H$10:$H$1143)</f>
        <v>0</v>
      </c>
      <c r="J45" s="97">
        <f>SUMIF(월별급여지급대장!$C$10:$C$1143,$A45,월별급여지급대장!$I$10:$I$1143)</f>
        <v>0</v>
      </c>
      <c r="K45" s="97">
        <f>SUMIF(월별급여지급대장!$C$10:$C$1143,$A45,월별급여지급대장!$J$10:$J$1143)</f>
        <v>0</v>
      </c>
      <c r="L45" s="97">
        <f>SUMIF(월별급여지급대장!$C$10:$C$1143,$A45,월별급여지급대장!$K$10:$K$1143)</f>
        <v>0</v>
      </c>
      <c r="M45" s="97">
        <f>SUMIF(월별급여지급대장!$C$10:$C$1143,$A45,월별급여지급대장!$L$10:$L$1143)</f>
        <v>0</v>
      </c>
      <c r="N45" s="97">
        <f>SUMIF(월별급여지급대장!$C$10:$C$1143,$A45,월별급여지급대장!$M$10:$M$1143)</f>
        <v>0</v>
      </c>
      <c r="O45" s="97">
        <f>SUMIF(월별급여지급대장!$C$10:$C$1143,$A45,월별급여지급대장!$N$10:$N$1143)</f>
        <v>0</v>
      </c>
      <c r="P45" s="97">
        <f>SUMIF(월별급여지급대장!$C$10:$C$1143,$A45,월별급여지급대장!$O$10:$O$1143)</f>
        <v>0</v>
      </c>
      <c r="Q45" s="97">
        <f>SUMIF(월별급여지급대장!$C$10:$C$1143,$A45,월별급여지급대장!$P$10:$P$1143)</f>
        <v>0</v>
      </c>
      <c r="R45" s="97">
        <f>SUMIF(월별급여지급대장!$C$10:$C$1143,$A45,월별급여지급대장!$Q$10:$Q$1143)</f>
        <v>0</v>
      </c>
      <c r="S45" s="97">
        <f>SUMIF(월별급여지급대장!$C$10:$C$1143,$A45,월별급여지급대장!$R$10:$R$1143)</f>
        <v>0</v>
      </c>
      <c r="T45" s="97">
        <f>SUMIF(월별급여지급대장!$C$10:$C$1143,$A45,월별급여지급대장!$S$10:$S$1143)</f>
        <v>0</v>
      </c>
      <c r="U45" s="97">
        <f>SUMIF(월별급여지급대장!$C$10:$C$1143,$A45,월별급여지급대장!$T$10:$T$1143)</f>
        <v>0</v>
      </c>
      <c r="V45" s="97">
        <f>SUMIF(월별급여지급대장!$C$10:$C$1143,$A45,월별급여지급대장!$U$10:$U$1143)</f>
        <v>0</v>
      </c>
      <c r="W45" s="98">
        <f>SUMIF(월별급여지급대장!$C$10:$C$1143,$A45,월별급여지급대장!$V$10:$V$1143)</f>
        <v>0</v>
      </c>
      <c r="X45" s="98">
        <f>SUMIF(월별급여지급대장!$C$10:$C$1143,$A45,월별급여지급대장!$W$10:$W$1143)</f>
        <v>0</v>
      </c>
      <c r="Y45" s="98">
        <f>SUMIF(월별급여지급대장!$C$10:$C$1143,$A45,월별급여지급대장!$X$10:$X$1143)</f>
        <v>0</v>
      </c>
      <c r="Z45" s="98">
        <f>SUMIF(월별급여지급대장!$C$10:$C$1143,$A45,월별급여지급대장!$Y$10:$Y$1143)</f>
        <v>0</v>
      </c>
      <c r="AA45" s="98">
        <f>SUMIF(월별급여지급대장!$C$10:$C$1143,$A45,월별급여지급대장!$Z$10:$Z$1143)</f>
        <v>0</v>
      </c>
      <c r="AB45" s="98">
        <f>SUMIF(월별급여지급대장!$C$10:$C$1143,$A45,월별급여지급대장!$AA$10:$AA$1143)</f>
        <v>0</v>
      </c>
      <c r="AC45" s="98">
        <f>SUMIF(월별급여지급대장!$C$10:$C$1143,$A45,월별급여지급대장!$AB$10:$AB$1143)</f>
        <v>0</v>
      </c>
      <c r="AD45" s="98">
        <f>SUMIF(월별급여지급대장!$C$10:$C$1143,$A45,월별급여지급대장!$AC$10:$AC$1143)</f>
        <v>0</v>
      </c>
      <c r="AE45" s="98">
        <f>SUMIF(월별급여지급대장!$C$10:$C$1143,$A45,월별급여지급대장!$AD$10:$AD$1143)</f>
        <v>0</v>
      </c>
    </row>
    <row r="46" spans="1:31" ht="20.100000000000001" customHeight="1" x14ac:dyDescent="0.3">
      <c r="A46" s="22">
        <v>41</v>
      </c>
      <c r="B46" s="96" t="str">
        <f t="shared" ca="1" si="1"/>
        <v>김향옥</v>
      </c>
      <c r="C46" s="96" t="str">
        <f t="shared" ca="1" si="2"/>
        <v>650910-2******</v>
      </c>
      <c r="D46" s="96" t="str">
        <f t="shared" ca="1" si="3"/>
        <v>신교대대</v>
      </c>
      <c r="E46" s="96" t="str">
        <f t="shared" ca="1" si="4"/>
        <v>민간조리원</v>
      </c>
      <c r="F46" s="140">
        <f t="shared" ca="1" si="5"/>
        <v>44896</v>
      </c>
      <c r="G46" s="140">
        <f t="shared" ca="1" si="0"/>
        <v>0</v>
      </c>
      <c r="H46" s="140" t="str">
        <f t="shared" ca="1" si="6"/>
        <v>재직</v>
      </c>
      <c r="I46" s="97">
        <f>SUMIF(월별급여지급대장!$C$10:$C$1143,$A46,월별급여지급대장!$H$10:$H$1143)</f>
        <v>0</v>
      </c>
      <c r="J46" s="97">
        <f>SUMIF(월별급여지급대장!$C$10:$C$1143,$A46,월별급여지급대장!$I$10:$I$1143)</f>
        <v>0</v>
      </c>
      <c r="K46" s="97">
        <f>SUMIF(월별급여지급대장!$C$10:$C$1143,$A46,월별급여지급대장!$J$10:$J$1143)</f>
        <v>0</v>
      </c>
      <c r="L46" s="97">
        <f>SUMIF(월별급여지급대장!$C$10:$C$1143,$A46,월별급여지급대장!$K$10:$K$1143)</f>
        <v>0</v>
      </c>
      <c r="M46" s="97">
        <f>SUMIF(월별급여지급대장!$C$10:$C$1143,$A46,월별급여지급대장!$L$10:$L$1143)</f>
        <v>0</v>
      </c>
      <c r="N46" s="97">
        <f>SUMIF(월별급여지급대장!$C$10:$C$1143,$A46,월별급여지급대장!$M$10:$M$1143)</f>
        <v>0</v>
      </c>
      <c r="O46" s="97">
        <f>SUMIF(월별급여지급대장!$C$10:$C$1143,$A46,월별급여지급대장!$N$10:$N$1143)</f>
        <v>0</v>
      </c>
      <c r="P46" s="97">
        <f>SUMIF(월별급여지급대장!$C$10:$C$1143,$A46,월별급여지급대장!$O$10:$O$1143)</f>
        <v>0</v>
      </c>
      <c r="Q46" s="97">
        <f>SUMIF(월별급여지급대장!$C$10:$C$1143,$A46,월별급여지급대장!$P$10:$P$1143)</f>
        <v>0</v>
      </c>
      <c r="R46" s="97">
        <f>SUMIF(월별급여지급대장!$C$10:$C$1143,$A46,월별급여지급대장!$Q$10:$Q$1143)</f>
        <v>0</v>
      </c>
      <c r="S46" s="97">
        <f>SUMIF(월별급여지급대장!$C$10:$C$1143,$A46,월별급여지급대장!$R$10:$R$1143)</f>
        <v>0</v>
      </c>
      <c r="T46" s="97">
        <f>SUMIF(월별급여지급대장!$C$10:$C$1143,$A46,월별급여지급대장!$S$10:$S$1143)</f>
        <v>0</v>
      </c>
      <c r="U46" s="97">
        <f>SUMIF(월별급여지급대장!$C$10:$C$1143,$A46,월별급여지급대장!$T$10:$T$1143)</f>
        <v>0</v>
      </c>
      <c r="V46" s="97">
        <f>SUMIF(월별급여지급대장!$C$10:$C$1143,$A46,월별급여지급대장!$U$10:$U$1143)</f>
        <v>0</v>
      </c>
      <c r="W46" s="98">
        <f>SUMIF(월별급여지급대장!$C$10:$C$1143,$A46,월별급여지급대장!$V$10:$V$1143)</f>
        <v>0</v>
      </c>
      <c r="X46" s="98">
        <f>SUMIF(월별급여지급대장!$C$10:$C$1143,$A46,월별급여지급대장!$W$10:$W$1143)</f>
        <v>0</v>
      </c>
      <c r="Y46" s="98">
        <f>SUMIF(월별급여지급대장!$C$10:$C$1143,$A46,월별급여지급대장!$X$10:$X$1143)</f>
        <v>0</v>
      </c>
      <c r="Z46" s="98">
        <f>SUMIF(월별급여지급대장!$C$10:$C$1143,$A46,월별급여지급대장!$Y$10:$Y$1143)</f>
        <v>0</v>
      </c>
      <c r="AA46" s="98">
        <f>SUMIF(월별급여지급대장!$C$10:$C$1143,$A46,월별급여지급대장!$Z$10:$Z$1143)</f>
        <v>0</v>
      </c>
      <c r="AB46" s="98">
        <f>SUMIF(월별급여지급대장!$C$10:$C$1143,$A46,월별급여지급대장!$AA$10:$AA$1143)</f>
        <v>0</v>
      </c>
      <c r="AC46" s="98">
        <f>SUMIF(월별급여지급대장!$C$10:$C$1143,$A46,월별급여지급대장!$AB$10:$AB$1143)</f>
        <v>0</v>
      </c>
      <c r="AD46" s="98">
        <f>SUMIF(월별급여지급대장!$C$10:$C$1143,$A46,월별급여지급대장!$AC$10:$AC$1143)</f>
        <v>0</v>
      </c>
      <c r="AE46" s="98">
        <f>SUMIF(월별급여지급대장!$C$10:$C$1143,$A46,월별급여지급대장!$AD$10:$AD$1143)</f>
        <v>0</v>
      </c>
    </row>
    <row r="47" spans="1:31" ht="20.100000000000001" customHeight="1" x14ac:dyDescent="0.3">
      <c r="A47" s="22">
        <v>42</v>
      </c>
      <c r="B47" s="96" t="str">
        <f t="shared" ca="1" si="1"/>
        <v>유경희</v>
      </c>
      <c r="C47" s="96" t="str">
        <f t="shared" ca="1" si="2"/>
        <v>680415-2******</v>
      </c>
      <c r="D47" s="96" t="str">
        <f t="shared" ca="1" si="3"/>
        <v>신교대대</v>
      </c>
      <c r="E47" s="96" t="str">
        <f t="shared" ca="1" si="4"/>
        <v>민간조리원</v>
      </c>
      <c r="F47" s="140">
        <f t="shared" ca="1" si="5"/>
        <v>44896</v>
      </c>
      <c r="G47" s="140">
        <f t="shared" ca="1" si="0"/>
        <v>0</v>
      </c>
      <c r="H47" s="140" t="str">
        <f t="shared" ca="1" si="6"/>
        <v>재직</v>
      </c>
      <c r="I47" s="97">
        <f>SUMIF(월별급여지급대장!$C$10:$C$1143,$A47,월별급여지급대장!$H$10:$H$1143)</f>
        <v>0</v>
      </c>
      <c r="J47" s="97">
        <f>SUMIF(월별급여지급대장!$C$10:$C$1143,$A47,월별급여지급대장!$I$10:$I$1143)</f>
        <v>0</v>
      </c>
      <c r="K47" s="97">
        <f>SUMIF(월별급여지급대장!$C$10:$C$1143,$A47,월별급여지급대장!$J$10:$J$1143)</f>
        <v>0</v>
      </c>
      <c r="L47" s="97">
        <f>SUMIF(월별급여지급대장!$C$10:$C$1143,$A47,월별급여지급대장!$K$10:$K$1143)</f>
        <v>0</v>
      </c>
      <c r="M47" s="97">
        <f>SUMIF(월별급여지급대장!$C$10:$C$1143,$A47,월별급여지급대장!$L$10:$L$1143)</f>
        <v>0</v>
      </c>
      <c r="N47" s="97">
        <f>SUMIF(월별급여지급대장!$C$10:$C$1143,$A47,월별급여지급대장!$M$10:$M$1143)</f>
        <v>0</v>
      </c>
      <c r="O47" s="97">
        <f>SUMIF(월별급여지급대장!$C$10:$C$1143,$A47,월별급여지급대장!$N$10:$N$1143)</f>
        <v>0</v>
      </c>
      <c r="P47" s="97">
        <f>SUMIF(월별급여지급대장!$C$10:$C$1143,$A47,월별급여지급대장!$O$10:$O$1143)</f>
        <v>0</v>
      </c>
      <c r="Q47" s="97">
        <f>SUMIF(월별급여지급대장!$C$10:$C$1143,$A47,월별급여지급대장!$P$10:$P$1143)</f>
        <v>0</v>
      </c>
      <c r="R47" s="97">
        <f>SUMIF(월별급여지급대장!$C$10:$C$1143,$A47,월별급여지급대장!$Q$10:$Q$1143)</f>
        <v>0</v>
      </c>
      <c r="S47" s="97">
        <f>SUMIF(월별급여지급대장!$C$10:$C$1143,$A47,월별급여지급대장!$R$10:$R$1143)</f>
        <v>0</v>
      </c>
      <c r="T47" s="97">
        <f>SUMIF(월별급여지급대장!$C$10:$C$1143,$A47,월별급여지급대장!$S$10:$S$1143)</f>
        <v>0</v>
      </c>
      <c r="U47" s="97">
        <f>SUMIF(월별급여지급대장!$C$10:$C$1143,$A47,월별급여지급대장!$T$10:$T$1143)</f>
        <v>0</v>
      </c>
      <c r="V47" s="97">
        <f>SUMIF(월별급여지급대장!$C$10:$C$1143,$A47,월별급여지급대장!$U$10:$U$1143)</f>
        <v>0</v>
      </c>
      <c r="W47" s="98">
        <f>SUMIF(월별급여지급대장!$C$10:$C$1143,$A47,월별급여지급대장!$V$10:$V$1143)</f>
        <v>0</v>
      </c>
      <c r="X47" s="98">
        <f>SUMIF(월별급여지급대장!$C$10:$C$1143,$A47,월별급여지급대장!$W$10:$W$1143)</f>
        <v>0</v>
      </c>
      <c r="Y47" s="98">
        <f>SUMIF(월별급여지급대장!$C$10:$C$1143,$A47,월별급여지급대장!$X$10:$X$1143)</f>
        <v>0</v>
      </c>
      <c r="Z47" s="98">
        <f>SUMIF(월별급여지급대장!$C$10:$C$1143,$A47,월별급여지급대장!$Y$10:$Y$1143)</f>
        <v>0</v>
      </c>
      <c r="AA47" s="98">
        <f>SUMIF(월별급여지급대장!$C$10:$C$1143,$A47,월별급여지급대장!$Z$10:$Z$1143)</f>
        <v>0</v>
      </c>
      <c r="AB47" s="98">
        <f>SUMIF(월별급여지급대장!$C$10:$C$1143,$A47,월별급여지급대장!$AA$10:$AA$1143)</f>
        <v>0</v>
      </c>
      <c r="AC47" s="98">
        <f>SUMIF(월별급여지급대장!$C$10:$C$1143,$A47,월별급여지급대장!$AB$10:$AB$1143)</f>
        <v>0</v>
      </c>
      <c r="AD47" s="98">
        <f>SUMIF(월별급여지급대장!$C$10:$C$1143,$A47,월별급여지급대장!$AC$10:$AC$1143)</f>
        <v>0</v>
      </c>
      <c r="AE47" s="98">
        <f>SUMIF(월별급여지급대장!$C$10:$C$1143,$A47,월별급여지급대장!$AD$10:$AD$1143)</f>
        <v>0</v>
      </c>
    </row>
    <row r="48" spans="1:31" ht="20.100000000000001" customHeight="1" x14ac:dyDescent="0.3">
      <c r="A48" s="22">
        <v>43</v>
      </c>
      <c r="B48" s="96" t="str">
        <f t="shared" ca="1" si="1"/>
        <v>최영자</v>
      </c>
      <c r="C48" s="96" t="str">
        <f t="shared" ca="1" si="2"/>
        <v>650201-2******</v>
      </c>
      <c r="D48" s="96" t="str">
        <f t="shared" ca="1" si="3"/>
        <v>신교대대</v>
      </c>
      <c r="E48" s="96" t="str">
        <f t="shared" ca="1" si="4"/>
        <v>민간조리원</v>
      </c>
      <c r="F48" s="140">
        <f t="shared" ca="1" si="5"/>
        <v>44986</v>
      </c>
      <c r="G48" s="140">
        <f t="shared" ca="1" si="0"/>
        <v>0</v>
      </c>
      <c r="H48" s="140" t="str">
        <f t="shared" ca="1" si="6"/>
        <v>재직</v>
      </c>
      <c r="I48" s="97">
        <f>SUMIF(월별급여지급대장!$C$10:$C$1143,$A48,월별급여지급대장!$H$10:$H$1143)</f>
        <v>0</v>
      </c>
      <c r="J48" s="97">
        <f>SUMIF(월별급여지급대장!$C$10:$C$1143,$A48,월별급여지급대장!$I$10:$I$1143)</f>
        <v>0</v>
      </c>
      <c r="K48" s="97">
        <f>SUMIF(월별급여지급대장!$C$10:$C$1143,$A48,월별급여지급대장!$J$10:$J$1143)</f>
        <v>0</v>
      </c>
      <c r="L48" s="97">
        <f>SUMIF(월별급여지급대장!$C$10:$C$1143,$A48,월별급여지급대장!$K$10:$K$1143)</f>
        <v>0</v>
      </c>
      <c r="M48" s="97">
        <f>SUMIF(월별급여지급대장!$C$10:$C$1143,$A48,월별급여지급대장!$L$10:$L$1143)</f>
        <v>0</v>
      </c>
      <c r="N48" s="97">
        <f>SUMIF(월별급여지급대장!$C$10:$C$1143,$A48,월별급여지급대장!$M$10:$M$1143)</f>
        <v>0</v>
      </c>
      <c r="O48" s="97">
        <f>SUMIF(월별급여지급대장!$C$10:$C$1143,$A48,월별급여지급대장!$N$10:$N$1143)</f>
        <v>0</v>
      </c>
      <c r="P48" s="97">
        <f>SUMIF(월별급여지급대장!$C$10:$C$1143,$A48,월별급여지급대장!$O$10:$O$1143)</f>
        <v>0</v>
      </c>
      <c r="Q48" s="97">
        <f>SUMIF(월별급여지급대장!$C$10:$C$1143,$A48,월별급여지급대장!$P$10:$P$1143)</f>
        <v>0</v>
      </c>
      <c r="R48" s="97">
        <f>SUMIF(월별급여지급대장!$C$10:$C$1143,$A48,월별급여지급대장!$Q$10:$Q$1143)</f>
        <v>0</v>
      </c>
      <c r="S48" s="97">
        <f>SUMIF(월별급여지급대장!$C$10:$C$1143,$A48,월별급여지급대장!$R$10:$R$1143)</f>
        <v>0</v>
      </c>
      <c r="T48" s="97">
        <f>SUMIF(월별급여지급대장!$C$10:$C$1143,$A48,월별급여지급대장!$S$10:$S$1143)</f>
        <v>0</v>
      </c>
      <c r="U48" s="97">
        <f>SUMIF(월별급여지급대장!$C$10:$C$1143,$A48,월별급여지급대장!$T$10:$T$1143)</f>
        <v>0</v>
      </c>
      <c r="V48" s="97">
        <f>SUMIF(월별급여지급대장!$C$10:$C$1143,$A48,월별급여지급대장!$U$10:$U$1143)</f>
        <v>0</v>
      </c>
      <c r="W48" s="98">
        <f>SUMIF(월별급여지급대장!$C$10:$C$1143,$A48,월별급여지급대장!$V$10:$V$1143)</f>
        <v>0</v>
      </c>
      <c r="X48" s="98">
        <f>SUMIF(월별급여지급대장!$C$10:$C$1143,$A48,월별급여지급대장!$W$10:$W$1143)</f>
        <v>0</v>
      </c>
      <c r="Y48" s="98">
        <f>SUMIF(월별급여지급대장!$C$10:$C$1143,$A48,월별급여지급대장!$X$10:$X$1143)</f>
        <v>0</v>
      </c>
      <c r="Z48" s="98">
        <f>SUMIF(월별급여지급대장!$C$10:$C$1143,$A48,월별급여지급대장!$Y$10:$Y$1143)</f>
        <v>0</v>
      </c>
      <c r="AA48" s="98">
        <f>SUMIF(월별급여지급대장!$C$10:$C$1143,$A48,월별급여지급대장!$Z$10:$Z$1143)</f>
        <v>0</v>
      </c>
      <c r="AB48" s="98">
        <f>SUMIF(월별급여지급대장!$C$10:$C$1143,$A48,월별급여지급대장!$AA$10:$AA$1143)</f>
        <v>0</v>
      </c>
      <c r="AC48" s="98">
        <f>SUMIF(월별급여지급대장!$C$10:$C$1143,$A48,월별급여지급대장!$AB$10:$AB$1143)</f>
        <v>0</v>
      </c>
      <c r="AD48" s="98">
        <f>SUMIF(월별급여지급대장!$C$10:$C$1143,$A48,월별급여지급대장!$AC$10:$AC$1143)</f>
        <v>0</v>
      </c>
      <c r="AE48" s="98">
        <f>SUMIF(월별급여지급대장!$C$10:$C$1143,$A48,월별급여지급대장!$AD$10:$AD$1143)</f>
        <v>0</v>
      </c>
    </row>
    <row r="49" spans="1:31" ht="20.100000000000001" customHeight="1" x14ac:dyDescent="0.3">
      <c r="A49" s="22">
        <v>44</v>
      </c>
      <c r="B49" s="96" t="str">
        <f t="shared" ca="1" si="1"/>
        <v>나은미</v>
      </c>
      <c r="C49" s="96" t="str">
        <f t="shared" ca="1" si="2"/>
        <v>651215-2******</v>
      </c>
      <c r="D49" s="96" t="str">
        <f t="shared" ca="1" si="3"/>
        <v>통신대대</v>
      </c>
      <c r="E49" s="96" t="str">
        <f t="shared" ca="1" si="4"/>
        <v>민간조리원</v>
      </c>
      <c r="F49" s="140">
        <f t="shared" ca="1" si="5"/>
        <v>41395</v>
      </c>
      <c r="G49" s="140">
        <f t="shared" ca="1" si="0"/>
        <v>0</v>
      </c>
      <c r="H49" s="140" t="str">
        <f t="shared" ca="1" si="6"/>
        <v>재직</v>
      </c>
      <c r="I49" s="97">
        <f>SUMIF(월별급여지급대장!$C$10:$C$1143,$A49,월별급여지급대장!$H$10:$H$1143)</f>
        <v>0</v>
      </c>
      <c r="J49" s="97">
        <f>SUMIF(월별급여지급대장!$C$10:$C$1143,$A49,월별급여지급대장!$I$10:$I$1143)</f>
        <v>0</v>
      </c>
      <c r="K49" s="97">
        <f>SUMIF(월별급여지급대장!$C$10:$C$1143,$A49,월별급여지급대장!$J$10:$J$1143)</f>
        <v>0</v>
      </c>
      <c r="L49" s="97">
        <f>SUMIF(월별급여지급대장!$C$10:$C$1143,$A49,월별급여지급대장!$K$10:$K$1143)</f>
        <v>0</v>
      </c>
      <c r="M49" s="97">
        <f>SUMIF(월별급여지급대장!$C$10:$C$1143,$A49,월별급여지급대장!$L$10:$L$1143)</f>
        <v>0</v>
      </c>
      <c r="N49" s="97">
        <f>SUMIF(월별급여지급대장!$C$10:$C$1143,$A49,월별급여지급대장!$M$10:$M$1143)</f>
        <v>0</v>
      </c>
      <c r="O49" s="97">
        <f>SUMIF(월별급여지급대장!$C$10:$C$1143,$A49,월별급여지급대장!$N$10:$N$1143)</f>
        <v>0</v>
      </c>
      <c r="P49" s="97">
        <f>SUMIF(월별급여지급대장!$C$10:$C$1143,$A49,월별급여지급대장!$O$10:$O$1143)</f>
        <v>0</v>
      </c>
      <c r="Q49" s="97">
        <f>SUMIF(월별급여지급대장!$C$10:$C$1143,$A49,월별급여지급대장!$P$10:$P$1143)</f>
        <v>0</v>
      </c>
      <c r="R49" s="97">
        <f>SUMIF(월별급여지급대장!$C$10:$C$1143,$A49,월별급여지급대장!$Q$10:$Q$1143)</f>
        <v>0</v>
      </c>
      <c r="S49" s="97">
        <f>SUMIF(월별급여지급대장!$C$10:$C$1143,$A49,월별급여지급대장!$R$10:$R$1143)</f>
        <v>0</v>
      </c>
      <c r="T49" s="97">
        <f>SUMIF(월별급여지급대장!$C$10:$C$1143,$A49,월별급여지급대장!$S$10:$S$1143)</f>
        <v>0</v>
      </c>
      <c r="U49" s="97">
        <f>SUMIF(월별급여지급대장!$C$10:$C$1143,$A49,월별급여지급대장!$T$10:$T$1143)</f>
        <v>0</v>
      </c>
      <c r="V49" s="97">
        <f>SUMIF(월별급여지급대장!$C$10:$C$1143,$A49,월별급여지급대장!$U$10:$U$1143)</f>
        <v>0</v>
      </c>
      <c r="W49" s="98">
        <f>SUMIF(월별급여지급대장!$C$10:$C$1143,$A49,월별급여지급대장!$V$10:$V$1143)</f>
        <v>0</v>
      </c>
      <c r="X49" s="98">
        <f>SUMIF(월별급여지급대장!$C$10:$C$1143,$A49,월별급여지급대장!$W$10:$W$1143)</f>
        <v>0</v>
      </c>
      <c r="Y49" s="98">
        <f>SUMIF(월별급여지급대장!$C$10:$C$1143,$A49,월별급여지급대장!$X$10:$X$1143)</f>
        <v>0</v>
      </c>
      <c r="Z49" s="98">
        <f>SUMIF(월별급여지급대장!$C$10:$C$1143,$A49,월별급여지급대장!$Y$10:$Y$1143)</f>
        <v>0</v>
      </c>
      <c r="AA49" s="98">
        <f>SUMIF(월별급여지급대장!$C$10:$C$1143,$A49,월별급여지급대장!$Z$10:$Z$1143)</f>
        <v>0</v>
      </c>
      <c r="AB49" s="98">
        <f>SUMIF(월별급여지급대장!$C$10:$C$1143,$A49,월별급여지급대장!$AA$10:$AA$1143)</f>
        <v>0</v>
      </c>
      <c r="AC49" s="98">
        <f>SUMIF(월별급여지급대장!$C$10:$C$1143,$A49,월별급여지급대장!$AB$10:$AB$1143)</f>
        <v>0</v>
      </c>
      <c r="AD49" s="98">
        <f>SUMIF(월별급여지급대장!$C$10:$C$1143,$A49,월별급여지급대장!$AC$10:$AC$1143)</f>
        <v>0</v>
      </c>
      <c r="AE49" s="98">
        <f>SUMIF(월별급여지급대장!$C$10:$C$1143,$A49,월별급여지급대장!$AD$10:$AD$1143)</f>
        <v>0</v>
      </c>
    </row>
    <row r="50" spans="1:31" ht="20.100000000000001" customHeight="1" x14ac:dyDescent="0.3">
      <c r="A50" s="22">
        <v>45</v>
      </c>
      <c r="B50" s="96" t="str">
        <f t="shared" ca="1" si="1"/>
        <v>문보경</v>
      </c>
      <c r="C50" s="96" t="str">
        <f t="shared" ca="1" si="2"/>
        <v>650117-2******</v>
      </c>
      <c r="D50" s="96" t="str">
        <f t="shared" ca="1" si="3"/>
        <v>통신대대</v>
      </c>
      <c r="E50" s="96" t="str">
        <f t="shared" ca="1" si="4"/>
        <v>민간조리원</v>
      </c>
      <c r="F50" s="140">
        <f t="shared" ca="1" si="5"/>
        <v>44622</v>
      </c>
      <c r="G50" s="140">
        <f t="shared" ca="1" si="0"/>
        <v>0</v>
      </c>
      <c r="H50" s="140" t="str">
        <f t="shared" ca="1" si="6"/>
        <v>재직</v>
      </c>
      <c r="I50" s="97">
        <f>SUMIF(월별급여지급대장!$C$10:$C$1143,$A50,월별급여지급대장!$H$10:$H$1143)</f>
        <v>0</v>
      </c>
      <c r="J50" s="97">
        <f>SUMIF(월별급여지급대장!$C$10:$C$1143,$A50,월별급여지급대장!$I$10:$I$1143)</f>
        <v>0</v>
      </c>
      <c r="K50" s="97">
        <f>SUMIF(월별급여지급대장!$C$10:$C$1143,$A50,월별급여지급대장!$J$10:$J$1143)</f>
        <v>0</v>
      </c>
      <c r="L50" s="97">
        <f>SUMIF(월별급여지급대장!$C$10:$C$1143,$A50,월별급여지급대장!$K$10:$K$1143)</f>
        <v>0</v>
      </c>
      <c r="M50" s="97">
        <f>SUMIF(월별급여지급대장!$C$10:$C$1143,$A50,월별급여지급대장!$L$10:$L$1143)</f>
        <v>0</v>
      </c>
      <c r="N50" s="97">
        <f>SUMIF(월별급여지급대장!$C$10:$C$1143,$A50,월별급여지급대장!$M$10:$M$1143)</f>
        <v>0</v>
      </c>
      <c r="O50" s="97">
        <f>SUMIF(월별급여지급대장!$C$10:$C$1143,$A50,월별급여지급대장!$N$10:$N$1143)</f>
        <v>0</v>
      </c>
      <c r="P50" s="97">
        <f>SUMIF(월별급여지급대장!$C$10:$C$1143,$A50,월별급여지급대장!$O$10:$O$1143)</f>
        <v>0</v>
      </c>
      <c r="Q50" s="97">
        <f>SUMIF(월별급여지급대장!$C$10:$C$1143,$A50,월별급여지급대장!$P$10:$P$1143)</f>
        <v>0</v>
      </c>
      <c r="R50" s="97">
        <f>SUMIF(월별급여지급대장!$C$10:$C$1143,$A50,월별급여지급대장!$Q$10:$Q$1143)</f>
        <v>0</v>
      </c>
      <c r="S50" s="97">
        <f>SUMIF(월별급여지급대장!$C$10:$C$1143,$A50,월별급여지급대장!$R$10:$R$1143)</f>
        <v>0</v>
      </c>
      <c r="T50" s="97">
        <f>SUMIF(월별급여지급대장!$C$10:$C$1143,$A50,월별급여지급대장!$S$10:$S$1143)</f>
        <v>0</v>
      </c>
      <c r="U50" s="97">
        <f>SUMIF(월별급여지급대장!$C$10:$C$1143,$A50,월별급여지급대장!$T$10:$T$1143)</f>
        <v>0</v>
      </c>
      <c r="V50" s="97">
        <f>SUMIF(월별급여지급대장!$C$10:$C$1143,$A50,월별급여지급대장!$U$10:$U$1143)</f>
        <v>0</v>
      </c>
      <c r="W50" s="98">
        <f>SUMIF(월별급여지급대장!$C$10:$C$1143,$A50,월별급여지급대장!$V$10:$V$1143)</f>
        <v>0</v>
      </c>
      <c r="X50" s="98">
        <f>SUMIF(월별급여지급대장!$C$10:$C$1143,$A50,월별급여지급대장!$W$10:$W$1143)</f>
        <v>0</v>
      </c>
      <c r="Y50" s="98">
        <f>SUMIF(월별급여지급대장!$C$10:$C$1143,$A50,월별급여지급대장!$X$10:$X$1143)</f>
        <v>0</v>
      </c>
      <c r="Z50" s="98">
        <f>SUMIF(월별급여지급대장!$C$10:$C$1143,$A50,월별급여지급대장!$Y$10:$Y$1143)</f>
        <v>0</v>
      </c>
      <c r="AA50" s="98">
        <f>SUMIF(월별급여지급대장!$C$10:$C$1143,$A50,월별급여지급대장!$Z$10:$Z$1143)</f>
        <v>0</v>
      </c>
      <c r="AB50" s="98">
        <f>SUMIF(월별급여지급대장!$C$10:$C$1143,$A50,월별급여지급대장!$AA$10:$AA$1143)</f>
        <v>0</v>
      </c>
      <c r="AC50" s="98">
        <f>SUMIF(월별급여지급대장!$C$10:$C$1143,$A50,월별급여지급대장!$AB$10:$AB$1143)</f>
        <v>0</v>
      </c>
      <c r="AD50" s="98">
        <f>SUMIF(월별급여지급대장!$C$10:$C$1143,$A50,월별급여지급대장!$AC$10:$AC$1143)</f>
        <v>0</v>
      </c>
      <c r="AE50" s="98">
        <f>SUMIF(월별급여지급대장!$C$10:$C$1143,$A50,월별급여지급대장!$AD$10:$AD$1143)</f>
        <v>0</v>
      </c>
    </row>
    <row r="51" spans="1:31" ht="20.100000000000001" customHeight="1" x14ac:dyDescent="0.3">
      <c r="A51" s="30" t="s">
        <v>373</v>
      </c>
      <c r="B51" s="30"/>
      <c r="C51" s="30"/>
      <c r="D51" s="84"/>
      <c r="E51" s="84"/>
      <c r="F51" s="31"/>
      <c r="G51" s="31"/>
      <c r="H51" s="31"/>
      <c r="I51" s="66">
        <f ca="1">SUMIF(월별급여지급대장!$C$10:$C$1143,$A51,월별급여지급대장!$H$10:$H$1143)</f>
        <v>110139680</v>
      </c>
      <c r="J51" s="66">
        <f ca="1">SUMIF(월별급여지급대장!$C$10:$C$1143,$A51,월별급여지급대장!$I$10:$I$1143)</f>
        <v>4800000</v>
      </c>
      <c r="K51" s="66">
        <f ca="1">SUMIF(월별급여지급대장!$C$10:$C$1143,$A51,월별급여지급대장!$J$10:$J$1143)</f>
        <v>105339680</v>
      </c>
      <c r="L51" s="82">
        <f ca="1">SUMIF(월별급여지급대장!$C$10:$C$1143,$A51,월별급여지급대장!$K$10:$K$1143)</f>
        <v>9306820</v>
      </c>
      <c r="M51" s="82">
        <f ca="1">SUMIF(월별급여지급대장!$C$10:$C$1143,$A51,월별급여지급대장!$L$10:$L$1143)</f>
        <v>100832860</v>
      </c>
      <c r="N51" s="82">
        <f ca="1">SUMIF(월별급여지급대장!$C$10:$C$1143,$A51,월별급여지급대장!$M$10:$M$1143)</f>
        <v>89389680</v>
      </c>
      <c r="O51" s="82">
        <f ca="1">SUMIF(월별급여지급대장!$C$10:$C$1143,$A51,월별급여지급대장!$N$10:$N$1143)</f>
        <v>0</v>
      </c>
      <c r="P51" s="82">
        <f ca="1">SUMIF(월별급여지급대장!$C$10:$C$1143,$A51,월별급여지급대장!$O$10:$O$1143)</f>
        <v>0</v>
      </c>
      <c r="Q51" s="82">
        <f ca="1">SUMIF(월별급여지급대장!$C$10:$C$1143,$A51,월별급여지급대장!$P$10:$P$1143)</f>
        <v>0</v>
      </c>
      <c r="R51" s="82">
        <f ca="1">SUMIF(월별급여지급대장!$C$10:$C$1143,$A51,월별급여지급대장!$Q$10:$Q$1143)</f>
        <v>3360000</v>
      </c>
      <c r="S51" s="82">
        <f ca="1">SUMIF(월별급여지급대장!$C$10:$C$1143,$A51,월별급여지급대장!$R$10:$R$1143)</f>
        <v>6720000</v>
      </c>
      <c r="T51" s="82">
        <f ca="1">SUMIF(월별급여지급대장!$C$10:$C$1143,$A51,월별급여지급대장!$S$10:$S$1143)</f>
        <v>10450000</v>
      </c>
      <c r="U51" s="82">
        <f ca="1">SUMIF(월별급여지급대장!$C$10:$C$1143,$A51,월별급여지급대장!$T$10:$T$1143)</f>
        <v>0</v>
      </c>
      <c r="V51" s="82">
        <f ca="1">SUMIF(월별급여지급대장!$C$10:$C$1143,$A51,월별급여지급대장!$U$10:$U$1143)</f>
        <v>220000</v>
      </c>
      <c r="W51" s="83">
        <f ca="1">SUMIF(월별급여지급대장!$C$10:$C$1143,$A51,월별급여지급대장!$V$10:$V$1143)</f>
        <v>850550</v>
      </c>
      <c r="X51" s="83">
        <f ca="1">SUMIF(월별급여지급대장!$C$10:$C$1143,$A51,월별급여지급대장!$W$10:$W$1143)</f>
        <v>84790</v>
      </c>
      <c r="Y51" s="83">
        <f ca="1">SUMIF(월별급여지급대장!$C$10:$C$1143,$A51,월별급여지급대장!$X$10:$X$1143)</f>
        <v>3575640</v>
      </c>
      <c r="Z51" s="83">
        <f ca="1">SUMIF(월별급여지급대장!$C$10:$C$1143,$A51,월별급여지급대장!$Y$10:$Y$1143)</f>
        <v>3484050</v>
      </c>
      <c r="AA51" s="83">
        <f ca="1">SUMIF(월별급여지급대장!$C$10:$C$1143,$A51,월별급여지급대장!$Z$10:$Z$1143)</f>
        <v>445210</v>
      </c>
      <c r="AB51" s="83">
        <f ca="1">SUMIF(월별급여지급대장!$C$10:$C$1143,$A51,월별급여지급대장!$AA$10:$AA$1143)</f>
        <v>866580</v>
      </c>
      <c r="AC51" s="83">
        <f ca="1">SUMIF(월별급여지급대장!$C$10:$C$1143,$A51,월별급여지급대장!$AB$10:$AB$1143)</f>
        <v>0</v>
      </c>
      <c r="AD51" s="83">
        <f ca="1">SUMIF(월별급여지급대장!$C$10:$C$1143,$A51,월별급여지급대장!$AC$10:$AC$1143)</f>
        <v>0</v>
      </c>
      <c r="AE51" s="83">
        <f ca="1">SUMIF(월별급여지급대장!$C$10:$C$1143,$A51,월별급여지급대장!$AD$10:$AD$1143)</f>
        <v>0</v>
      </c>
    </row>
  </sheetData>
  <mergeCells count="5">
    <mergeCell ref="I4:M4"/>
    <mergeCell ref="N4:V4"/>
    <mergeCell ref="W4:AE4"/>
    <mergeCell ref="A1:AD1"/>
    <mergeCell ref="A4:G4"/>
  </mergeCells>
  <phoneticPr fontId="63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4">
    <pageSetUpPr fitToPage="1"/>
  </sheetPr>
  <dimension ref="B1:AY43"/>
  <sheetViews>
    <sheetView showGridLines="0" showZeros="0" tabSelected="1" view="pageBreakPreview" zoomScale="110" zoomScaleNormal="110" zoomScaleSheetLayoutView="110" workbookViewId="0"/>
  </sheetViews>
  <sheetFormatPr defaultColWidth="9.125" defaultRowHeight="22.5" customHeight="1" x14ac:dyDescent="0.3"/>
  <cols>
    <col min="1" max="1" width="2.25" style="70" customWidth="1"/>
    <col min="2" max="35" width="2.5" style="70" customWidth="1"/>
    <col min="36" max="39" width="2.25" style="70" customWidth="1"/>
    <col min="40" max="41" width="8.375" style="70" customWidth="1"/>
    <col min="42" max="16383" width="8" style="70"/>
    <col min="16384" max="16384" width="9.125" style="70"/>
  </cols>
  <sheetData>
    <row r="1" spans="2:51" s="69" customFormat="1" ht="14.25" customHeight="1" x14ac:dyDescent="0.3"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</row>
    <row r="2" spans="2:51" s="69" customFormat="1" ht="18" customHeight="1" x14ac:dyDescent="0.3">
      <c r="B2" s="411" t="s">
        <v>555</v>
      </c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  <c r="T2" s="411"/>
      <c r="U2" s="411"/>
      <c r="V2" s="411"/>
      <c r="W2" s="411"/>
      <c r="X2" s="411"/>
      <c r="Y2" s="411"/>
      <c r="Z2" s="411"/>
      <c r="AA2" s="411"/>
      <c r="AB2" s="411"/>
      <c r="AC2" s="411"/>
      <c r="AD2" s="411"/>
      <c r="AE2" s="411"/>
      <c r="AF2" s="411"/>
      <c r="AG2" s="411"/>
      <c r="AH2" s="411"/>
      <c r="AI2" s="411"/>
    </row>
    <row r="3" spans="2:51" s="69" customFormat="1" ht="42" customHeight="1" x14ac:dyDescent="0.3"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411"/>
      <c r="AI3" s="411"/>
      <c r="AN3"/>
      <c r="AO3"/>
      <c r="AP3"/>
    </row>
    <row r="4" spans="2:51" s="69" customFormat="1" ht="18" customHeight="1" x14ac:dyDescent="0.3">
      <c r="B4" s="412"/>
      <c r="C4" s="412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1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412"/>
      <c r="AI4" s="412"/>
      <c r="AN4"/>
      <c r="AO4"/>
      <c r="AP4"/>
      <c r="AQ4"/>
      <c r="AR4"/>
      <c r="AS4"/>
      <c r="AT4"/>
      <c r="AU4"/>
    </row>
    <row r="5" spans="2:51" customFormat="1" ht="21.95" customHeight="1" x14ac:dyDescent="0.3">
      <c r="B5" s="372" t="s">
        <v>388</v>
      </c>
      <c r="C5" s="373"/>
      <c r="D5" s="372"/>
      <c r="E5" s="373"/>
      <c r="F5" s="373"/>
      <c r="G5" s="373"/>
      <c r="H5" s="422" t="s">
        <v>46</v>
      </c>
      <c r="I5" s="423"/>
      <c r="J5" s="423"/>
      <c r="K5" s="423"/>
      <c r="L5" s="423"/>
      <c r="M5" s="420" t="s">
        <v>390</v>
      </c>
      <c r="N5" s="420" t="s">
        <v>398</v>
      </c>
      <c r="O5" s="420" t="s">
        <v>398</v>
      </c>
      <c r="P5" s="420" t="s">
        <v>398</v>
      </c>
      <c r="Q5" s="420" t="s">
        <v>398</v>
      </c>
      <c r="R5" s="421" t="s">
        <v>398</v>
      </c>
      <c r="S5" s="373" t="s">
        <v>67</v>
      </c>
      <c r="T5" s="373"/>
      <c r="U5" s="373"/>
      <c r="V5" s="373"/>
      <c r="W5" s="373"/>
      <c r="X5" s="373"/>
      <c r="Y5" s="374" t="str">
        <f>LEFT(H5,LEN(H5)-1)&amp;"-"&amp;LEFT(M5,LEN(M5)-1)&amp;"-"&amp;LEFT(HLOOKUP(M5,AN6:AY7,2,FALSE),2)</f>
        <v>2022-10-07</v>
      </c>
      <c r="Z5" s="375"/>
      <c r="AA5" s="375" t="e">
        <f ca="1">LEFT(AE4,LEN(AE4)-1)&amp;"-"&amp;LEFT(AF4,LEN(AF4)-1)&amp;"-"&amp;LEFT(VLOOKUP(AF4,AG6:AH18,2,FALSE),2)</f>
        <v>#VALUE!</v>
      </c>
      <c r="AB5" s="375"/>
      <c r="AC5" s="375" t="e">
        <f>LEFT(AG4,LEN(AG4)-1)&amp;"-"&amp;LEFT(AH4,LEN(AH4)-1)&amp;"-"&amp;LEFT(VLOOKUP(AH4,AI6:AJ18,2,FALSE),2)</f>
        <v>#VALUE!</v>
      </c>
      <c r="AD5" s="375"/>
      <c r="AE5" s="375" t="e">
        <f>LEFT(AI4,LEN(AI4)-1)&amp;"-"&amp;LEFT(AJ4,LEN(AJ4)-1)&amp;"-"&amp;LEFT(VLOOKUP(AJ4,AM6:AN18,2,FALSE),2)</f>
        <v>#VALUE!</v>
      </c>
      <c r="AF5" s="375"/>
      <c r="AG5" s="375" t="e">
        <f>LEFT(AM4,LEN(AM4)-1)&amp;"-"&amp;LEFT(AN4,LEN(AN4)-1)&amp;"-"&amp;LEFT(VLOOKUP(AN4,AO6:AP18,2,FALSE),2)</f>
        <v>#VALUE!</v>
      </c>
      <c r="AH5" s="375"/>
      <c r="AI5" s="376" t="e">
        <f>LEFT(AO4,LEN(AO4)-1)&amp;"-"&amp;LEFT(#REF!,LEN(#REF!)-1)&amp;"-"&amp;LEFT(VLOOKUP(#REF!,AQ6:AR18,2,FALSE),2)</f>
        <v>#VALUE!</v>
      </c>
      <c r="AN5" s="419"/>
      <c r="AO5" s="419"/>
    </row>
    <row r="6" spans="2:51" customFormat="1" ht="21.95" customHeight="1" x14ac:dyDescent="0.3">
      <c r="B6" s="368" t="s">
        <v>407</v>
      </c>
      <c r="C6" s="365"/>
      <c r="D6" s="368"/>
      <c r="E6" s="365"/>
      <c r="F6" s="365"/>
      <c r="G6" s="365"/>
      <c r="H6" s="366" t="str">
        <f ca="1">VLOOKUP($Y$7,INDIRECT($M$5&amp;"!$A:$BA"),4,0)</f>
        <v>501여단 본부</v>
      </c>
      <c r="I6" s="366"/>
      <c r="J6" s="366" t="e">
        <f ca="1">VLOOKUP($J$5,INDIRECT($L$2&amp;"!$A:$BA"),19,0)</f>
        <v>#REF!</v>
      </c>
      <c r="K6" s="366" t="e">
        <f ca="1">VLOOKUP($J$5,INDIRECT($L$2&amp;"!$A:$BA"),2,0)</f>
        <v>#REF!</v>
      </c>
      <c r="L6" s="366"/>
      <c r="M6" s="366" t="e">
        <f ca="1">VLOOKUP($J$5,INDIRECT($L$2&amp;"!$A:$BA"),19,0)</f>
        <v>#REF!</v>
      </c>
      <c r="N6" s="366" t="e">
        <f ca="1">VLOOKUP($J$5,INDIRECT($L$2&amp;"!$A:$BA"),2,0)</f>
        <v>#REF!</v>
      </c>
      <c r="O6" s="366"/>
      <c r="P6" s="366" t="e">
        <f ca="1">VLOOKUP($J$5,INDIRECT($L$2&amp;"!$A:$BA"),19,0)</f>
        <v>#REF!</v>
      </c>
      <c r="Q6" s="366" t="e">
        <f ca="1">VLOOKUP($J$5,INDIRECT($L$2&amp;"!$A:$BA"),2,0)</f>
        <v>#REF!</v>
      </c>
      <c r="R6" s="366"/>
      <c r="S6" s="365" t="s">
        <v>482</v>
      </c>
      <c r="T6" s="365"/>
      <c r="U6" s="365"/>
      <c r="V6" s="365"/>
      <c r="W6" s="365"/>
      <c r="X6" s="365"/>
      <c r="Y6" s="366" t="str">
        <f ca="1">VLOOKUP($Y$7,INDIRECT($M$5&amp;"!$A:$BA"),5,0)</f>
        <v>민간조리원</v>
      </c>
      <c r="Z6" s="366"/>
      <c r="AA6" s="366" t="e">
        <f ca="1">VLOOKUP($J$5,INDIRECT($L$2&amp;"!$A:$BA"),19,0)</f>
        <v>#REF!</v>
      </c>
      <c r="AB6" s="366" t="e">
        <f ca="1">VLOOKUP($J$5,INDIRECT($L$2&amp;"!$A:$BA"),2,0)</f>
        <v>#REF!</v>
      </c>
      <c r="AC6" s="366"/>
      <c r="AD6" s="366" t="e">
        <f ca="1">VLOOKUP($J$5,INDIRECT($L$2&amp;"!$A:$BA"),19,0)</f>
        <v>#REF!</v>
      </c>
      <c r="AE6" s="366" t="e">
        <f ca="1">VLOOKUP($J$5,INDIRECT($L$2&amp;"!$A:$BA"),2,0)</f>
        <v>#REF!</v>
      </c>
      <c r="AF6" s="366"/>
      <c r="AG6" s="366" t="e">
        <f ca="1">VLOOKUP($J$5,INDIRECT($L$2&amp;"!$A:$BA"),19,0)</f>
        <v>#REF!</v>
      </c>
      <c r="AH6" s="366" t="e">
        <f ca="1">VLOOKUP($J$5,INDIRECT($L$2&amp;"!$A:$BA"),2,0)</f>
        <v>#REF!</v>
      </c>
      <c r="AI6" s="367"/>
      <c r="AK6" s="424" t="s">
        <v>378</v>
      </c>
      <c r="AL6" s="424"/>
      <c r="AM6" s="424"/>
      <c r="AN6" s="78" t="s">
        <v>396</v>
      </c>
      <c r="AO6" s="78" t="s">
        <v>398</v>
      </c>
      <c r="AP6" s="78" t="s">
        <v>384</v>
      </c>
      <c r="AQ6" s="78" t="s">
        <v>427</v>
      </c>
      <c r="AR6" s="78" t="s">
        <v>404</v>
      </c>
      <c r="AS6" s="78" t="s">
        <v>313</v>
      </c>
      <c r="AT6" s="78" t="s">
        <v>367</v>
      </c>
      <c r="AU6" s="78" t="s">
        <v>403</v>
      </c>
      <c r="AV6" s="78" t="s">
        <v>429</v>
      </c>
      <c r="AW6" s="78" t="s">
        <v>390</v>
      </c>
      <c r="AX6" s="78" t="s">
        <v>414</v>
      </c>
      <c r="AY6" s="78" t="s">
        <v>363</v>
      </c>
    </row>
    <row r="7" spans="2:51" customFormat="1" ht="21.95" customHeight="1" x14ac:dyDescent="0.3">
      <c r="B7" s="377" t="s">
        <v>1</v>
      </c>
      <c r="C7" s="378"/>
      <c r="D7" s="377"/>
      <c r="E7" s="378"/>
      <c r="F7" s="378"/>
      <c r="G7" s="378"/>
      <c r="H7" s="425" t="str">
        <f ca="1">VLOOKUP($Y$7,INDIRECT($M$5&amp;"!$A:$BA"),2,0)</f>
        <v>길윤미</v>
      </c>
      <c r="I7" s="425"/>
      <c r="J7" s="425" t="e">
        <f ca="1">VLOOKUP($J$5,INDIRECT($L$2&amp;"!$A:$BA"),19,0)</f>
        <v>#REF!</v>
      </c>
      <c r="K7" s="425" t="e">
        <f ca="1">VLOOKUP($J$5,INDIRECT($L$2&amp;"!$A:$BA"),2,0)</f>
        <v>#REF!</v>
      </c>
      <c r="L7" s="425"/>
      <c r="M7" s="425" t="e">
        <f ca="1">VLOOKUP($J$5,INDIRECT($L$2&amp;"!$A:$BA"),19,0)</f>
        <v>#REF!</v>
      </c>
      <c r="N7" s="425" t="e">
        <f ca="1">VLOOKUP($J$5,INDIRECT($L$2&amp;"!$A:$BA"),2,0)</f>
        <v>#REF!</v>
      </c>
      <c r="O7" s="425"/>
      <c r="P7" s="425" t="e">
        <f ca="1">VLOOKUP($J$5,INDIRECT($L$2&amp;"!$A:$BA"),19,0)</f>
        <v>#REF!</v>
      </c>
      <c r="Q7" s="425" t="e">
        <f ca="1">VLOOKUP($J$5,INDIRECT($L$2&amp;"!$A:$BA"),2,0)</f>
        <v>#REF!</v>
      </c>
      <c r="R7" s="425"/>
      <c r="S7" s="378" t="s">
        <v>8</v>
      </c>
      <c r="T7" s="378"/>
      <c r="U7" s="378"/>
      <c r="V7" s="378"/>
      <c r="W7" s="378"/>
      <c r="X7" s="378"/>
      <c r="Y7" s="397">
        <v>1</v>
      </c>
      <c r="Z7" s="398"/>
      <c r="AA7" s="398"/>
      <c r="AB7" s="398"/>
      <c r="AC7" s="398"/>
      <c r="AD7" s="398"/>
      <c r="AE7" s="398"/>
      <c r="AF7" s="398"/>
      <c r="AG7" s="398"/>
      <c r="AH7" s="398"/>
      <c r="AI7" s="399"/>
      <c r="AK7" s="424" t="s">
        <v>328</v>
      </c>
      <c r="AL7" s="424"/>
      <c r="AM7" s="424"/>
      <c r="AN7" s="78" t="s">
        <v>424</v>
      </c>
      <c r="AO7" s="78" t="s">
        <v>424</v>
      </c>
      <c r="AP7" s="78" t="s">
        <v>424</v>
      </c>
      <c r="AQ7" s="78" t="s">
        <v>371</v>
      </c>
      <c r="AR7" s="78" t="s">
        <v>424</v>
      </c>
      <c r="AS7" s="78" t="s">
        <v>424</v>
      </c>
      <c r="AT7" s="78" t="s">
        <v>371</v>
      </c>
      <c r="AU7" s="78" t="s">
        <v>424</v>
      </c>
      <c r="AV7" s="78" t="s">
        <v>371</v>
      </c>
      <c r="AW7" s="78" t="s">
        <v>310</v>
      </c>
      <c r="AX7" s="78" t="s">
        <v>424</v>
      </c>
      <c r="AY7" s="78" t="s">
        <v>432</v>
      </c>
    </row>
    <row r="8" spans="2:51" ht="5.0999999999999996" customHeight="1" x14ac:dyDescent="0.3">
      <c r="AP8"/>
      <c r="AQ8"/>
      <c r="AR8"/>
      <c r="AS8"/>
      <c r="AT8"/>
    </row>
    <row r="9" spans="2:51" customFormat="1" ht="14.45" customHeight="1" x14ac:dyDescent="0.3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</row>
    <row r="10" spans="2:51" customFormat="1" ht="14.45" customHeight="1" x14ac:dyDescent="0.3">
      <c r="B10" s="418" t="s">
        <v>257</v>
      </c>
      <c r="C10" s="418"/>
      <c r="D10" s="418"/>
      <c r="E10" s="418"/>
      <c r="F10" s="418"/>
      <c r="G10" s="418"/>
      <c r="H10" s="418"/>
      <c r="I10" s="418"/>
      <c r="J10" s="418"/>
      <c r="K10" s="418"/>
      <c r="L10" s="418"/>
      <c r="M10" s="418"/>
      <c r="N10" s="418"/>
      <c r="O10" s="418"/>
      <c r="P10" s="418"/>
      <c r="Q10" s="418"/>
      <c r="R10" s="418"/>
      <c r="S10" s="418"/>
      <c r="T10" s="418"/>
      <c r="U10" s="418"/>
      <c r="V10" s="418"/>
      <c r="W10" s="418"/>
      <c r="X10" s="418"/>
      <c r="Y10" s="418"/>
      <c r="Z10" s="418"/>
      <c r="AA10" s="418"/>
      <c r="AB10" s="418"/>
      <c r="AC10" s="418"/>
      <c r="AD10" s="418"/>
      <c r="AE10" s="418"/>
      <c r="AF10" s="418"/>
      <c r="AG10" s="418"/>
      <c r="AK10" s="426"/>
      <c r="AL10" s="426"/>
      <c r="AM10" s="426"/>
      <c r="AN10" s="426"/>
      <c r="AO10" s="426"/>
      <c r="AP10" s="426"/>
      <c r="AQ10" s="426"/>
      <c r="AR10" s="426"/>
      <c r="AS10" s="426"/>
    </row>
    <row r="11" spans="2:51" customFormat="1" ht="14.45" customHeight="1" x14ac:dyDescent="0.3">
      <c r="B11" s="418" t="s">
        <v>452</v>
      </c>
      <c r="C11" s="418"/>
      <c r="D11" s="418"/>
      <c r="E11" s="418"/>
      <c r="F11" s="418"/>
      <c r="G11" s="418"/>
      <c r="H11" s="418"/>
      <c r="I11" s="418"/>
      <c r="J11" s="418"/>
      <c r="K11" s="418"/>
      <c r="L11" s="418"/>
      <c r="M11" s="418"/>
      <c r="N11" s="418"/>
      <c r="O11" s="418"/>
      <c r="P11" s="418"/>
      <c r="Q11" s="418"/>
      <c r="R11" s="418"/>
      <c r="S11" s="418"/>
      <c r="T11" s="418"/>
      <c r="U11" s="418"/>
      <c r="V11" s="418"/>
      <c r="W11" s="418"/>
      <c r="X11" s="418"/>
      <c r="Y11" s="418"/>
      <c r="Z11" s="418"/>
      <c r="AA11" s="418"/>
      <c r="AB11" s="418"/>
      <c r="AC11" s="418"/>
      <c r="AD11" s="418"/>
      <c r="AE11" s="418"/>
      <c r="AF11" s="418"/>
      <c r="AG11" s="418"/>
    </row>
    <row r="12" spans="2:51" customFormat="1" ht="14.45" customHeight="1" x14ac:dyDescent="0.3"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</row>
    <row r="13" spans="2:51" customFormat="1" ht="14.45" customHeight="1" x14ac:dyDescent="0.3">
      <c r="B13" s="392" t="s">
        <v>512</v>
      </c>
      <c r="C13" s="392"/>
      <c r="D13" s="392"/>
      <c r="E13" s="392"/>
      <c r="F13" s="392"/>
      <c r="G13" s="392"/>
      <c r="H13" s="392"/>
      <c r="I13" s="392"/>
      <c r="J13" s="392"/>
      <c r="K13" s="392"/>
      <c r="L13" s="392"/>
      <c r="M13" s="392"/>
      <c r="N13" s="392"/>
      <c r="O13" s="392"/>
      <c r="P13" s="392"/>
      <c r="Q13" s="392"/>
      <c r="R13" s="392"/>
      <c r="S13" s="392"/>
      <c r="T13" s="392"/>
      <c r="U13" s="392"/>
      <c r="V13" s="392"/>
      <c r="W13" s="392"/>
      <c r="X13" s="392"/>
      <c r="Y13" s="392"/>
      <c r="Z13" s="392"/>
      <c r="AA13" s="392"/>
      <c r="AB13" s="392"/>
      <c r="AC13" s="392"/>
      <c r="AD13" s="396" t="s">
        <v>489</v>
      </c>
      <c r="AE13" s="396"/>
      <c r="AF13" s="396"/>
      <c r="AG13" s="396"/>
      <c r="AH13" s="396"/>
      <c r="AI13" s="396"/>
    </row>
    <row r="14" spans="2:51" ht="5.0999999999999996" customHeight="1" x14ac:dyDescent="0.3"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P14"/>
      <c r="AQ14"/>
      <c r="AR14"/>
      <c r="AS14"/>
      <c r="AT14"/>
    </row>
    <row r="15" spans="2:51" customFormat="1" ht="21.95" customHeight="1" x14ac:dyDescent="0.3">
      <c r="B15" s="372" t="s">
        <v>129</v>
      </c>
      <c r="C15" s="373"/>
      <c r="D15" s="372"/>
      <c r="E15" s="373"/>
      <c r="F15" s="373"/>
      <c r="G15" s="373"/>
      <c r="H15" s="373"/>
      <c r="I15" s="373"/>
      <c r="J15" s="373"/>
      <c r="K15" s="373"/>
      <c r="L15" s="373"/>
      <c r="M15" s="373"/>
      <c r="N15" s="373"/>
      <c r="O15" s="373"/>
      <c r="P15" s="373"/>
      <c r="Q15" s="373"/>
      <c r="R15" s="373"/>
      <c r="S15" s="373" t="s">
        <v>35</v>
      </c>
      <c r="T15" s="373"/>
      <c r="U15" s="373"/>
      <c r="V15" s="373"/>
      <c r="W15" s="373"/>
      <c r="X15" s="373"/>
      <c r="Y15" s="373"/>
      <c r="Z15" s="373"/>
      <c r="AA15" s="373"/>
      <c r="AB15" s="373"/>
      <c r="AC15" s="373"/>
      <c r="AD15" s="373"/>
      <c r="AE15" s="373"/>
      <c r="AF15" s="373"/>
      <c r="AG15" s="373"/>
      <c r="AH15" s="373"/>
      <c r="AI15" s="393"/>
    </row>
    <row r="16" spans="2:51" customFormat="1" ht="21.95" customHeight="1" x14ac:dyDescent="0.3">
      <c r="B16" s="368" t="s">
        <v>22</v>
      </c>
      <c r="C16" s="365"/>
      <c r="D16" s="368"/>
      <c r="E16" s="365"/>
      <c r="F16" s="365"/>
      <c r="G16" s="365"/>
      <c r="H16" s="369">
        <f ca="1">VLOOKUP($Y$7,INDIRECT($M$5&amp;"!$A:$BA"),23,0)</f>
        <v>0</v>
      </c>
      <c r="I16" s="370"/>
      <c r="J16" s="370"/>
      <c r="K16" s="370"/>
      <c r="L16" s="370"/>
      <c r="M16" s="370"/>
      <c r="N16" s="370"/>
      <c r="O16" s="370"/>
      <c r="P16" s="370"/>
      <c r="Q16" s="370"/>
      <c r="R16" s="371"/>
      <c r="S16" s="365" t="s">
        <v>141</v>
      </c>
      <c r="T16" s="365"/>
      <c r="U16" s="365"/>
      <c r="V16" s="365"/>
      <c r="W16" s="365"/>
      <c r="X16" s="365"/>
      <c r="Y16" s="366">
        <f ca="1">VLOOKUP($Y$7,INDIRECT($M$5&amp;"!$A:$BA"),32,0)</f>
        <v>0</v>
      </c>
      <c r="Z16" s="366"/>
      <c r="AA16" s="366"/>
      <c r="AB16" s="366"/>
      <c r="AC16" s="366"/>
      <c r="AD16" s="366"/>
      <c r="AE16" s="366"/>
      <c r="AF16" s="366"/>
      <c r="AG16" s="366"/>
      <c r="AH16" s="366"/>
      <c r="AI16" s="367"/>
    </row>
    <row r="17" spans="2:47" customFormat="1" ht="21.95" customHeight="1" x14ac:dyDescent="0.3">
      <c r="B17" s="368" t="s">
        <v>7</v>
      </c>
      <c r="C17" s="365"/>
      <c r="D17" s="368"/>
      <c r="E17" s="365"/>
      <c r="F17" s="365"/>
      <c r="G17" s="365"/>
      <c r="H17" s="369">
        <f ca="1">VLOOKUP($Y$7,INDIRECT($M$5&amp;"!$A:$BA"),24,0)</f>
        <v>0</v>
      </c>
      <c r="I17" s="370"/>
      <c r="J17" s="370"/>
      <c r="K17" s="370"/>
      <c r="L17" s="370"/>
      <c r="M17" s="370"/>
      <c r="N17" s="370"/>
      <c r="O17" s="370"/>
      <c r="P17" s="370"/>
      <c r="Q17" s="370"/>
      <c r="R17" s="371"/>
      <c r="S17" s="365" t="s">
        <v>421</v>
      </c>
      <c r="T17" s="365"/>
      <c r="U17" s="365"/>
      <c r="V17" s="365"/>
      <c r="W17" s="365"/>
      <c r="X17" s="365"/>
      <c r="Y17" s="366">
        <f ca="1">VLOOKUP($Y$7,INDIRECT($M$5&amp;"!$A:$BA"),33,0)</f>
        <v>0</v>
      </c>
      <c r="Z17" s="366"/>
      <c r="AA17" s="366"/>
      <c r="AB17" s="366"/>
      <c r="AC17" s="366"/>
      <c r="AD17" s="366"/>
      <c r="AE17" s="366"/>
      <c r="AF17" s="366"/>
      <c r="AG17" s="366"/>
      <c r="AH17" s="366"/>
      <c r="AI17" s="367"/>
      <c r="AQ17" t="s">
        <v>266</v>
      </c>
    </row>
    <row r="18" spans="2:47" customFormat="1" ht="21.95" customHeight="1" x14ac:dyDescent="0.3">
      <c r="B18" s="368" t="s">
        <v>82</v>
      </c>
      <c r="C18" s="365"/>
      <c r="D18" s="368"/>
      <c r="E18" s="365"/>
      <c r="F18" s="365"/>
      <c r="G18" s="365"/>
      <c r="H18" s="369">
        <f ca="1">VLOOKUP($Y$7,INDIRECT($M$5&amp;"!$A:$BA"),25,0)</f>
        <v>0</v>
      </c>
      <c r="I18" s="370"/>
      <c r="J18" s="370"/>
      <c r="K18" s="370"/>
      <c r="L18" s="370"/>
      <c r="M18" s="370"/>
      <c r="N18" s="370"/>
      <c r="O18" s="370"/>
      <c r="P18" s="370"/>
      <c r="Q18" s="370"/>
      <c r="R18" s="371"/>
      <c r="S18" s="365" t="s">
        <v>94</v>
      </c>
      <c r="T18" s="365"/>
      <c r="U18" s="365"/>
      <c r="V18" s="365"/>
      <c r="W18" s="365"/>
      <c r="X18" s="365"/>
      <c r="Y18" s="366">
        <f ca="1">VLOOKUP($Y$7,INDIRECT($M$5&amp;"!$A:$BA"),34,0)</f>
        <v>0</v>
      </c>
      <c r="Z18" s="366"/>
      <c r="AA18" s="366"/>
      <c r="AB18" s="366"/>
      <c r="AC18" s="366"/>
      <c r="AD18" s="366"/>
      <c r="AE18" s="366"/>
      <c r="AF18" s="366"/>
      <c r="AG18" s="366"/>
      <c r="AH18" s="366"/>
      <c r="AI18" s="367"/>
    </row>
    <row r="19" spans="2:47" customFormat="1" ht="21.95" customHeight="1" x14ac:dyDescent="0.3">
      <c r="B19" s="368" t="s">
        <v>43</v>
      </c>
      <c r="C19" s="365"/>
      <c r="D19" s="368"/>
      <c r="E19" s="365"/>
      <c r="F19" s="365"/>
      <c r="G19" s="365"/>
      <c r="H19" s="369">
        <f ca="1">VLOOKUP($Y$7,INDIRECT($M$5&amp;"!$A:$BA"),26,0)</f>
        <v>0</v>
      </c>
      <c r="I19" s="370"/>
      <c r="J19" s="370"/>
      <c r="K19" s="370"/>
      <c r="L19" s="370"/>
      <c r="M19" s="370"/>
      <c r="N19" s="370"/>
      <c r="O19" s="370"/>
      <c r="P19" s="370"/>
      <c r="Q19" s="370"/>
      <c r="R19" s="371"/>
      <c r="S19" s="365" t="s">
        <v>98</v>
      </c>
      <c r="T19" s="365"/>
      <c r="U19" s="365"/>
      <c r="V19" s="365"/>
      <c r="W19" s="365"/>
      <c r="X19" s="365"/>
      <c r="Y19" s="366">
        <f ca="1">VLOOKUP($Y$7,INDIRECT($M$5&amp;"!$A:$BA"),35,0)</f>
        <v>0</v>
      </c>
      <c r="Z19" s="366"/>
      <c r="AA19" s="366"/>
      <c r="AB19" s="366"/>
      <c r="AC19" s="366"/>
      <c r="AD19" s="366"/>
      <c r="AE19" s="366"/>
      <c r="AF19" s="366"/>
      <c r="AG19" s="366"/>
      <c r="AH19" s="366"/>
      <c r="AI19" s="367"/>
    </row>
    <row r="20" spans="2:47" customFormat="1" ht="21.95" customHeight="1" x14ac:dyDescent="0.3">
      <c r="B20" s="368" t="s">
        <v>315</v>
      </c>
      <c r="C20" s="365"/>
      <c r="D20" s="368"/>
      <c r="E20" s="365"/>
      <c r="F20" s="365"/>
      <c r="G20" s="365"/>
      <c r="H20" s="369">
        <f ca="1">VLOOKUP($Y$7,INDIRECT($M$5&amp;"!$A:$BA"),27,0)</f>
        <v>0</v>
      </c>
      <c r="I20" s="370"/>
      <c r="J20" s="370"/>
      <c r="K20" s="370"/>
      <c r="L20" s="370"/>
      <c r="M20" s="370"/>
      <c r="N20" s="370"/>
      <c r="O20" s="370"/>
      <c r="P20" s="370"/>
      <c r="Q20" s="370"/>
      <c r="R20" s="371"/>
      <c r="S20" s="365" t="s">
        <v>107</v>
      </c>
      <c r="T20" s="365"/>
      <c r="U20" s="365"/>
      <c r="V20" s="365"/>
      <c r="W20" s="365"/>
      <c r="X20" s="365"/>
      <c r="Y20" s="366">
        <v>0</v>
      </c>
      <c r="Z20" s="366"/>
      <c r="AA20" s="366"/>
      <c r="AB20" s="366"/>
      <c r="AC20" s="366"/>
      <c r="AD20" s="366"/>
      <c r="AE20" s="366"/>
      <c r="AF20" s="366"/>
      <c r="AG20" s="366"/>
      <c r="AH20" s="366"/>
      <c r="AI20" s="367"/>
      <c r="AQ20" t="s">
        <v>264</v>
      </c>
    </row>
    <row r="21" spans="2:47" customFormat="1" ht="21.95" customHeight="1" x14ac:dyDescent="0.3">
      <c r="B21" s="368" t="s">
        <v>358</v>
      </c>
      <c r="C21" s="365"/>
      <c r="D21" s="368"/>
      <c r="E21" s="365"/>
      <c r="F21" s="365"/>
      <c r="G21" s="365"/>
      <c r="H21" s="369">
        <f ca="1">VLOOKUP($Y$7,INDIRECT($M$5&amp;"!$A:$BA"),28,0)</f>
        <v>0</v>
      </c>
      <c r="I21" s="370"/>
      <c r="J21" s="370"/>
      <c r="K21" s="370"/>
      <c r="L21" s="370"/>
      <c r="M21" s="370"/>
      <c r="N21" s="370"/>
      <c r="O21" s="370"/>
      <c r="P21" s="370"/>
      <c r="Q21" s="370"/>
      <c r="R21" s="371"/>
      <c r="S21" s="365" t="s">
        <v>37</v>
      </c>
      <c r="T21" s="365"/>
      <c r="U21" s="365"/>
      <c r="V21" s="365"/>
      <c r="W21" s="365"/>
      <c r="X21" s="365"/>
      <c r="Y21" s="366">
        <f ca="1">VLOOKUP($Y$7,INDIRECT($M$5&amp;"!$A:$BA"),36,0)</f>
        <v>0</v>
      </c>
      <c r="Z21" s="366"/>
      <c r="AA21" s="366"/>
      <c r="AB21" s="366"/>
      <c r="AC21" s="366"/>
      <c r="AD21" s="366"/>
      <c r="AE21" s="366"/>
      <c r="AF21" s="366"/>
      <c r="AG21" s="366"/>
      <c r="AH21" s="366"/>
      <c r="AI21" s="367"/>
    </row>
    <row r="22" spans="2:47" customFormat="1" ht="21.95" customHeight="1" x14ac:dyDescent="0.3">
      <c r="B22" s="368" t="s">
        <v>125</v>
      </c>
      <c r="C22" s="365"/>
      <c r="D22" s="368"/>
      <c r="E22" s="365"/>
      <c r="F22" s="365"/>
      <c r="G22" s="365"/>
      <c r="H22" s="369">
        <f ca="1">VLOOKUP($Y$7,INDIRECT($M$5&amp;"!$A:$BA"),29,0)</f>
        <v>0</v>
      </c>
      <c r="I22" s="370"/>
      <c r="J22" s="370"/>
      <c r="K22" s="370"/>
      <c r="L22" s="370"/>
      <c r="M22" s="370"/>
      <c r="N22" s="370"/>
      <c r="O22" s="370"/>
      <c r="P22" s="370"/>
      <c r="Q22" s="370"/>
      <c r="R22" s="371"/>
      <c r="S22" s="365" t="s">
        <v>39</v>
      </c>
      <c r="T22" s="365"/>
      <c r="U22" s="365"/>
      <c r="V22" s="365"/>
      <c r="W22" s="365"/>
      <c r="X22" s="365"/>
      <c r="Y22" s="366">
        <f ca="1">VLOOKUP($Y$7,INDIRECT($M$5&amp;"!$A:$BA"),37,0)</f>
        <v>0</v>
      </c>
      <c r="Z22" s="366"/>
      <c r="AA22" s="366"/>
      <c r="AB22" s="366"/>
      <c r="AC22" s="366"/>
      <c r="AD22" s="366"/>
      <c r="AE22" s="366"/>
      <c r="AF22" s="366"/>
      <c r="AG22" s="366"/>
      <c r="AH22" s="366"/>
      <c r="AI22" s="367"/>
    </row>
    <row r="23" spans="2:47" customFormat="1" ht="21.95" customHeight="1" x14ac:dyDescent="0.3">
      <c r="B23" s="413" t="s">
        <v>405</v>
      </c>
      <c r="C23" s="414"/>
      <c r="D23" s="413"/>
      <c r="E23" s="414"/>
      <c r="F23" s="414"/>
      <c r="G23" s="415"/>
      <c r="H23" s="369">
        <f ca="1">VLOOKUP($Y$7,INDIRECT($M$5&amp;"!$A:$BA"),30,0)</f>
        <v>0</v>
      </c>
      <c r="I23" s="370"/>
      <c r="J23" s="370"/>
      <c r="K23" s="370"/>
      <c r="L23" s="370"/>
      <c r="M23" s="370"/>
      <c r="N23" s="370"/>
      <c r="O23" s="370"/>
      <c r="P23" s="370"/>
      <c r="Q23" s="370"/>
      <c r="R23" s="371"/>
      <c r="S23" s="416" t="s">
        <v>430</v>
      </c>
      <c r="T23" s="414"/>
      <c r="U23" s="416"/>
      <c r="V23" s="414"/>
      <c r="W23" s="414"/>
      <c r="X23" s="415"/>
      <c r="Y23" s="369">
        <f ca="1">VLOOKUP($Y$7,INDIRECT($M$5&amp;"!$A:$BA"),38,0)</f>
        <v>0</v>
      </c>
      <c r="Z23" s="370"/>
      <c r="AA23" s="370"/>
      <c r="AB23" s="370"/>
      <c r="AC23" s="370"/>
      <c r="AD23" s="370"/>
      <c r="AE23" s="370"/>
      <c r="AF23" s="370"/>
      <c r="AG23" s="370"/>
      <c r="AH23" s="370"/>
      <c r="AI23" s="417"/>
    </row>
    <row r="24" spans="2:47" customFormat="1" ht="21.95" customHeight="1" x14ac:dyDescent="0.3">
      <c r="B24" s="368" t="s">
        <v>121</v>
      </c>
      <c r="C24" s="365"/>
      <c r="D24" s="368"/>
      <c r="E24" s="365"/>
      <c r="F24" s="365"/>
      <c r="G24" s="365"/>
      <c r="H24" s="369">
        <f ca="1">VLOOKUP($Y$7,INDIRECT($M$5&amp;"!$A:$BA"),31,0)</f>
        <v>0</v>
      </c>
      <c r="I24" s="370"/>
      <c r="J24" s="370"/>
      <c r="K24" s="370"/>
      <c r="L24" s="370"/>
      <c r="M24" s="370"/>
      <c r="N24" s="370"/>
      <c r="O24" s="370"/>
      <c r="P24" s="370"/>
      <c r="Q24" s="370"/>
      <c r="R24" s="371"/>
      <c r="S24" s="365" t="s">
        <v>102</v>
      </c>
      <c r="T24" s="365"/>
      <c r="U24" s="365"/>
      <c r="V24" s="365"/>
      <c r="W24" s="365"/>
      <c r="X24" s="365"/>
      <c r="Y24" s="366">
        <f ca="1">VLOOKUP($Y$7,INDIRECT($M$5&amp;"!$A:$BA"),21,0)</f>
        <v>0</v>
      </c>
      <c r="Z24" s="366"/>
      <c r="AA24" s="366"/>
      <c r="AB24" s="366"/>
      <c r="AC24" s="366"/>
      <c r="AD24" s="366"/>
      <c r="AE24" s="366"/>
      <c r="AF24" s="366"/>
      <c r="AG24" s="366"/>
      <c r="AH24" s="366"/>
      <c r="AI24" s="367"/>
      <c r="AU24" s="69"/>
    </row>
    <row r="25" spans="2:47" customFormat="1" ht="21.95" customHeight="1" x14ac:dyDescent="0.3">
      <c r="B25" s="379" t="s">
        <v>45</v>
      </c>
      <c r="C25" s="380"/>
      <c r="D25" s="379"/>
      <c r="E25" s="380"/>
      <c r="F25" s="380"/>
      <c r="G25" s="380"/>
      <c r="H25" s="381">
        <f ca="1">SUM(H16:R24)</f>
        <v>0</v>
      </c>
      <c r="I25" s="382"/>
      <c r="J25" s="382"/>
      <c r="K25" s="382"/>
      <c r="L25" s="382"/>
      <c r="M25" s="382"/>
      <c r="N25" s="382"/>
      <c r="O25" s="382"/>
      <c r="P25" s="382"/>
      <c r="Q25" s="382"/>
      <c r="R25" s="383"/>
      <c r="S25" s="365" t="s">
        <v>17</v>
      </c>
      <c r="T25" s="365"/>
      <c r="U25" s="365"/>
      <c r="V25" s="365"/>
      <c r="W25" s="365"/>
      <c r="X25" s="365"/>
      <c r="Y25" s="384">
        <f ca="1">SUM(Y16:AI24)</f>
        <v>0</v>
      </c>
      <c r="Z25" s="384"/>
      <c r="AA25" s="384"/>
      <c r="AB25" s="384"/>
      <c r="AC25" s="384"/>
      <c r="AD25" s="384"/>
      <c r="AE25" s="384"/>
      <c r="AF25" s="384"/>
      <c r="AG25" s="384"/>
      <c r="AH25" s="384"/>
      <c r="AI25" s="385"/>
    </row>
    <row r="26" spans="2:47" customFormat="1" ht="21.95" customHeight="1" x14ac:dyDescent="0.3"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4"/>
      <c r="S26" s="386" t="s">
        <v>47</v>
      </c>
      <c r="T26" s="387"/>
      <c r="U26" s="386"/>
      <c r="V26" s="387"/>
      <c r="W26" s="387"/>
      <c r="X26" s="388"/>
      <c r="Y26" s="389">
        <f ca="1">H25-Y25</f>
        <v>0</v>
      </c>
      <c r="Z26" s="390"/>
      <c r="AA26" s="390"/>
      <c r="AB26" s="390"/>
      <c r="AC26" s="390"/>
      <c r="AD26" s="390"/>
      <c r="AE26" s="390"/>
      <c r="AF26" s="390"/>
      <c r="AG26" s="390"/>
      <c r="AH26" s="390"/>
      <c r="AI26" s="391"/>
    </row>
    <row r="27" spans="2:47" customFormat="1" ht="14.45" customHeight="1" x14ac:dyDescent="0.3"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</row>
    <row r="28" spans="2:47" customFormat="1" ht="14.45" customHeight="1" x14ac:dyDescent="0.3">
      <c r="B28" s="392" t="s">
        <v>59</v>
      </c>
      <c r="C28" s="392"/>
      <c r="D28" s="392"/>
      <c r="E28" s="392"/>
      <c r="F28" s="392"/>
      <c r="G28" s="392"/>
      <c r="H28" s="392"/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2"/>
      <c r="T28" s="392"/>
      <c r="U28" s="392"/>
      <c r="V28" s="392"/>
      <c r="W28" s="392"/>
      <c r="X28" s="392"/>
      <c r="Y28" s="392"/>
      <c r="Z28" s="392"/>
      <c r="AA28" s="392"/>
      <c r="AB28" s="392"/>
      <c r="AC28" s="392"/>
      <c r="AD28" s="392"/>
      <c r="AE28" s="392"/>
      <c r="AF28" s="392"/>
      <c r="AG28" s="392"/>
      <c r="AH28" s="392"/>
      <c r="AI28" s="392"/>
    </row>
    <row r="29" spans="2:47" ht="5.0999999999999996" customHeight="1" x14ac:dyDescent="0.3"/>
    <row r="30" spans="2:47" customFormat="1" ht="21.95" customHeight="1" x14ac:dyDescent="0.3">
      <c r="B30" s="372" t="s">
        <v>57</v>
      </c>
      <c r="C30" s="373"/>
      <c r="D30" s="372"/>
      <c r="E30" s="373"/>
      <c r="F30" s="373"/>
      <c r="G30" s="373"/>
      <c r="H30" s="373"/>
      <c r="I30" s="373"/>
      <c r="J30" s="373" t="s">
        <v>30</v>
      </c>
      <c r="K30" s="373"/>
      <c r="L30" s="373"/>
      <c r="M30" s="373"/>
      <c r="N30" s="373"/>
      <c r="O30" s="373"/>
      <c r="P30" s="373"/>
      <c r="Q30" s="373" t="s">
        <v>75</v>
      </c>
      <c r="R30" s="373"/>
      <c r="S30" s="373"/>
      <c r="T30" s="373"/>
      <c r="U30" s="373"/>
      <c r="V30" s="373"/>
      <c r="W30" s="373"/>
      <c r="X30" s="373" t="s">
        <v>58</v>
      </c>
      <c r="Y30" s="373"/>
      <c r="Z30" s="373"/>
      <c r="AA30" s="373"/>
      <c r="AB30" s="373"/>
      <c r="AC30" s="373"/>
      <c r="AD30" s="373" t="s">
        <v>426</v>
      </c>
      <c r="AE30" s="373"/>
      <c r="AF30" s="373"/>
      <c r="AG30" s="373"/>
      <c r="AH30" s="373"/>
      <c r="AI30" s="393"/>
      <c r="AK30" s="79"/>
      <c r="AL30" s="79"/>
      <c r="AM30" s="79"/>
      <c r="AN30" s="79"/>
      <c r="AO30" s="79"/>
      <c r="AP30" s="79"/>
      <c r="AQ30" s="79"/>
      <c r="AR30" s="79"/>
      <c r="AS30" s="79"/>
      <c r="AT30" s="79"/>
    </row>
    <row r="31" spans="2:47" customFormat="1" ht="21.95" customHeight="1" x14ac:dyDescent="0.3">
      <c r="B31" s="394" t="str">
        <f ca="1">VLOOKUP($Y$7,INDIRECT($M$5&amp;"!$A:$BA"),13,0)&amp;"시간"</f>
        <v>시간</v>
      </c>
      <c r="C31" s="395"/>
      <c r="D31" s="394"/>
      <c r="E31" s="395"/>
      <c r="F31" s="395"/>
      <c r="G31" s="395"/>
      <c r="H31" s="395"/>
      <c r="I31" s="395"/>
      <c r="J31" s="395" t="str">
        <f ca="1">VLOOKUP($Y$7,INDIRECT($M$5&amp;"!$A:$BA"),14,0)&amp;"시간"</f>
        <v>시간</v>
      </c>
      <c r="K31" s="395"/>
      <c r="L31" s="395"/>
      <c r="M31" s="395"/>
      <c r="N31" s="395"/>
      <c r="O31" s="395"/>
      <c r="P31" s="395"/>
      <c r="Q31" s="395" t="str">
        <f ca="1">VLOOKUP($Y$7,INDIRECT($M$5&amp;"!$A:$BA"),15,0)&amp;"시간"</f>
        <v>시간</v>
      </c>
      <c r="R31" s="395"/>
      <c r="S31" s="395"/>
      <c r="T31" s="395"/>
      <c r="U31" s="395"/>
      <c r="V31" s="395"/>
      <c r="W31" s="395"/>
      <c r="X31" s="400">
        <f ca="1">VLOOKUP($Y$7,INDIRECT($M$5&amp;"!$A:$BA"),10,0)</f>
        <v>0</v>
      </c>
      <c r="Y31" s="401"/>
      <c r="Z31" s="401"/>
      <c r="AA31" s="401"/>
      <c r="AB31" s="401"/>
      <c r="AC31" s="402"/>
      <c r="AD31" s="395"/>
      <c r="AE31" s="395"/>
      <c r="AF31" s="395"/>
      <c r="AG31" s="395"/>
      <c r="AH31" s="395"/>
      <c r="AI31" s="403"/>
    </row>
    <row r="32" spans="2:47" customFormat="1" ht="14.45" customHeight="1" x14ac:dyDescent="0.3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</row>
    <row r="33" spans="2:35" customFormat="1" ht="14.45" customHeight="1" x14ac:dyDescent="0.3">
      <c r="B33" s="392" t="s">
        <v>476</v>
      </c>
      <c r="C33" s="392"/>
      <c r="D33" s="392"/>
      <c r="E33" s="392"/>
      <c r="F33" s="392"/>
      <c r="G33" s="392"/>
      <c r="H33" s="392"/>
      <c r="I33" s="392"/>
      <c r="J33" s="392"/>
      <c r="K33" s="392"/>
      <c r="L33" s="392"/>
      <c r="M33" s="392"/>
      <c r="N33" s="392"/>
      <c r="O33" s="392"/>
      <c r="P33" s="392"/>
      <c r="Q33" s="392"/>
      <c r="R33" s="392"/>
      <c r="S33" s="392"/>
      <c r="T33" s="392"/>
      <c r="U33" s="392"/>
      <c r="V33" s="392"/>
      <c r="W33" s="392"/>
      <c r="X33" s="392"/>
      <c r="Y33" s="392"/>
      <c r="Z33" s="392"/>
      <c r="AA33" s="392"/>
      <c r="AB33" s="392"/>
      <c r="AC33" s="392"/>
      <c r="AD33" s="392"/>
      <c r="AE33" s="392"/>
      <c r="AF33" s="392"/>
      <c r="AG33" s="392"/>
      <c r="AH33" s="392"/>
      <c r="AI33" s="392"/>
    </row>
    <row r="34" spans="2:35" ht="5.0999999999999996" customHeight="1" x14ac:dyDescent="0.3"/>
    <row r="35" spans="2:35" customFormat="1" ht="20.100000000000001" customHeight="1" x14ac:dyDescent="0.3">
      <c r="B35" s="372" t="s">
        <v>66</v>
      </c>
      <c r="C35" s="373"/>
      <c r="D35" s="372"/>
      <c r="E35" s="373"/>
      <c r="F35" s="373"/>
      <c r="G35" s="373"/>
      <c r="H35" s="373" t="s">
        <v>546</v>
      </c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 t="s">
        <v>66</v>
      </c>
      <c r="T35" s="373"/>
      <c r="U35" s="373"/>
      <c r="V35" s="373"/>
      <c r="W35" s="373"/>
      <c r="X35" s="373"/>
      <c r="Y35" s="373" t="s">
        <v>546</v>
      </c>
      <c r="Z35" s="373"/>
      <c r="AA35" s="373"/>
      <c r="AB35" s="373"/>
      <c r="AC35" s="373"/>
      <c r="AD35" s="373"/>
      <c r="AE35" s="373"/>
      <c r="AF35" s="373"/>
      <c r="AG35" s="373"/>
      <c r="AH35" s="373"/>
      <c r="AI35" s="393"/>
    </row>
    <row r="36" spans="2:35" customFormat="1" ht="20.100000000000001" customHeight="1" x14ac:dyDescent="0.3">
      <c r="B36" s="408" t="s">
        <v>57</v>
      </c>
      <c r="C36" s="409"/>
      <c r="D36" s="408"/>
      <c r="E36" s="409"/>
      <c r="F36" s="409"/>
      <c r="G36" s="409"/>
      <c r="H36" s="409" t="s">
        <v>291</v>
      </c>
      <c r="I36" s="409"/>
      <c r="J36" s="409"/>
      <c r="K36" s="409"/>
      <c r="L36" s="409"/>
      <c r="M36" s="409"/>
      <c r="N36" s="409"/>
      <c r="O36" s="409"/>
      <c r="P36" s="409"/>
      <c r="Q36" s="409"/>
      <c r="R36" s="409"/>
      <c r="S36" s="409" t="s">
        <v>94</v>
      </c>
      <c r="T36" s="409"/>
      <c r="U36" s="409"/>
      <c r="V36" s="409"/>
      <c r="W36" s="409"/>
      <c r="X36" s="409"/>
      <c r="Y36" s="409" t="s">
        <v>527</v>
      </c>
      <c r="Z36" s="409"/>
      <c r="AA36" s="409"/>
      <c r="AB36" s="409"/>
      <c r="AC36" s="409"/>
      <c r="AD36" s="409"/>
      <c r="AE36" s="409"/>
      <c r="AF36" s="409"/>
      <c r="AG36" s="409"/>
      <c r="AH36" s="409"/>
      <c r="AI36" s="410"/>
    </row>
    <row r="37" spans="2:35" customFormat="1" ht="20.100000000000001" customHeight="1" x14ac:dyDescent="0.3">
      <c r="B37" s="408" t="s">
        <v>30</v>
      </c>
      <c r="C37" s="409"/>
      <c r="D37" s="408"/>
      <c r="E37" s="409"/>
      <c r="F37" s="409"/>
      <c r="G37" s="409"/>
      <c r="H37" s="409" t="s">
        <v>292</v>
      </c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 t="s">
        <v>98</v>
      </c>
      <c r="T37" s="409"/>
      <c r="U37" s="409"/>
      <c r="V37" s="409"/>
      <c r="W37" s="409"/>
      <c r="X37" s="409"/>
      <c r="Y37" s="409" t="s">
        <v>524</v>
      </c>
      <c r="Z37" s="409"/>
      <c r="AA37" s="409"/>
      <c r="AB37" s="409"/>
      <c r="AC37" s="409"/>
      <c r="AD37" s="409"/>
      <c r="AE37" s="409"/>
      <c r="AF37" s="409"/>
      <c r="AG37" s="409"/>
      <c r="AH37" s="409"/>
      <c r="AI37" s="410"/>
    </row>
    <row r="38" spans="2:35" customFormat="1" ht="20.100000000000001" customHeight="1" x14ac:dyDescent="0.3">
      <c r="B38" s="408" t="s">
        <v>75</v>
      </c>
      <c r="C38" s="409"/>
      <c r="D38" s="408"/>
      <c r="E38" s="409"/>
      <c r="F38" s="409"/>
      <c r="G38" s="409"/>
      <c r="H38" s="409" t="s">
        <v>274</v>
      </c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 t="s">
        <v>107</v>
      </c>
      <c r="T38" s="409"/>
      <c r="U38" s="409"/>
      <c r="V38" s="409"/>
      <c r="W38" s="409"/>
      <c r="X38" s="409"/>
      <c r="Y38" s="409" t="s">
        <v>216</v>
      </c>
      <c r="Z38" s="409"/>
      <c r="AA38" s="409"/>
      <c r="AB38" s="409"/>
      <c r="AC38" s="409"/>
      <c r="AD38" s="409"/>
      <c r="AE38" s="409"/>
      <c r="AF38" s="409"/>
      <c r="AG38" s="409"/>
      <c r="AH38" s="409"/>
      <c r="AI38" s="410"/>
    </row>
    <row r="39" spans="2:35" customFormat="1" ht="20.100000000000001" customHeight="1" x14ac:dyDescent="0.3">
      <c r="B39" s="404" t="s">
        <v>141</v>
      </c>
      <c r="C39" s="405"/>
      <c r="D39" s="404"/>
      <c r="E39" s="405"/>
      <c r="F39" s="405"/>
      <c r="G39" s="405"/>
      <c r="H39" s="406" t="s">
        <v>217</v>
      </c>
      <c r="I39" s="405"/>
      <c r="J39" s="405"/>
      <c r="K39" s="405"/>
      <c r="L39" s="405"/>
      <c r="M39" s="405"/>
      <c r="N39" s="405"/>
      <c r="O39" s="405"/>
      <c r="P39" s="405"/>
      <c r="Q39" s="405"/>
      <c r="R39" s="405"/>
      <c r="S39" s="405" t="s">
        <v>37</v>
      </c>
      <c r="T39" s="405"/>
      <c r="U39" s="405"/>
      <c r="V39" s="405"/>
      <c r="W39" s="405"/>
      <c r="X39" s="405"/>
      <c r="Y39" s="405" t="s">
        <v>571</v>
      </c>
      <c r="Z39" s="405"/>
      <c r="AA39" s="405"/>
      <c r="AB39" s="405"/>
      <c r="AC39" s="405"/>
      <c r="AD39" s="405"/>
      <c r="AE39" s="405"/>
      <c r="AF39" s="405"/>
      <c r="AG39" s="405"/>
      <c r="AH39" s="405"/>
      <c r="AI39" s="407"/>
    </row>
    <row r="40" spans="2:35" customFormat="1" ht="18" customHeight="1" x14ac:dyDescent="0.3">
      <c r="B40" s="75"/>
      <c r="C40" s="75"/>
      <c r="D40" s="75"/>
      <c r="E40" s="75"/>
      <c r="F40" s="75"/>
      <c r="G40" s="75"/>
      <c r="H40" s="76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</row>
    <row r="41" spans="2:35" customFormat="1" ht="12.95" customHeight="1" x14ac:dyDescent="0.3"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</row>
    <row r="42" spans="2:35" customFormat="1" ht="20.100000000000001" customHeight="1" x14ac:dyDescent="0.3">
      <c r="B42" s="364" t="s">
        <v>504</v>
      </c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4"/>
      <c r="Z42" s="364"/>
      <c r="AA42" s="364"/>
      <c r="AB42" s="364"/>
      <c r="AC42" s="364"/>
      <c r="AD42" s="364"/>
      <c r="AE42" s="364"/>
      <c r="AF42" s="364"/>
      <c r="AG42" s="364"/>
      <c r="AH42" s="364"/>
      <c r="AI42" s="364"/>
    </row>
    <row r="43" spans="2:35" customFormat="1" ht="20.100000000000001" customHeight="1" x14ac:dyDescent="0.3">
      <c r="B43" s="364" t="s">
        <v>530</v>
      </c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64"/>
      <c r="AB43" s="364"/>
      <c r="AC43" s="364"/>
      <c r="AD43" s="364"/>
      <c r="AE43" s="364"/>
      <c r="AF43" s="364"/>
      <c r="AG43" s="364"/>
      <c r="AH43" s="364"/>
      <c r="AI43" s="364"/>
    </row>
  </sheetData>
  <sheetProtection selectLockedCells="1" selectUnlockedCells="1"/>
  <mergeCells count="100">
    <mergeCell ref="AK10:AS10"/>
    <mergeCell ref="AN5:AO5"/>
    <mergeCell ref="M5:R5"/>
    <mergeCell ref="H5:L5"/>
    <mergeCell ref="AK6:AM6"/>
    <mergeCell ref="AK7:AM7"/>
    <mergeCell ref="Y6:AI6"/>
    <mergeCell ref="H7:R7"/>
    <mergeCell ref="B2:AI4"/>
    <mergeCell ref="H23:R23"/>
    <mergeCell ref="B23:G23"/>
    <mergeCell ref="S23:X23"/>
    <mergeCell ref="Y23:AI23"/>
    <mergeCell ref="B10:AG10"/>
    <mergeCell ref="B11:AG11"/>
    <mergeCell ref="B39:G39"/>
    <mergeCell ref="H39:R39"/>
    <mergeCell ref="S39:X39"/>
    <mergeCell ref="Y39:AI39"/>
    <mergeCell ref="B36:G36"/>
    <mergeCell ref="H36:R36"/>
    <mergeCell ref="S36:X36"/>
    <mergeCell ref="Y36:AI36"/>
    <mergeCell ref="B38:G38"/>
    <mergeCell ref="H38:R38"/>
    <mergeCell ref="S38:X38"/>
    <mergeCell ref="Y38:AI38"/>
    <mergeCell ref="B37:G37"/>
    <mergeCell ref="H37:R37"/>
    <mergeCell ref="S37:X37"/>
    <mergeCell ref="Y37:AI37"/>
    <mergeCell ref="B33:AI33"/>
    <mergeCell ref="B35:G35"/>
    <mergeCell ref="H35:R35"/>
    <mergeCell ref="S35:X35"/>
    <mergeCell ref="Y35:AI35"/>
    <mergeCell ref="AD13:AI13"/>
    <mergeCell ref="B13:AC13"/>
    <mergeCell ref="S7:X7"/>
    <mergeCell ref="Y7:AI7"/>
    <mergeCell ref="X31:AC31"/>
    <mergeCell ref="AD31:AI31"/>
    <mergeCell ref="B19:G19"/>
    <mergeCell ref="H19:R19"/>
    <mergeCell ref="S19:X19"/>
    <mergeCell ref="Y19:AI19"/>
    <mergeCell ref="B15:R15"/>
    <mergeCell ref="S15:AI15"/>
    <mergeCell ref="B16:G16"/>
    <mergeCell ref="H16:R16"/>
    <mergeCell ref="S16:X16"/>
    <mergeCell ref="Y16:AI16"/>
    <mergeCell ref="B17:G17"/>
    <mergeCell ref="H17:R17"/>
    <mergeCell ref="B20:G20"/>
    <mergeCell ref="H20:R20"/>
    <mergeCell ref="S20:X20"/>
    <mergeCell ref="Y20:AI20"/>
    <mergeCell ref="B21:G21"/>
    <mergeCell ref="H21:R21"/>
    <mergeCell ref="S21:X21"/>
    <mergeCell ref="Y21:AI21"/>
    <mergeCell ref="B7:G7"/>
    <mergeCell ref="B42:AI42"/>
    <mergeCell ref="B25:G25"/>
    <mergeCell ref="H25:R25"/>
    <mergeCell ref="S25:X25"/>
    <mergeCell ref="Y25:AI25"/>
    <mergeCell ref="S26:X26"/>
    <mergeCell ref="Y26:AI26"/>
    <mergeCell ref="B28:AI28"/>
    <mergeCell ref="B30:I30"/>
    <mergeCell ref="J30:P30"/>
    <mergeCell ref="Q30:W30"/>
    <mergeCell ref="X30:AC30"/>
    <mergeCell ref="AD30:AI30"/>
    <mergeCell ref="B31:I31"/>
    <mergeCell ref="J31:P31"/>
    <mergeCell ref="B5:G5"/>
    <mergeCell ref="S5:X5"/>
    <mergeCell ref="Y5:AI5"/>
    <mergeCell ref="B6:G6"/>
    <mergeCell ref="H6:R6"/>
    <mergeCell ref="S6:X6"/>
    <mergeCell ref="B43:AI43"/>
    <mergeCell ref="S17:X17"/>
    <mergeCell ref="Y17:AI17"/>
    <mergeCell ref="B18:G18"/>
    <mergeCell ref="H18:R18"/>
    <mergeCell ref="S18:X18"/>
    <mergeCell ref="Y18:AI18"/>
    <mergeCell ref="Q31:W31"/>
    <mergeCell ref="B22:G22"/>
    <mergeCell ref="H22:R22"/>
    <mergeCell ref="S22:X22"/>
    <mergeCell ref="Y22:AI22"/>
    <mergeCell ref="B24:G24"/>
    <mergeCell ref="H24:R24"/>
    <mergeCell ref="S24:X24"/>
    <mergeCell ref="Y24:AI24"/>
  </mergeCells>
  <phoneticPr fontId="63" type="noConversion"/>
  <dataValidations count="14">
    <dataValidation type="list" operator="equal" allowBlank="1" showInputMessage="1" showErrorMessage="1" sqref="M5:R5" xr:uid="{00000000-0002-0000-1000-000000000000}">
      <formula1>$AN$6:$AY$6</formula1>
    </dataValidation>
    <dataValidation type="list" operator="equal" allowBlank="1" showInputMessage="1" showErrorMessage="1" sqref="AN7:AY7" xr:uid="{00000000-0002-0000-1000-000001000000}">
      <formula1>"01일,02일,03일,04일,05일,06일,07일,08일,09일,10일,11일,12일,13일,14일,15일,16일,17일,18일,19일,20일,21일,22일,23일,24일,25일,26일,27일,28일,29일,30일,31일"</formula1>
    </dataValidation>
    <dataValidation type="custom" operator="equal" allowBlank="1" showInputMessage="1" showErrorMessage="1" sqref="AO6" xr:uid="{00000000-0002-0000-1000-000002000000}">
      <formula1>"02월"</formula1>
    </dataValidation>
    <dataValidation type="custom" operator="equal" allowBlank="1" showInputMessage="1" showErrorMessage="1" sqref="AP6" xr:uid="{00000000-0002-0000-1000-000003000000}">
      <formula1>"03월"</formula1>
    </dataValidation>
    <dataValidation type="custom" operator="equal" allowBlank="1" showInputMessage="1" showErrorMessage="1" sqref="AQ6" xr:uid="{00000000-0002-0000-1000-000004000000}">
      <formula1>"04월"</formula1>
    </dataValidation>
    <dataValidation type="custom" operator="equal" allowBlank="1" showInputMessage="1" showErrorMessage="1" sqref="AR6" xr:uid="{00000000-0002-0000-1000-000005000000}">
      <formula1>"05월"</formula1>
    </dataValidation>
    <dataValidation type="custom" operator="equal" allowBlank="1" showInputMessage="1" showErrorMessage="1" sqref="AS6" xr:uid="{00000000-0002-0000-1000-000006000000}">
      <formula1>"06월"</formula1>
    </dataValidation>
    <dataValidation type="custom" operator="equal" allowBlank="1" showInputMessage="1" showErrorMessage="1" sqref="AT6" xr:uid="{00000000-0002-0000-1000-000007000000}">
      <formula1>"07월"</formula1>
    </dataValidation>
    <dataValidation type="custom" operator="equal" allowBlank="1" showInputMessage="1" showErrorMessage="1" sqref="AU6" xr:uid="{00000000-0002-0000-1000-000008000000}">
      <formula1>"08월"</formula1>
    </dataValidation>
    <dataValidation type="custom" operator="equal" allowBlank="1" showInputMessage="1" showErrorMessage="1" sqref="AV6" xr:uid="{00000000-0002-0000-1000-000009000000}">
      <formula1>"09월"</formula1>
    </dataValidation>
    <dataValidation type="custom" operator="equal" allowBlank="1" showInputMessage="1" showErrorMessage="1" sqref="AW6" xr:uid="{00000000-0002-0000-1000-00000A000000}">
      <formula1>"10월"</formula1>
    </dataValidation>
    <dataValidation type="custom" operator="equal" allowBlank="1" showInputMessage="1" showErrorMessage="1" sqref="AX6" xr:uid="{00000000-0002-0000-1000-00000B000000}">
      <formula1>"11월"</formula1>
    </dataValidation>
    <dataValidation type="custom" operator="equal" allowBlank="1" showInputMessage="1" showErrorMessage="1" sqref="AY6" xr:uid="{00000000-0002-0000-1000-00000C000000}">
      <formula1>"12월"</formula1>
    </dataValidation>
    <dataValidation type="custom" operator="equal" allowBlank="1" showInputMessage="1" showErrorMessage="1" sqref="AN6" xr:uid="{00000000-0002-0000-1000-00000D000000}">
      <formula1>"01월"</formula1>
    </dataValidation>
  </dataValidations>
  <printOptions horizontalCentered="1"/>
  <pageMargins left="0.78694444894790649" right="0.78694444894790649" top="0.78694444894790649" bottom="0.78694444894790649" header="0" footer="0"/>
  <pageSetup paperSize="9" scale="89" orientation="portrait" horizontalDpi="360" verticalDpi="360" r:id="rId1"/>
  <colBreaks count="1" manualBreakCount="1">
    <brk id="35" max="16383" man="1"/>
  </colBreaks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A2:HB32"/>
  <sheetViews>
    <sheetView showGridLines="0" zoomScaleNormal="100" zoomScaleSheetLayoutView="75" workbookViewId="0">
      <selection activeCell="AR7" sqref="AR7"/>
    </sheetView>
  </sheetViews>
  <sheetFormatPr defaultColWidth="8.875" defaultRowHeight="30" customHeight="1" x14ac:dyDescent="0.3"/>
  <cols>
    <col min="1" max="37" width="2.125" style="167" customWidth="1"/>
    <col min="38" max="42" width="2.25" style="167" customWidth="1"/>
    <col min="43" max="43" width="9" style="99"/>
    <col min="44" max="44" width="10.875" style="99" customWidth="1"/>
    <col min="45" max="45" width="9" style="99"/>
    <col min="46" max="210" width="2.25" style="167" customWidth="1"/>
  </cols>
  <sheetData>
    <row r="2" spans="1:46" ht="24.95" customHeight="1" x14ac:dyDescent="0.3">
      <c r="A2" s="449" t="s">
        <v>109</v>
      </c>
      <c r="B2" s="450"/>
      <c r="C2" s="450"/>
      <c r="D2" s="450"/>
      <c r="E2" s="450"/>
      <c r="F2" s="450"/>
      <c r="G2" s="445" t="s">
        <v>293</v>
      </c>
      <c r="H2" s="446"/>
      <c r="I2" s="446"/>
      <c r="J2" s="446"/>
      <c r="K2" s="446"/>
      <c r="L2" s="446"/>
      <c r="M2" s="446"/>
      <c r="N2" s="446"/>
      <c r="O2" s="446"/>
      <c r="P2" s="446"/>
      <c r="Q2" s="446"/>
      <c r="R2" s="446"/>
      <c r="S2" s="446"/>
      <c r="T2" s="446"/>
      <c r="U2" s="446"/>
      <c r="V2" s="446"/>
      <c r="W2" s="446"/>
      <c r="X2" s="446"/>
      <c r="Y2" s="446"/>
      <c r="Z2" s="446"/>
      <c r="AA2" s="446"/>
      <c r="AB2" s="446"/>
      <c r="AC2" s="446"/>
      <c r="AD2" s="446"/>
      <c r="AE2" s="446"/>
      <c r="AF2" s="446"/>
      <c r="AG2" s="446"/>
      <c r="AH2" s="446"/>
      <c r="AI2" s="446"/>
      <c r="AJ2" s="443" t="s">
        <v>137</v>
      </c>
      <c r="AK2" s="443"/>
      <c r="AL2" s="443"/>
      <c r="AM2" s="443"/>
      <c r="AN2" s="443"/>
      <c r="AO2" s="444"/>
    </row>
    <row r="3" spans="1:46" ht="24.95" customHeight="1" x14ac:dyDescent="0.3">
      <c r="A3" s="451" t="s">
        <v>382</v>
      </c>
      <c r="B3" s="436"/>
      <c r="C3" s="436"/>
      <c r="D3" s="436"/>
      <c r="E3" s="436"/>
      <c r="F3" s="437"/>
      <c r="G3" s="447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448"/>
      <c r="Z3" s="448"/>
      <c r="AA3" s="448"/>
      <c r="AB3" s="448"/>
      <c r="AC3" s="448"/>
      <c r="AD3" s="448"/>
      <c r="AE3" s="448"/>
      <c r="AF3" s="448"/>
      <c r="AG3" s="448"/>
      <c r="AH3" s="448"/>
      <c r="AI3" s="448"/>
      <c r="AJ3" s="440">
        <f ca="1">NOW()</f>
        <v>45044.561282754628</v>
      </c>
      <c r="AK3" s="441"/>
      <c r="AL3" s="441"/>
      <c r="AM3" s="441"/>
      <c r="AN3" s="441"/>
      <c r="AO3" s="442"/>
    </row>
    <row r="4" spans="1:46" ht="29.1" customHeight="1" x14ac:dyDescent="0.3">
      <c r="A4" s="458" t="s">
        <v>389</v>
      </c>
      <c r="B4" s="459"/>
      <c r="C4" s="199" t="s">
        <v>248</v>
      </c>
      <c r="D4" s="200"/>
      <c r="E4" s="200"/>
      <c r="F4" s="200"/>
      <c r="G4" s="200"/>
      <c r="H4" s="200"/>
      <c r="I4" s="201"/>
      <c r="J4" s="452" t="str">
        <f ca="1">VLOOKUP($AR$6,INDIRECT("인사기본정보!$B:$K"),4,0)</f>
        <v>123여단 5대대</v>
      </c>
      <c r="K4" s="452"/>
      <c r="L4" s="452"/>
      <c r="M4" s="452"/>
      <c r="N4" s="452"/>
      <c r="O4" s="452"/>
      <c r="P4" s="452"/>
      <c r="Q4" s="452"/>
      <c r="R4" s="452"/>
      <c r="S4" s="452"/>
      <c r="T4" s="452"/>
      <c r="U4" s="461" t="s">
        <v>256</v>
      </c>
      <c r="V4" s="461"/>
      <c r="W4" s="461"/>
      <c r="X4" s="461"/>
      <c r="Y4" s="461"/>
      <c r="Z4" s="461"/>
      <c r="AA4" s="461"/>
      <c r="AB4" s="465" t="str">
        <f ca="1">VLOOKUP($AR$6,INDIRECT("인사기본정보!$B:$K"),5,0)</f>
        <v>민간조리원</v>
      </c>
      <c r="AC4" s="466"/>
      <c r="AD4" s="466"/>
      <c r="AE4" s="466"/>
      <c r="AF4" s="466"/>
      <c r="AG4" s="466"/>
      <c r="AH4" s="466"/>
      <c r="AI4" s="466"/>
      <c r="AJ4" s="466"/>
      <c r="AK4" s="466"/>
      <c r="AL4" s="466"/>
      <c r="AM4" s="466"/>
      <c r="AN4" s="466"/>
      <c r="AO4" s="467"/>
    </row>
    <row r="5" spans="1:46" ht="29.1" customHeight="1" x14ac:dyDescent="0.3">
      <c r="A5" s="457"/>
      <c r="B5" s="456"/>
      <c r="C5" s="199" t="s">
        <v>199</v>
      </c>
      <c r="D5" s="200"/>
      <c r="E5" s="200"/>
      <c r="F5" s="200"/>
      <c r="G5" s="200"/>
      <c r="H5" s="200"/>
      <c r="I5" s="201"/>
      <c r="J5" s="465" t="str">
        <f ca="1">VLOOKUP($AR$6,INDIRECT("인사기본정보!$B:$K"),2,0)</f>
        <v>서숙경</v>
      </c>
      <c r="K5" s="466"/>
      <c r="L5" s="466"/>
      <c r="M5" s="466"/>
      <c r="N5" s="466"/>
      <c r="O5" s="466"/>
      <c r="P5" s="466"/>
      <c r="Q5" s="466"/>
      <c r="R5" s="466"/>
      <c r="S5" s="466"/>
      <c r="T5" s="468"/>
      <c r="U5" s="461" t="s">
        <v>564</v>
      </c>
      <c r="V5" s="461"/>
      <c r="W5" s="461"/>
      <c r="X5" s="461"/>
      <c r="Y5" s="461"/>
      <c r="Z5" s="461"/>
      <c r="AA5" s="461"/>
      <c r="AB5" s="465" t="str">
        <f ca="1">VLOOKUP($AR$6,INDIRECT("인사기본정보!$B:$K"),3,0)</f>
        <v>670617-2******</v>
      </c>
      <c r="AC5" s="466"/>
      <c r="AD5" s="466"/>
      <c r="AE5" s="466"/>
      <c r="AF5" s="466"/>
      <c r="AG5" s="466"/>
      <c r="AH5" s="466"/>
      <c r="AI5" s="466"/>
      <c r="AJ5" s="466"/>
      <c r="AK5" s="466"/>
      <c r="AL5" s="466"/>
      <c r="AM5" s="466"/>
      <c r="AN5" s="466"/>
      <c r="AO5" s="467"/>
      <c r="AR5" s="153" t="s">
        <v>377</v>
      </c>
    </row>
    <row r="6" spans="1:46" ht="29.1" customHeight="1" x14ac:dyDescent="0.3">
      <c r="A6" s="455" t="s">
        <v>309</v>
      </c>
      <c r="B6" s="456"/>
      <c r="C6" s="199" t="s">
        <v>568</v>
      </c>
      <c r="D6" s="200"/>
      <c r="E6" s="200"/>
      <c r="F6" s="200"/>
      <c r="G6" s="200"/>
      <c r="H6" s="200"/>
      <c r="I6" s="201"/>
      <c r="J6" s="434" t="s">
        <v>84</v>
      </c>
      <c r="K6" s="434"/>
      <c r="L6" s="434"/>
      <c r="M6" s="434"/>
      <c r="N6" s="434"/>
      <c r="O6" s="434"/>
      <c r="P6" s="434"/>
      <c r="Q6" s="434"/>
      <c r="R6" s="434"/>
      <c r="S6" s="434"/>
      <c r="T6" s="434"/>
      <c r="U6" s="461" t="s">
        <v>468</v>
      </c>
      <c r="V6" s="461"/>
      <c r="W6" s="461"/>
      <c r="X6" s="461"/>
      <c r="Y6" s="461"/>
      <c r="Z6" s="461"/>
      <c r="AA6" s="461"/>
      <c r="AB6" s="461"/>
      <c r="AC6" s="461"/>
      <c r="AD6" s="168">
        <v>1</v>
      </c>
      <c r="AE6" s="168">
        <v>2</v>
      </c>
      <c r="AF6" s="168">
        <v>3</v>
      </c>
      <c r="AG6" s="168" t="s">
        <v>324</v>
      </c>
      <c r="AH6" s="168">
        <v>8</v>
      </c>
      <c r="AI6" s="168">
        <v>3</v>
      </c>
      <c r="AJ6" s="168" t="s">
        <v>324</v>
      </c>
      <c r="AK6" s="168">
        <v>2</v>
      </c>
      <c r="AL6" s="168">
        <v>3</v>
      </c>
      <c r="AM6" s="168">
        <v>4</v>
      </c>
      <c r="AN6" s="168">
        <v>5</v>
      </c>
      <c r="AO6" s="169">
        <v>5</v>
      </c>
      <c r="AR6" s="154">
        <v>39</v>
      </c>
    </row>
    <row r="7" spans="1:46" ht="29.1" customHeight="1" x14ac:dyDescent="0.3">
      <c r="A7" s="457"/>
      <c r="B7" s="456"/>
      <c r="C7" s="199" t="s">
        <v>240</v>
      </c>
      <c r="D7" s="200"/>
      <c r="E7" s="200"/>
      <c r="F7" s="200"/>
      <c r="G7" s="200"/>
      <c r="H7" s="200"/>
      <c r="I7" s="201"/>
      <c r="J7" s="487" t="s">
        <v>438</v>
      </c>
      <c r="K7" s="488"/>
      <c r="L7" s="488"/>
      <c r="M7" s="488"/>
      <c r="N7" s="488"/>
      <c r="O7" s="488"/>
      <c r="P7" s="488"/>
      <c r="Q7" s="488"/>
      <c r="R7" s="488"/>
      <c r="S7" s="488"/>
      <c r="T7" s="488"/>
      <c r="U7" s="488"/>
      <c r="V7" s="488"/>
      <c r="W7" s="488"/>
      <c r="X7" s="488"/>
      <c r="Y7" s="488"/>
      <c r="Z7" s="488"/>
      <c r="AA7" s="488"/>
      <c r="AB7" s="488"/>
      <c r="AC7" s="488"/>
      <c r="AD7" s="488"/>
      <c r="AE7" s="488"/>
      <c r="AF7" s="488"/>
      <c r="AG7" s="488"/>
      <c r="AH7" s="488"/>
      <c r="AI7" s="488"/>
      <c r="AJ7" s="488"/>
      <c r="AK7" s="488"/>
      <c r="AL7" s="488"/>
      <c r="AM7" s="488"/>
      <c r="AN7" s="488"/>
      <c r="AO7" s="489"/>
    </row>
    <row r="8" spans="1:46" ht="29.1" customHeight="1" x14ac:dyDescent="0.3">
      <c r="A8" s="460" t="s">
        <v>572</v>
      </c>
      <c r="B8" s="461"/>
      <c r="C8" s="461"/>
      <c r="D8" s="461"/>
      <c r="E8" s="461"/>
      <c r="F8" s="461"/>
      <c r="G8" s="461"/>
      <c r="H8" s="461"/>
      <c r="I8" s="461"/>
      <c r="J8" s="434" t="s">
        <v>117</v>
      </c>
      <c r="K8" s="434"/>
      <c r="L8" s="434"/>
      <c r="M8" s="434"/>
      <c r="N8" s="434"/>
      <c r="O8" s="434"/>
      <c r="P8" s="434"/>
      <c r="Q8" s="434"/>
      <c r="R8" s="434" t="s">
        <v>21</v>
      </c>
      <c r="S8" s="434"/>
      <c r="T8" s="434"/>
      <c r="U8" s="434"/>
      <c r="V8" s="434"/>
      <c r="W8" s="434" t="s">
        <v>28</v>
      </c>
      <c r="X8" s="434"/>
      <c r="Y8" s="434"/>
      <c r="Z8" s="434"/>
      <c r="AA8" s="434"/>
      <c r="AB8" s="434"/>
      <c r="AC8" s="434"/>
      <c r="AD8" s="434"/>
      <c r="AE8" s="434" t="s">
        <v>128</v>
      </c>
      <c r="AF8" s="434"/>
      <c r="AG8" s="434"/>
      <c r="AH8" s="434"/>
      <c r="AI8" s="434"/>
      <c r="AJ8" s="434">
        <v>1</v>
      </c>
      <c r="AK8" s="434"/>
      <c r="AL8" s="434"/>
      <c r="AM8" s="434"/>
      <c r="AN8" s="434" t="s">
        <v>409</v>
      </c>
      <c r="AO8" s="464"/>
    </row>
    <row r="9" spans="1:46" ht="27.95" customHeight="1" x14ac:dyDescent="0.3">
      <c r="A9" s="170" t="s">
        <v>428</v>
      </c>
      <c r="B9" s="167" t="s">
        <v>190</v>
      </c>
      <c r="AO9" s="171"/>
    </row>
    <row r="10" spans="1:46" ht="27.95" customHeight="1" x14ac:dyDescent="0.3">
      <c r="A10" s="433" t="s">
        <v>331</v>
      </c>
      <c r="B10" s="434"/>
      <c r="C10" s="434"/>
      <c r="D10" s="434"/>
      <c r="E10" s="434" t="s">
        <v>92</v>
      </c>
      <c r="F10" s="434"/>
      <c r="G10" s="434"/>
      <c r="H10" s="434"/>
      <c r="I10" s="434"/>
      <c r="J10" s="434"/>
      <c r="K10" s="434"/>
      <c r="L10" s="434" t="s">
        <v>103</v>
      </c>
      <c r="M10" s="434"/>
      <c r="N10" s="434"/>
      <c r="O10" s="434"/>
      <c r="P10" s="434"/>
      <c r="Q10" s="434"/>
      <c r="R10" s="434" t="s">
        <v>304</v>
      </c>
      <c r="S10" s="434"/>
      <c r="T10" s="434"/>
      <c r="U10" s="434"/>
      <c r="V10" s="434"/>
      <c r="W10" s="434"/>
      <c r="X10" s="434" t="s">
        <v>421</v>
      </c>
      <c r="Y10" s="434"/>
      <c r="Z10" s="434"/>
      <c r="AA10" s="434"/>
      <c r="AB10" s="434"/>
      <c r="AC10" s="434"/>
      <c r="AD10" s="478" t="s">
        <v>94</v>
      </c>
      <c r="AE10" s="478"/>
      <c r="AF10" s="478"/>
      <c r="AG10" s="478"/>
      <c r="AH10" s="478"/>
      <c r="AI10" s="478"/>
      <c r="AJ10" s="484" t="s">
        <v>295</v>
      </c>
      <c r="AK10" s="436"/>
      <c r="AL10" s="436"/>
      <c r="AM10" s="436"/>
      <c r="AN10" s="436"/>
      <c r="AO10" s="438"/>
    </row>
    <row r="11" spans="1:46" ht="27.95" customHeight="1" x14ac:dyDescent="0.3">
      <c r="A11" s="453" t="s">
        <v>396</v>
      </c>
      <c r="B11" s="454"/>
      <c r="C11" s="454"/>
      <c r="D11" s="454"/>
      <c r="E11" s="474">
        <f ca="1">VLOOKUP($AR$6,INDIRECT($A11&amp;"!$A:$BA"),16,0)</f>
        <v>550000</v>
      </c>
      <c r="F11" s="474"/>
      <c r="G11" s="474"/>
      <c r="H11" s="474"/>
      <c r="I11" s="474"/>
      <c r="J11" s="474"/>
      <c r="K11" s="474"/>
      <c r="L11" s="474">
        <f ca="1">VLOOKUP($AR$6,INDIRECT($A11&amp;"!$A:$BA"),17,0)</f>
        <v>0</v>
      </c>
      <c r="M11" s="474"/>
      <c r="N11" s="474"/>
      <c r="O11" s="474"/>
      <c r="P11" s="474"/>
      <c r="Q11" s="474"/>
      <c r="R11" s="474">
        <f ca="1">VLOOKUP($AR$6,INDIRECT($A11&amp;"!$A:$BA"),30,0)</f>
        <v>0</v>
      </c>
      <c r="S11" s="474"/>
      <c r="T11" s="474"/>
      <c r="U11" s="474"/>
      <c r="V11" s="474"/>
      <c r="W11" s="474"/>
      <c r="X11" s="474">
        <f ca="1">VLOOKUP($AR$6,INDIRECT($A11&amp;"!$A:$BA"),31,0)</f>
        <v>0</v>
      </c>
      <c r="Y11" s="474"/>
      <c r="Z11" s="474"/>
      <c r="AA11" s="474"/>
      <c r="AB11" s="474"/>
      <c r="AC11" s="474"/>
      <c r="AD11" s="474">
        <f ca="1">VLOOKUP($AR$6,INDIRECT($A11&amp;"!$A:$BA"),32,0)</f>
        <v>0</v>
      </c>
      <c r="AE11" s="474"/>
      <c r="AF11" s="474"/>
      <c r="AG11" s="474"/>
      <c r="AH11" s="474"/>
      <c r="AI11" s="474"/>
      <c r="AJ11" s="474">
        <f ca="1">VLOOKUP($AR$6,INDIRECT($A11&amp;"!$A:$BA"),33,0)+VLOOKUP($AR$6,INDIRECT($A11&amp;"!$A:$BA"),34,0)</f>
        <v>0</v>
      </c>
      <c r="AK11" s="474"/>
      <c r="AL11" s="474"/>
      <c r="AM11" s="474"/>
      <c r="AN11" s="474"/>
      <c r="AO11" s="482"/>
      <c r="AT11" t="s">
        <v>270</v>
      </c>
    </row>
    <row r="12" spans="1:46" s="167" customFormat="1" ht="27.95" customHeight="1" x14ac:dyDescent="0.3">
      <c r="A12" s="453" t="s">
        <v>398</v>
      </c>
      <c r="B12" s="454"/>
      <c r="C12" s="454"/>
      <c r="D12" s="454"/>
      <c r="E12" s="474">
        <f ca="1">VLOOKUP($AR$6,INDIRECT($A12&amp;"!$A:$BA"),16,0)</f>
        <v>1946570</v>
      </c>
      <c r="F12" s="474"/>
      <c r="G12" s="474"/>
      <c r="H12" s="474"/>
      <c r="I12" s="474"/>
      <c r="J12" s="474"/>
      <c r="K12" s="474"/>
      <c r="L12" s="474">
        <f t="shared" ref="L12:L22" ca="1" si="0">VLOOKUP($AR$6,INDIRECT($A12&amp;"!$A:$BA"),17,0)</f>
        <v>100000</v>
      </c>
      <c r="M12" s="474"/>
      <c r="N12" s="474"/>
      <c r="O12" s="474"/>
      <c r="P12" s="474"/>
      <c r="Q12" s="474"/>
      <c r="R12" s="474">
        <f t="shared" ref="R12:R22" ca="1" si="1">VLOOKUP($AR$6,INDIRECT($A12&amp;"!$A:$BA"),30,0)</f>
        <v>15940</v>
      </c>
      <c r="S12" s="474"/>
      <c r="T12" s="474"/>
      <c r="U12" s="474"/>
      <c r="V12" s="474"/>
      <c r="W12" s="474"/>
      <c r="X12" s="474">
        <f t="shared" ref="X12:X22" ca="1" si="2">VLOOKUP($AR$6,INDIRECT($A12&amp;"!$A:$BA"),31,0)</f>
        <v>1590</v>
      </c>
      <c r="Y12" s="474"/>
      <c r="Z12" s="474"/>
      <c r="AA12" s="474"/>
      <c r="AB12" s="474"/>
      <c r="AC12" s="474"/>
      <c r="AD12" s="474">
        <f t="shared" ref="AD12:AD22" ca="1" si="3">VLOOKUP($AR$6,INDIRECT($A12&amp;"!$A:$BA"),32,0)</f>
        <v>97740</v>
      </c>
      <c r="AE12" s="474"/>
      <c r="AF12" s="474"/>
      <c r="AG12" s="474"/>
      <c r="AH12" s="474"/>
      <c r="AI12" s="474"/>
      <c r="AJ12" s="474">
        <f t="shared" ref="AJ12:AJ22" ca="1" si="4">VLOOKUP($AR$6,INDIRECT($A12&amp;"!$A:$BA"),33,0)+VLOOKUP($AR$6,INDIRECT($A12&amp;"!$A:$BA"),34,0)</f>
        <v>86860</v>
      </c>
      <c r="AK12" s="474"/>
      <c r="AL12" s="474"/>
      <c r="AM12" s="474"/>
      <c r="AN12" s="474"/>
      <c r="AO12" s="482"/>
      <c r="AQ12" s="99"/>
      <c r="AR12" s="99"/>
      <c r="AS12" s="99"/>
    </row>
    <row r="13" spans="1:46" s="167" customFormat="1" ht="27.95" customHeight="1" x14ac:dyDescent="0.3">
      <c r="A13" s="453" t="s">
        <v>384</v>
      </c>
      <c r="B13" s="454"/>
      <c r="C13" s="454"/>
      <c r="D13" s="454"/>
      <c r="E13" s="474">
        <f t="shared" ref="E13:E22" ca="1" si="5">VLOOKUP($AR$6,INDIRECT($A13&amp;"!$A:$BA"),16,0)</f>
        <v>2132210</v>
      </c>
      <c r="F13" s="474"/>
      <c r="G13" s="474"/>
      <c r="H13" s="474"/>
      <c r="I13" s="474"/>
      <c r="J13" s="474"/>
      <c r="K13" s="474"/>
      <c r="L13" s="474">
        <f t="shared" ca="1" si="0"/>
        <v>100000</v>
      </c>
      <c r="M13" s="474"/>
      <c r="N13" s="474"/>
      <c r="O13" s="474"/>
      <c r="P13" s="474"/>
      <c r="Q13" s="474"/>
      <c r="R13" s="474">
        <f t="shared" ca="1" si="1"/>
        <v>20490</v>
      </c>
      <c r="S13" s="474"/>
      <c r="T13" s="474"/>
      <c r="U13" s="474"/>
      <c r="V13" s="474"/>
      <c r="W13" s="474"/>
      <c r="X13" s="474">
        <f t="shared" ca="1" si="2"/>
        <v>2040</v>
      </c>
      <c r="Y13" s="474"/>
      <c r="Z13" s="474"/>
      <c r="AA13" s="474"/>
      <c r="AB13" s="474"/>
      <c r="AC13" s="474"/>
      <c r="AD13" s="474">
        <f t="shared" ca="1" si="3"/>
        <v>97740</v>
      </c>
      <c r="AE13" s="474"/>
      <c r="AF13" s="474"/>
      <c r="AG13" s="474"/>
      <c r="AH13" s="474"/>
      <c r="AI13" s="474"/>
      <c r="AJ13" s="474">
        <f t="shared" ca="1" si="4"/>
        <v>86860</v>
      </c>
      <c r="AK13" s="474"/>
      <c r="AL13" s="474"/>
      <c r="AM13" s="474"/>
      <c r="AN13" s="474"/>
      <c r="AO13" s="482"/>
      <c r="AQ13" s="99"/>
      <c r="AR13" s="198"/>
      <c r="AS13" s="99"/>
    </row>
    <row r="14" spans="1:46" s="167" customFormat="1" ht="27.95" customHeight="1" x14ac:dyDescent="0.3">
      <c r="A14" s="453" t="s">
        <v>427</v>
      </c>
      <c r="B14" s="454"/>
      <c r="C14" s="454"/>
      <c r="D14" s="454"/>
      <c r="E14" s="474">
        <f t="shared" ca="1" si="5"/>
        <v>2132210</v>
      </c>
      <c r="F14" s="474"/>
      <c r="G14" s="474"/>
      <c r="H14" s="474"/>
      <c r="I14" s="474"/>
      <c r="J14" s="474"/>
      <c r="K14" s="474"/>
      <c r="L14" s="474">
        <f t="shared" ca="1" si="0"/>
        <v>100000</v>
      </c>
      <c r="M14" s="474"/>
      <c r="N14" s="474"/>
      <c r="O14" s="474"/>
      <c r="P14" s="474"/>
      <c r="Q14" s="474"/>
      <c r="R14" s="474">
        <f t="shared" ca="1" si="1"/>
        <v>20490</v>
      </c>
      <c r="S14" s="474"/>
      <c r="T14" s="474"/>
      <c r="U14" s="474"/>
      <c r="V14" s="474"/>
      <c r="W14" s="474"/>
      <c r="X14" s="474">
        <f t="shared" ca="1" si="2"/>
        <v>2040</v>
      </c>
      <c r="Y14" s="474"/>
      <c r="Z14" s="474"/>
      <c r="AA14" s="474"/>
      <c r="AB14" s="474"/>
      <c r="AC14" s="474"/>
      <c r="AD14" s="474">
        <f t="shared" ca="1" si="3"/>
        <v>97740</v>
      </c>
      <c r="AE14" s="474"/>
      <c r="AF14" s="474"/>
      <c r="AG14" s="474"/>
      <c r="AH14" s="474"/>
      <c r="AI14" s="474"/>
      <c r="AJ14" s="474">
        <f t="shared" ca="1" si="4"/>
        <v>86860</v>
      </c>
      <c r="AK14" s="474"/>
      <c r="AL14" s="474"/>
      <c r="AM14" s="474"/>
      <c r="AN14" s="474"/>
      <c r="AO14" s="482"/>
      <c r="AQ14" s="99"/>
      <c r="AR14" s="99"/>
      <c r="AS14" s="99"/>
    </row>
    <row r="15" spans="1:46" s="167" customFormat="1" ht="27.95" customHeight="1" x14ac:dyDescent="0.3">
      <c r="A15" s="453" t="s">
        <v>404</v>
      </c>
      <c r="B15" s="454"/>
      <c r="C15" s="454"/>
      <c r="D15" s="454"/>
      <c r="E15" s="474">
        <f t="shared" ca="1" si="5"/>
        <v>0</v>
      </c>
      <c r="F15" s="474"/>
      <c r="G15" s="474"/>
      <c r="H15" s="474"/>
      <c r="I15" s="474"/>
      <c r="J15" s="474"/>
      <c r="K15" s="474"/>
      <c r="L15" s="474">
        <f t="shared" ca="1" si="0"/>
        <v>0</v>
      </c>
      <c r="M15" s="474"/>
      <c r="N15" s="474"/>
      <c r="O15" s="474"/>
      <c r="P15" s="474"/>
      <c r="Q15" s="474"/>
      <c r="R15" s="474">
        <f t="shared" ca="1" si="1"/>
        <v>0</v>
      </c>
      <c r="S15" s="474"/>
      <c r="T15" s="474"/>
      <c r="U15" s="474"/>
      <c r="V15" s="474"/>
      <c r="W15" s="474"/>
      <c r="X15" s="474">
        <f t="shared" ca="1" si="2"/>
        <v>0</v>
      </c>
      <c r="Y15" s="474"/>
      <c r="Z15" s="474"/>
      <c r="AA15" s="474"/>
      <c r="AB15" s="474"/>
      <c r="AC15" s="474"/>
      <c r="AD15" s="474">
        <f t="shared" ca="1" si="3"/>
        <v>0</v>
      </c>
      <c r="AE15" s="474"/>
      <c r="AF15" s="474"/>
      <c r="AG15" s="474"/>
      <c r="AH15" s="474"/>
      <c r="AI15" s="474"/>
      <c r="AJ15" s="474">
        <f t="shared" ca="1" si="4"/>
        <v>0</v>
      </c>
      <c r="AK15" s="474"/>
      <c r="AL15" s="474"/>
      <c r="AM15" s="474"/>
      <c r="AN15" s="474"/>
      <c r="AO15" s="482"/>
      <c r="AQ15" s="99"/>
      <c r="AR15" s="99"/>
      <c r="AS15" s="99"/>
    </row>
    <row r="16" spans="1:46" ht="27.95" customHeight="1" x14ac:dyDescent="0.3">
      <c r="A16" s="453" t="s">
        <v>313</v>
      </c>
      <c r="B16" s="454"/>
      <c r="C16" s="454"/>
      <c r="D16" s="454"/>
      <c r="E16" s="474">
        <f t="shared" ca="1" si="5"/>
        <v>0</v>
      </c>
      <c r="F16" s="474"/>
      <c r="G16" s="474"/>
      <c r="H16" s="474"/>
      <c r="I16" s="474"/>
      <c r="J16" s="474"/>
      <c r="K16" s="474"/>
      <c r="L16" s="474">
        <f t="shared" ca="1" si="0"/>
        <v>0</v>
      </c>
      <c r="M16" s="474"/>
      <c r="N16" s="474"/>
      <c r="O16" s="474"/>
      <c r="P16" s="474"/>
      <c r="Q16" s="474"/>
      <c r="R16" s="474">
        <f t="shared" ca="1" si="1"/>
        <v>0</v>
      </c>
      <c r="S16" s="474"/>
      <c r="T16" s="474"/>
      <c r="U16" s="474"/>
      <c r="V16" s="474"/>
      <c r="W16" s="474"/>
      <c r="X16" s="474">
        <f t="shared" ca="1" si="2"/>
        <v>0</v>
      </c>
      <c r="Y16" s="474"/>
      <c r="Z16" s="474"/>
      <c r="AA16" s="474"/>
      <c r="AB16" s="474"/>
      <c r="AC16" s="474"/>
      <c r="AD16" s="474">
        <f t="shared" ca="1" si="3"/>
        <v>0</v>
      </c>
      <c r="AE16" s="474"/>
      <c r="AF16" s="474"/>
      <c r="AG16" s="474"/>
      <c r="AH16" s="474"/>
      <c r="AI16" s="474"/>
      <c r="AJ16" s="474">
        <f t="shared" ca="1" si="4"/>
        <v>0</v>
      </c>
      <c r="AK16" s="474"/>
      <c r="AL16" s="474"/>
      <c r="AM16" s="474"/>
      <c r="AN16" s="474"/>
      <c r="AO16" s="482"/>
    </row>
    <row r="17" spans="1:45" ht="27.95" customHeight="1" x14ac:dyDescent="0.3">
      <c r="A17" s="453" t="s">
        <v>367</v>
      </c>
      <c r="B17" s="454"/>
      <c r="C17" s="454"/>
      <c r="D17" s="454"/>
      <c r="E17" s="474">
        <f t="shared" ca="1" si="5"/>
        <v>0</v>
      </c>
      <c r="F17" s="474"/>
      <c r="G17" s="474"/>
      <c r="H17" s="474"/>
      <c r="I17" s="474"/>
      <c r="J17" s="474"/>
      <c r="K17" s="474"/>
      <c r="L17" s="474">
        <f t="shared" ca="1" si="0"/>
        <v>0</v>
      </c>
      <c r="M17" s="474"/>
      <c r="N17" s="474"/>
      <c r="O17" s="474"/>
      <c r="P17" s="474"/>
      <c r="Q17" s="474"/>
      <c r="R17" s="474">
        <f t="shared" ca="1" si="1"/>
        <v>0</v>
      </c>
      <c r="S17" s="474"/>
      <c r="T17" s="474"/>
      <c r="U17" s="474"/>
      <c r="V17" s="474"/>
      <c r="W17" s="474"/>
      <c r="X17" s="474">
        <f t="shared" ca="1" si="2"/>
        <v>0</v>
      </c>
      <c r="Y17" s="474"/>
      <c r="Z17" s="474"/>
      <c r="AA17" s="474"/>
      <c r="AB17" s="474"/>
      <c r="AC17" s="474"/>
      <c r="AD17" s="474">
        <f t="shared" ca="1" si="3"/>
        <v>0</v>
      </c>
      <c r="AE17" s="474"/>
      <c r="AF17" s="474"/>
      <c r="AG17" s="474"/>
      <c r="AH17" s="474"/>
      <c r="AI17" s="474"/>
      <c r="AJ17" s="474">
        <f t="shared" ca="1" si="4"/>
        <v>0</v>
      </c>
      <c r="AK17" s="474"/>
      <c r="AL17" s="474"/>
      <c r="AM17" s="474"/>
      <c r="AN17" s="474"/>
      <c r="AO17" s="482"/>
    </row>
    <row r="18" spans="1:45" ht="27.95" customHeight="1" x14ac:dyDescent="0.3">
      <c r="A18" s="453" t="s">
        <v>403</v>
      </c>
      <c r="B18" s="454"/>
      <c r="C18" s="454"/>
      <c r="D18" s="454"/>
      <c r="E18" s="474">
        <f t="shared" ca="1" si="5"/>
        <v>0</v>
      </c>
      <c r="F18" s="474"/>
      <c r="G18" s="474"/>
      <c r="H18" s="474"/>
      <c r="I18" s="474"/>
      <c r="J18" s="474"/>
      <c r="K18" s="474"/>
      <c r="L18" s="474">
        <f t="shared" ca="1" si="0"/>
        <v>0</v>
      </c>
      <c r="M18" s="474"/>
      <c r="N18" s="474"/>
      <c r="O18" s="474"/>
      <c r="P18" s="474"/>
      <c r="Q18" s="474"/>
      <c r="R18" s="474">
        <f t="shared" ca="1" si="1"/>
        <v>0</v>
      </c>
      <c r="S18" s="474"/>
      <c r="T18" s="474"/>
      <c r="U18" s="474"/>
      <c r="V18" s="474"/>
      <c r="W18" s="474"/>
      <c r="X18" s="474">
        <f t="shared" ca="1" si="2"/>
        <v>0</v>
      </c>
      <c r="Y18" s="474"/>
      <c r="Z18" s="474"/>
      <c r="AA18" s="474"/>
      <c r="AB18" s="474"/>
      <c r="AC18" s="474"/>
      <c r="AD18" s="474">
        <f t="shared" ca="1" si="3"/>
        <v>0</v>
      </c>
      <c r="AE18" s="474"/>
      <c r="AF18" s="474"/>
      <c r="AG18" s="474"/>
      <c r="AH18" s="474"/>
      <c r="AI18" s="474"/>
      <c r="AJ18" s="474">
        <f t="shared" ca="1" si="4"/>
        <v>0</v>
      </c>
      <c r="AK18" s="474"/>
      <c r="AL18" s="474"/>
      <c r="AM18" s="474"/>
      <c r="AN18" s="474"/>
      <c r="AO18" s="482"/>
    </row>
    <row r="19" spans="1:45" s="167" customFormat="1" ht="27.95" customHeight="1" x14ac:dyDescent="0.3">
      <c r="A19" s="453" t="s">
        <v>429</v>
      </c>
      <c r="B19" s="454"/>
      <c r="C19" s="454"/>
      <c r="D19" s="454"/>
      <c r="E19" s="474">
        <f t="shared" ca="1" si="5"/>
        <v>0</v>
      </c>
      <c r="F19" s="474"/>
      <c r="G19" s="474"/>
      <c r="H19" s="474"/>
      <c r="I19" s="474"/>
      <c r="J19" s="474"/>
      <c r="K19" s="474"/>
      <c r="L19" s="474">
        <f t="shared" ca="1" si="0"/>
        <v>0</v>
      </c>
      <c r="M19" s="474"/>
      <c r="N19" s="474"/>
      <c r="O19" s="474"/>
      <c r="P19" s="474"/>
      <c r="Q19" s="474"/>
      <c r="R19" s="474">
        <f t="shared" ca="1" si="1"/>
        <v>0</v>
      </c>
      <c r="S19" s="474"/>
      <c r="T19" s="474"/>
      <c r="U19" s="474"/>
      <c r="V19" s="474"/>
      <c r="W19" s="474"/>
      <c r="X19" s="474">
        <f t="shared" ca="1" si="2"/>
        <v>0</v>
      </c>
      <c r="Y19" s="474"/>
      <c r="Z19" s="474"/>
      <c r="AA19" s="474"/>
      <c r="AB19" s="474"/>
      <c r="AC19" s="474"/>
      <c r="AD19" s="474">
        <f t="shared" ca="1" si="3"/>
        <v>0</v>
      </c>
      <c r="AE19" s="474"/>
      <c r="AF19" s="474"/>
      <c r="AG19" s="474"/>
      <c r="AH19" s="474"/>
      <c r="AI19" s="474"/>
      <c r="AJ19" s="474">
        <f t="shared" ca="1" si="4"/>
        <v>0</v>
      </c>
      <c r="AK19" s="474"/>
      <c r="AL19" s="474"/>
      <c r="AM19" s="474"/>
      <c r="AN19" s="474"/>
      <c r="AO19" s="482"/>
      <c r="AQ19" s="99"/>
      <c r="AR19" s="99"/>
      <c r="AS19" s="99"/>
    </row>
    <row r="20" spans="1:45" s="167" customFormat="1" ht="27.95" customHeight="1" x14ac:dyDescent="0.3">
      <c r="A20" s="453" t="s">
        <v>390</v>
      </c>
      <c r="B20" s="454"/>
      <c r="C20" s="454"/>
      <c r="D20" s="454"/>
      <c r="E20" s="474">
        <f t="shared" ca="1" si="5"/>
        <v>0</v>
      </c>
      <c r="F20" s="474"/>
      <c r="G20" s="474"/>
      <c r="H20" s="474"/>
      <c r="I20" s="474"/>
      <c r="J20" s="474"/>
      <c r="K20" s="474"/>
      <c r="L20" s="474">
        <f t="shared" ca="1" si="0"/>
        <v>0</v>
      </c>
      <c r="M20" s="474"/>
      <c r="N20" s="474"/>
      <c r="O20" s="474"/>
      <c r="P20" s="474"/>
      <c r="Q20" s="474"/>
      <c r="R20" s="474">
        <f t="shared" ca="1" si="1"/>
        <v>0</v>
      </c>
      <c r="S20" s="474"/>
      <c r="T20" s="474"/>
      <c r="U20" s="474"/>
      <c r="V20" s="474"/>
      <c r="W20" s="474"/>
      <c r="X20" s="474">
        <f t="shared" ca="1" si="2"/>
        <v>0</v>
      </c>
      <c r="Y20" s="474"/>
      <c r="Z20" s="474"/>
      <c r="AA20" s="474"/>
      <c r="AB20" s="474"/>
      <c r="AC20" s="474"/>
      <c r="AD20" s="474">
        <f t="shared" ca="1" si="3"/>
        <v>0</v>
      </c>
      <c r="AE20" s="474"/>
      <c r="AF20" s="474"/>
      <c r="AG20" s="474"/>
      <c r="AH20" s="474"/>
      <c r="AI20" s="474"/>
      <c r="AJ20" s="474">
        <f t="shared" ca="1" si="4"/>
        <v>0</v>
      </c>
      <c r="AK20" s="474"/>
      <c r="AL20" s="474"/>
      <c r="AM20" s="474"/>
      <c r="AN20" s="474"/>
      <c r="AO20" s="482"/>
      <c r="AQ20" s="99"/>
      <c r="AR20" s="99"/>
      <c r="AS20" s="99"/>
    </row>
    <row r="21" spans="1:45" s="167" customFormat="1" ht="27.95" customHeight="1" x14ac:dyDescent="0.3">
      <c r="A21" s="453" t="s">
        <v>414</v>
      </c>
      <c r="B21" s="454"/>
      <c r="C21" s="454"/>
      <c r="D21" s="454"/>
      <c r="E21" s="474">
        <f t="shared" ca="1" si="5"/>
        <v>0</v>
      </c>
      <c r="F21" s="474"/>
      <c r="G21" s="474"/>
      <c r="H21" s="474"/>
      <c r="I21" s="474"/>
      <c r="J21" s="474"/>
      <c r="K21" s="474"/>
      <c r="L21" s="474">
        <f t="shared" ca="1" si="0"/>
        <v>0</v>
      </c>
      <c r="M21" s="474"/>
      <c r="N21" s="474"/>
      <c r="O21" s="474"/>
      <c r="P21" s="474"/>
      <c r="Q21" s="474"/>
      <c r="R21" s="474">
        <f t="shared" ca="1" si="1"/>
        <v>0</v>
      </c>
      <c r="S21" s="474"/>
      <c r="T21" s="474"/>
      <c r="U21" s="474"/>
      <c r="V21" s="474"/>
      <c r="W21" s="474"/>
      <c r="X21" s="474">
        <f t="shared" ca="1" si="2"/>
        <v>0</v>
      </c>
      <c r="Y21" s="474"/>
      <c r="Z21" s="474"/>
      <c r="AA21" s="474"/>
      <c r="AB21" s="474"/>
      <c r="AC21" s="474"/>
      <c r="AD21" s="474">
        <f t="shared" ca="1" si="3"/>
        <v>0</v>
      </c>
      <c r="AE21" s="474"/>
      <c r="AF21" s="474"/>
      <c r="AG21" s="474"/>
      <c r="AH21" s="474"/>
      <c r="AI21" s="474"/>
      <c r="AJ21" s="474">
        <f t="shared" ca="1" si="4"/>
        <v>0</v>
      </c>
      <c r="AK21" s="474"/>
      <c r="AL21" s="474"/>
      <c r="AM21" s="474"/>
      <c r="AN21" s="474"/>
      <c r="AO21" s="482"/>
      <c r="AQ21" s="99"/>
      <c r="AR21" s="99"/>
      <c r="AS21" s="99"/>
    </row>
    <row r="22" spans="1:45" ht="27.95" customHeight="1" x14ac:dyDescent="0.3">
      <c r="A22" s="453" t="s">
        <v>363</v>
      </c>
      <c r="B22" s="454"/>
      <c r="C22" s="454"/>
      <c r="D22" s="454"/>
      <c r="E22" s="474">
        <f t="shared" ca="1" si="5"/>
        <v>0</v>
      </c>
      <c r="F22" s="474"/>
      <c r="G22" s="474"/>
      <c r="H22" s="474"/>
      <c r="I22" s="474"/>
      <c r="J22" s="474"/>
      <c r="K22" s="474"/>
      <c r="L22" s="474">
        <f t="shared" ca="1" si="0"/>
        <v>0</v>
      </c>
      <c r="M22" s="474"/>
      <c r="N22" s="474"/>
      <c r="O22" s="474"/>
      <c r="P22" s="474"/>
      <c r="Q22" s="474"/>
      <c r="R22" s="474">
        <f t="shared" ca="1" si="1"/>
        <v>0</v>
      </c>
      <c r="S22" s="474"/>
      <c r="T22" s="474"/>
      <c r="U22" s="474"/>
      <c r="V22" s="474"/>
      <c r="W22" s="474"/>
      <c r="X22" s="474">
        <f t="shared" ca="1" si="2"/>
        <v>0</v>
      </c>
      <c r="Y22" s="474"/>
      <c r="Z22" s="474"/>
      <c r="AA22" s="474"/>
      <c r="AB22" s="474"/>
      <c r="AC22" s="474"/>
      <c r="AD22" s="474">
        <f t="shared" ca="1" si="3"/>
        <v>0</v>
      </c>
      <c r="AE22" s="474"/>
      <c r="AF22" s="474"/>
      <c r="AG22" s="474"/>
      <c r="AH22" s="474"/>
      <c r="AI22" s="474"/>
      <c r="AJ22" s="474">
        <f t="shared" ca="1" si="4"/>
        <v>0</v>
      </c>
      <c r="AK22" s="474"/>
      <c r="AL22" s="474"/>
      <c r="AM22" s="474"/>
      <c r="AN22" s="474"/>
      <c r="AO22" s="482"/>
    </row>
    <row r="23" spans="1:45" ht="27.95" customHeight="1" x14ac:dyDescent="0.3">
      <c r="A23" s="469" t="s">
        <v>401</v>
      </c>
      <c r="B23" s="454"/>
      <c r="C23" s="454"/>
      <c r="D23" s="454"/>
      <c r="E23" s="475">
        <f ca="1">SUM(E11:K22)</f>
        <v>6760990</v>
      </c>
      <c r="F23" s="476"/>
      <c r="G23" s="476"/>
      <c r="H23" s="476"/>
      <c r="I23" s="476"/>
      <c r="J23" s="476"/>
      <c r="K23" s="477"/>
      <c r="L23" s="475">
        <f ca="1">SUM(L11:Q22)</f>
        <v>300000</v>
      </c>
      <c r="M23" s="476"/>
      <c r="N23" s="476"/>
      <c r="O23" s="476"/>
      <c r="P23" s="476"/>
      <c r="Q23" s="477"/>
      <c r="R23" s="475">
        <f ca="1">SUM(R11:W22)</f>
        <v>56920</v>
      </c>
      <c r="S23" s="476"/>
      <c r="T23" s="476"/>
      <c r="U23" s="476"/>
      <c r="V23" s="476"/>
      <c r="W23" s="477"/>
      <c r="X23" s="475">
        <f ca="1">SUM(X11:AC22)</f>
        <v>5670</v>
      </c>
      <c r="Y23" s="476"/>
      <c r="Z23" s="476"/>
      <c r="AA23" s="476"/>
      <c r="AB23" s="476"/>
      <c r="AC23" s="477"/>
      <c r="AD23" s="479">
        <f ca="1">SUM(AD11:AI22)</f>
        <v>293220</v>
      </c>
      <c r="AE23" s="480"/>
      <c r="AF23" s="480"/>
      <c r="AG23" s="480"/>
      <c r="AH23" s="480"/>
      <c r="AI23" s="481"/>
      <c r="AJ23" s="479">
        <f ca="1">SUM(AJ11:AO22)</f>
        <v>260580</v>
      </c>
      <c r="AK23" s="480"/>
      <c r="AL23" s="480"/>
      <c r="AM23" s="480"/>
      <c r="AN23" s="480"/>
      <c r="AO23" s="483"/>
    </row>
    <row r="24" spans="1:45" ht="27.95" customHeight="1" x14ac:dyDescent="0.3">
      <c r="A24" s="470" t="s">
        <v>455</v>
      </c>
      <c r="B24" s="471"/>
      <c r="C24" s="471"/>
      <c r="D24" s="471"/>
      <c r="E24" s="471"/>
      <c r="F24" s="471"/>
      <c r="G24" s="471"/>
      <c r="H24" s="471"/>
      <c r="I24" s="471"/>
      <c r="J24" s="471"/>
      <c r="K24" s="471"/>
      <c r="L24" s="471"/>
      <c r="M24" s="471"/>
      <c r="N24" s="471"/>
      <c r="O24" s="471"/>
      <c r="P24" s="471"/>
      <c r="Q24" s="471"/>
      <c r="R24" s="472">
        <f ca="1">E23-L23</f>
        <v>6460990</v>
      </c>
      <c r="S24" s="473"/>
      <c r="T24" s="473"/>
      <c r="U24" s="473"/>
      <c r="V24" s="473"/>
      <c r="W24" s="473"/>
      <c r="X24" s="473"/>
      <c r="Y24" s="473"/>
      <c r="Z24" s="172" t="s">
        <v>419</v>
      </c>
      <c r="AA24" s="172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3"/>
    </row>
    <row r="25" spans="1:45" ht="8.25" customHeight="1" x14ac:dyDescent="0.3">
      <c r="A25" s="174"/>
      <c r="B25" s="175"/>
      <c r="C25" s="175"/>
      <c r="D25" s="175"/>
      <c r="E25" s="175"/>
      <c r="F25" s="175"/>
      <c r="G25" s="175"/>
      <c r="H25" s="175"/>
      <c r="I25" s="175"/>
      <c r="J25" s="175"/>
      <c r="K25" s="439"/>
      <c r="L25" s="439"/>
      <c r="M25" s="439"/>
      <c r="N25" s="439"/>
      <c r="O25" s="439"/>
      <c r="P25" s="439"/>
      <c r="Q25" s="439"/>
      <c r="R25" s="439"/>
      <c r="S25" s="439"/>
      <c r="T25" s="439"/>
      <c r="U25" s="439"/>
      <c r="V25" s="439"/>
      <c r="W25" s="439"/>
      <c r="X25" s="439"/>
      <c r="Y25" s="439"/>
      <c r="Z25" s="439"/>
      <c r="AA25" s="439"/>
      <c r="AB25" s="439"/>
      <c r="AC25" s="439"/>
      <c r="AD25" s="439"/>
      <c r="AE25" s="439"/>
      <c r="AF25" s="439"/>
      <c r="AG25" s="439"/>
      <c r="AH25" s="439"/>
      <c r="AI25" s="439"/>
      <c r="AJ25" s="439"/>
      <c r="AK25" s="439"/>
      <c r="AL25" s="439"/>
      <c r="AM25" s="439"/>
      <c r="AN25" s="439"/>
      <c r="AO25" s="176"/>
    </row>
    <row r="26" spans="1:45" ht="27.95" customHeight="1" x14ac:dyDescent="0.3">
      <c r="A26" s="433" t="s">
        <v>14</v>
      </c>
      <c r="B26" s="434"/>
      <c r="C26" s="434"/>
      <c r="D26" s="434"/>
      <c r="E26" s="434"/>
      <c r="F26" s="434"/>
      <c r="G26" s="434"/>
      <c r="H26" s="434"/>
      <c r="I26" s="434"/>
      <c r="J26" s="434" t="s">
        <v>106</v>
      </c>
      <c r="K26" s="434"/>
      <c r="L26" s="434"/>
      <c r="M26" s="434"/>
      <c r="N26" s="434"/>
      <c r="O26" s="434"/>
      <c r="P26" s="434"/>
      <c r="Q26" s="435" t="s">
        <v>89</v>
      </c>
      <c r="R26" s="436"/>
      <c r="S26" s="436"/>
      <c r="T26" s="436"/>
      <c r="U26" s="436"/>
      <c r="V26" s="436"/>
      <c r="W26" s="436"/>
      <c r="X26" s="436"/>
      <c r="Y26" s="436"/>
      <c r="Z26" s="437"/>
      <c r="AA26" s="434" t="s">
        <v>412</v>
      </c>
      <c r="AB26" s="434"/>
      <c r="AC26" s="434"/>
      <c r="AD26" s="434"/>
      <c r="AE26" s="434"/>
      <c r="AF26" s="435" t="s">
        <v>120</v>
      </c>
      <c r="AG26" s="436"/>
      <c r="AH26" s="436"/>
      <c r="AI26" s="436"/>
      <c r="AJ26" s="436"/>
      <c r="AK26" s="436"/>
      <c r="AL26" s="436"/>
      <c r="AM26" s="436"/>
      <c r="AN26" s="436"/>
      <c r="AO26" s="438"/>
    </row>
    <row r="27" spans="1:45" ht="27.95" customHeight="1" x14ac:dyDescent="0.3">
      <c r="A27" s="433"/>
      <c r="B27" s="434"/>
      <c r="C27" s="434"/>
      <c r="D27" s="434"/>
      <c r="E27" s="434"/>
      <c r="F27" s="434"/>
      <c r="G27" s="434"/>
      <c r="H27" s="434"/>
      <c r="I27" s="434"/>
      <c r="J27" s="434" t="s">
        <v>48</v>
      </c>
      <c r="K27" s="434"/>
      <c r="L27" s="434"/>
      <c r="M27" s="434"/>
      <c r="N27" s="434"/>
      <c r="O27" s="434"/>
      <c r="P27" s="434"/>
      <c r="Q27" s="435" t="s">
        <v>63</v>
      </c>
      <c r="R27" s="436"/>
      <c r="S27" s="436"/>
      <c r="T27" s="436"/>
      <c r="U27" s="436"/>
      <c r="V27" s="436"/>
      <c r="W27" s="436"/>
      <c r="X27" s="436"/>
      <c r="Y27" s="436"/>
      <c r="Z27" s="437"/>
      <c r="AA27" s="434" t="s">
        <v>29</v>
      </c>
      <c r="AB27" s="434"/>
      <c r="AC27" s="434"/>
      <c r="AD27" s="434"/>
      <c r="AE27" s="434"/>
      <c r="AF27" s="435" t="s">
        <v>164</v>
      </c>
      <c r="AG27" s="436"/>
      <c r="AH27" s="436"/>
      <c r="AI27" s="436"/>
      <c r="AJ27" s="436"/>
      <c r="AK27" s="436"/>
      <c r="AL27" s="436"/>
      <c r="AM27" s="436"/>
      <c r="AN27" s="436"/>
      <c r="AO27" s="438"/>
    </row>
    <row r="28" spans="1:45" ht="27.95" customHeight="1" x14ac:dyDescent="0.3">
      <c r="A28" s="170"/>
      <c r="D28" s="471" t="s">
        <v>101</v>
      </c>
      <c r="E28" s="471"/>
      <c r="F28" s="471"/>
      <c r="G28" s="471"/>
      <c r="H28" s="485" t="str">
        <f ca="1">J5</f>
        <v>서숙경</v>
      </c>
      <c r="I28" s="485"/>
      <c r="J28" s="485"/>
      <c r="K28" s="485"/>
      <c r="L28" s="485"/>
      <c r="M28" s="486" t="s">
        <v>278</v>
      </c>
      <c r="N28" s="486"/>
      <c r="O28" s="486"/>
      <c r="P28" s="486"/>
      <c r="Q28" s="486"/>
      <c r="R28" s="486"/>
      <c r="S28" s="486"/>
      <c r="T28" s="486"/>
      <c r="U28" s="486"/>
      <c r="V28" s="486"/>
      <c r="W28" s="486"/>
      <c r="X28" s="486"/>
      <c r="Y28" s="486"/>
      <c r="Z28" s="486"/>
      <c r="AA28" s="486"/>
      <c r="AB28" s="486"/>
      <c r="AC28" s="486"/>
      <c r="AD28" s="486"/>
      <c r="AE28" s="486"/>
      <c r="AF28" s="486"/>
      <c r="AG28" s="486"/>
      <c r="AH28" s="486"/>
      <c r="AI28" s="486"/>
      <c r="AJ28" s="177"/>
      <c r="AK28" s="177"/>
      <c r="AL28" s="177"/>
      <c r="AM28" s="177"/>
      <c r="AN28" s="177"/>
      <c r="AO28" s="171"/>
    </row>
    <row r="29" spans="1:45" ht="27.95" customHeight="1" x14ac:dyDescent="0.3">
      <c r="A29" s="427">
        <f ca="1">TODAY()</f>
        <v>45044</v>
      </c>
      <c r="B29" s="428"/>
      <c r="C29" s="428"/>
      <c r="D29" s="428"/>
      <c r="E29" s="428"/>
      <c r="F29" s="428"/>
      <c r="G29" s="428"/>
      <c r="H29" s="428"/>
      <c r="I29" s="428"/>
      <c r="J29" s="428"/>
      <c r="K29" s="428"/>
      <c r="L29" s="428"/>
      <c r="M29" s="428"/>
      <c r="N29" s="428"/>
      <c r="O29" s="428"/>
      <c r="P29" s="428"/>
      <c r="Q29" s="428"/>
      <c r="R29" s="428"/>
      <c r="S29" s="428"/>
      <c r="T29" s="428"/>
      <c r="U29" s="428"/>
      <c r="V29" s="428"/>
      <c r="W29" s="428"/>
      <c r="X29" s="428"/>
      <c r="Y29" s="428"/>
      <c r="Z29" s="428"/>
      <c r="AA29" s="428"/>
      <c r="AB29" s="428"/>
      <c r="AC29" s="428"/>
      <c r="AD29" s="428"/>
      <c r="AE29" s="428"/>
      <c r="AF29" s="428"/>
      <c r="AG29" s="428"/>
      <c r="AH29" s="428"/>
      <c r="AI29" s="428"/>
      <c r="AJ29" s="428"/>
      <c r="AK29" s="428"/>
      <c r="AL29" s="428"/>
      <c r="AM29" s="428"/>
      <c r="AN29" s="428"/>
      <c r="AO29" s="429"/>
    </row>
    <row r="30" spans="1:45" ht="27.95" customHeight="1" x14ac:dyDescent="0.3">
      <c r="A30" s="178"/>
      <c r="B30" s="179"/>
      <c r="C30" s="179"/>
      <c r="D30" s="179"/>
      <c r="E30" s="179"/>
      <c r="F30" s="179"/>
      <c r="G30" s="179"/>
      <c r="H30" s="179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431" t="s">
        <v>71</v>
      </c>
      <c r="AA30" s="432"/>
      <c r="AB30" s="432"/>
      <c r="AC30" s="432"/>
      <c r="AD30" s="432"/>
      <c r="AE30" s="432"/>
      <c r="AF30" s="432"/>
      <c r="AG30" s="432"/>
      <c r="AH30" s="432"/>
      <c r="AI30" s="432"/>
      <c r="AJ30" s="432"/>
      <c r="AK30" s="432"/>
      <c r="AL30" s="430" t="s">
        <v>393</v>
      </c>
      <c r="AM30" s="430"/>
      <c r="AN30" s="179"/>
      <c r="AO30" s="180"/>
    </row>
    <row r="31" spans="1:45" ht="15" customHeight="1" x14ac:dyDescent="0.3">
      <c r="U31" s="462" t="s">
        <v>262</v>
      </c>
      <c r="V31" s="462"/>
      <c r="W31" s="462"/>
      <c r="X31" s="462"/>
      <c r="Y31" s="462"/>
      <c r="Z31" s="462"/>
      <c r="AA31" s="462"/>
      <c r="AB31" s="462"/>
      <c r="AC31" s="462"/>
      <c r="AD31" s="462"/>
      <c r="AE31" s="462"/>
      <c r="AF31" s="462"/>
      <c r="AG31" s="462"/>
      <c r="AH31" s="462"/>
      <c r="AI31" s="462"/>
      <c r="AJ31" s="462"/>
      <c r="AK31" s="462"/>
      <c r="AL31" s="462"/>
      <c r="AM31" s="462"/>
      <c r="AN31" s="462"/>
      <c r="AO31" s="462"/>
    </row>
    <row r="32" spans="1:45" ht="12.95" customHeight="1" x14ac:dyDescent="0.3">
      <c r="U32" s="463" t="s">
        <v>433</v>
      </c>
      <c r="V32" s="463"/>
      <c r="W32" s="463"/>
      <c r="X32" s="463"/>
      <c r="Y32" s="463"/>
      <c r="Z32" s="463"/>
      <c r="AA32" s="463"/>
      <c r="AB32" s="463"/>
      <c r="AC32" s="463"/>
      <c r="AD32" s="463"/>
      <c r="AE32" s="463"/>
      <c r="AF32" s="463"/>
      <c r="AG32" s="463"/>
      <c r="AH32" s="463"/>
      <c r="AI32" s="463"/>
      <c r="AJ32" s="463"/>
      <c r="AK32" s="463"/>
      <c r="AL32" s="463"/>
      <c r="AM32" s="463"/>
      <c r="AN32" s="463"/>
      <c r="AO32" s="463"/>
    </row>
  </sheetData>
  <sheetProtection formatCells="0" selectLockedCells="1" selectUnlockedCells="1"/>
  <mergeCells count="145">
    <mergeCell ref="AJ21:AO21"/>
    <mergeCell ref="AJ22:AO22"/>
    <mergeCell ref="E12:K12"/>
    <mergeCell ref="AJ12:AO12"/>
    <mergeCell ref="AJ13:AO13"/>
    <mergeCell ref="AJ14:AO14"/>
    <mergeCell ref="AJ15:AO15"/>
    <mergeCell ref="AJ16:AO16"/>
    <mergeCell ref="AJ17:AO17"/>
    <mergeCell ref="AJ18:AO18"/>
    <mergeCell ref="AJ19:AO19"/>
    <mergeCell ref="AJ20:AO20"/>
    <mergeCell ref="AD14:AI14"/>
    <mergeCell ref="AD15:AI15"/>
    <mergeCell ref="AD16:AI16"/>
    <mergeCell ref="AD17:AI17"/>
    <mergeCell ref="AD18:AI18"/>
    <mergeCell ref="AD19:AI19"/>
    <mergeCell ref="AD20:AI20"/>
    <mergeCell ref="AD21:AI21"/>
    <mergeCell ref="AD22:AI22"/>
    <mergeCell ref="R19:W19"/>
    <mergeCell ref="R20:W20"/>
    <mergeCell ref="R21:W21"/>
    <mergeCell ref="R22:W22"/>
    <mergeCell ref="X12:AC12"/>
    <mergeCell ref="X13:AC13"/>
    <mergeCell ref="X14:AC14"/>
    <mergeCell ref="X15:AC15"/>
    <mergeCell ref="X16:AC16"/>
    <mergeCell ref="X17:AC17"/>
    <mergeCell ref="X18:AC18"/>
    <mergeCell ref="X19:AC19"/>
    <mergeCell ref="X20:AC20"/>
    <mergeCell ref="X21:AC21"/>
    <mergeCell ref="X22:AC22"/>
    <mergeCell ref="E19:K19"/>
    <mergeCell ref="E20:K20"/>
    <mergeCell ref="E21:K21"/>
    <mergeCell ref="E22:K22"/>
    <mergeCell ref="L12:Q12"/>
    <mergeCell ref="L13:Q13"/>
    <mergeCell ref="L14:Q14"/>
    <mergeCell ref="L15:Q15"/>
    <mergeCell ref="L16:Q16"/>
    <mergeCell ref="L17:Q17"/>
    <mergeCell ref="L18:Q18"/>
    <mergeCell ref="L19:Q19"/>
    <mergeCell ref="L20:Q20"/>
    <mergeCell ref="L21:Q21"/>
    <mergeCell ref="L22:Q22"/>
    <mergeCell ref="A21:D21"/>
    <mergeCell ref="A20:D20"/>
    <mergeCell ref="A19:D19"/>
    <mergeCell ref="A22:D22"/>
    <mergeCell ref="A23:D23"/>
    <mergeCell ref="A24:Q24"/>
    <mergeCell ref="R24:Y24"/>
    <mergeCell ref="E10:K10"/>
    <mergeCell ref="E11:K11"/>
    <mergeCell ref="E23:K23"/>
    <mergeCell ref="L10:Q10"/>
    <mergeCell ref="L11:Q11"/>
    <mergeCell ref="L23:Q23"/>
    <mergeCell ref="R10:W10"/>
    <mergeCell ref="R11:W11"/>
    <mergeCell ref="R23:W23"/>
    <mergeCell ref="X10:AC10"/>
    <mergeCell ref="X11:AC11"/>
    <mergeCell ref="X23:AC23"/>
    <mergeCell ref="E13:K13"/>
    <mergeCell ref="E14:K14"/>
    <mergeCell ref="E15:K15"/>
    <mergeCell ref="E16:K16"/>
    <mergeCell ref="E17:K17"/>
    <mergeCell ref="U31:AO31"/>
    <mergeCell ref="U32:AO32"/>
    <mergeCell ref="U6:AC6"/>
    <mergeCell ref="U4:AA4"/>
    <mergeCell ref="AJ8:AM8"/>
    <mergeCell ref="AN8:AO8"/>
    <mergeCell ref="U5:AA5"/>
    <mergeCell ref="AB4:AO4"/>
    <mergeCell ref="J5:T5"/>
    <mergeCell ref="AB5:AO5"/>
    <mergeCell ref="AD10:AI10"/>
    <mergeCell ref="AD11:AI11"/>
    <mergeCell ref="AD23:AI23"/>
    <mergeCell ref="AJ11:AO11"/>
    <mergeCell ref="AJ23:AO23"/>
    <mergeCell ref="AJ10:AO10"/>
    <mergeCell ref="AA26:AE26"/>
    <mergeCell ref="J26:P26"/>
    <mergeCell ref="Q26:Z26"/>
    <mergeCell ref="AF26:AO26"/>
    <mergeCell ref="H28:L28"/>
    <mergeCell ref="M28:AI28"/>
    <mergeCell ref="J7:AO7"/>
    <mergeCell ref="E18:K18"/>
    <mergeCell ref="A17:D17"/>
    <mergeCell ref="A18:D18"/>
    <mergeCell ref="A10:D10"/>
    <mergeCell ref="A11:D11"/>
    <mergeCell ref="A16:D16"/>
    <mergeCell ref="A6:B7"/>
    <mergeCell ref="A4:B5"/>
    <mergeCell ref="AE8:AI8"/>
    <mergeCell ref="R8:V8"/>
    <mergeCell ref="A8:I8"/>
    <mergeCell ref="W8:AD8"/>
    <mergeCell ref="A15:D15"/>
    <mergeCell ref="A14:D14"/>
    <mergeCell ref="A13:D13"/>
    <mergeCell ref="A12:D12"/>
    <mergeCell ref="R12:W12"/>
    <mergeCell ref="R13:W13"/>
    <mergeCell ref="R14:W14"/>
    <mergeCell ref="R15:W15"/>
    <mergeCell ref="R16:W16"/>
    <mergeCell ref="R17:W17"/>
    <mergeCell ref="R18:W18"/>
    <mergeCell ref="AD12:AI12"/>
    <mergeCell ref="AD13:AI13"/>
    <mergeCell ref="AJ3:AO3"/>
    <mergeCell ref="AJ2:AO2"/>
    <mergeCell ref="C3:F3"/>
    <mergeCell ref="G2:AI3"/>
    <mergeCell ref="A2:F2"/>
    <mergeCell ref="A3:B3"/>
    <mergeCell ref="J8:Q8"/>
    <mergeCell ref="J4:T4"/>
    <mergeCell ref="J6:T6"/>
    <mergeCell ref="A29:AO29"/>
    <mergeCell ref="AL30:AM30"/>
    <mergeCell ref="Z30:AK30"/>
    <mergeCell ref="A26:I27"/>
    <mergeCell ref="AA27:AE27"/>
    <mergeCell ref="J27:P27"/>
    <mergeCell ref="Q27:Z27"/>
    <mergeCell ref="AF27:AO27"/>
    <mergeCell ref="U25:AC25"/>
    <mergeCell ref="AD25:AJ25"/>
    <mergeCell ref="AK25:AN25"/>
    <mergeCell ref="K25:T25"/>
    <mergeCell ref="D28:G28"/>
  </mergeCells>
  <phoneticPr fontId="63" type="noConversion"/>
  <dataValidations count="12">
    <dataValidation type="custom" operator="equal" allowBlank="1" showInputMessage="1" showErrorMessage="1" sqref="A11:D11" xr:uid="{00000000-0002-0000-1100-000000000000}">
      <formula1>"01월"</formula1>
    </dataValidation>
    <dataValidation type="custom" operator="equal" allowBlank="1" showInputMessage="1" showErrorMessage="1" sqref="A12:D12" xr:uid="{00000000-0002-0000-1100-000001000000}">
      <formula1>"02월"</formula1>
    </dataValidation>
    <dataValidation type="custom" operator="equal" allowBlank="1" showInputMessage="1" showErrorMessage="1" sqref="A13:D13" xr:uid="{00000000-0002-0000-1100-000002000000}">
      <formula1>"03월"</formula1>
    </dataValidation>
    <dataValidation type="custom" operator="equal" allowBlank="1" showInputMessage="1" showErrorMessage="1" sqref="A14:D14" xr:uid="{00000000-0002-0000-1100-000003000000}">
      <formula1>"04월"</formula1>
    </dataValidation>
    <dataValidation type="custom" operator="equal" allowBlank="1" showInputMessage="1" showErrorMessage="1" sqref="A15:D15" xr:uid="{00000000-0002-0000-1100-000004000000}">
      <formula1>"05월"</formula1>
    </dataValidation>
    <dataValidation type="custom" operator="equal" allowBlank="1" showInputMessage="1" showErrorMessage="1" sqref="A16:D16" xr:uid="{00000000-0002-0000-1100-000005000000}">
      <formula1>"06월"</formula1>
    </dataValidation>
    <dataValidation type="custom" operator="equal" allowBlank="1" showInputMessage="1" showErrorMessage="1" sqref="A17:D17" xr:uid="{00000000-0002-0000-1100-000006000000}">
      <formula1>"07월"</formula1>
    </dataValidation>
    <dataValidation type="custom" operator="equal" allowBlank="1" showInputMessage="1" showErrorMessage="1" sqref="A18:D18" xr:uid="{00000000-0002-0000-1100-000007000000}">
      <formula1>"08월"</formula1>
    </dataValidation>
    <dataValidation type="custom" operator="equal" allowBlank="1" showInputMessage="1" showErrorMessage="1" sqref="A22:D22" xr:uid="{00000000-0002-0000-1100-000008000000}">
      <formula1>"12월"</formula1>
    </dataValidation>
    <dataValidation type="custom" operator="equal" allowBlank="1" showInputMessage="1" showErrorMessage="1" sqref="A21:D21" xr:uid="{00000000-0002-0000-1100-000009000000}">
      <formula1>"11월"</formula1>
    </dataValidation>
    <dataValidation type="custom" operator="equal" allowBlank="1" showInputMessage="1" showErrorMessage="1" sqref="A20:D20" xr:uid="{00000000-0002-0000-1100-00000A000000}">
      <formula1>"10월"</formula1>
    </dataValidation>
    <dataValidation type="custom" operator="equal" allowBlank="1" showInputMessage="1" showErrorMessage="1" sqref="A19:D19" xr:uid="{00000000-0002-0000-1100-00000B000000}">
      <formula1>"09월"</formula1>
    </dataValidation>
  </dataValidations>
  <hyperlinks>
    <hyperlink ref="U31" r:id="rId1" tooltip="대한민국 문서 서식 포탈 비즈폼 www.bizforms.co.kr" xr:uid="{00000000-0004-0000-1100-000000000000}"/>
    <hyperlink ref="U32:AO32" r:id="rId2" tooltip="본 문서에 대한 저작권은 (주)인비닷컴에 있습니다." display="본 문서에 대한 저작권은 (주)인비닷컴에 있습니다." xr:uid="{00000000-0004-0000-1100-000001000000}"/>
  </hyperlinks>
  <pageMargins left="0.59041666984558105" right="0.59041666984558105" top="0.59041666984558105" bottom="0.59041666984558105" header="0.51138889789581299" footer="0.51138889789581299"/>
  <pageSetup paperSize="9" orientation="portrait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8">
    <pageSetUpPr fitToPage="1"/>
  </sheetPr>
  <dimension ref="A1:AU54"/>
  <sheetViews>
    <sheetView showGridLines="0" topLeftCell="Z1" zoomScaleNormal="100" zoomScaleSheetLayoutView="100" workbookViewId="0"/>
  </sheetViews>
  <sheetFormatPr defaultColWidth="9" defaultRowHeight="18.75" customHeight="1" x14ac:dyDescent="0.3"/>
  <cols>
    <col min="1" max="1" width="0.875" style="100" customWidth="1"/>
    <col min="2" max="3" width="3.625" style="100" customWidth="1"/>
    <col min="4" max="4" width="6.75" style="100" customWidth="1"/>
    <col min="5" max="5" width="7.125" style="100" customWidth="1"/>
    <col min="6" max="6" width="6.25" style="100" customWidth="1"/>
    <col min="7" max="7" width="3.125" style="100" customWidth="1"/>
    <col min="8" max="8" width="3.25" style="100" customWidth="1"/>
    <col min="9" max="9" width="3.875" style="100" customWidth="1"/>
    <col min="10" max="15" width="3.5" style="101" customWidth="1"/>
    <col min="16" max="17" width="3.75" style="101" customWidth="1"/>
    <col min="18" max="19" width="2.625" style="101" customWidth="1"/>
    <col min="20" max="27" width="3.125" style="101" customWidth="1"/>
    <col min="28" max="28" width="3.25" style="102" customWidth="1"/>
    <col min="29" max="29" width="7.875" style="101" customWidth="1"/>
    <col min="30" max="30" width="3.75" style="101" customWidth="1"/>
    <col min="31" max="32" width="7.125" style="101" customWidth="1"/>
    <col min="33" max="33" width="9" style="99"/>
    <col min="34" max="34" width="10.875" style="99" customWidth="1"/>
    <col min="35" max="16384" width="9" style="99"/>
  </cols>
  <sheetData>
    <row r="1" spans="2:47" ht="18.75" customHeight="1" x14ac:dyDescent="0.3">
      <c r="B1" s="103"/>
      <c r="C1" s="104"/>
      <c r="D1" s="104"/>
      <c r="E1" s="104"/>
      <c r="F1" s="104"/>
      <c r="G1" s="104"/>
      <c r="H1" s="104"/>
      <c r="I1" s="104"/>
      <c r="J1" s="105"/>
      <c r="K1" s="105"/>
      <c r="L1" s="105"/>
      <c r="M1" s="105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C1" s="105"/>
      <c r="AD1" s="105"/>
      <c r="AE1" s="105"/>
      <c r="AF1" s="105"/>
    </row>
    <row r="2" spans="2:47" ht="18.75" customHeight="1" x14ac:dyDescent="0.3">
      <c r="B2" s="107" t="s">
        <v>143</v>
      </c>
      <c r="C2" s="104"/>
      <c r="D2" s="104"/>
      <c r="E2" s="104"/>
      <c r="F2" s="104"/>
      <c r="G2" s="104"/>
      <c r="H2" s="104"/>
      <c r="I2" s="104"/>
      <c r="J2" s="105"/>
      <c r="K2" s="105"/>
      <c r="L2" s="105"/>
      <c r="M2" s="105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AA2" s="106"/>
      <c r="AC2" s="105"/>
      <c r="AD2" s="105"/>
      <c r="AE2" s="108"/>
      <c r="AF2" s="105"/>
    </row>
    <row r="3" spans="2:47" ht="18.75" customHeight="1" x14ac:dyDescent="0.3">
      <c r="B3" s="109"/>
      <c r="C3" s="110"/>
      <c r="D3" s="111"/>
      <c r="E3" s="111"/>
      <c r="F3" s="112"/>
      <c r="G3" s="112"/>
      <c r="H3" s="113"/>
      <c r="I3" s="113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5"/>
      <c r="U3" s="115"/>
      <c r="V3" s="115"/>
      <c r="W3" s="115"/>
      <c r="X3" s="115"/>
      <c r="Y3" s="115"/>
      <c r="Z3" s="115"/>
      <c r="AA3" s="115"/>
      <c r="AB3" s="677" t="s">
        <v>19</v>
      </c>
      <c r="AC3" s="678"/>
      <c r="AD3" s="679"/>
      <c r="AE3" s="116" t="s">
        <v>214</v>
      </c>
      <c r="AF3" s="117"/>
    </row>
    <row r="4" spans="2:47" ht="18" customHeight="1" x14ac:dyDescent="0.3">
      <c r="B4" s="118"/>
      <c r="C4" s="510" t="s">
        <v>72</v>
      </c>
      <c r="D4" s="510"/>
      <c r="E4" s="510"/>
      <c r="F4" s="510"/>
      <c r="G4" s="118"/>
      <c r="H4" s="700" t="s">
        <v>281</v>
      </c>
      <c r="I4" s="700"/>
      <c r="J4" s="700"/>
      <c r="K4" s="700"/>
      <c r="L4" s="700"/>
      <c r="M4" s="700"/>
      <c r="N4" s="700"/>
      <c r="O4" s="700"/>
      <c r="P4" s="700"/>
      <c r="Q4" s="700"/>
      <c r="R4" s="700"/>
      <c r="S4" s="700"/>
      <c r="T4" s="700"/>
      <c r="U4" s="700"/>
      <c r="V4" s="700"/>
      <c r="W4" s="700"/>
      <c r="X4" s="700"/>
      <c r="Y4" s="700"/>
      <c r="Z4" s="700"/>
      <c r="AA4" s="701"/>
      <c r="AB4" s="680" t="s">
        <v>50</v>
      </c>
      <c r="AC4" s="681"/>
      <c r="AD4" s="682"/>
      <c r="AE4" s="119" t="s">
        <v>517</v>
      </c>
      <c r="AF4" s="120"/>
      <c r="AH4" s="153" t="s">
        <v>377</v>
      </c>
    </row>
    <row r="5" spans="2:47" ht="18" customHeight="1" x14ac:dyDescent="0.3">
      <c r="B5" s="118"/>
      <c r="C5" s="510"/>
      <c r="D5" s="510"/>
      <c r="E5" s="510"/>
      <c r="F5" s="510"/>
      <c r="G5" s="118"/>
      <c r="H5" s="700"/>
      <c r="I5" s="700"/>
      <c r="J5" s="700"/>
      <c r="K5" s="700"/>
      <c r="L5" s="700"/>
      <c r="M5" s="700"/>
      <c r="N5" s="700"/>
      <c r="O5" s="700"/>
      <c r="P5" s="700"/>
      <c r="Q5" s="700"/>
      <c r="R5" s="700"/>
      <c r="S5" s="700"/>
      <c r="T5" s="700"/>
      <c r="U5" s="700"/>
      <c r="V5" s="700"/>
      <c r="W5" s="700"/>
      <c r="X5" s="700"/>
      <c r="Y5" s="700"/>
      <c r="Z5" s="700"/>
      <c r="AA5" s="701"/>
      <c r="AB5" s="511" t="s">
        <v>519</v>
      </c>
      <c r="AC5" s="512"/>
      <c r="AD5" s="513"/>
      <c r="AE5" s="514" t="s">
        <v>532</v>
      </c>
      <c r="AF5" s="515"/>
      <c r="AH5" s="748">
        <v>17</v>
      </c>
    </row>
    <row r="6" spans="2:47" ht="18.75" customHeight="1" x14ac:dyDescent="0.3">
      <c r="B6" s="118"/>
      <c r="C6" s="118"/>
      <c r="D6" s="118"/>
      <c r="E6" s="118"/>
      <c r="F6" s="118"/>
      <c r="G6" s="118"/>
      <c r="H6" s="543" t="s">
        <v>265</v>
      </c>
      <c r="I6" s="543"/>
      <c r="J6" s="543"/>
      <c r="K6" s="543"/>
      <c r="L6" s="543"/>
      <c r="M6" s="543"/>
      <c r="N6" s="543"/>
      <c r="O6" s="543"/>
      <c r="P6" s="543"/>
      <c r="Q6" s="543"/>
      <c r="R6" s="543"/>
      <c r="S6" s="543"/>
      <c r="T6" s="543"/>
      <c r="U6" s="543"/>
      <c r="V6" s="543"/>
      <c r="W6" s="543"/>
      <c r="X6" s="543"/>
      <c r="Y6" s="543"/>
      <c r="Z6" s="543"/>
      <c r="AA6" s="543"/>
      <c r="AB6" s="680" t="s">
        <v>60</v>
      </c>
      <c r="AC6" s="681"/>
      <c r="AD6" s="121"/>
      <c r="AE6" s="122" t="s">
        <v>110</v>
      </c>
      <c r="AF6" s="122"/>
      <c r="AH6" s="749"/>
    </row>
    <row r="7" spans="2:47" ht="18.75" customHeight="1" x14ac:dyDescent="0.3">
      <c r="B7" s="123"/>
      <c r="C7" s="123"/>
      <c r="D7" s="123"/>
      <c r="E7" s="123"/>
      <c r="F7" s="123"/>
      <c r="G7" s="123"/>
      <c r="H7" s="123"/>
      <c r="I7" s="123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683" t="s">
        <v>142</v>
      </c>
      <c r="AC7" s="684"/>
      <c r="AD7" s="685"/>
      <c r="AE7" s="125" t="s">
        <v>309</v>
      </c>
      <c r="AF7" s="126"/>
    </row>
    <row r="8" spans="2:47" ht="18.75" customHeight="1" x14ac:dyDescent="0.3">
      <c r="B8" s="516" t="s">
        <v>104</v>
      </c>
      <c r="C8" s="517"/>
      <c r="D8" s="594" t="s">
        <v>529</v>
      </c>
      <c r="E8" s="595"/>
      <c r="F8" s="595"/>
      <c r="G8" s="596"/>
      <c r="H8" s="597" t="s">
        <v>229</v>
      </c>
      <c r="I8" s="598"/>
      <c r="J8" s="598"/>
      <c r="K8" s="598"/>
      <c r="L8" s="598"/>
      <c r="M8" s="598"/>
      <c r="N8" s="598"/>
      <c r="O8" s="599"/>
      <c r="P8" s="594" t="s">
        <v>537</v>
      </c>
      <c r="Q8" s="595"/>
      <c r="R8" s="595"/>
      <c r="S8" s="595"/>
      <c r="T8" s="596"/>
      <c r="U8" s="590" t="s">
        <v>84</v>
      </c>
      <c r="V8" s="591"/>
      <c r="W8" s="591"/>
      <c r="X8" s="591"/>
      <c r="Y8" s="591"/>
      <c r="Z8" s="591"/>
      <c r="AA8" s="600"/>
      <c r="AB8" s="127" t="s">
        <v>503</v>
      </c>
      <c r="AC8" s="128"/>
      <c r="AD8" s="129"/>
      <c r="AE8" s="590" t="s">
        <v>415</v>
      </c>
      <c r="AF8" s="591"/>
    </row>
    <row r="9" spans="2:47" ht="18.75" customHeight="1" x14ac:dyDescent="0.3">
      <c r="B9" s="592"/>
      <c r="C9" s="593"/>
      <c r="D9" s="528" t="s">
        <v>183</v>
      </c>
      <c r="E9" s="529"/>
      <c r="F9" s="529"/>
      <c r="G9" s="530"/>
      <c r="H9" s="544" t="s">
        <v>324</v>
      </c>
      <c r="I9" s="545"/>
      <c r="J9" s="545"/>
      <c r="K9" s="545"/>
      <c r="L9" s="545"/>
      <c r="M9" s="545"/>
      <c r="N9" s="545"/>
      <c r="O9" s="546"/>
      <c r="P9" s="528" t="s">
        <v>540</v>
      </c>
      <c r="Q9" s="529"/>
      <c r="R9" s="529"/>
      <c r="S9" s="529"/>
      <c r="T9" s="530"/>
      <c r="U9" s="588" t="s">
        <v>438</v>
      </c>
      <c r="V9" s="589"/>
      <c r="W9" s="589"/>
      <c r="X9" s="589"/>
      <c r="Y9" s="589"/>
      <c r="Z9" s="589"/>
      <c r="AA9" s="589"/>
      <c r="AB9" s="589"/>
      <c r="AC9" s="589"/>
      <c r="AD9" s="589"/>
      <c r="AE9" s="589"/>
      <c r="AF9" s="589"/>
    </row>
    <row r="10" spans="2:47" ht="18.75" customHeight="1" x14ac:dyDescent="0.3">
      <c r="B10" s="537" t="s">
        <v>423</v>
      </c>
      <c r="C10" s="538"/>
      <c r="D10" s="528" t="s">
        <v>191</v>
      </c>
      <c r="E10" s="529"/>
      <c r="F10" s="529"/>
      <c r="G10" s="530"/>
      <c r="H10" s="602" t="str">
        <f ca="1">VLOOKUP($AH$5,INDIRECT("인사기본정보!$B:$AH"),2,0)</f>
        <v>한영선</v>
      </c>
      <c r="I10" s="603"/>
      <c r="J10" s="603"/>
      <c r="K10" s="603"/>
      <c r="L10" s="603"/>
      <c r="M10" s="603"/>
      <c r="N10" s="603"/>
      <c r="O10" s="604"/>
      <c r="P10" s="528" t="s">
        <v>561</v>
      </c>
      <c r="Q10" s="529"/>
      <c r="R10" s="529"/>
      <c r="S10" s="529"/>
      <c r="T10" s="530"/>
      <c r="U10" s="698" t="str">
        <f ca="1">VLOOKUP($AH$5,INDIRECT("인사기본정보!$B:$AH"),3,0)</f>
        <v>640519-2******</v>
      </c>
      <c r="V10" s="699"/>
      <c r="W10" s="699"/>
      <c r="X10" s="699"/>
      <c r="Y10" s="699"/>
      <c r="Z10" s="699"/>
      <c r="AA10" s="699"/>
      <c r="AB10" s="699"/>
      <c r="AC10" s="699"/>
      <c r="AD10" s="699"/>
      <c r="AE10" s="699"/>
      <c r="AF10" s="699"/>
    </row>
    <row r="11" spans="2:47" ht="18.75" customHeight="1" x14ac:dyDescent="0.3">
      <c r="B11" s="539"/>
      <c r="C11" s="540"/>
      <c r="D11" s="570" t="s">
        <v>243</v>
      </c>
      <c r="E11" s="571"/>
      <c r="F11" s="571"/>
      <c r="G11" s="572"/>
      <c r="H11" s="605">
        <f ca="1">VLOOKUP($AH$5,INDIRECT("인사기본정보!$B:$AH"),19,0)</f>
        <v>0</v>
      </c>
      <c r="I11" s="606"/>
      <c r="J11" s="606"/>
      <c r="K11" s="606"/>
      <c r="L11" s="606"/>
      <c r="M11" s="606"/>
      <c r="N11" s="606"/>
      <c r="O11" s="606"/>
      <c r="P11" s="606"/>
      <c r="Q11" s="606"/>
      <c r="R11" s="606"/>
      <c r="S11" s="606"/>
      <c r="T11" s="606"/>
      <c r="U11" s="606"/>
      <c r="V11" s="606"/>
      <c r="W11" s="606"/>
      <c r="X11" s="606"/>
      <c r="Y11" s="606"/>
      <c r="Z11" s="606"/>
      <c r="AA11" s="607"/>
      <c r="AB11" s="570" t="s">
        <v>458</v>
      </c>
      <c r="AC11" s="571"/>
      <c r="AD11" s="572"/>
      <c r="AE11" s="608" t="s">
        <v>402</v>
      </c>
      <c r="AF11" s="609"/>
    </row>
    <row r="12" spans="2:47" ht="18.75" customHeight="1" x14ac:dyDescent="0.3">
      <c r="B12" s="539"/>
      <c r="C12" s="540"/>
      <c r="D12" s="610" t="s">
        <v>454</v>
      </c>
      <c r="E12" s="610"/>
      <c r="F12" s="610"/>
      <c r="G12" s="610"/>
      <c r="H12" s="610"/>
      <c r="I12" s="612"/>
      <c r="J12" s="612"/>
      <c r="K12" s="612"/>
      <c r="L12" s="612"/>
      <c r="M12" s="612"/>
      <c r="N12" s="612"/>
      <c r="O12" s="612"/>
      <c r="P12" s="612"/>
      <c r="Q12" s="612"/>
      <c r="R12" s="612"/>
      <c r="S12" s="612"/>
      <c r="T12" s="612"/>
      <c r="U12" s="612"/>
      <c r="V12" s="612"/>
      <c r="W12" s="612"/>
      <c r="X12" s="612"/>
      <c r="Y12" s="612"/>
      <c r="Z12" s="612"/>
      <c r="AA12" s="612"/>
      <c r="AB12" s="614" t="s">
        <v>280</v>
      </c>
      <c r="AC12" s="614"/>
      <c r="AD12" s="614"/>
      <c r="AE12" s="614"/>
      <c r="AF12" s="616"/>
      <c r="AJ12" t="s">
        <v>270</v>
      </c>
    </row>
    <row r="13" spans="2:47" ht="18.75" customHeight="1" x14ac:dyDescent="0.3">
      <c r="B13" s="541"/>
      <c r="C13" s="542"/>
      <c r="D13" s="611"/>
      <c r="E13" s="611"/>
      <c r="F13" s="611"/>
      <c r="G13" s="611"/>
      <c r="H13" s="611"/>
      <c r="I13" s="613"/>
      <c r="J13" s="613"/>
      <c r="K13" s="613"/>
      <c r="L13" s="613"/>
      <c r="M13" s="613"/>
      <c r="N13" s="613"/>
      <c r="O13" s="613"/>
      <c r="P13" s="613"/>
      <c r="Q13" s="613"/>
      <c r="R13" s="613"/>
      <c r="S13" s="613"/>
      <c r="T13" s="613"/>
      <c r="U13" s="613"/>
      <c r="V13" s="613"/>
      <c r="W13" s="613"/>
      <c r="X13" s="613"/>
      <c r="Y13" s="613"/>
      <c r="Z13" s="613"/>
      <c r="AA13" s="613"/>
      <c r="AB13" s="615"/>
      <c r="AC13" s="615"/>
      <c r="AD13" s="615"/>
      <c r="AE13" s="615"/>
      <c r="AF13" s="617"/>
      <c r="AH13" s="197"/>
    </row>
    <row r="14" spans="2:47" ht="18.75" customHeight="1" x14ac:dyDescent="0.3">
      <c r="B14" s="555" t="s">
        <v>53</v>
      </c>
      <c r="C14" s="555"/>
      <c r="D14" s="555"/>
      <c r="E14" s="556"/>
      <c r="F14" s="557" t="str">
        <f ca="1">IF(VLOOKUP($AH$5,INDIRECT("인사기본정보!$B:$AH"),10,0)="","",IF(VLOOKUP($AH$5,INDIRECT("인사기본정보!$B:$AH"),10,0)="중간정산",YEAR(P24)&amp;"-01-01",YEAR(M24)&amp;"-01-01"))</f>
        <v/>
      </c>
      <c r="G14" s="558"/>
      <c r="H14" s="558"/>
      <c r="I14" s="558"/>
      <c r="J14" s="502" t="s">
        <v>372</v>
      </c>
      <c r="K14" s="503"/>
      <c r="L14" s="559" t="s">
        <v>551</v>
      </c>
      <c r="M14" s="560"/>
      <c r="N14" s="560"/>
      <c r="O14" s="560"/>
      <c r="P14" s="560"/>
      <c r="Q14" s="560"/>
      <c r="R14" s="560"/>
      <c r="S14" s="560"/>
      <c r="T14" s="560"/>
      <c r="U14" s="561"/>
      <c r="V14" s="565" t="str">
        <f ca="1">IF(VLOOKUP($AH$5,INDIRECT("인사기본정보!$B:$AH"),10,0)="정년퇴직","[●]","[   ]")&amp;"정년퇴직 "&amp;IF(VLOOKUP($AH$5,INDIRECT("인사기본정보!$B:$AH"),10,0)="정리해고","[●]","[   ]")&amp;"정리해고 "&amp;IF(VLOOKUP($AH$5,INDIRECT("인사기본정보!$B:$AH"),10,0)="자발적 퇴직","[●]","[   ]")&amp;"자발적 퇴직"</f>
        <v>[   ]정년퇴직 [   ]정리해고 [   ]자발적 퇴직</v>
      </c>
      <c r="W14" s="565"/>
      <c r="X14" s="565"/>
      <c r="Y14" s="565"/>
      <c r="Z14" s="565"/>
      <c r="AA14" s="565"/>
      <c r="AB14" s="565"/>
      <c r="AC14" s="565"/>
      <c r="AD14" s="565"/>
      <c r="AE14" s="565"/>
      <c r="AF14" s="565"/>
      <c r="AH14" s="750" t="s">
        <v>261</v>
      </c>
      <c r="AI14" s="675"/>
      <c r="AJ14" s="675"/>
      <c r="AK14" s="675"/>
      <c r="AL14" s="675"/>
      <c r="AM14" s="675"/>
      <c r="AN14" s="675"/>
      <c r="AO14" s="675"/>
      <c r="AP14" s="675"/>
      <c r="AQ14" s="675"/>
      <c r="AR14" s="675"/>
      <c r="AS14" s="675"/>
      <c r="AT14" s="675"/>
      <c r="AU14" s="675"/>
    </row>
    <row r="15" spans="2:47" ht="18.75" customHeight="1" x14ac:dyDescent="0.3">
      <c r="B15" s="541"/>
      <c r="C15" s="541"/>
      <c r="D15" s="541"/>
      <c r="E15" s="542"/>
      <c r="F15" s="566" t="str">
        <f ca="1">IF(VLOOKUP($AH$5,INDIRECT("인사기본정보!$B:$AH"),10,0)="","",IF(VLOOKUP($AH$5,INDIRECT("인사기본정보!$B:$AH"),10,0)="중간정산",P24,M24))</f>
        <v/>
      </c>
      <c r="G15" s="566"/>
      <c r="H15" s="566"/>
      <c r="I15" s="566"/>
      <c r="J15" s="567" t="s">
        <v>321</v>
      </c>
      <c r="K15" s="568"/>
      <c r="L15" s="562"/>
      <c r="M15" s="563"/>
      <c r="N15" s="563"/>
      <c r="O15" s="563"/>
      <c r="P15" s="563"/>
      <c r="Q15" s="563"/>
      <c r="R15" s="563"/>
      <c r="S15" s="563"/>
      <c r="T15" s="563"/>
      <c r="U15" s="564"/>
      <c r="V15" s="569" t="str">
        <f ca="1">IF(VLOOKUP($AH$5,INDIRECT("인사기본정보!$B:$AH"),10,0)="임원퇴직","[●]","[   ]")&amp;"임원퇴직 "&amp;IF(VLOOKUP($AH$5,INDIRECT("인사기본정보!$B:$AH"),10,0)="중간정산","[●]","[   ]")&amp;"중간정산 "&amp;IF(VLOOKUP($AH$5,INDIRECT("인사기본정보!$B:$AH"),10,0)="기타","[●]","[   ]")&amp;"기 타"</f>
        <v>[   ]임원퇴직 [   ]중간정산 [   ]기 타</v>
      </c>
      <c r="W15" s="569"/>
      <c r="X15" s="569"/>
      <c r="Y15" s="569"/>
      <c r="Z15" s="569"/>
      <c r="AA15" s="569"/>
      <c r="AB15" s="569"/>
      <c r="AC15" s="569"/>
      <c r="AD15" s="569"/>
      <c r="AE15" s="569"/>
      <c r="AF15" s="569"/>
      <c r="AH15" s="675"/>
      <c r="AI15" s="675"/>
      <c r="AJ15" s="675"/>
      <c r="AK15" s="675"/>
      <c r="AL15" s="675"/>
      <c r="AM15" s="675"/>
      <c r="AN15" s="675"/>
      <c r="AO15" s="675"/>
      <c r="AP15" s="675"/>
      <c r="AQ15" s="675"/>
      <c r="AR15" s="675"/>
      <c r="AS15" s="675"/>
      <c r="AT15" s="675"/>
      <c r="AU15" s="675"/>
    </row>
    <row r="16" spans="2:47" ht="18.75" customHeight="1" x14ac:dyDescent="0.3">
      <c r="B16" s="516" t="s">
        <v>526</v>
      </c>
      <c r="C16" s="517"/>
      <c r="D16" s="522" t="s">
        <v>554</v>
      </c>
      <c r="E16" s="523"/>
      <c r="F16" s="523"/>
      <c r="G16" s="523"/>
      <c r="H16" s="523"/>
      <c r="I16" s="524"/>
      <c r="J16" s="525" t="s">
        <v>86</v>
      </c>
      <c r="K16" s="526"/>
      <c r="L16" s="526"/>
      <c r="M16" s="526"/>
      <c r="N16" s="526"/>
      <c r="O16" s="526"/>
      <c r="P16" s="526"/>
      <c r="Q16" s="526"/>
      <c r="R16" s="527"/>
      <c r="S16" s="525" t="s">
        <v>383</v>
      </c>
      <c r="T16" s="526"/>
      <c r="U16" s="526"/>
      <c r="V16" s="526"/>
      <c r="W16" s="526"/>
      <c r="X16" s="526"/>
      <c r="Y16" s="526"/>
      <c r="Z16" s="526"/>
      <c r="AA16" s="527"/>
      <c r="AB16" s="525" t="s">
        <v>364</v>
      </c>
      <c r="AC16" s="526"/>
      <c r="AD16" s="526"/>
      <c r="AE16" s="526"/>
      <c r="AF16" s="526"/>
      <c r="AH16" s="675"/>
      <c r="AI16" s="675"/>
      <c r="AJ16" s="675"/>
      <c r="AK16" s="675"/>
      <c r="AL16" s="675"/>
      <c r="AM16" s="675"/>
      <c r="AN16" s="675"/>
      <c r="AO16" s="675"/>
      <c r="AP16" s="675"/>
      <c r="AQ16" s="675"/>
      <c r="AR16" s="675"/>
      <c r="AS16" s="675"/>
      <c r="AT16" s="675"/>
      <c r="AU16" s="675"/>
    </row>
    <row r="17" spans="1:47" ht="18.75" customHeight="1" x14ac:dyDescent="0.3">
      <c r="B17" s="518"/>
      <c r="C17" s="519"/>
      <c r="D17" s="528" t="s">
        <v>513</v>
      </c>
      <c r="E17" s="529"/>
      <c r="F17" s="529"/>
      <c r="G17" s="529"/>
      <c r="H17" s="529"/>
      <c r="I17" s="530"/>
      <c r="J17" s="531"/>
      <c r="K17" s="532"/>
      <c r="L17" s="532"/>
      <c r="M17" s="532"/>
      <c r="N17" s="532"/>
      <c r="O17" s="532"/>
      <c r="P17" s="532"/>
      <c r="Q17" s="532"/>
      <c r="R17" s="533"/>
      <c r="S17" s="531" t="s">
        <v>84</v>
      </c>
      <c r="T17" s="532"/>
      <c r="U17" s="532"/>
      <c r="V17" s="532"/>
      <c r="W17" s="532"/>
      <c r="X17" s="532"/>
      <c r="Y17" s="532"/>
      <c r="Z17" s="532"/>
      <c r="AA17" s="533"/>
      <c r="AB17" s="692"/>
      <c r="AC17" s="693"/>
      <c r="AD17" s="693"/>
      <c r="AE17" s="693"/>
      <c r="AF17" s="693"/>
      <c r="AH17" s="675"/>
      <c r="AI17" s="675"/>
      <c r="AJ17" s="675"/>
      <c r="AK17" s="675"/>
      <c r="AL17" s="675"/>
      <c r="AM17" s="675"/>
      <c r="AN17" s="675"/>
      <c r="AO17" s="675"/>
      <c r="AP17" s="675"/>
      <c r="AQ17" s="675"/>
      <c r="AR17" s="675"/>
      <c r="AS17" s="675"/>
      <c r="AT17" s="675"/>
      <c r="AU17" s="675"/>
    </row>
    <row r="18" spans="1:47" ht="18.75" customHeight="1" x14ac:dyDescent="0.3">
      <c r="B18" s="518"/>
      <c r="C18" s="519"/>
      <c r="D18" s="528" t="s">
        <v>237</v>
      </c>
      <c r="E18" s="529"/>
      <c r="F18" s="529"/>
      <c r="G18" s="529"/>
      <c r="H18" s="529"/>
      <c r="I18" s="530"/>
      <c r="J18" s="579"/>
      <c r="K18" s="580"/>
      <c r="L18" s="580"/>
      <c r="M18" s="580"/>
      <c r="N18" s="580"/>
      <c r="O18" s="580"/>
      <c r="P18" s="580"/>
      <c r="Q18" s="580"/>
      <c r="R18" s="581"/>
      <c r="S18" s="552" t="s">
        <v>229</v>
      </c>
      <c r="T18" s="553"/>
      <c r="U18" s="553"/>
      <c r="V18" s="553"/>
      <c r="W18" s="553"/>
      <c r="X18" s="553"/>
      <c r="Y18" s="553"/>
      <c r="Z18" s="553"/>
      <c r="AA18" s="554"/>
      <c r="AB18" s="692"/>
      <c r="AC18" s="693"/>
      <c r="AD18" s="693"/>
      <c r="AE18" s="693"/>
      <c r="AF18" s="693"/>
      <c r="AH18" s="675"/>
      <c r="AI18" s="675"/>
      <c r="AJ18" s="675"/>
      <c r="AK18" s="675"/>
      <c r="AL18" s="675"/>
      <c r="AM18" s="675"/>
      <c r="AN18" s="675"/>
      <c r="AO18" s="675"/>
      <c r="AP18" s="675"/>
      <c r="AQ18" s="675"/>
      <c r="AR18" s="675"/>
      <c r="AS18" s="675"/>
      <c r="AT18" s="675"/>
      <c r="AU18" s="675"/>
    </row>
    <row r="19" spans="1:47" ht="18.75" customHeight="1" x14ac:dyDescent="0.3">
      <c r="B19" s="518"/>
      <c r="C19" s="519"/>
      <c r="D19" s="528" t="s">
        <v>505</v>
      </c>
      <c r="E19" s="529"/>
      <c r="F19" s="529"/>
      <c r="G19" s="529"/>
      <c r="H19" s="529"/>
      <c r="I19" s="530"/>
      <c r="J19" s="534">
        <v>0</v>
      </c>
      <c r="K19" s="535"/>
      <c r="L19" s="535"/>
      <c r="M19" s="535"/>
      <c r="N19" s="535"/>
      <c r="O19" s="535"/>
      <c r="P19" s="535"/>
      <c r="Q19" s="535"/>
      <c r="R19" s="536"/>
      <c r="S19" s="549">
        <f ca="1">VLOOKUP($AH$5,INDIRECT("인사기본정보!$B:$AH"),20,0)</f>
        <v>0</v>
      </c>
      <c r="T19" s="550"/>
      <c r="U19" s="550"/>
      <c r="V19" s="550"/>
      <c r="W19" s="550"/>
      <c r="X19" s="550"/>
      <c r="Y19" s="550"/>
      <c r="Z19" s="550"/>
      <c r="AA19" s="551"/>
      <c r="AB19" s="549">
        <f ca="1">J19+S19</f>
        <v>0</v>
      </c>
      <c r="AC19" s="550"/>
      <c r="AD19" s="550"/>
      <c r="AE19" s="550"/>
      <c r="AF19" s="550"/>
      <c r="AH19" s="675"/>
      <c r="AI19" s="675"/>
      <c r="AJ19" s="675"/>
      <c r="AK19" s="675"/>
      <c r="AL19" s="675"/>
      <c r="AM19" s="675"/>
      <c r="AN19" s="675"/>
      <c r="AO19" s="675"/>
      <c r="AP19" s="675"/>
      <c r="AQ19" s="675"/>
      <c r="AR19" s="675"/>
      <c r="AS19" s="675"/>
      <c r="AT19" s="675"/>
      <c r="AU19" s="675"/>
    </row>
    <row r="20" spans="1:47" ht="18.75" customHeight="1" x14ac:dyDescent="0.3">
      <c r="B20" s="518"/>
      <c r="C20" s="519"/>
      <c r="D20" s="528" t="s">
        <v>250</v>
      </c>
      <c r="E20" s="529"/>
      <c r="F20" s="529"/>
      <c r="G20" s="529"/>
      <c r="H20" s="529"/>
      <c r="I20" s="530"/>
      <c r="J20" s="534">
        <v>0</v>
      </c>
      <c r="K20" s="535"/>
      <c r="L20" s="535"/>
      <c r="M20" s="535"/>
      <c r="N20" s="535"/>
      <c r="O20" s="535"/>
      <c r="P20" s="535"/>
      <c r="Q20" s="535"/>
      <c r="R20" s="536"/>
      <c r="S20" s="534">
        <v>0</v>
      </c>
      <c r="T20" s="535"/>
      <c r="U20" s="535"/>
      <c r="V20" s="535"/>
      <c r="W20" s="535"/>
      <c r="X20" s="535"/>
      <c r="Y20" s="535"/>
      <c r="Z20" s="535"/>
      <c r="AA20" s="536"/>
      <c r="AB20" s="534">
        <f>J20+S20</f>
        <v>0</v>
      </c>
      <c r="AC20" s="535"/>
      <c r="AD20" s="535"/>
      <c r="AE20" s="535"/>
      <c r="AF20" s="535"/>
    </row>
    <row r="21" spans="1:47" ht="18.75" customHeight="1" x14ac:dyDescent="0.3">
      <c r="B21" s="520"/>
      <c r="C21" s="521"/>
      <c r="D21" s="570" t="s">
        <v>445</v>
      </c>
      <c r="E21" s="571"/>
      <c r="F21" s="571"/>
      <c r="G21" s="571"/>
      <c r="H21" s="571"/>
      <c r="I21" s="572"/>
      <c r="J21" s="573">
        <f>J19-J20</f>
        <v>0</v>
      </c>
      <c r="K21" s="574"/>
      <c r="L21" s="574"/>
      <c r="M21" s="574"/>
      <c r="N21" s="574"/>
      <c r="O21" s="574"/>
      <c r="P21" s="574"/>
      <c r="Q21" s="574"/>
      <c r="R21" s="575"/>
      <c r="S21" s="576">
        <f ca="1">S19-S20</f>
        <v>0</v>
      </c>
      <c r="T21" s="577"/>
      <c r="U21" s="577"/>
      <c r="V21" s="577"/>
      <c r="W21" s="577"/>
      <c r="X21" s="577"/>
      <c r="Y21" s="577"/>
      <c r="Z21" s="577"/>
      <c r="AA21" s="578"/>
      <c r="AB21" s="576">
        <f ca="1">J21+S21</f>
        <v>0</v>
      </c>
      <c r="AC21" s="577"/>
      <c r="AD21" s="577"/>
      <c r="AE21" s="577"/>
      <c r="AF21" s="577"/>
    </row>
    <row r="22" spans="1:47" ht="18.75" customHeight="1" x14ac:dyDescent="0.3">
      <c r="B22" s="516" t="s">
        <v>10</v>
      </c>
      <c r="C22" s="582"/>
      <c r="D22" s="601" t="s">
        <v>15</v>
      </c>
      <c r="E22" s="601"/>
      <c r="F22" s="601"/>
      <c r="G22" s="547" t="s">
        <v>112</v>
      </c>
      <c r="H22" s="547"/>
      <c r="I22" s="547"/>
      <c r="J22" s="548" t="s">
        <v>62</v>
      </c>
      <c r="K22" s="548"/>
      <c r="L22" s="548"/>
      <c r="M22" s="548" t="s">
        <v>38</v>
      </c>
      <c r="N22" s="548"/>
      <c r="O22" s="548"/>
      <c r="P22" s="548" t="s">
        <v>130</v>
      </c>
      <c r="Q22" s="548"/>
      <c r="R22" s="548"/>
      <c r="S22" s="548"/>
      <c r="T22" s="548" t="s">
        <v>479</v>
      </c>
      <c r="U22" s="548"/>
      <c r="V22" s="548"/>
      <c r="W22" s="548" t="s">
        <v>466</v>
      </c>
      <c r="X22" s="548"/>
      <c r="Y22" s="548"/>
      <c r="Z22" s="548" t="s">
        <v>492</v>
      </c>
      <c r="AA22" s="548"/>
      <c r="AB22" s="548"/>
      <c r="AC22" s="548" t="s">
        <v>548</v>
      </c>
      <c r="AD22" s="548"/>
      <c r="AE22" s="548" t="s">
        <v>480</v>
      </c>
      <c r="AF22" s="694"/>
    </row>
    <row r="23" spans="1:47" ht="18.75" customHeight="1" x14ac:dyDescent="0.3">
      <c r="B23" s="518"/>
      <c r="C23" s="583"/>
      <c r="D23" s="493" t="s">
        <v>550</v>
      </c>
      <c r="E23" s="493"/>
      <c r="F23" s="493"/>
      <c r="G23" s="494"/>
      <c r="H23" s="494"/>
      <c r="I23" s="494"/>
      <c r="J23" s="494"/>
      <c r="K23" s="494"/>
      <c r="L23" s="494"/>
      <c r="M23" s="494"/>
      <c r="N23" s="494"/>
      <c r="O23" s="494"/>
      <c r="P23" s="494"/>
      <c r="Q23" s="494"/>
      <c r="R23" s="494"/>
      <c r="S23" s="494"/>
      <c r="T23" s="618">
        <f>IF(J23="",0,DATEDIF(J23,M23,"M")+1)</f>
        <v>0</v>
      </c>
      <c r="U23" s="618"/>
      <c r="V23" s="618"/>
      <c r="W23" s="618">
        <v>0</v>
      </c>
      <c r="X23" s="618"/>
      <c r="Y23" s="618"/>
      <c r="Z23" s="618">
        <v>0</v>
      </c>
      <c r="AA23" s="618"/>
      <c r="AB23" s="618"/>
      <c r="AC23" s="686"/>
      <c r="AD23" s="686"/>
      <c r="AE23" s="695">
        <f>IF(T23="",0,IF(((T23-W23+Z23)/12)&lt;=INT((T23-W23+Z23)/12),INT((T23-W23+Z23)/12),INT((T23-W23+Z23)/12)+1))</f>
        <v>0</v>
      </c>
      <c r="AF23" s="696"/>
    </row>
    <row r="24" spans="1:47" ht="18.75" customHeight="1" x14ac:dyDescent="0.3">
      <c r="B24" s="518"/>
      <c r="C24" s="583"/>
      <c r="D24" s="493" t="s">
        <v>16</v>
      </c>
      <c r="E24" s="493"/>
      <c r="F24" s="493"/>
      <c r="G24" s="495">
        <f ca="1">VLOOKUP($AH$5,INDIRECT("인사기본정보!$B:$AH"),6,0)</f>
        <v>44382</v>
      </c>
      <c r="H24" s="495"/>
      <c r="I24" s="495"/>
      <c r="J24" s="495">
        <f ca="1">G24</f>
        <v>44382</v>
      </c>
      <c r="K24" s="495"/>
      <c r="L24" s="495"/>
      <c r="M24" s="495">
        <f ca="1">VLOOKUP($AH$5,INDIRECT("인사기본정보!$B:$AH"),7,0)</f>
        <v>0</v>
      </c>
      <c r="N24" s="495"/>
      <c r="O24" s="495"/>
      <c r="P24" s="495">
        <f ca="1">VLOOKUP($AH$5,INDIRECT("인사기본정보!$B:$AH"),24,0)</f>
        <v>0</v>
      </c>
      <c r="Q24" s="495"/>
      <c r="R24" s="495"/>
      <c r="S24" s="495"/>
      <c r="T24" s="584" t="e">
        <f ca="1">IF(J24="",0,DATEDIF(J24,M24,"M")+1)</f>
        <v>#NUM!</v>
      </c>
      <c r="U24" s="584"/>
      <c r="V24" s="584"/>
      <c r="W24" s="584">
        <f ca="1">VLOOKUP($AH$5,INDIRECT("인사기본정보!$B:$AH"),26,0)</f>
        <v>0</v>
      </c>
      <c r="X24" s="584"/>
      <c r="Y24" s="584"/>
      <c r="Z24" s="584">
        <f ca="1">VLOOKUP($AH$5,INDIRECT("인사기본정보!$B:$AH"),27,0)</f>
        <v>0</v>
      </c>
      <c r="AA24" s="584"/>
      <c r="AB24" s="584"/>
      <c r="AC24" s="687"/>
      <c r="AD24" s="687"/>
      <c r="AE24" s="688" t="e">
        <f ca="1">IF(T24="",0,IF(((T24-W24+Z24)/12)&lt;=INT((T24-W24+Z24)/12),INT((T24-W24+Z24)/12),INT((T24-W24+Z24)/12)+1))</f>
        <v>#NUM!</v>
      </c>
      <c r="AF24" s="697"/>
    </row>
    <row r="25" spans="1:47" ht="18.75" customHeight="1" x14ac:dyDescent="0.3">
      <c r="B25" s="518"/>
      <c r="C25" s="583"/>
      <c r="D25" s="493" t="s">
        <v>24</v>
      </c>
      <c r="E25" s="493"/>
      <c r="F25" s="493"/>
      <c r="G25" s="494"/>
      <c r="H25" s="494"/>
      <c r="I25" s="494"/>
      <c r="J25" s="495">
        <f ca="1">J24</f>
        <v>44382</v>
      </c>
      <c r="K25" s="495"/>
      <c r="L25" s="495"/>
      <c r="M25" s="495">
        <f ca="1">M24</f>
        <v>0</v>
      </c>
      <c r="N25" s="495"/>
      <c r="O25" s="495"/>
      <c r="P25" s="585"/>
      <c r="Q25" s="585"/>
      <c r="R25" s="585"/>
      <c r="S25" s="585"/>
      <c r="T25" s="584" t="e">
        <f ca="1">IF(J25="",0,DATEDIF(J25,M25,"M")+1)</f>
        <v>#NUM!</v>
      </c>
      <c r="U25" s="584"/>
      <c r="V25" s="584"/>
      <c r="W25" s="584">
        <f ca="1">W24+W23</f>
        <v>0</v>
      </c>
      <c r="X25" s="584"/>
      <c r="Y25" s="584"/>
      <c r="Z25" s="689">
        <f ca="1">Z23+Z24</f>
        <v>0</v>
      </c>
      <c r="AA25" s="690"/>
      <c r="AB25" s="691"/>
      <c r="AC25" s="688">
        <f>IF(M23="",0,IF(M23-MAX(J24,J23)&lt;1,0,DATEDIF(MAX(J24,J23),MIN(M23,M24),"M")+1))</f>
        <v>0</v>
      </c>
      <c r="AD25" s="688"/>
      <c r="AE25" s="688" t="e">
        <f ca="1">AE24</f>
        <v>#NUM!</v>
      </c>
      <c r="AF25" s="697"/>
    </row>
    <row r="26" spans="1:47" ht="18.75" customHeight="1" x14ac:dyDescent="0.3">
      <c r="A26" s="99"/>
      <c r="B26" s="702" t="s">
        <v>539</v>
      </c>
      <c r="C26" s="703"/>
      <c r="D26" s="498" t="s">
        <v>556</v>
      </c>
      <c r="E26" s="499"/>
      <c r="F26" s="499"/>
      <c r="G26" s="499"/>
      <c r="H26" s="499"/>
      <c r="I26" s="499"/>
      <c r="J26" s="499"/>
      <c r="K26" s="499"/>
      <c r="L26" s="499"/>
      <c r="M26" s="499"/>
      <c r="N26" s="499"/>
      <c r="O26" s="499"/>
      <c r="P26" s="499"/>
      <c r="Q26" s="499"/>
      <c r="R26" s="500"/>
      <c r="S26" s="507" t="s">
        <v>105</v>
      </c>
      <c r="T26" s="507"/>
      <c r="U26" s="507"/>
      <c r="V26" s="507"/>
      <c r="W26" s="507"/>
      <c r="X26" s="507"/>
      <c r="Y26" s="507"/>
      <c r="Z26" s="507"/>
      <c r="AA26" s="507"/>
      <c r="AB26" s="507"/>
      <c r="AC26" s="507"/>
      <c r="AD26" s="507"/>
      <c r="AE26" s="507"/>
      <c r="AF26" s="498"/>
    </row>
    <row r="27" spans="1:47" ht="18.75" customHeight="1" x14ac:dyDescent="0.3">
      <c r="A27" s="99"/>
      <c r="B27" s="704"/>
      <c r="C27" s="705"/>
      <c r="D27" s="501" t="s">
        <v>193</v>
      </c>
      <c r="E27" s="502"/>
      <c r="F27" s="502"/>
      <c r="G27" s="502"/>
      <c r="H27" s="502"/>
      <c r="I27" s="502"/>
      <c r="J27" s="502"/>
      <c r="K27" s="502"/>
      <c r="L27" s="502"/>
      <c r="M27" s="502"/>
      <c r="N27" s="502"/>
      <c r="O27" s="502"/>
      <c r="P27" s="502"/>
      <c r="Q27" s="502"/>
      <c r="R27" s="503"/>
      <c r="S27" s="508">
        <f ca="1">AB21</f>
        <v>0</v>
      </c>
      <c r="T27" s="508"/>
      <c r="U27" s="508"/>
      <c r="V27" s="508"/>
      <c r="W27" s="508"/>
      <c r="X27" s="508"/>
      <c r="Y27" s="508"/>
      <c r="Z27" s="508"/>
      <c r="AA27" s="508"/>
      <c r="AB27" s="508"/>
      <c r="AC27" s="508"/>
      <c r="AD27" s="508"/>
      <c r="AE27" s="508"/>
      <c r="AF27" s="509"/>
    </row>
    <row r="28" spans="1:47" ht="18.75" customHeight="1" x14ac:dyDescent="0.3">
      <c r="A28" s="99"/>
      <c r="B28" s="704"/>
      <c r="C28" s="705"/>
      <c r="D28" s="504" t="s">
        <v>553</v>
      </c>
      <c r="E28" s="505"/>
      <c r="F28" s="505"/>
      <c r="G28" s="505"/>
      <c r="H28" s="505"/>
      <c r="I28" s="505"/>
      <c r="J28" s="505"/>
      <c r="K28" s="505"/>
      <c r="L28" s="505"/>
      <c r="M28" s="505"/>
      <c r="N28" s="505"/>
      <c r="O28" s="505"/>
      <c r="P28" s="505"/>
      <c r="Q28" s="505"/>
      <c r="R28" s="506"/>
      <c r="S28" s="496" t="e">
        <f ca="1">IF(AE25="",0,IF(IF(AE25&lt;=5,AE25*300000,IF(AE25&lt;=10,(AE25-5)*500000+1500000,IF(AE25&lt;=20,(AE25-10)*800000+4000000,IF(AE25&gt;20,(AE25-20)*1200000+12000000))))&gt;(S27),S27,IF(AE25&lt;=5,AE25*300000,IF(AE25&lt;=10,(AE25-5)*500000+1500000,IF(AE25&lt;=20,(AE25-10)*800000+4000000,IF(AE25&gt;20,(AE25-20)*1200000+12000000))))))</f>
        <v>#NUM!</v>
      </c>
      <c r="T28" s="496"/>
      <c r="U28" s="496"/>
      <c r="V28" s="496"/>
      <c r="W28" s="496"/>
      <c r="X28" s="496"/>
      <c r="Y28" s="496"/>
      <c r="Z28" s="496"/>
      <c r="AA28" s="496"/>
      <c r="AB28" s="496"/>
      <c r="AC28" s="496"/>
      <c r="AD28" s="496"/>
      <c r="AE28" s="496"/>
      <c r="AF28" s="497"/>
    </row>
    <row r="29" spans="1:47" ht="18.75" customHeight="1" x14ac:dyDescent="0.3">
      <c r="A29" s="99"/>
      <c r="B29" s="704"/>
      <c r="C29" s="705"/>
      <c r="D29" s="504" t="s">
        <v>301</v>
      </c>
      <c r="E29" s="505"/>
      <c r="F29" s="505"/>
      <c r="G29" s="505"/>
      <c r="H29" s="505"/>
      <c r="I29" s="505"/>
      <c r="J29" s="505"/>
      <c r="K29" s="505"/>
      <c r="L29" s="505"/>
      <c r="M29" s="505"/>
      <c r="N29" s="505"/>
      <c r="O29" s="505"/>
      <c r="P29" s="505"/>
      <c r="Q29" s="505"/>
      <c r="R29" s="506"/>
      <c r="S29" s="496" t="e">
        <f ca="1">IF(AE25=0,0,ROUNDDOWN(((S27-S28)*12/AE25),0))</f>
        <v>#NUM!</v>
      </c>
      <c r="T29" s="496"/>
      <c r="U29" s="496"/>
      <c r="V29" s="496"/>
      <c r="W29" s="496"/>
      <c r="X29" s="496"/>
      <c r="Y29" s="496"/>
      <c r="Z29" s="496"/>
      <c r="AA29" s="496"/>
      <c r="AB29" s="496"/>
      <c r="AC29" s="496"/>
      <c r="AD29" s="496"/>
      <c r="AE29" s="496"/>
      <c r="AF29" s="497"/>
    </row>
    <row r="30" spans="1:47" ht="18.75" customHeight="1" x14ac:dyDescent="0.3">
      <c r="A30" s="99"/>
      <c r="B30" s="704"/>
      <c r="C30" s="705"/>
      <c r="D30" s="504" t="s">
        <v>187</v>
      </c>
      <c r="E30" s="505"/>
      <c r="F30" s="505"/>
      <c r="G30" s="505"/>
      <c r="H30" s="505"/>
      <c r="I30" s="505"/>
      <c r="J30" s="505"/>
      <c r="K30" s="505"/>
      <c r="L30" s="505"/>
      <c r="M30" s="505"/>
      <c r="N30" s="505"/>
      <c r="O30" s="505"/>
      <c r="P30" s="505"/>
      <c r="Q30" s="505"/>
      <c r="R30" s="506"/>
      <c r="S30" s="496" t="e">
        <f ca="1">ROUNDDOWN(IF(S29&lt;=8000000,S29,IF(S29&lt;=70000000,(S29-8000000)*0.6+8000000,IF(S29&lt;=100000000,(S29-70000000)*0.55+45200000,IF(S29&lt;=300000000,(S29-100000000)*0.45+61700000,IF(S29&gt;300000000,(S29-300000000)*0.35+151700000))))),0)</f>
        <v>#NUM!</v>
      </c>
      <c r="T30" s="496"/>
      <c r="U30" s="496"/>
      <c r="V30" s="496"/>
      <c r="W30" s="496"/>
      <c r="X30" s="496"/>
      <c r="Y30" s="496"/>
      <c r="Z30" s="496"/>
      <c r="AA30" s="496"/>
      <c r="AB30" s="496"/>
      <c r="AC30" s="496"/>
      <c r="AD30" s="496"/>
      <c r="AE30" s="496"/>
      <c r="AF30" s="497"/>
    </row>
    <row r="31" spans="1:47" ht="18.75" customHeight="1" x14ac:dyDescent="0.3">
      <c r="A31" s="99"/>
      <c r="B31" s="706"/>
      <c r="C31" s="707"/>
      <c r="D31" s="490" t="s">
        <v>449</v>
      </c>
      <c r="E31" s="491"/>
      <c r="F31" s="491"/>
      <c r="G31" s="491"/>
      <c r="H31" s="491"/>
      <c r="I31" s="491"/>
      <c r="J31" s="491"/>
      <c r="K31" s="491"/>
      <c r="L31" s="491"/>
      <c r="M31" s="491"/>
      <c r="N31" s="491"/>
      <c r="O31" s="491"/>
      <c r="P31" s="491"/>
      <c r="Q31" s="491"/>
      <c r="R31" s="492"/>
      <c r="S31" s="708" t="e">
        <f ca="1">S29-S30</f>
        <v>#NUM!</v>
      </c>
      <c r="T31" s="708"/>
      <c r="U31" s="708"/>
      <c r="V31" s="708"/>
      <c r="W31" s="708"/>
      <c r="X31" s="708"/>
      <c r="Y31" s="708"/>
      <c r="Z31" s="708"/>
      <c r="AA31" s="708"/>
      <c r="AB31" s="708"/>
      <c r="AC31" s="708"/>
      <c r="AD31" s="708"/>
      <c r="AE31" s="708"/>
      <c r="AF31" s="632"/>
    </row>
    <row r="32" spans="1:47" ht="18.75" customHeight="1" x14ac:dyDescent="0.3">
      <c r="A32" s="99"/>
      <c r="B32" s="702" t="s">
        <v>463</v>
      </c>
      <c r="C32" s="703"/>
      <c r="D32" s="498" t="s">
        <v>556</v>
      </c>
      <c r="E32" s="499"/>
      <c r="F32" s="499"/>
      <c r="G32" s="499"/>
      <c r="H32" s="499"/>
      <c r="I32" s="499"/>
      <c r="J32" s="499"/>
      <c r="K32" s="499"/>
      <c r="L32" s="499"/>
      <c r="M32" s="499"/>
      <c r="N32" s="499"/>
      <c r="O32" s="499"/>
      <c r="P32" s="499"/>
      <c r="Q32" s="499"/>
      <c r="R32" s="500"/>
      <c r="S32" s="586" t="s">
        <v>105</v>
      </c>
      <c r="T32" s="587"/>
      <c r="U32" s="587"/>
      <c r="V32" s="587"/>
      <c r="W32" s="587"/>
      <c r="X32" s="587"/>
      <c r="Y32" s="587"/>
      <c r="Z32" s="587"/>
      <c r="AA32" s="587"/>
      <c r="AB32" s="587"/>
      <c r="AC32" s="587"/>
      <c r="AD32" s="587"/>
      <c r="AE32" s="587"/>
      <c r="AF32" s="587"/>
    </row>
    <row r="33" spans="1:32" ht="18.75" customHeight="1" x14ac:dyDescent="0.3">
      <c r="A33" s="99"/>
      <c r="B33" s="704"/>
      <c r="C33" s="705"/>
      <c r="D33" s="725" t="s">
        <v>441</v>
      </c>
      <c r="E33" s="726"/>
      <c r="F33" s="726"/>
      <c r="G33" s="726"/>
      <c r="H33" s="726"/>
      <c r="I33" s="726"/>
      <c r="J33" s="726"/>
      <c r="K33" s="726"/>
      <c r="L33" s="726"/>
      <c r="M33" s="726"/>
      <c r="N33" s="726"/>
      <c r="O33" s="726"/>
      <c r="P33" s="726"/>
      <c r="Q33" s="726"/>
      <c r="R33" s="727"/>
      <c r="S33" s="508" t="e">
        <f ca="1">ROUNDDOWN(IF(S31&lt;=12000000,S31*0.06,IF(S31&lt;=46000000,S31*0.15-1080000,IF(S31&lt;=88000000,S31*0.24-5220000,IF(S31&lt;=150000000,S31*0.35-14900000,IF(S31&lt;=300000000,S31*0.38-19400000,IF(S31&lt;=500000000,S31*0.4-25400000,IF(S31&gt;500000000,S31*0.42-35400000))))))),0)</f>
        <v>#NUM!</v>
      </c>
      <c r="T33" s="508"/>
      <c r="U33" s="508"/>
      <c r="V33" s="508"/>
      <c r="W33" s="508"/>
      <c r="X33" s="508"/>
      <c r="Y33" s="508"/>
      <c r="Z33" s="508"/>
      <c r="AA33" s="508"/>
      <c r="AB33" s="508"/>
      <c r="AC33" s="508"/>
      <c r="AD33" s="508"/>
      <c r="AE33" s="508"/>
      <c r="AF33" s="509"/>
    </row>
    <row r="34" spans="1:32" ht="18.75" customHeight="1" x14ac:dyDescent="0.3">
      <c r="A34" s="99"/>
      <c r="B34" s="704"/>
      <c r="C34" s="705"/>
      <c r="D34" s="504" t="s">
        <v>296</v>
      </c>
      <c r="E34" s="505"/>
      <c r="F34" s="505"/>
      <c r="G34" s="505"/>
      <c r="H34" s="505"/>
      <c r="I34" s="505"/>
      <c r="J34" s="505"/>
      <c r="K34" s="505"/>
      <c r="L34" s="505"/>
      <c r="M34" s="505"/>
      <c r="N34" s="505"/>
      <c r="O34" s="505"/>
      <c r="P34" s="505"/>
      <c r="Q34" s="505"/>
      <c r="R34" s="506"/>
      <c r="S34" s="496" t="e">
        <f ca="1">ROUNDDOWN(S33/12*AE25,0)</f>
        <v>#NUM!</v>
      </c>
      <c r="T34" s="496"/>
      <c r="U34" s="496"/>
      <c r="V34" s="496"/>
      <c r="W34" s="496"/>
      <c r="X34" s="496"/>
      <c r="Y34" s="496"/>
      <c r="Z34" s="496"/>
      <c r="AA34" s="496"/>
      <c r="AB34" s="496"/>
      <c r="AC34" s="496"/>
      <c r="AD34" s="496"/>
      <c r="AE34" s="496"/>
      <c r="AF34" s="497"/>
    </row>
    <row r="35" spans="1:32" ht="18.75" customHeight="1" x14ac:dyDescent="0.3">
      <c r="A35" s="99"/>
      <c r="B35" s="704"/>
      <c r="C35" s="705"/>
      <c r="D35" s="709" t="s">
        <v>440</v>
      </c>
      <c r="E35" s="710"/>
      <c r="F35" s="710"/>
      <c r="G35" s="710"/>
      <c r="H35" s="710"/>
      <c r="I35" s="710"/>
      <c r="J35" s="710"/>
      <c r="K35" s="710"/>
      <c r="L35" s="710"/>
      <c r="M35" s="710"/>
      <c r="N35" s="710"/>
      <c r="O35" s="710"/>
      <c r="P35" s="710"/>
      <c r="Q35" s="710"/>
      <c r="R35" s="711"/>
      <c r="S35" s="730">
        <v>0</v>
      </c>
      <c r="T35" s="730"/>
      <c r="U35" s="730"/>
      <c r="V35" s="730"/>
      <c r="W35" s="730"/>
      <c r="X35" s="730"/>
      <c r="Y35" s="730"/>
      <c r="Z35" s="730"/>
      <c r="AA35" s="730"/>
      <c r="AB35" s="730"/>
      <c r="AC35" s="730"/>
      <c r="AD35" s="730"/>
      <c r="AE35" s="730"/>
      <c r="AF35" s="731"/>
    </row>
    <row r="36" spans="1:32" ht="18.75" customHeight="1" x14ac:dyDescent="0.3">
      <c r="A36" s="99"/>
      <c r="B36" s="706"/>
      <c r="C36" s="707"/>
      <c r="D36" s="712" t="s">
        <v>446</v>
      </c>
      <c r="E36" s="713"/>
      <c r="F36" s="713"/>
      <c r="G36" s="713"/>
      <c r="H36" s="713"/>
      <c r="I36" s="713"/>
      <c r="J36" s="713"/>
      <c r="K36" s="713"/>
      <c r="L36" s="713"/>
      <c r="M36" s="713"/>
      <c r="N36" s="713"/>
      <c r="O36" s="713"/>
      <c r="P36" s="713"/>
      <c r="Q36" s="713"/>
      <c r="R36" s="714"/>
      <c r="S36" s="728" t="e">
        <f ca="1">S34-S35</f>
        <v>#NUM!</v>
      </c>
      <c r="T36" s="728"/>
      <c r="U36" s="728"/>
      <c r="V36" s="728"/>
      <c r="W36" s="728"/>
      <c r="X36" s="728"/>
      <c r="Y36" s="728"/>
      <c r="Z36" s="728"/>
      <c r="AA36" s="728"/>
      <c r="AB36" s="728"/>
      <c r="AC36" s="728"/>
      <c r="AD36" s="728"/>
      <c r="AE36" s="728"/>
      <c r="AF36" s="729"/>
    </row>
    <row r="37" spans="1:32" ht="25.5" customHeight="1" x14ac:dyDescent="0.3">
      <c r="A37" s="99"/>
      <c r="B37" s="516" t="s">
        <v>198</v>
      </c>
      <c r="C37" s="517"/>
      <c r="D37" s="642" t="s">
        <v>209</v>
      </c>
      <c r="E37" s="643"/>
      <c r="F37" s="646" t="s">
        <v>498</v>
      </c>
      <c r="G37" s="647"/>
      <c r="H37" s="647"/>
      <c r="I37" s="647"/>
      <c r="J37" s="647"/>
      <c r="K37" s="647"/>
      <c r="L37" s="647"/>
      <c r="M37" s="647"/>
      <c r="N37" s="647"/>
      <c r="O37" s="647"/>
      <c r="P37" s="647"/>
      <c r="Q37" s="647"/>
      <c r="R37" s="647"/>
      <c r="S37" s="647"/>
      <c r="T37" s="648"/>
      <c r="U37" s="741" t="s">
        <v>221</v>
      </c>
      <c r="V37" s="742"/>
      <c r="W37" s="742"/>
      <c r="X37" s="742"/>
      <c r="Y37" s="742"/>
      <c r="Z37" s="742"/>
      <c r="AA37" s="743"/>
      <c r="AB37" s="721" t="s">
        <v>435</v>
      </c>
      <c r="AC37" s="722"/>
      <c r="AD37" s="722"/>
      <c r="AE37" s="722"/>
      <c r="AF37" s="722"/>
    </row>
    <row r="38" spans="1:32" ht="25.5" customHeight="1" x14ac:dyDescent="0.3">
      <c r="A38" s="99"/>
      <c r="B38" s="518"/>
      <c r="C38" s="519"/>
      <c r="D38" s="644"/>
      <c r="E38" s="645"/>
      <c r="F38" s="649" t="s">
        <v>119</v>
      </c>
      <c r="G38" s="650"/>
      <c r="H38" s="650"/>
      <c r="I38" s="651"/>
      <c r="J38" s="652" t="s">
        <v>52</v>
      </c>
      <c r="K38" s="653"/>
      <c r="L38" s="654"/>
      <c r="M38" s="652" t="s">
        <v>138</v>
      </c>
      <c r="N38" s="653"/>
      <c r="O38" s="654"/>
      <c r="P38" s="652" t="s">
        <v>386</v>
      </c>
      <c r="Q38" s="654"/>
      <c r="R38" s="652" t="s">
        <v>520</v>
      </c>
      <c r="S38" s="653"/>
      <c r="T38" s="654"/>
      <c r="U38" s="744"/>
      <c r="V38" s="745"/>
      <c r="W38" s="745"/>
      <c r="X38" s="745"/>
      <c r="Y38" s="745"/>
      <c r="Z38" s="745"/>
      <c r="AA38" s="746"/>
      <c r="AB38" s="723"/>
      <c r="AC38" s="724"/>
      <c r="AD38" s="724"/>
      <c r="AE38" s="724"/>
      <c r="AF38" s="724"/>
    </row>
    <row r="39" spans="1:32" ht="18.75" customHeight="1" x14ac:dyDescent="0.3">
      <c r="A39" s="99"/>
      <c r="B39" s="518"/>
      <c r="C39" s="519"/>
      <c r="D39" s="658">
        <v>0</v>
      </c>
      <c r="E39" s="659"/>
      <c r="F39" s="664"/>
      <c r="G39" s="665"/>
      <c r="H39" s="665"/>
      <c r="I39" s="666"/>
      <c r="J39" s="669"/>
      <c r="K39" s="670"/>
      <c r="L39" s="671"/>
      <c r="M39" s="669"/>
      <c r="N39" s="670"/>
      <c r="O39" s="671"/>
      <c r="P39" s="667"/>
      <c r="Q39" s="668"/>
      <c r="R39" s="669"/>
      <c r="S39" s="670"/>
      <c r="T39" s="671"/>
      <c r="U39" s="732"/>
      <c r="V39" s="733"/>
      <c r="W39" s="733"/>
      <c r="X39" s="733"/>
      <c r="Y39" s="733"/>
      <c r="Z39" s="733"/>
      <c r="AA39" s="734"/>
      <c r="AB39" s="715"/>
      <c r="AC39" s="716"/>
      <c r="AD39" s="716"/>
      <c r="AE39" s="716"/>
      <c r="AF39" s="716"/>
    </row>
    <row r="40" spans="1:32" ht="18.75" customHeight="1" x14ac:dyDescent="0.3">
      <c r="A40" s="99"/>
      <c r="B40" s="518"/>
      <c r="C40" s="519"/>
      <c r="D40" s="660"/>
      <c r="E40" s="661"/>
      <c r="F40" s="664"/>
      <c r="G40" s="665"/>
      <c r="H40" s="665"/>
      <c r="I40" s="666"/>
      <c r="J40" s="669"/>
      <c r="K40" s="670"/>
      <c r="L40" s="671"/>
      <c r="M40" s="669"/>
      <c r="N40" s="670"/>
      <c r="O40" s="671"/>
      <c r="P40" s="667"/>
      <c r="Q40" s="668"/>
      <c r="R40" s="669"/>
      <c r="S40" s="670"/>
      <c r="T40" s="671"/>
      <c r="U40" s="735"/>
      <c r="V40" s="736"/>
      <c r="W40" s="736"/>
      <c r="X40" s="736"/>
      <c r="Y40" s="736"/>
      <c r="Z40" s="736"/>
      <c r="AA40" s="737"/>
      <c r="AB40" s="717"/>
      <c r="AC40" s="718"/>
      <c r="AD40" s="718"/>
      <c r="AE40" s="718"/>
      <c r="AF40" s="718"/>
    </row>
    <row r="41" spans="1:32" ht="18.75" customHeight="1" x14ac:dyDescent="0.3">
      <c r="A41" s="99"/>
      <c r="B41" s="520"/>
      <c r="C41" s="521"/>
      <c r="D41" s="662"/>
      <c r="E41" s="663"/>
      <c r="F41" s="639" t="s">
        <v>474</v>
      </c>
      <c r="G41" s="640"/>
      <c r="H41" s="640"/>
      <c r="I41" s="640"/>
      <c r="J41" s="640"/>
      <c r="K41" s="640"/>
      <c r="L41" s="640"/>
      <c r="M41" s="640"/>
      <c r="N41" s="640"/>
      <c r="O41" s="640"/>
      <c r="P41" s="640"/>
      <c r="Q41" s="641"/>
      <c r="R41" s="655"/>
      <c r="S41" s="656"/>
      <c r="T41" s="657"/>
      <c r="U41" s="738"/>
      <c r="V41" s="739"/>
      <c r="W41" s="739"/>
      <c r="X41" s="739"/>
      <c r="Y41" s="739"/>
      <c r="Z41" s="739"/>
      <c r="AA41" s="740"/>
      <c r="AB41" s="719"/>
      <c r="AC41" s="720"/>
      <c r="AD41" s="720"/>
      <c r="AE41" s="720"/>
      <c r="AF41" s="720"/>
    </row>
    <row r="42" spans="1:32" ht="18.75" customHeight="1" x14ac:dyDescent="0.3">
      <c r="A42" s="99"/>
      <c r="B42" s="518" t="s">
        <v>9</v>
      </c>
      <c r="C42" s="519"/>
      <c r="D42" s="619" t="s">
        <v>224</v>
      </c>
      <c r="E42" s="619"/>
      <c r="F42" s="619"/>
      <c r="G42" s="619"/>
      <c r="H42" s="619"/>
      <c r="I42" s="620"/>
      <c r="J42" s="627" t="s">
        <v>304</v>
      </c>
      <c r="K42" s="628"/>
      <c r="L42" s="628"/>
      <c r="M42" s="628"/>
      <c r="N42" s="628"/>
      <c r="O42" s="628"/>
      <c r="P42" s="628"/>
      <c r="Q42" s="629"/>
      <c r="R42" s="627" t="s">
        <v>113</v>
      </c>
      <c r="S42" s="628"/>
      <c r="T42" s="628"/>
      <c r="U42" s="628"/>
      <c r="V42" s="628"/>
      <c r="W42" s="629"/>
      <c r="X42" s="627" t="s">
        <v>68</v>
      </c>
      <c r="Y42" s="628"/>
      <c r="Z42" s="628"/>
      <c r="AA42" s="629"/>
      <c r="AB42" s="628" t="s">
        <v>401</v>
      </c>
      <c r="AC42" s="628"/>
      <c r="AD42" s="628"/>
      <c r="AE42" s="628"/>
      <c r="AF42" s="628"/>
    </row>
    <row r="43" spans="1:32" ht="18.75" customHeight="1" x14ac:dyDescent="0.3">
      <c r="A43" s="99"/>
      <c r="B43" s="518"/>
      <c r="C43" s="519"/>
      <c r="D43" s="621" t="s">
        <v>236</v>
      </c>
      <c r="E43" s="621"/>
      <c r="F43" s="621"/>
      <c r="G43" s="621"/>
      <c r="H43" s="621"/>
      <c r="I43" s="622"/>
      <c r="J43" s="497" t="e">
        <f ca="1">IF(D39=0,S36,D39)</f>
        <v>#NUM!</v>
      </c>
      <c r="K43" s="630"/>
      <c r="L43" s="630"/>
      <c r="M43" s="630"/>
      <c r="N43" s="630"/>
      <c r="O43" s="630"/>
      <c r="P43" s="630"/>
      <c r="Q43" s="631"/>
      <c r="R43" s="497" t="e">
        <f ca="1">ROUNDDOWN(J43/10,0)</f>
        <v>#NUM!</v>
      </c>
      <c r="S43" s="630"/>
      <c r="T43" s="630"/>
      <c r="U43" s="630"/>
      <c r="V43" s="630"/>
      <c r="W43" s="631"/>
      <c r="X43" s="497"/>
      <c r="Y43" s="630"/>
      <c r="Z43" s="630"/>
      <c r="AA43" s="631"/>
      <c r="AB43" s="623" t="e">
        <f ca="1">J43+R43+X43</f>
        <v>#NUM!</v>
      </c>
      <c r="AC43" s="624"/>
      <c r="AD43" s="624"/>
      <c r="AE43" s="624"/>
      <c r="AF43" s="624"/>
    </row>
    <row r="44" spans="1:32" ht="18.75" customHeight="1" x14ac:dyDescent="0.3">
      <c r="A44" s="99"/>
      <c r="B44" s="518"/>
      <c r="C44" s="519"/>
      <c r="D44" s="621" t="s">
        <v>273</v>
      </c>
      <c r="E44" s="621"/>
      <c r="F44" s="621"/>
      <c r="G44" s="621"/>
      <c r="H44" s="621"/>
      <c r="I44" s="622"/>
      <c r="J44" s="497">
        <f>IF(AB39=0,0,AB39)</f>
        <v>0</v>
      </c>
      <c r="K44" s="630"/>
      <c r="L44" s="630"/>
      <c r="M44" s="630"/>
      <c r="N44" s="630"/>
      <c r="O44" s="630"/>
      <c r="P44" s="630"/>
      <c r="Q44" s="631"/>
      <c r="R44" s="497">
        <f>ROUNDDOWN(J44/10,0)</f>
        <v>0</v>
      </c>
      <c r="S44" s="630"/>
      <c r="T44" s="630"/>
      <c r="U44" s="630"/>
      <c r="V44" s="630"/>
      <c r="W44" s="631"/>
      <c r="X44" s="497"/>
      <c r="Y44" s="630"/>
      <c r="Z44" s="630"/>
      <c r="AA44" s="631"/>
      <c r="AB44" s="623">
        <f>J44+R44+X44</f>
        <v>0</v>
      </c>
      <c r="AC44" s="624"/>
      <c r="AD44" s="624"/>
      <c r="AE44" s="624"/>
      <c r="AF44" s="624"/>
    </row>
    <row r="45" spans="1:32" ht="18.75" customHeight="1" x14ac:dyDescent="0.3">
      <c r="A45" s="99"/>
      <c r="B45" s="520"/>
      <c r="C45" s="521"/>
      <c r="D45" s="635" t="s">
        <v>447</v>
      </c>
      <c r="E45" s="635"/>
      <c r="F45" s="635"/>
      <c r="G45" s="635"/>
      <c r="H45" s="635"/>
      <c r="I45" s="636"/>
      <c r="J45" s="632" t="e">
        <f ca="1">ROUNDDOWN(J43-J44,-1)</f>
        <v>#NUM!</v>
      </c>
      <c r="K45" s="633"/>
      <c r="L45" s="633"/>
      <c r="M45" s="633"/>
      <c r="N45" s="633"/>
      <c r="O45" s="633"/>
      <c r="P45" s="633"/>
      <c r="Q45" s="634"/>
      <c r="R45" s="632" t="e">
        <f ca="1">ROUNDDOWN(J45/10,-1)</f>
        <v>#NUM!</v>
      </c>
      <c r="S45" s="633"/>
      <c r="T45" s="633"/>
      <c r="U45" s="633"/>
      <c r="V45" s="633"/>
      <c r="W45" s="634"/>
      <c r="X45" s="632">
        <f>ROUNDDOWN(X43-X44,-1)</f>
        <v>0</v>
      </c>
      <c r="Y45" s="633"/>
      <c r="Z45" s="633"/>
      <c r="AA45" s="634"/>
      <c r="AB45" s="625" t="e">
        <f ca="1">J45+R45+X45</f>
        <v>#NUM!</v>
      </c>
      <c r="AC45" s="626"/>
      <c r="AD45" s="626"/>
      <c r="AE45" s="626"/>
      <c r="AF45" s="626"/>
    </row>
    <row r="46" spans="1:32" ht="18.75" customHeight="1" x14ac:dyDescent="0.3">
      <c r="A46" s="99"/>
      <c r="AF46" s="130" t="str">
        <f ca="1">TEXT(M25,"YYYY")</f>
        <v>1900</v>
      </c>
    </row>
    <row r="47" spans="1:32" ht="18.75" customHeight="1" x14ac:dyDescent="0.3">
      <c r="A47" s="99"/>
      <c r="B47" s="673" t="s">
        <v>144</v>
      </c>
      <c r="C47" s="673"/>
      <c r="D47" s="673"/>
      <c r="E47" s="673"/>
      <c r="F47" s="673"/>
      <c r="G47" s="673"/>
      <c r="H47" s="673"/>
      <c r="I47" s="673"/>
      <c r="J47" s="673"/>
      <c r="K47" s="673"/>
      <c r="L47" s="673"/>
      <c r="M47" s="673"/>
      <c r="N47" s="673"/>
      <c r="O47" s="673"/>
      <c r="P47" s="673"/>
      <c r="Q47" s="673"/>
      <c r="R47" s="673"/>
      <c r="S47" s="673"/>
      <c r="T47" s="673"/>
      <c r="U47" s="673"/>
      <c r="V47" s="673"/>
      <c r="W47" s="673"/>
      <c r="X47" s="673"/>
      <c r="Y47" s="673"/>
      <c r="Z47" s="673"/>
      <c r="AA47" s="673"/>
      <c r="AB47" s="673"/>
      <c r="AC47" s="673"/>
      <c r="AD47" s="673"/>
      <c r="AE47" s="673"/>
      <c r="AF47" s="673"/>
    </row>
    <row r="48" spans="1:32" ht="18.75" customHeight="1" x14ac:dyDescent="0.3">
      <c r="A48" s="99"/>
      <c r="B48" s="103"/>
      <c r="C48" s="131"/>
      <c r="D48" s="131"/>
      <c r="E48" s="131"/>
      <c r="F48" s="131"/>
      <c r="G48" s="131"/>
      <c r="H48" s="131"/>
      <c r="I48" s="131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747">
        <v>44573</v>
      </c>
      <c r="Z48" s="747"/>
      <c r="AA48" s="747"/>
      <c r="AB48" s="747"/>
      <c r="AC48" s="747"/>
      <c r="AD48" s="747"/>
      <c r="AE48" s="747"/>
      <c r="AF48" s="747"/>
    </row>
    <row r="49" spans="1:32" ht="18.75" customHeight="1" x14ac:dyDescent="0.3">
      <c r="A49" s="99"/>
      <c r="B49" s="672" t="s">
        <v>493</v>
      </c>
      <c r="C49" s="672"/>
      <c r="D49" s="672"/>
      <c r="E49" s="672"/>
      <c r="F49" s="672"/>
      <c r="G49" s="672"/>
      <c r="H49" s="672"/>
      <c r="I49" s="672"/>
      <c r="J49" s="672"/>
      <c r="K49" s="672"/>
      <c r="L49" s="672"/>
      <c r="M49" s="672"/>
      <c r="N49" s="672"/>
      <c r="O49" s="672"/>
      <c r="P49" s="672"/>
      <c r="Q49" s="672"/>
      <c r="AD49" s="674" t="s">
        <v>470</v>
      </c>
      <c r="AE49" s="674"/>
      <c r="AF49" s="674"/>
    </row>
    <row r="50" spans="1:32" ht="18.75" customHeight="1" x14ac:dyDescent="0.3">
      <c r="A50" s="99"/>
      <c r="B50" s="133"/>
      <c r="C50" s="674"/>
      <c r="D50" s="674"/>
      <c r="E50" s="675" t="s">
        <v>41</v>
      </c>
      <c r="F50" s="675"/>
      <c r="G50" s="676" t="s">
        <v>410</v>
      </c>
      <c r="H50" s="676"/>
      <c r="I50" s="133"/>
      <c r="J50" s="133"/>
      <c r="K50" s="133"/>
      <c r="L50" s="133"/>
      <c r="M50" s="133"/>
      <c r="N50" s="133"/>
      <c r="O50" s="133"/>
      <c r="P50" s="133"/>
      <c r="Q50" s="133"/>
    </row>
    <row r="51" spans="1:32" ht="18.75" customHeight="1" x14ac:dyDescent="0.3">
      <c r="A51" s="99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</row>
    <row r="52" spans="1:32" ht="18.75" customHeight="1" x14ac:dyDescent="0.3">
      <c r="A52" s="99"/>
      <c r="B52" s="134"/>
      <c r="C52" s="638"/>
      <c r="D52" s="638"/>
      <c r="E52" s="637"/>
      <c r="F52" s="637"/>
      <c r="G52" s="135"/>
      <c r="H52" s="135"/>
      <c r="I52" s="135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7"/>
      <c r="AC52" s="136"/>
      <c r="AD52" s="136"/>
      <c r="AE52" s="136"/>
      <c r="AF52" s="136"/>
    </row>
    <row r="53" spans="1:32" ht="18.75" customHeight="1" x14ac:dyDescent="0.3">
      <c r="A53" s="99"/>
      <c r="B53" s="138"/>
      <c r="C53" s="138"/>
      <c r="D53" s="138"/>
      <c r="E53" s="138"/>
      <c r="F53" s="138"/>
      <c r="G53" s="138"/>
      <c r="H53" s="138"/>
      <c r="I53" s="138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C53" s="106"/>
      <c r="AD53" s="106"/>
      <c r="AE53" s="106"/>
      <c r="AF53" s="106"/>
    </row>
    <row r="54" spans="1:32" ht="18.75" customHeight="1" x14ac:dyDescent="0.3">
      <c r="A54" s="99"/>
      <c r="B54" s="139"/>
      <c r="C54" s="139"/>
    </row>
  </sheetData>
  <sheetProtection selectLockedCells="1" selectUnlockedCells="1"/>
  <mergeCells count="188">
    <mergeCell ref="Y48:AF48"/>
    <mergeCell ref="AH5:AH6"/>
    <mergeCell ref="AH14:AU19"/>
    <mergeCell ref="H4:AA5"/>
    <mergeCell ref="B32:C36"/>
    <mergeCell ref="S29:AF29"/>
    <mergeCell ref="S30:AF30"/>
    <mergeCell ref="S31:AF31"/>
    <mergeCell ref="J40:L40"/>
    <mergeCell ref="M39:O39"/>
    <mergeCell ref="M40:O40"/>
    <mergeCell ref="S34:AF34"/>
    <mergeCell ref="D35:R35"/>
    <mergeCell ref="D36:R36"/>
    <mergeCell ref="AB39:AF41"/>
    <mergeCell ref="AB37:AF38"/>
    <mergeCell ref="D32:R32"/>
    <mergeCell ref="D33:R33"/>
    <mergeCell ref="D34:R34"/>
    <mergeCell ref="S36:AF36"/>
    <mergeCell ref="R39:T39"/>
    <mergeCell ref="R40:T40"/>
    <mergeCell ref="S35:AF35"/>
    <mergeCell ref="U39:AA41"/>
    <mergeCell ref="U37:AA38"/>
    <mergeCell ref="B26:C31"/>
    <mergeCell ref="S33:AF33"/>
    <mergeCell ref="G50:H50"/>
    <mergeCell ref="AB3:AD3"/>
    <mergeCell ref="AB4:AD4"/>
    <mergeCell ref="AB7:AD7"/>
    <mergeCell ref="AC22:AD22"/>
    <mergeCell ref="AC23:AD23"/>
    <mergeCell ref="AC24:AD24"/>
    <mergeCell ref="AC25:AD25"/>
    <mergeCell ref="Z22:AB22"/>
    <mergeCell ref="Z23:AB23"/>
    <mergeCell ref="Z24:AB24"/>
    <mergeCell ref="Z25:AB25"/>
    <mergeCell ref="AB16:AF16"/>
    <mergeCell ref="AB17:AF17"/>
    <mergeCell ref="AB18:AF18"/>
    <mergeCell ref="AE22:AF22"/>
    <mergeCell ref="AE23:AF23"/>
    <mergeCell ref="AE24:AF24"/>
    <mergeCell ref="AE25:AF25"/>
    <mergeCell ref="U10:AF10"/>
    <mergeCell ref="AB6:AC6"/>
    <mergeCell ref="AB20:AF20"/>
    <mergeCell ref="T25:V25"/>
    <mergeCell ref="T23:V23"/>
    <mergeCell ref="J45:Q45"/>
    <mergeCell ref="E52:F52"/>
    <mergeCell ref="C52:D52"/>
    <mergeCell ref="F41:Q41"/>
    <mergeCell ref="B37:C41"/>
    <mergeCell ref="D37:E38"/>
    <mergeCell ref="F37:T37"/>
    <mergeCell ref="F38:I38"/>
    <mergeCell ref="J38:L38"/>
    <mergeCell ref="M38:O38"/>
    <mergeCell ref="P38:Q38"/>
    <mergeCell ref="R38:T38"/>
    <mergeCell ref="R41:T41"/>
    <mergeCell ref="D39:E41"/>
    <mergeCell ref="F39:I39"/>
    <mergeCell ref="P39:Q39"/>
    <mergeCell ref="P40:Q40"/>
    <mergeCell ref="F40:I40"/>
    <mergeCell ref="J39:L39"/>
    <mergeCell ref="B49:Q49"/>
    <mergeCell ref="B47:AF47"/>
    <mergeCell ref="AD49:AF49"/>
    <mergeCell ref="C50:D50"/>
    <mergeCell ref="E50:F50"/>
    <mergeCell ref="W23:Y23"/>
    <mergeCell ref="T24:V24"/>
    <mergeCell ref="W22:Y22"/>
    <mergeCell ref="W24:Y24"/>
    <mergeCell ref="D42:I42"/>
    <mergeCell ref="D43:I43"/>
    <mergeCell ref="D44:I44"/>
    <mergeCell ref="B42:C45"/>
    <mergeCell ref="AB43:AF43"/>
    <mergeCell ref="AB44:AF44"/>
    <mergeCell ref="AB45:AF45"/>
    <mergeCell ref="X42:AA42"/>
    <mergeCell ref="AB42:AF42"/>
    <mergeCell ref="J42:Q42"/>
    <mergeCell ref="R42:W42"/>
    <mergeCell ref="R43:W43"/>
    <mergeCell ref="R44:W44"/>
    <mergeCell ref="R45:W45"/>
    <mergeCell ref="X43:AA43"/>
    <mergeCell ref="X44:AA44"/>
    <mergeCell ref="X45:AA45"/>
    <mergeCell ref="J43:Q43"/>
    <mergeCell ref="D45:I45"/>
    <mergeCell ref="J44:Q44"/>
    <mergeCell ref="S32:AF32"/>
    <mergeCell ref="U9:AF9"/>
    <mergeCell ref="AE8:AF8"/>
    <mergeCell ref="B8:C9"/>
    <mergeCell ref="D8:G8"/>
    <mergeCell ref="H8:O8"/>
    <mergeCell ref="P8:T8"/>
    <mergeCell ref="U8:AA8"/>
    <mergeCell ref="D10:G10"/>
    <mergeCell ref="D22:F22"/>
    <mergeCell ref="H10:O10"/>
    <mergeCell ref="P10:T10"/>
    <mergeCell ref="AB19:AF19"/>
    <mergeCell ref="AB21:AF21"/>
    <mergeCell ref="P24:S24"/>
    <mergeCell ref="D11:G11"/>
    <mergeCell ref="H11:AA11"/>
    <mergeCell ref="AE11:AF11"/>
    <mergeCell ref="D12:H13"/>
    <mergeCell ref="I12:AA13"/>
    <mergeCell ref="AB11:AD11"/>
    <mergeCell ref="AB12:AD13"/>
    <mergeCell ref="AE12:AF13"/>
    <mergeCell ref="P23:S23"/>
    <mergeCell ref="G22:I22"/>
    <mergeCell ref="J22:L22"/>
    <mergeCell ref="M22:O22"/>
    <mergeCell ref="D19:I19"/>
    <mergeCell ref="J19:R19"/>
    <mergeCell ref="S19:AA19"/>
    <mergeCell ref="S18:AA18"/>
    <mergeCell ref="B14:E15"/>
    <mergeCell ref="F14:I14"/>
    <mergeCell ref="J14:K14"/>
    <mergeCell ref="L14:U15"/>
    <mergeCell ref="V14:AF14"/>
    <mergeCell ref="F15:I15"/>
    <mergeCell ref="J15:K15"/>
    <mergeCell ref="V15:AF15"/>
    <mergeCell ref="D21:I21"/>
    <mergeCell ref="J21:R21"/>
    <mergeCell ref="S21:AA21"/>
    <mergeCell ref="J18:R18"/>
    <mergeCell ref="B22:C25"/>
    <mergeCell ref="W25:Y25"/>
    <mergeCell ref="T22:V22"/>
    <mergeCell ref="P22:S22"/>
    <mergeCell ref="P25:S25"/>
    <mergeCell ref="C4:D5"/>
    <mergeCell ref="E4:F5"/>
    <mergeCell ref="AB5:AD5"/>
    <mergeCell ref="AE5:AF5"/>
    <mergeCell ref="D23:F23"/>
    <mergeCell ref="G23:I23"/>
    <mergeCell ref="J23:L23"/>
    <mergeCell ref="M23:O23"/>
    <mergeCell ref="B16:C21"/>
    <mergeCell ref="D16:I16"/>
    <mergeCell ref="J16:R16"/>
    <mergeCell ref="S16:AA16"/>
    <mergeCell ref="D17:I17"/>
    <mergeCell ref="J17:R17"/>
    <mergeCell ref="S17:AA17"/>
    <mergeCell ref="D18:I18"/>
    <mergeCell ref="D20:I20"/>
    <mergeCell ref="J20:R20"/>
    <mergeCell ref="B10:C13"/>
    <mergeCell ref="H6:AA6"/>
    <mergeCell ref="D9:G9"/>
    <mergeCell ref="H9:O9"/>
    <mergeCell ref="P9:T9"/>
    <mergeCell ref="S20:AA20"/>
    <mergeCell ref="D31:R31"/>
    <mergeCell ref="D25:F25"/>
    <mergeCell ref="G25:I25"/>
    <mergeCell ref="M24:O24"/>
    <mergeCell ref="G24:I24"/>
    <mergeCell ref="J24:L24"/>
    <mergeCell ref="S28:AF28"/>
    <mergeCell ref="J25:L25"/>
    <mergeCell ref="M25:O25"/>
    <mergeCell ref="D24:F24"/>
    <mergeCell ref="D26:R26"/>
    <mergeCell ref="D27:R27"/>
    <mergeCell ref="D28:R28"/>
    <mergeCell ref="D29:R29"/>
    <mergeCell ref="D30:R30"/>
    <mergeCell ref="S26:AF26"/>
    <mergeCell ref="S27:AF27"/>
  </mergeCells>
  <phoneticPr fontId="63" type="noConversion"/>
  <printOptions horizontalCentered="1" verticalCentered="1"/>
  <pageMargins left="0.23597222566604614" right="0.23597222566604614" top="0.74750000238418579" bottom="0.74750000238418579" header="0.31486111879348755" footer="0.31486111879348755"/>
  <pageSetup paperSize="9" scale="73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1:AJ68"/>
  <sheetViews>
    <sheetView showGridLines="0" zoomScale="90" zoomScaleNormal="90" zoomScaleSheetLayoutView="75" workbookViewId="0">
      <pane ySplit="4" topLeftCell="A41" activePane="bottomLeft" state="frozen"/>
      <selection pane="bottomLeft" activeCell="T48" sqref="T48"/>
    </sheetView>
  </sheetViews>
  <sheetFormatPr defaultColWidth="9" defaultRowHeight="16.5" x14ac:dyDescent="0.3"/>
  <cols>
    <col min="1" max="1" width="2.25" customWidth="1"/>
    <col min="2" max="2" width="6.75" bestFit="1" customWidth="1"/>
    <col min="3" max="3" width="7.75" bestFit="1" customWidth="1"/>
    <col min="4" max="4" width="13.125" bestFit="1" customWidth="1"/>
    <col min="5" max="5" width="12.375" bestFit="1" customWidth="1"/>
    <col min="6" max="6" width="9" bestFit="1" customWidth="1"/>
    <col min="7" max="8" width="10.375" bestFit="1" customWidth="1"/>
    <col min="9" max="9" width="6" bestFit="1" customWidth="1"/>
    <col min="10" max="10" width="9.125" bestFit="1" customWidth="1"/>
    <col min="11" max="11" width="10" bestFit="1" customWidth="1"/>
    <col min="12" max="13" width="10.875" bestFit="1" customWidth="1"/>
    <col min="14" max="14" width="12.5" bestFit="1" customWidth="1"/>
    <col min="15" max="15" width="9.25" bestFit="1" customWidth="1"/>
    <col min="16" max="16" width="12.5" bestFit="1" customWidth="1"/>
    <col min="17" max="17" width="7.75" bestFit="1" customWidth="1"/>
    <col min="18" max="18" width="10.25" bestFit="1" customWidth="1"/>
    <col min="19" max="19" width="16" style="204" bestFit="1" customWidth="1"/>
    <col min="20" max="20" width="62.25" bestFit="1" customWidth="1"/>
    <col min="21" max="21" width="12.25" customWidth="1"/>
    <col min="22" max="22" width="10" bestFit="1" customWidth="1"/>
    <col min="23" max="23" width="8" bestFit="1" customWidth="1"/>
    <col min="24" max="24" width="11.875" bestFit="1" customWidth="1"/>
    <col min="25" max="25" width="11.625" customWidth="1"/>
    <col min="26" max="29" width="9.125" bestFit="1" customWidth="1"/>
    <col min="30" max="32" width="11.875" bestFit="1" customWidth="1"/>
    <col min="33" max="33" width="10.875" bestFit="1" customWidth="1"/>
    <col min="34" max="35" width="9.25" bestFit="1" customWidth="1"/>
    <col min="36" max="36" width="34" bestFit="1" customWidth="1"/>
  </cols>
  <sheetData>
    <row r="1" spans="2:36" ht="63" customHeight="1" x14ac:dyDescent="0.3"/>
    <row r="2" spans="2:36" ht="19.5" customHeight="1" x14ac:dyDescent="0.3">
      <c r="B2" s="88" t="s">
        <v>308</v>
      </c>
      <c r="C2" s="89">
        <f ca="1">TODAY()</f>
        <v>45044</v>
      </c>
      <c r="U2" s="319" t="s">
        <v>5</v>
      </c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</row>
    <row r="3" spans="2:36" ht="5.25" customHeight="1" x14ac:dyDescent="0.3">
      <c r="B3" s="87"/>
      <c r="C3" s="86"/>
    </row>
    <row r="4" spans="2:36" ht="27" x14ac:dyDescent="0.3">
      <c r="B4" s="20" t="s">
        <v>416</v>
      </c>
      <c r="C4" s="20" t="s">
        <v>1</v>
      </c>
      <c r="D4" s="20" t="s">
        <v>0</v>
      </c>
      <c r="E4" s="20" t="s">
        <v>407</v>
      </c>
      <c r="F4" s="20" t="s">
        <v>392</v>
      </c>
      <c r="G4" s="20" t="s">
        <v>12</v>
      </c>
      <c r="H4" s="20" t="s">
        <v>122</v>
      </c>
      <c r="I4" s="20" t="s">
        <v>413</v>
      </c>
      <c r="J4" s="20" t="s">
        <v>51</v>
      </c>
      <c r="K4" s="20" t="s">
        <v>11</v>
      </c>
      <c r="L4" s="44" t="s">
        <v>559</v>
      </c>
      <c r="M4" s="44" t="s">
        <v>547</v>
      </c>
      <c r="N4" s="44" t="s">
        <v>477</v>
      </c>
      <c r="O4" s="44" t="s">
        <v>478</v>
      </c>
      <c r="P4" s="44" t="s">
        <v>487</v>
      </c>
      <c r="Q4" s="44" t="s">
        <v>78</v>
      </c>
      <c r="R4" s="44" t="s">
        <v>311</v>
      </c>
      <c r="S4" s="205" t="s">
        <v>138</v>
      </c>
      <c r="T4" s="44" t="s">
        <v>77</v>
      </c>
      <c r="U4" s="44" t="s">
        <v>49</v>
      </c>
      <c r="V4" s="44" t="s">
        <v>304</v>
      </c>
      <c r="W4" s="44" t="s">
        <v>421</v>
      </c>
      <c r="X4" s="44" t="s">
        <v>47</v>
      </c>
      <c r="Y4" s="44" t="s">
        <v>67</v>
      </c>
      <c r="Z4" s="90" t="s">
        <v>27</v>
      </c>
      <c r="AA4" s="90" t="s">
        <v>32</v>
      </c>
      <c r="AB4" s="90" t="s">
        <v>20</v>
      </c>
      <c r="AC4" s="90" t="s">
        <v>25</v>
      </c>
      <c r="AD4" s="91" t="s">
        <v>123</v>
      </c>
      <c r="AE4" s="90" t="s">
        <v>56</v>
      </c>
      <c r="AF4" s="91" t="s">
        <v>459</v>
      </c>
      <c r="AG4" s="91" t="s">
        <v>521</v>
      </c>
      <c r="AH4" s="91" t="s">
        <v>87</v>
      </c>
      <c r="AI4" s="91" t="s">
        <v>542</v>
      </c>
      <c r="AJ4" s="236" t="s">
        <v>425</v>
      </c>
    </row>
    <row r="5" spans="2:36" x14ac:dyDescent="0.3">
      <c r="B5" s="47">
        <v>1</v>
      </c>
      <c r="C5" s="47" t="s">
        <v>340</v>
      </c>
      <c r="D5" s="47" t="s">
        <v>181</v>
      </c>
      <c r="E5" s="47" t="s">
        <v>488</v>
      </c>
      <c r="F5" s="47" t="s">
        <v>83</v>
      </c>
      <c r="G5" s="207" t="s">
        <v>544</v>
      </c>
      <c r="H5" s="47"/>
      <c r="I5" s="202" t="str">
        <f t="shared" ref="I5:I67" si="0">IF(ISBLANK(H5),"재직",IF(ISNONTEXT(H5),"퇴사"))</f>
        <v>재직</v>
      </c>
      <c r="J5" s="85"/>
      <c r="K5" s="85"/>
      <c r="L5" s="81">
        <v>0</v>
      </c>
      <c r="M5" s="81">
        <v>0</v>
      </c>
      <c r="N5" s="49"/>
      <c r="O5" s="49"/>
      <c r="P5" s="49"/>
      <c r="Q5" s="80"/>
      <c r="R5" s="80" t="s">
        <v>135</v>
      </c>
      <c r="S5" s="203">
        <v>140080332727</v>
      </c>
      <c r="T5" s="80" t="s">
        <v>252</v>
      </c>
      <c r="U5" s="49">
        <v>0</v>
      </c>
      <c r="V5" s="92" t="e">
        <f t="shared" ref="V5:V67" si="1">ROUNDDOWN(AI5,-1)</f>
        <v>#NUM!</v>
      </c>
      <c r="W5" s="92" t="e">
        <f>ROUNDDOWN(V5/10,-1)</f>
        <v>#NUM!</v>
      </c>
      <c r="X5" s="92" t="e">
        <f>U5-V5-W5</f>
        <v>#NUM!</v>
      </c>
      <c r="Y5" s="48"/>
      <c r="Z5" s="90" t="e">
        <f>IF(G5="",0,DATEDIF(G5,H5,"M")+1)</f>
        <v>#NUM!</v>
      </c>
      <c r="AA5" s="47"/>
      <c r="AB5" s="47"/>
      <c r="AC5" s="90" t="e">
        <f>IF(Z5="",0,IF(((Z5-AA5+AB5)/12)&lt;=INT((Z5-AA5+AB5)/12),INT((Z5-AA5+AB5)/12),INT((Z5-AA5+AB5)/12)+1))</f>
        <v>#NUM!</v>
      </c>
      <c r="AD5" s="92" t="e">
        <f>IF(AC5="",0,IF(IF(AC5&lt;=5,AC5*300000,IF(AC5&lt;=10,(AC5-5)*500000+1500000,IF(AC5&lt;=20,(AC5-10)*800000+4000000,IF(AC5&gt;20,(AC5-20)*1200000+12000000))))&gt;(U5),U5,IF(AC5&lt;=5,AC5*300000,IF(AC5&lt;=10,(AC5-5)*500000+1500000,IF(AC5&lt;=20,(AC5-10)*800000+4000000,IF(AC5&gt;20,(AC5-20)*1200000+12000000))))))</f>
        <v>#NUM!</v>
      </c>
      <c r="AE5" s="92" t="e">
        <f>IF(AC5=0,0,ROUNDDOWN(((U5-AD5)*12/AC5),0))</f>
        <v>#NUM!</v>
      </c>
      <c r="AF5" s="92" t="e">
        <f>ROUNDDOWN(IF(AE5&lt;=8000000,AE5,IF(AE5&lt;=70000000,(AE5-8000000)*0.6+8000000,IF(AE5&lt;=100000000,(AE5-70000000)*0.55+45200000,IF(AE5&lt;=300000000,(AE5-100000000)*0.45+61700000,IF(AE5&gt;300000000,(AE5-300000000)*0.35+151700000))))),0)</f>
        <v>#NUM!</v>
      </c>
      <c r="AG5" s="92" t="e">
        <f>AE5-AF5</f>
        <v>#NUM!</v>
      </c>
      <c r="AH5" s="92" t="e">
        <f>ROUNDDOWN(IF(AG5&lt;=12000000,AG5*0.06,IF(AG5&lt;=46000000,AG5*0.15-1080000,IF(AG5&lt;=88000000,AG5*0.24-5220000,IF(AG5&lt;=150000000,AG5*0.35-14900000,IF(AG5&lt;=300000000,AG5*0.38-19400000,IF(AG5&lt;=500000000,AG5*0.4-25400000,IF(AG5&gt;500000000,AG5*0.42-35400000))))))),0)</f>
        <v>#NUM!</v>
      </c>
      <c r="AI5" s="92" t="e">
        <f>ROUNDDOWN(AH5/12*AC5,0)</f>
        <v>#NUM!</v>
      </c>
      <c r="AJ5" s="233"/>
    </row>
    <row r="6" spans="2:36" x14ac:dyDescent="0.3">
      <c r="B6" s="47">
        <v>2</v>
      </c>
      <c r="C6" s="270" t="s">
        <v>326</v>
      </c>
      <c r="D6" s="270" t="s">
        <v>150</v>
      </c>
      <c r="E6" s="270" t="s">
        <v>488</v>
      </c>
      <c r="F6" s="270" t="s">
        <v>83</v>
      </c>
      <c r="G6" s="271">
        <v>44805</v>
      </c>
      <c r="H6" s="48"/>
      <c r="I6" s="202" t="str">
        <f t="shared" si="0"/>
        <v>재직</v>
      </c>
      <c r="J6" s="85"/>
      <c r="K6" s="85"/>
      <c r="L6" s="81">
        <v>0</v>
      </c>
      <c r="M6" s="81">
        <v>0</v>
      </c>
      <c r="N6" s="49"/>
      <c r="O6" s="49"/>
      <c r="P6" s="49"/>
      <c r="Q6" s="80"/>
      <c r="R6" s="80" t="s">
        <v>90</v>
      </c>
      <c r="S6" s="203">
        <v>24912075318</v>
      </c>
      <c r="T6" s="80" t="s">
        <v>207</v>
      </c>
      <c r="U6" s="49">
        <v>0</v>
      </c>
      <c r="V6" s="92" t="e">
        <f t="shared" si="1"/>
        <v>#NUM!</v>
      </c>
      <c r="W6" s="92" t="e">
        <f t="shared" ref="W6:W67" si="2">ROUNDDOWN(V6/10,-1)</f>
        <v>#NUM!</v>
      </c>
      <c r="X6" s="92" t="e">
        <f t="shared" ref="X6:X67" si="3">U6-V6-W6</f>
        <v>#NUM!</v>
      </c>
      <c r="Y6" s="48"/>
      <c r="Z6" s="90" t="e">
        <f t="shared" ref="Z6:Z67" si="4">IF(G6="",0,DATEDIF(G6,H6,"M")+1)</f>
        <v>#NUM!</v>
      </c>
      <c r="AA6" s="47"/>
      <c r="AB6" s="47"/>
      <c r="AC6" s="90" t="e">
        <f t="shared" ref="AC6:AC67" si="5">IF(Z6="",0,IF(((Z6-AA6+AB6)/12)&lt;=INT((Z6-AA6+AB6)/12),INT((Z6-AA6+AB6)/12),INT((Z6-AA6+AB6)/12)+1))</f>
        <v>#NUM!</v>
      </c>
      <c r="AD6" s="92" t="e">
        <f t="shared" ref="AD6:AD67" si="6">IF(AC6="",0,IF(IF(AC6&lt;=5,AC6*300000,IF(AC6&lt;=10,(AC6-5)*500000+1500000,IF(AC6&lt;=20,(AC6-10)*800000+4000000,IF(AC6&gt;20,(AC6-20)*1200000+12000000))))&gt;(U6),U6,IF(AC6&lt;=5,AC6*300000,IF(AC6&lt;=10,(AC6-5)*500000+1500000,IF(AC6&lt;=20,(AC6-10)*800000+4000000,IF(AC6&gt;20,(AC6-20)*1200000+12000000))))))</f>
        <v>#NUM!</v>
      </c>
      <c r="AE6" s="92" t="e">
        <f t="shared" ref="AE6:AE67" si="7">IF(AC6=0,0,ROUNDDOWN(((U6-AD6)*12/AC6),0))</f>
        <v>#NUM!</v>
      </c>
      <c r="AF6" s="92" t="e">
        <f t="shared" ref="AF6:AF67" si="8">ROUNDDOWN(IF(AE6&lt;=8000000,AE6,IF(AE6&lt;=70000000,(AE6-8000000)*0.6+8000000,IF(AE6&lt;=100000000,(AE6-70000000)*0.55+45200000,IF(AE6&lt;=300000000,(AE6-100000000)*0.45+61700000,IF(AE6&gt;300000000,(AE6-300000000)*0.35+151700000))))),0)</f>
        <v>#NUM!</v>
      </c>
      <c r="AG6" s="92" t="e">
        <f t="shared" ref="AG6:AG67" si="9">AE6-AF6</f>
        <v>#NUM!</v>
      </c>
      <c r="AH6" s="92" t="e">
        <f t="shared" ref="AH6:AH67" si="10">ROUNDDOWN(IF(AG6&lt;=12000000,AG6*0.06,IF(AG6&lt;=46000000,AG6*0.15-1080000,IF(AG6&lt;=88000000,AG6*0.24-5220000,IF(AG6&lt;=150000000,AG6*0.35-14900000,IF(AG6&lt;=300000000,AG6*0.38-19400000,IF(AG6&lt;=500000000,AG6*0.4-25400000,IF(AG6&gt;500000000,AG6*0.42-35400000))))))),0)</f>
        <v>#NUM!</v>
      </c>
      <c r="AI6" s="92" t="e">
        <f t="shared" ref="AI6:AI67" si="11">ROUNDDOWN(AH6/12*AC6,0)</f>
        <v>#NUM!</v>
      </c>
      <c r="AJ6" s="233"/>
    </row>
    <row r="7" spans="2:36" x14ac:dyDescent="0.3">
      <c r="B7" s="47">
        <v>3</v>
      </c>
      <c r="C7" s="47" t="s">
        <v>320</v>
      </c>
      <c r="D7" s="47" t="s">
        <v>171</v>
      </c>
      <c r="E7" s="47" t="s">
        <v>500</v>
      </c>
      <c r="F7" s="47" t="s">
        <v>83</v>
      </c>
      <c r="G7" s="207" t="s">
        <v>518</v>
      </c>
      <c r="H7" s="48"/>
      <c r="I7" s="202" t="str">
        <f t="shared" si="0"/>
        <v>재직</v>
      </c>
      <c r="J7" s="85"/>
      <c r="K7" s="85"/>
      <c r="L7" s="81">
        <v>0</v>
      </c>
      <c r="M7" s="81">
        <v>0</v>
      </c>
      <c r="N7" s="49"/>
      <c r="O7" s="49"/>
      <c r="P7" s="49"/>
      <c r="Q7" s="93"/>
      <c r="R7" s="80" t="s">
        <v>135</v>
      </c>
      <c r="S7" s="203">
        <v>25413065300</v>
      </c>
      <c r="T7" s="80" t="s">
        <v>230</v>
      </c>
      <c r="U7" s="49">
        <v>0</v>
      </c>
      <c r="V7" s="92" t="e">
        <f t="shared" si="1"/>
        <v>#NUM!</v>
      </c>
      <c r="W7" s="92" t="e">
        <f t="shared" si="2"/>
        <v>#NUM!</v>
      </c>
      <c r="X7" s="92" t="e">
        <f t="shared" si="3"/>
        <v>#NUM!</v>
      </c>
      <c r="Y7" s="48"/>
      <c r="Z7" s="90" t="e">
        <f t="shared" si="4"/>
        <v>#NUM!</v>
      </c>
      <c r="AA7" s="47"/>
      <c r="AB7" s="47"/>
      <c r="AC7" s="90" t="e">
        <f t="shared" si="5"/>
        <v>#NUM!</v>
      </c>
      <c r="AD7" s="92" t="e">
        <f t="shared" si="6"/>
        <v>#NUM!</v>
      </c>
      <c r="AE7" s="92" t="e">
        <f t="shared" si="7"/>
        <v>#NUM!</v>
      </c>
      <c r="AF7" s="92" t="e">
        <f t="shared" si="8"/>
        <v>#NUM!</v>
      </c>
      <c r="AG7" s="92" t="e">
        <f t="shared" si="9"/>
        <v>#NUM!</v>
      </c>
      <c r="AH7" s="92" t="e">
        <f t="shared" si="10"/>
        <v>#NUM!</v>
      </c>
      <c r="AI7" s="92" t="e">
        <f t="shared" si="11"/>
        <v>#NUM!</v>
      </c>
      <c r="AJ7" s="233"/>
    </row>
    <row r="8" spans="2:36" x14ac:dyDescent="0.3">
      <c r="B8" s="47">
        <v>4</v>
      </c>
      <c r="C8" s="270" t="s">
        <v>316</v>
      </c>
      <c r="D8" s="270" t="s">
        <v>177</v>
      </c>
      <c r="E8" s="270" t="s">
        <v>465</v>
      </c>
      <c r="F8" s="270" t="s">
        <v>83</v>
      </c>
      <c r="G8" s="271">
        <v>44621</v>
      </c>
      <c r="H8" s="47"/>
      <c r="I8" s="202" t="str">
        <f t="shared" si="0"/>
        <v>재직</v>
      </c>
      <c r="J8" s="85"/>
      <c r="K8" s="85"/>
      <c r="L8" s="81">
        <v>0</v>
      </c>
      <c r="M8" s="81">
        <v>0</v>
      </c>
      <c r="N8" s="49"/>
      <c r="O8" s="49"/>
      <c r="P8" s="49"/>
      <c r="Q8" s="80"/>
      <c r="R8" s="80" t="s">
        <v>133</v>
      </c>
      <c r="S8" s="203">
        <v>508910559877907</v>
      </c>
      <c r="T8" s="80" t="s">
        <v>249</v>
      </c>
      <c r="U8" s="49">
        <v>0</v>
      </c>
      <c r="V8" s="92" t="e">
        <f t="shared" si="1"/>
        <v>#NUM!</v>
      </c>
      <c r="W8" s="92" t="e">
        <f t="shared" si="2"/>
        <v>#NUM!</v>
      </c>
      <c r="X8" s="92" t="e">
        <f t="shared" si="3"/>
        <v>#NUM!</v>
      </c>
      <c r="Y8" s="48"/>
      <c r="Z8" s="90" t="e">
        <f t="shared" si="4"/>
        <v>#NUM!</v>
      </c>
      <c r="AA8" s="47"/>
      <c r="AB8" s="47"/>
      <c r="AC8" s="90" t="e">
        <f t="shared" si="5"/>
        <v>#NUM!</v>
      </c>
      <c r="AD8" s="92" t="e">
        <f t="shared" si="6"/>
        <v>#NUM!</v>
      </c>
      <c r="AE8" s="92" t="e">
        <f t="shared" si="7"/>
        <v>#NUM!</v>
      </c>
      <c r="AF8" s="92" t="e">
        <f t="shared" si="8"/>
        <v>#NUM!</v>
      </c>
      <c r="AG8" s="92" t="e">
        <f t="shared" si="9"/>
        <v>#NUM!</v>
      </c>
      <c r="AH8" s="92" t="e">
        <f t="shared" si="10"/>
        <v>#NUM!</v>
      </c>
      <c r="AI8" s="92" t="e">
        <f t="shared" si="11"/>
        <v>#NUM!</v>
      </c>
      <c r="AJ8" s="233"/>
    </row>
    <row r="9" spans="2:36" x14ac:dyDescent="0.3">
      <c r="B9" s="47">
        <v>5</v>
      </c>
      <c r="C9" s="47" t="s">
        <v>350</v>
      </c>
      <c r="D9" s="47" t="s">
        <v>172</v>
      </c>
      <c r="E9" s="47" t="s">
        <v>565</v>
      </c>
      <c r="F9" s="47" t="s">
        <v>83</v>
      </c>
      <c r="G9" s="207">
        <v>43586</v>
      </c>
      <c r="H9" s="47"/>
      <c r="I9" s="202" t="str">
        <f t="shared" si="0"/>
        <v>재직</v>
      </c>
      <c r="J9" s="85"/>
      <c r="K9" s="85"/>
      <c r="L9" s="81">
        <v>0</v>
      </c>
      <c r="M9" s="81">
        <v>0</v>
      </c>
      <c r="N9" s="49"/>
      <c r="O9" s="49"/>
      <c r="P9" s="49"/>
      <c r="Q9" s="80"/>
      <c r="R9" s="80" t="s">
        <v>28</v>
      </c>
      <c r="S9" s="203">
        <v>81780101230557</v>
      </c>
      <c r="T9" s="80" t="s">
        <v>231</v>
      </c>
      <c r="U9" s="49">
        <v>0</v>
      </c>
      <c r="V9" s="92" t="e">
        <f t="shared" si="1"/>
        <v>#NUM!</v>
      </c>
      <c r="W9" s="92" t="e">
        <f t="shared" si="2"/>
        <v>#NUM!</v>
      </c>
      <c r="X9" s="92" t="e">
        <f t="shared" si="3"/>
        <v>#NUM!</v>
      </c>
      <c r="Y9" s="48"/>
      <c r="Z9" s="90" t="e">
        <f t="shared" si="4"/>
        <v>#NUM!</v>
      </c>
      <c r="AA9" s="47"/>
      <c r="AB9" s="47"/>
      <c r="AC9" s="90" t="e">
        <f t="shared" si="5"/>
        <v>#NUM!</v>
      </c>
      <c r="AD9" s="92" t="e">
        <f t="shared" si="6"/>
        <v>#NUM!</v>
      </c>
      <c r="AE9" s="92" t="e">
        <f t="shared" si="7"/>
        <v>#NUM!</v>
      </c>
      <c r="AF9" s="92" t="e">
        <f t="shared" si="8"/>
        <v>#NUM!</v>
      </c>
      <c r="AG9" s="92" t="e">
        <f t="shared" si="9"/>
        <v>#NUM!</v>
      </c>
      <c r="AH9" s="92" t="e">
        <f t="shared" si="10"/>
        <v>#NUM!</v>
      </c>
      <c r="AI9" s="92" t="e">
        <f t="shared" si="11"/>
        <v>#NUM!</v>
      </c>
      <c r="AJ9" s="233"/>
    </row>
    <row r="10" spans="2:36" x14ac:dyDescent="0.3">
      <c r="B10" s="47">
        <v>6</v>
      </c>
      <c r="C10" s="270" t="s">
        <v>365</v>
      </c>
      <c r="D10" s="270" t="s">
        <v>173</v>
      </c>
      <c r="E10" s="270" t="s">
        <v>562</v>
      </c>
      <c r="F10" s="270" t="s">
        <v>83</v>
      </c>
      <c r="G10" s="271" t="s">
        <v>490</v>
      </c>
      <c r="H10" s="48"/>
      <c r="I10" s="202" t="str">
        <f t="shared" si="0"/>
        <v>재직</v>
      </c>
      <c r="J10" s="85"/>
      <c r="K10" s="85"/>
      <c r="L10" s="81">
        <v>0</v>
      </c>
      <c r="M10" s="81">
        <v>0</v>
      </c>
      <c r="N10" s="49"/>
      <c r="O10" s="49"/>
      <c r="P10" s="49"/>
      <c r="Q10" s="80"/>
      <c r="R10" s="80" t="s">
        <v>135</v>
      </c>
      <c r="S10" s="203">
        <v>28913030013</v>
      </c>
      <c r="T10" s="80" t="s">
        <v>220</v>
      </c>
      <c r="U10" s="49">
        <v>0</v>
      </c>
      <c r="V10" s="92" t="e">
        <f t="shared" si="1"/>
        <v>#NUM!</v>
      </c>
      <c r="W10" s="92" t="e">
        <f t="shared" si="2"/>
        <v>#NUM!</v>
      </c>
      <c r="X10" s="92" t="e">
        <f t="shared" si="3"/>
        <v>#NUM!</v>
      </c>
      <c r="Y10" s="48"/>
      <c r="Z10" s="90" t="e">
        <f t="shared" si="4"/>
        <v>#NUM!</v>
      </c>
      <c r="AA10" s="47"/>
      <c r="AB10" s="47"/>
      <c r="AC10" s="90" t="e">
        <f t="shared" si="5"/>
        <v>#NUM!</v>
      </c>
      <c r="AD10" s="92" t="e">
        <f t="shared" si="6"/>
        <v>#NUM!</v>
      </c>
      <c r="AE10" s="92" t="e">
        <f t="shared" si="7"/>
        <v>#NUM!</v>
      </c>
      <c r="AF10" s="92" t="e">
        <f t="shared" si="8"/>
        <v>#NUM!</v>
      </c>
      <c r="AG10" s="92" t="e">
        <f t="shared" si="9"/>
        <v>#NUM!</v>
      </c>
      <c r="AH10" s="92" t="e">
        <f t="shared" si="10"/>
        <v>#NUM!</v>
      </c>
      <c r="AI10" s="92" t="e">
        <f t="shared" si="11"/>
        <v>#NUM!</v>
      </c>
      <c r="AJ10" s="233"/>
    </row>
    <row r="11" spans="2:36" x14ac:dyDescent="0.3">
      <c r="B11" s="47">
        <v>7</v>
      </c>
      <c r="C11" s="47" t="s">
        <v>344</v>
      </c>
      <c r="D11" s="47" t="s">
        <v>163</v>
      </c>
      <c r="E11" s="47" t="s">
        <v>514</v>
      </c>
      <c r="F11" s="47" t="s">
        <v>83</v>
      </c>
      <c r="G11" s="207" t="s">
        <v>509</v>
      </c>
      <c r="H11" s="47"/>
      <c r="I11" s="202" t="str">
        <f t="shared" si="0"/>
        <v>재직</v>
      </c>
      <c r="J11" s="85"/>
      <c r="K11" s="85"/>
      <c r="L11" s="81">
        <v>1</v>
      </c>
      <c r="M11" s="81">
        <v>1</v>
      </c>
      <c r="N11" s="49"/>
      <c r="O11" s="49"/>
      <c r="P11" s="49"/>
      <c r="Q11" s="80"/>
      <c r="R11" s="80" t="s">
        <v>90</v>
      </c>
      <c r="S11" s="203">
        <v>3020102761081</v>
      </c>
      <c r="T11" s="80"/>
      <c r="U11" s="49">
        <v>0</v>
      </c>
      <c r="V11" s="92" t="e">
        <f t="shared" si="1"/>
        <v>#NUM!</v>
      </c>
      <c r="W11" s="92" t="e">
        <f t="shared" si="2"/>
        <v>#NUM!</v>
      </c>
      <c r="X11" s="92" t="e">
        <f t="shared" si="3"/>
        <v>#NUM!</v>
      </c>
      <c r="Y11" s="48"/>
      <c r="Z11" s="90" t="e">
        <f t="shared" si="4"/>
        <v>#NUM!</v>
      </c>
      <c r="AA11" s="47"/>
      <c r="AB11" s="47"/>
      <c r="AC11" s="90" t="e">
        <f t="shared" si="5"/>
        <v>#NUM!</v>
      </c>
      <c r="AD11" s="92" t="e">
        <f t="shared" si="6"/>
        <v>#NUM!</v>
      </c>
      <c r="AE11" s="92" t="e">
        <f t="shared" si="7"/>
        <v>#NUM!</v>
      </c>
      <c r="AF11" s="92" t="e">
        <f t="shared" si="8"/>
        <v>#NUM!</v>
      </c>
      <c r="AG11" s="92" t="e">
        <f t="shared" si="9"/>
        <v>#NUM!</v>
      </c>
      <c r="AH11" s="92" t="e">
        <f t="shared" si="10"/>
        <v>#NUM!</v>
      </c>
      <c r="AI11" s="92" t="e">
        <f t="shared" si="11"/>
        <v>#NUM!</v>
      </c>
      <c r="AJ11" s="233"/>
    </row>
    <row r="12" spans="2:36" x14ac:dyDescent="0.3">
      <c r="B12" s="47">
        <v>8</v>
      </c>
      <c r="C12" s="47" t="s">
        <v>431</v>
      </c>
      <c r="D12" s="47" t="s">
        <v>166</v>
      </c>
      <c r="E12" s="47" t="s">
        <v>472</v>
      </c>
      <c r="F12" s="47" t="s">
        <v>83</v>
      </c>
      <c r="G12" s="207" t="s">
        <v>471</v>
      </c>
      <c r="H12" s="206"/>
      <c r="I12" s="202" t="str">
        <f t="shared" si="0"/>
        <v>재직</v>
      </c>
      <c r="J12" s="85"/>
      <c r="K12" s="85"/>
      <c r="L12" s="81">
        <v>0</v>
      </c>
      <c r="M12" s="81">
        <v>0</v>
      </c>
      <c r="N12" s="49"/>
      <c r="O12" s="49"/>
      <c r="P12" s="49"/>
      <c r="Q12" s="80"/>
      <c r="R12" s="80" t="s">
        <v>90</v>
      </c>
      <c r="S12" s="203">
        <v>78501181212</v>
      </c>
      <c r="T12" s="80"/>
      <c r="U12" s="49">
        <v>0</v>
      </c>
      <c r="V12" s="92" t="e">
        <f t="shared" si="1"/>
        <v>#NUM!</v>
      </c>
      <c r="W12" s="92" t="e">
        <f t="shared" si="2"/>
        <v>#NUM!</v>
      </c>
      <c r="X12" s="92" t="e">
        <f t="shared" si="3"/>
        <v>#NUM!</v>
      </c>
      <c r="Y12" s="48"/>
      <c r="Z12" s="90" t="e">
        <f t="shared" si="4"/>
        <v>#NUM!</v>
      </c>
      <c r="AA12" s="47"/>
      <c r="AB12" s="47"/>
      <c r="AC12" s="90" t="e">
        <f t="shared" si="5"/>
        <v>#NUM!</v>
      </c>
      <c r="AD12" s="92" t="e">
        <f t="shared" si="6"/>
        <v>#NUM!</v>
      </c>
      <c r="AE12" s="92" t="e">
        <f t="shared" si="7"/>
        <v>#NUM!</v>
      </c>
      <c r="AF12" s="92" t="e">
        <f t="shared" si="8"/>
        <v>#NUM!</v>
      </c>
      <c r="AG12" s="92" t="e">
        <f t="shared" si="9"/>
        <v>#NUM!</v>
      </c>
      <c r="AH12" s="92" t="e">
        <f t="shared" si="10"/>
        <v>#NUM!</v>
      </c>
      <c r="AI12" s="92" t="e">
        <f t="shared" si="11"/>
        <v>#NUM!</v>
      </c>
      <c r="AJ12" s="233"/>
    </row>
    <row r="13" spans="2:36" x14ac:dyDescent="0.3">
      <c r="B13" s="47">
        <v>9</v>
      </c>
      <c r="C13" s="47" t="s">
        <v>347</v>
      </c>
      <c r="D13" s="47" t="s">
        <v>212</v>
      </c>
      <c r="E13" s="47" t="s">
        <v>457</v>
      </c>
      <c r="F13" s="47" t="s">
        <v>83</v>
      </c>
      <c r="G13" s="207">
        <v>42963</v>
      </c>
      <c r="H13" s="47"/>
      <c r="I13" s="202" t="str">
        <f t="shared" si="0"/>
        <v>재직</v>
      </c>
      <c r="J13" s="85"/>
      <c r="K13" s="85"/>
      <c r="L13" s="81">
        <v>0</v>
      </c>
      <c r="M13" s="81">
        <v>0</v>
      </c>
      <c r="N13" s="49"/>
      <c r="O13" s="49"/>
      <c r="P13" s="49"/>
      <c r="Q13" s="80"/>
      <c r="R13" s="80" t="s">
        <v>114</v>
      </c>
      <c r="S13" s="203">
        <v>74101356034398</v>
      </c>
      <c r="T13" s="80" t="s">
        <v>299</v>
      </c>
      <c r="U13" s="49">
        <v>0</v>
      </c>
      <c r="V13" s="92" t="e">
        <f t="shared" si="1"/>
        <v>#NUM!</v>
      </c>
      <c r="W13" s="92" t="e">
        <f t="shared" si="2"/>
        <v>#NUM!</v>
      </c>
      <c r="X13" s="92" t="e">
        <f t="shared" si="3"/>
        <v>#NUM!</v>
      </c>
      <c r="Y13" s="48"/>
      <c r="Z13" s="90" t="e">
        <f t="shared" si="4"/>
        <v>#NUM!</v>
      </c>
      <c r="AA13" s="47"/>
      <c r="AB13" s="47"/>
      <c r="AC13" s="90" t="e">
        <f t="shared" si="5"/>
        <v>#NUM!</v>
      </c>
      <c r="AD13" s="92" t="e">
        <f t="shared" si="6"/>
        <v>#NUM!</v>
      </c>
      <c r="AE13" s="92" t="e">
        <f t="shared" si="7"/>
        <v>#NUM!</v>
      </c>
      <c r="AF13" s="92" t="e">
        <f t="shared" si="8"/>
        <v>#NUM!</v>
      </c>
      <c r="AG13" s="92" t="e">
        <f t="shared" si="9"/>
        <v>#NUM!</v>
      </c>
      <c r="AH13" s="92" t="e">
        <f t="shared" si="10"/>
        <v>#NUM!</v>
      </c>
      <c r="AI13" s="92" t="e">
        <f t="shared" si="11"/>
        <v>#NUM!</v>
      </c>
      <c r="AJ13" s="233"/>
    </row>
    <row r="14" spans="2:36" x14ac:dyDescent="0.3">
      <c r="B14" s="47">
        <v>10</v>
      </c>
      <c r="C14" s="47" t="s">
        <v>327</v>
      </c>
      <c r="D14" s="47" t="s">
        <v>149</v>
      </c>
      <c r="E14" s="47" t="s">
        <v>567</v>
      </c>
      <c r="F14" s="47" t="s">
        <v>83</v>
      </c>
      <c r="G14" s="207" t="s">
        <v>456</v>
      </c>
      <c r="H14" s="48"/>
      <c r="I14" s="202" t="str">
        <f t="shared" si="0"/>
        <v>재직</v>
      </c>
      <c r="J14" s="85"/>
      <c r="K14" s="85"/>
      <c r="L14" s="81">
        <v>2</v>
      </c>
      <c r="M14" s="81">
        <v>2</v>
      </c>
      <c r="N14" s="49"/>
      <c r="O14" s="49"/>
      <c r="P14" s="49"/>
      <c r="Q14" s="80"/>
      <c r="R14" s="80" t="s">
        <v>90</v>
      </c>
      <c r="S14" s="203">
        <v>77612155691</v>
      </c>
      <c r="T14" s="80" t="s">
        <v>222</v>
      </c>
      <c r="U14" s="49">
        <v>0</v>
      </c>
      <c r="V14" s="92" t="e">
        <f t="shared" si="1"/>
        <v>#NUM!</v>
      </c>
      <c r="W14" s="92" t="e">
        <f t="shared" si="2"/>
        <v>#NUM!</v>
      </c>
      <c r="X14" s="92" t="e">
        <f t="shared" si="3"/>
        <v>#NUM!</v>
      </c>
      <c r="Y14" s="48"/>
      <c r="Z14" s="90" t="e">
        <f t="shared" si="4"/>
        <v>#NUM!</v>
      </c>
      <c r="AA14" s="47"/>
      <c r="AB14" s="47"/>
      <c r="AC14" s="90" t="e">
        <f t="shared" si="5"/>
        <v>#NUM!</v>
      </c>
      <c r="AD14" s="92" t="e">
        <f t="shared" si="6"/>
        <v>#NUM!</v>
      </c>
      <c r="AE14" s="92" t="e">
        <f t="shared" si="7"/>
        <v>#NUM!</v>
      </c>
      <c r="AF14" s="92" t="e">
        <f t="shared" si="8"/>
        <v>#NUM!</v>
      </c>
      <c r="AG14" s="92" t="e">
        <f t="shared" si="9"/>
        <v>#NUM!</v>
      </c>
      <c r="AH14" s="92" t="e">
        <f t="shared" si="10"/>
        <v>#NUM!</v>
      </c>
      <c r="AI14" s="92" t="e">
        <f t="shared" si="11"/>
        <v>#NUM!</v>
      </c>
      <c r="AJ14" s="233"/>
    </row>
    <row r="15" spans="2:36" x14ac:dyDescent="0.3">
      <c r="B15" s="47">
        <v>11</v>
      </c>
      <c r="C15" s="270" t="s">
        <v>319</v>
      </c>
      <c r="D15" s="270" t="s">
        <v>165</v>
      </c>
      <c r="E15" s="270" t="s">
        <v>567</v>
      </c>
      <c r="F15" s="270" t="s">
        <v>83</v>
      </c>
      <c r="G15" s="271">
        <v>44805</v>
      </c>
      <c r="H15" s="47"/>
      <c r="I15" s="202" t="str">
        <f t="shared" si="0"/>
        <v>재직</v>
      </c>
      <c r="J15" s="85"/>
      <c r="K15" s="85"/>
      <c r="L15" s="81">
        <v>0</v>
      </c>
      <c r="M15" s="81">
        <v>0</v>
      </c>
      <c r="N15" s="49"/>
      <c r="O15" s="49"/>
      <c r="P15" s="49"/>
      <c r="Q15" s="80"/>
      <c r="R15" s="80" t="s">
        <v>114</v>
      </c>
      <c r="S15" s="203">
        <v>17312233731</v>
      </c>
      <c r="T15" s="80" t="s">
        <v>226</v>
      </c>
      <c r="U15" s="49">
        <v>0</v>
      </c>
      <c r="V15" s="92" t="e">
        <f t="shared" si="1"/>
        <v>#NUM!</v>
      </c>
      <c r="W15" s="92" t="e">
        <f t="shared" si="2"/>
        <v>#NUM!</v>
      </c>
      <c r="X15" s="92" t="e">
        <f t="shared" si="3"/>
        <v>#NUM!</v>
      </c>
      <c r="Y15" s="48"/>
      <c r="Z15" s="90" t="e">
        <f t="shared" si="4"/>
        <v>#NUM!</v>
      </c>
      <c r="AA15" s="47"/>
      <c r="AB15" s="47"/>
      <c r="AC15" s="90" t="e">
        <f t="shared" si="5"/>
        <v>#NUM!</v>
      </c>
      <c r="AD15" s="92" t="e">
        <f t="shared" si="6"/>
        <v>#NUM!</v>
      </c>
      <c r="AE15" s="92" t="e">
        <f t="shared" si="7"/>
        <v>#NUM!</v>
      </c>
      <c r="AF15" s="92" t="e">
        <f t="shared" si="8"/>
        <v>#NUM!</v>
      </c>
      <c r="AG15" s="92" t="e">
        <f t="shared" si="9"/>
        <v>#NUM!</v>
      </c>
      <c r="AH15" s="92" t="e">
        <f t="shared" si="10"/>
        <v>#NUM!</v>
      </c>
      <c r="AI15" s="92" t="e">
        <f t="shared" si="11"/>
        <v>#NUM!</v>
      </c>
      <c r="AJ15" s="233"/>
    </row>
    <row r="16" spans="2:36" x14ac:dyDescent="0.3">
      <c r="B16" s="47">
        <v>12</v>
      </c>
      <c r="C16" s="47" t="s">
        <v>338</v>
      </c>
      <c r="D16" s="47" t="s">
        <v>208</v>
      </c>
      <c r="E16" s="47" t="s">
        <v>549</v>
      </c>
      <c r="F16" s="47" t="s">
        <v>83</v>
      </c>
      <c r="G16" s="207" t="s">
        <v>533</v>
      </c>
      <c r="H16" s="47"/>
      <c r="I16" s="202" t="str">
        <f t="shared" si="0"/>
        <v>재직</v>
      </c>
      <c r="J16" s="85"/>
      <c r="K16" s="85"/>
      <c r="L16" s="81">
        <v>0</v>
      </c>
      <c r="M16" s="81">
        <v>0</v>
      </c>
      <c r="N16" s="49"/>
      <c r="O16" s="49"/>
      <c r="P16" s="49"/>
      <c r="Q16" s="80"/>
      <c r="R16" s="80" t="s">
        <v>114</v>
      </c>
      <c r="S16" s="203">
        <v>74501251025878</v>
      </c>
      <c r="T16" s="80"/>
      <c r="U16" s="49">
        <v>0</v>
      </c>
      <c r="V16" s="92" t="e">
        <f t="shared" si="1"/>
        <v>#NUM!</v>
      </c>
      <c r="W16" s="92" t="e">
        <f t="shared" si="2"/>
        <v>#NUM!</v>
      </c>
      <c r="X16" s="92" t="e">
        <f t="shared" si="3"/>
        <v>#NUM!</v>
      </c>
      <c r="Y16" s="48"/>
      <c r="Z16" s="90" t="e">
        <f t="shared" si="4"/>
        <v>#NUM!</v>
      </c>
      <c r="AA16" s="47"/>
      <c r="AB16" s="47"/>
      <c r="AC16" s="90" t="e">
        <f t="shared" si="5"/>
        <v>#NUM!</v>
      </c>
      <c r="AD16" s="92" t="e">
        <f t="shared" si="6"/>
        <v>#NUM!</v>
      </c>
      <c r="AE16" s="92" t="e">
        <f t="shared" si="7"/>
        <v>#NUM!</v>
      </c>
      <c r="AF16" s="92" t="e">
        <f t="shared" si="8"/>
        <v>#NUM!</v>
      </c>
      <c r="AG16" s="92" t="e">
        <f t="shared" si="9"/>
        <v>#NUM!</v>
      </c>
      <c r="AH16" s="92" t="e">
        <f t="shared" si="10"/>
        <v>#NUM!</v>
      </c>
      <c r="AI16" s="92" t="e">
        <f t="shared" si="11"/>
        <v>#NUM!</v>
      </c>
      <c r="AJ16" s="233"/>
    </row>
    <row r="17" spans="2:36" x14ac:dyDescent="0.3">
      <c r="B17" s="47">
        <v>13</v>
      </c>
      <c r="C17" s="47" t="s">
        <v>305</v>
      </c>
      <c r="D17" s="47" t="s">
        <v>161</v>
      </c>
      <c r="E17" s="47" t="s">
        <v>499</v>
      </c>
      <c r="F17" s="47" t="s">
        <v>83</v>
      </c>
      <c r="G17" s="207" t="s">
        <v>473</v>
      </c>
      <c r="H17" s="47"/>
      <c r="I17" s="202" t="str">
        <f t="shared" si="0"/>
        <v>재직</v>
      </c>
      <c r="J17" s="85"/>
      <c r="K17" s="85"/>
      <c r="L17" s="81">
        <v>1</v>
      </c>
      <c r="M17" s="81">
        <v>0</v>
      </c>
      <c r="N17" s="49"/>
      <c r="O17" s="49"/>
      <c r="P17" s="49"/>
      <c r="Q17" s="80"/>
      <c r="R17" s="80" t="s">
        <v>114</v>
      </c>
      <c r="S17" s="203">
        <v>73304352071476</v>
      </c>
      <c r="T17" s="80"/>
      <c r="U17" s="49">
        <v>0</v>
      </c>
      <c r="V17" s="92" t="e">
        <f t="shared" si="1"/>
        <v>#NUM!</v>
      </c>
      <c r="W17" s="92" t="e">
        <f t="shared" si="2"/>
        <v>#NUM!</v>
      </c>
      <c r="X17" s="92" t="e">
        <f t="shared" si="3"/>
        <v>#NUM!</v>
      </c>
      <c r="Y17" s="48"/>
      <c r="Z17" s="90" t="e">
        <f t="shared" si="4"/>
        <v>#NUM!</v>
      </c>
      <c r="AA17" s="47"/>
      <c r="AB17" s="47"/>
      <c r="AC17" s="90" t="e">
        <f t="shared" si="5"/>
        <v>#NUM!</v>
      </c>
      <c r="AD17" s="92" t="e">
        <f t="shared" si="6"/>
        <v>#NUM!</v>
      </c>
      <c r="AE17" s="92" t="e">
        <f t="shared" si="7"/>
        <v>#NUM!</v>
      </c>
      <c r="AF17" s="92" t="e">
        <f t="shared" si="8"/>
        <v>#NUM!</v>
      </c>
      <c r="AG17" s="92" t="e">
        <f t="shared" si="9"/>
        <v>#NUM!</v>
      </c>
      <c r="AH17" s="92" t="e">
        <f t="shared" si="10"/>
        <v>#NUM!</v>
      </c>
      <c r="AI17" s="92" t="e">
        <f t="shared" si="11"/>
        <v>#NUM!</v>
      </c>
      <c r="AJ17" s="233"/>
    </row>
    <row r="18" spans="2:36" x14ac:dyDescent="0.3">
      <c r="B18" s="47">
        <v>14</v>
      </c>
      <c r="C18" s="270" t="s">
        <v>342</v>
      </c>
      <c r="D18" s="270" t="s">
        <v>194</v>
      </c>
      <c r="E18" s="270" t="s">
        <v>560</v>
      </c>
      <c r="F18" s="270" t="s">
        <v>83</v>
      </c>
      <c r="G18" s="271">
        <v>44151</v>
      </c>
      <c r="H18" s="48"/>
      <c r="I18" s="202" t="str">
        <f t="shared" si="0"/>
        <v>재직</v>
      </c>
      <c r="J18" s="85"/>
      <c r="K18" s="85"/>
      <c r="L18" s="81">
        <v>0</v>
      </c>
      <c r="M18" s="81">
        <v>0</v>
      </c>
      <c r="N18" s="49"/>
      <c r="O18" s="49"/>
      <c r="P18" s="49"/>
      <c r="Q18" s="80"/>
      <c r="R18" s="80" t="s">
        <v>114</v>
      </c>
      <c r="S18" s="203">
        <v>3511013718763</v>
      </c>
      <c r="T18" s="80"/>
      <c r="U18" s="49">
        <v>0</v>
      </c>
      <c r="V18" s="92" t="e">
        <f t="shared" si="1"/>
        <v>#NUM!</v>
      </c>
      <c r="W18" s="92" t="e">
        <f t="shared" si="2"/>
        <v>#NUM!</v>
      </c>
      <c r="X18" s="92" t="e">
        <f t="shared" si="3"/>
        <v>#NUM!</v>
      </c>
      <c r="Y18" s="48"/>
      <c r="Z18" s="90" t="e">
        <f t="shared" si="4"/>
        <v>#NUM!</v>
      </c>
      <c r="AA18" s="47"/>
      <c r="AB18" s="47"/>
      <c r="AC18" s="90" t="e">
        <f t="shared" si="5"/>
        <v>#NUM!</v>
      </c>
      <c r="AD18" s="92" t="e">
        <f t="shared" si="6"/>
        <v>#NUM!</v>
      </c>
      <c r="AE18" s="92" t="e">
        <f t="shared" si="7"/>
        <v>#NUM!</v>
      </c>
      <c r="AF18" s="92" t="e">
        <f t="shared" si="8"/>
        <v>#NUM!</v>
      </c>
      <c r="AG18" s="92" t="e">
        <f t="shared" si="9"/>
        <v>#NUM!</v>
      </c>
      <c r="AH18" s="92" t="e">
        <f t="shared" si="10"/>
        <v>#NUM!</v>
      </c>
      <c r="AI18" s="92" t="e">
        <f t="shared" si="11"/>
        <v>#NUM!</v>
      </c>
      <c r="AJ18" s="233"/>
    </row>
    <row r="19" spans="2:36" x14ac:dyDescent="0.3">
      <c r="B19" s="47">
        <v>15</v>
      </c>
      <c r="C19" s="270" t="s">
        <v>306</v>
      </c>
      <c r="D19" s="270" t="s">
        <v>174</v>
      </c>
      <c r="E19" s="270" t="s">
        <v>560</v>
      </c>
      <c r="F19" s="270" t="s">
        <v>83</v>
      </c>
      <c r="G19" s="271">
        <v>44838</v>
      </c>
      <c r="H19" s="48"/>
      <c r="I19" s="202" t="str">
        <f t="shared" si="0"/>
        <v>재직</v>
      </c>
      <c r="J19" s="85"/>
      <c r="K19" s="85"/>
      <c r="L19" s="81">
        <v>0</v>
      </c>
      <c r="M19" s="81">
        <v>0</v>
      </c>
      <c r="N19" s="49"/>
      <c r="O19" s="49"/>
      <c r="P19" s="49"/>
      <c r="Q19" s="80"/>
      <c r="R19" s="80" t="s">
        <v>114</v>
      </c>
      <c r="S19" s="203">
        <v>3561383970883</v>
      </c>
      <c r="T19" s="80"/>
      <c r="U19" s="49">
        <v>0</v>
      </c>
      <c r="V19" s="92" t="e">
        <f t="shared" si="1"/>
        <v>#NUM!</v>
      </c>
      <c r="W19" s="92" t="e">
        <f t="shared" si="2"/>
        <v>#NUM!</v>
      </c>
      <c r="X19" s="92" t="e">
        <f t="shared" si="3"/>
        <v>#NUM!</v>
      </c>
      <c r="Y19" s="48"/>
      <c r="Z19" s="90" t="e">
        <f t="shared" si="4"/>
        <v>#NUM!</v>
      </c>
      <c r="AA19" s="47"/>
      <c r="AB19" s="47"/>
      <c r="AC19" s="90" t="e">
        <f t="shared" si="5"/>
        <v>#NUM!</v>
      </c>
      <c r="AD19" s="92" t="e">
        <f t="shared" si="6"/>
        <v>#NUM!</v>
      </c>
      <c r="AE19" s="92" t="e">
        <f t="shared" si="7"/>
        <v>#NUM!</v>
      </c>
      <c r="AF19" s="92" t="e">
        <f t="shared" si="8"/>
        <v>#NUM!</v>
      </c>
      <c r="AG19" s="92" t="e">
        <f t="shared" si="9"/>
        <v>#NUM!</v>
      </c>
      <c r="AH19" s="92" t="e">
        <f t="shared" si="10"/>
        <v>#NUM!</v>
      </c>
      <c r="AI19" s="92" t="e">
        <f t="shared" si="11"/>
        <v>#NUM!</v>
      </c>
      <c r="AJ19" s="233"/>
    </row>
    <row r="20" spans="2:36" x14ac:dyDescent="0.3">
      <c r="B20" s="47">
        <v>16</v>
      </c>
      <c r="C20" s="270" t="s">
        <v>360</v>
      </c>
      <c r="D20" s="270" t="s">
        <v>182</v>
      </c>
      <c r="E20" s="270" t="s">
        <v>557</v>
      </c>
      <c r="F20" s="270" t="s">
        <v>83</v>
      </c>
      <c r="G20" s="271">
        <v>44896</v>
      </c>
      <c r="H20" s="48"/>
      <c r="I20" s="202" t="str">
        <f t="shared" si="0"/>
        <v>재직</v>
      </c>
      <c r="J20" s="85"/>
      <c r="K20" s="85"/>
      <c r="L20" s="81"/>
      <c r="M20" s="81"/>
      <c r="N20" s="49"/>
      <c r="O20" s="49"/>
      <c r="P20" s="49"/>
      <c r="Q20" s="80"/>
      <c r="R20" s="80" t="s">
        <v>90</v>
      </c>
      <c r="S20" s="203">
        <v>3010113297921</v>
      </c>
      <c r="T20" s="80" t="s">
        <v>300</v>
      </c>
      <c r="U20" s="49"/>
      <c r="V20" s="92" t="e">
        <f t="shared" si="1"/>
        <v>#NUM!</v>
      </c>
      <c r="W20" s="92" t="e">
        <f t="shared" si="2"/>
        <v>#NUM!</v>
      </c>
      <c r="X20" s="92" t="e">
        <f t="shared" si="3"/>
        <v>#NUM!</v>
      </c>
      <c r="Y20" s="48"/>
      <c r="Z20" s="90" t="e">
        <f t="shared" si="4"/>
        <v>#NUM!</v>
      </c>
      <c r="AA20" s="47"/>
      <c r="AB20" s="47"/>
      <c r="AC20" s="90" t="e">
        <f t="shared" si="5"/>
        <v>#NUM!</v>
      </c>
      <c r="AD20" s="92" t="e">
        <f t="shared" si="6"/>
        <v>#NUM!</v>
      </c>
      <c r="AE20" s="92" t="e">
        <f t="shared" si="7"/>
        <v>#NUM!</v>
      </c>
      <c r="AF20" s="92" t="e">
        <f t="shared" si="8"/>
        <v>#NUM!</v>
      </c>
      <c r="AG20" s="92" t="e">
        <f t="shared" si="9"/>
        <v>#NUM!</v>
      </c>
      <c r="AH20" s="92" t="e">
        <f t="shared" si="10"/>
        <v>#NUM!</v>
      </c>
      <c r="AI20" s="92" t="e">
        <f t="shared" si="11"/>
        <v>#NUM!</v>
      </c>
      <c r="AJ20" s="233"/>
    </row>
    <row r="21" spans="2:36" x14ac:dyDescent="0.3">
      <c r="B21" s="47">
        <v>17</v>
      </c>
      <c r="C21" s="270" t="s">
        <v>375</v>
      </c>
      <c r="D21" s="270" t="s">
        <v>168</v>
      </c>
      <c r="E21" s="270" t="s">
        <v>541</v>
      </c>
      <c r="F21" s="270" t="s">
        <v>83</v>
      </c>
      <c r="G21" s="271">
        <v>44382</v>
      </c>
      <c r="H21" s="48"/>
      <c r="I21" s="202" t="str">
        <f t="shared" si="0"/>
        <v>재직</v>
      </c>
      <c r="J21" s="85"/>
      <c r="K21" s="85"/>
      <c r="L21" s="81">
        <v>0</v>
      </c>
      <c r="M21" s="81">
        <v>0</v>
      </c>
      <c r="N21" s="49"/>
      <c r="O21" s="49"/>
      <c r="P21" s="49"/>
      <c r="Q21" s="80"/>
      <c r="R21" s="80" t="s">
        <v>90</v>
      </c>
      <c r="S21" s="203">
        <v>3020941994641</v>
      </c>
      <c r="T21" s="80"/>
      <c r="U21" s="49">
        <v>0</v>
      </c>
      <c r="V21" s="92" t="e">
        <f t="shared" si="1"/>
        <v>#NUM!</v>
      </c>
      <c r="W21" s="92" t="e">
        <f t="shared" si="2"/>
        <v>#NUM!</v>
      </c>
      <c r="X21" s="92" t="e">
        <f t="shared" si="3"/>
        <v>#NUM!</v>
      </c>
      <c r="Y21" s="48"/>
      <c r="Z21" s="90" t="e">
        <f t="shared" si="4"/>
        <v>#NUM!</v>
      </c>
      <c r="AA21" s="47"/>
      <c r="AB21" s="47"/>
      <c r="AC21" s="90" t="e">
        <f t="shared" si="5"/>
        <v>#NUM!</v>
      </c>
      <c r="AD21" s="92" t="e">
        <f t="shared" si="6"/>
        <v>#NUM!</v>
      </c>
      <c r="AE21" s="92" t="e">
        <f t="shared" si="7"/>
        <v>#NUM!</v>
      </c>
      <c r="AF21" s="92" t="e">
        <f t="shared" si="8"/>
        <v>#NUM!</v>
      </c>
      <c r="AG21" s="92" t="e">
        <f t="shared" si="9"/>
        <v>#NUM!</v>
      </c>
      <c r="AH21" s="92" t="e">
        <f t="shared" si="10"/>
        <v>#NUM!</v>
      </c>
      <c r="AI21" s="92" t="e">
        <f t="shared" si="11"/>
        <v>#NUM!</v>
      </c>
      <c r="AJ21" s="233"/>
    </row>
    <row r="22" spans="2:36" x14ac:dyDescent="0.3">
      <c r="B22" s="47">
        <v>18</v>
      </c>
      <c r="C22" s="270" t="s">
        <v>422</v>
      </c>
      <c r="D22" s="270" t="s">
        <v>213</v>
      </c>
      <c r="E22" s="270" t="s">
        <v>558</v>
      </c>
      <c r="F22" s="270" t="s">
        <v>83</v>
      </c>
      <c r="G22" s="271">
        <v>43952</v>
      </c>
      <c r="H22" s="47"/>
      <c r="I22" s="202" t="str">
        <f t="shared" si="0"/>
        <v>재직</v>
      </c>
      <c r="J22" s="85"/>
      <c r="K22" s="85"/>
      <c r="L22" s="81">
        <v>0</v>
      </c>
      <c r="M22" s="81">
        <v>0</v>
      </c>
      <c r="N22" s="49"/>
      <c r="O22" s="49"/>
      <c r="P22" s="49"/>
      <c r="Q22" s="80"/>
      <c r="R22" s="80" t="s">
        <v>90</v>
      </c>
      <c r="S22" s="203">
        <v>79502244683</v>
      </c>
      <c r="T22" s="80"/>
      <c r="U22" s="49">
        <v>0</v>
      </c>
      <c r="V22" s="92" t="e">
        <f t="shared" si="1"/>
        <v>#NUM!</v>
      </c>
      <c r="W22" s="92" t="e">
        <f t="shared" si="2"/>
        <v>#NUM!</v>
      </c>
      <c r="X22" s="92" t="e">
        <f t="shared" si="3"/>
        <v>#NUM!</v>
      </c>
      <c r="Y22" s="48"/>
      <c r="Z22" s="90" t="e">
        <f t="shared" si="4"/>
        <v>#NUM!</v>
      </c>
      <c r="AA22" s="47"/>
      <c r="AB22" s="47"/>
      <c r="AC22" s="90" t="e">
        <f t="shared" si="5"/>
        <v>#NUM!</v>
      </c>
      <c r="AD22" s="92" t="e">
        <f t="shared" si="6"/>
        <v>#NUM!</v>
      </c>
      <c r="AE22" s="92" t="e">
        <f t="shared" si="7"/>
        <v>#NUM!</v>
      </c>
      <c r="AF22" s="92" t="e">
        <f t="shared" si="8"/>
        <v>#NUM!</v>
      </c>
      <c r="AG22" s="92" t="e">
        <f t="shared" si="9"/>
        <v>#NUM!</v>
      </c>
      <c r="AH22" s="92" t="e">
        <f t="shared" si="10"/>
        <v>#NUM!</v>
      </c>
      <c r="AI22" s="92" t="e">
        <f t="shared" si="11"/>
        <v>#NUM!</v>
      </c>
    </row>
    <row r="23" spans="2:36" x14ac:dyDescent="0.3">
      <c r="B23" s="47">
        <v>19</v>
      </c>
      <c r="C23" s="47" t="s">
        <v>339</v>
      </c>
      <c r="D23" s="47" t="s">
        <v>186</v>
      </c>
      <c r="E23" s="47" t="s">
        <v>497</v>
      </c>
      <c r="F23" s="47" t="s">
        <v>83</v>
      </c>
      <c r="G23" s="207" t="s">
        <v>511</v>
      </c>
      <c r="H23" s="47"/>
      <c r="I23" s="202" t="str">
        <f t="shared" si="0"/>
        <v>재직</v>
      </c>
      <c r="J23" s="85"/>
      <c r="K23" s="85"/>
      <c r="L23" s="81">
        <v>2</v>
      </c>
      <c r="M23" s="81">
        <v>1</v>
      </c>
      <c r="N23" s="49"/>
      <c r="O23" s="49"/>
      <c r="P23" s="49"/>
      <c r="Q23" s="80"/>
      <c r="R23" s="80" t="s">
        <v>420</v>
      </c>
      <c r="S23" s="203">
        <v>70154002226977</v>
      </c>
      <c r="T23" s="80"/>
      <c r="U23" s="49">
        <v>0</v>
      </c>
      <c r="V23" s="92" t="e">
        <f t="shared" si="1"/>
        <v>#NUM!</v>
      </c>
      <c r="W23" s="92" t="e">
        <f t="shared" si="2"/>
        <v>#NUM!</v>
      </c>
      <c r="X23" s="92" t="e">
        <f t="shared" si="3"/>
        <v>#NUM!</v>
      </c>
      <c r="Y23" s="48"/>
      <c r="Z23" s="90" t="e">
        <f t="shared" si="4"/>
        <v>#NUM!</v>
      </c>
      <c r="AA23" s="47"/>
      <c r="AB23" s="47"/>
      <c r="AC23" s="90" t="e">
        <f t="shared" si="5"/>
        <v>#NUM!</v>
      </c>
      <c r="AD23" s="92" t="e">
        <f t="shared" si="6"/>
        <v>#NUM!</v>
      </c>
      <c r="AE23" s="92" t="e">
        <f t="shared" si="7"/>
        <v>#NUM!</v>
      </c>
      <c r="AF23" s="92" t="e">
        <f t="shared" si="8"/>
        <v>#NUM!</v>
      </c>
      <c r="AG23" s="92" t="e">
        <f t="shared" si="9"/>
        <v>#NUM!</v>
      </c>
      <c r="AH23" s="92" t="e">
        <f t="shared" si="10"/>
        <v>#NUM!</v>
      </c>
      <c r="AI23" s="92" t="e">
        <f t="shared" si="11"/>
        <v>#NUM!</v>
      </c>
    </row>
    <row r="24" spans="2:36" x14ac:dyDescent="0.3">
      <c r="B24" s="47">
        <v>20</v>
      </c>
      <c r="C24" s="47" t="s">
        <v>359</v>
      </c>
      <c r="D24" s="47" t="s">
        <v>201</v>
      </c>
      <c r="E24" s="47" t="s">
        <v>525</v>
      </c>
      <c r="F24" s="47" t="s">
        <v>83</v>
      </c>
      <c r="G24" s="207">
        <v>42373</v>
      </c>
      <c r="H24" s="48"/>
      <c r="I24" s="202" t="str">
        <f t="shared" si="0"/>
        <v>재직</v>
      </c>
      <c r="J24" s="85"/>
      <c r="K24" s="85"/>
      <c r="L24" s="81">
        <v>0</v>
      </c>
      <c r="M24" s="81">
        <v>0</v>
      </c>
      <c r="N24" s="49"/>
      <c r="O24" s="49"/>
      <c r="P24" s="49"/>
      <c r="Q24" s="80"/>
      <c r="R24" s="80" t="s">
        <v>90</v>
      </c>
      <c r="S24" s="203">
        <v>74102275835</v>
      </c>
      <c r="T24" s="80"/>
      <c r="U24" s="49">
        <v>0</v>
      </c>
      <c r="V24" s="92" t="e">
        <f t="shared" si="1"/>
        <v>#NUM!</v>
      </c>
      <c r="W24" s="92" t="e">
        <f t="shared" si="2"/>
        <v>#NUM!</v>
      </c>
      <c r="X24" s="92" t="e">
        <f t="shared" si="3"/>
        <v>#NUM!</v>
      </c>
      <c r="Y24" s="48"/>
      <c r="Z24" s="90" t="e">
        <f t="shared" si="4"/>
        <v>#NUM!</v>
      </c>
      <c r="AA24" s="47"/>
      <c r="AB24" s="47"/>
      <c r="AC24" s="90" t="e">
        <f t="shared" si="5"/>
        <v>#NUM!</v>
      </c>
      <c r="AD24" s="92" t="e">
        <f t="shared" si="6"/>
        <v>#NUM!</v>
      </c>
      <c r="AE24" s="92" t="e">
        <f t="shared" si="7"/>
        <v>#NUM!</v>
      </c>
      <c r="AF24" s="92" t="e">
        <f t="shared" si="8"/>
        <v>#NUM!</v>
      </c>
      <c r="AG24" s="92" t="e">
        <f t="shared" si="9"/>
        <v>#NUM!</v>
      </c>
      <c r="AH24" s="92" t="e">
        <f t="shared" si="10"/>
        <v>#NUM!</v>
      </c>
      <c r="AI24" s="92" t="e">
        <f t="shared" si="11"/>
        <v>#NUM!</v>
      </c>
    </row>
    <row r="25" spans="2:36" x14ac:dyDescent="0.3">
      <c r="B25" s="47">
        <v>21</v>
      </c>
      <c r="C25" s="270" t="s">
        <v>368</v>
      </c>
      <c r="D25" s="270" t="s">
        <v>185</v>
      </c>
      <c r="E25" s="270" t="s">
        <v>515</v>
      </c>
      <c r="F25" s="270" t="s">
        <v>83</v>
      </c>
      <c r="G25" s="271">
        <v>44298</v>
      </c>
      <c r="H25" s="48"/>
      <c r="I25" s="202" t="str">
        <f t="shared" si="0"/>
        <v>재직</v>
      </c>
      <c r="J25" s="85"/>
      <c r="K25" s="85"/>
      <c r="L25" s="81">
        <v>0</v>
      </c>
      <c r="M25" s="81">
        <v>0</v>
      </c>
      <c r="N25" s="49"/>
      <c r="O25" s="49"/>
      <c r="P25" s="49"/>
      <c r="Q25" s="80"/>
      <c r="R25" s="80" t="s">
        <v>114</v>
      </c>
      <c r="S25" s="203">
        <v>75504152054270</v>
      </c>
      <c r="T25" s="80"/>
      <c r="U25" s="49">
        <v>0</v>
      </c>
      <c r="V25" s="92" t="e">
        <f t="shared" si="1"/>
        <v>#NUM!</v>
      </c>
      <c r="W25" s="92" t="e">
        <f t="shared" si="2"/>
        <v>#NUM!</v>
      </c>
      <c r="X25" s="92" t="e">
        <f t="shared" si="3"/>
        <v>#NUM!</v>
      </c>
      <c r="Y25" s="48"/>
      <c r="Z25" s="90" t="e">
        <f t="shared" si="4"/>
        <v>#NUM!</v>
      </c>
      <c r="AA25" s="47"/>
      <c r="AB25" s="47"/>
      <c r="AC25" s="90" t="e">
        <f t="shared" si="5"/>
        <v>#NUM!</v>
      </c>
      <c r="AD25" s="92" t="e">
        <f t="shared" si="6"/>
        <v>#NUM!</v>
      </c>
      <c r="AE25" s="92" t="e">
        <f t="shared" si="7"/>
        <v>#NUM!</v>
      </c>
      <c r="AF25" s="92" t="e">
        <f t="shared" si="8"/>
        <v>#NUM!</v>
      </c>
      <c r="AG25" s="92" t="e">
        <f t="shared" si="9"/>
        <v>#NUM!</v>
      </c>
      <c r="AH25" s="92" t="e">
        <f t="shared" si="10"/>
        <v>#NUM!</v>
      </c>
      <c r="AI25" s="92" t="e">
        <f t="shared" si="11"/>
        <v>#NUM!</v>
      </c>
      <c r="AJ25" s="233"/>
    </row>
    <row r="26" spans="2:36" x14ac:dyDescent="0.3">
      <c r="B26" s="47">
        <v>22</v>
      </c>
      <c r="C26" s="47" t="s">
        <v>346</v>
      </c>
      <c r="D26" s="47" t="s">
        <v>227</v>
      </c>
      <c r="E26" s="47" t="s">
        <v>461</v>
      </c>
      <c r="F26" s="47" t="s">
        <v>83</v>
      </c>
      <c r="G26" s="207">
        <v>43195</v>
      </c>
      <c r="H26" s="47"/>
      <c r="I26" s="202" t="str">
        <f t="shared" si="0"/>
        <v>재직</v>
      </c>
      <c r="J26" s="85"/>
      <c r="K26" s="85"/>
      <c r="L26" s="81">
        <v>1</v>
      </c>
      <c r="M26" s="81">
        <v>0</v>
      </c>
      <c r="N26" s="49"/>
      <c r="O26" s="49"/>
      <c r="P26" s="49"/>
      <c r="Q26" s="80"/>
      <c r="R26" s="80" t="s">
        <v>114</v>
      </c>
      <c r="S26" s="203">
        <v>71504956042349</v>
      </c>
      <c r="T26" s="80"/>
      <c r="U26" s="49">
        <v>0</v>
      </c>
      <c r="V26" s="92" t="e">
        <f t="shared" si="1"/>
        <v>#NUM!</v>
      </c>
      <c r="W26" s="92" t="e">
        <f t="shared" si="2"/>
        <v>#NUM!</v>
      </c>
      <c r="X26" s="92" t="e">
        <f t="shared" si="3"/>
        <v>#NUM!</v>
      </c>
      <c r="Y26" s="48"/>
      <c r="Z26" s="90" t="e">
        <f t="shared" si="4"/>
        <v>#NUM!</v>
      </c>
      <c r="AA26" s="47"/>
      <c r="AB26" s="47"/>
      <c r="AC26" s="90" t="e">
        <f t="shared" si="5"/>
        <v>#NUM!</v>
      </c>
      <c r="AD26" s="92" t="e">
        <f t="shared" si="6"/>
        <v>#NUM!</v>
      </c>
      <c r="AE26" s="92" t="e">
        <f t="shared" si="7"/>
        <v>#NUM!</v>
      </c>
      <c r="AF26" s="92" t="e">
        <f t="shared" si="8"/>
        <v>#NUM!</v>
      </c>
      <c r="AG26" s="92" t="e">
        <f t="shared" si="9"/>
        <v>#NUM!</v>
      </c>
      <c r="AH26" s="92" t="e">
        <f t="shared" si="10"/>
        <v>#NUM!</v>
      </c>
      <c r="AI26" s="92" t="e">
        <f t="shared" si="11"/>
        <v>#NUM!</v>
      </c>
      <c r="AJ26" s="233"/>
    </row>
    <row r="27" spans="2:36" x14ac:dyDescent="0.3">
      <c r="B27" s="47">
        <v>23</v>
      </c>
      <c r="C27" s="47" t="s">
        <v>345</v>
      </c>
      <c r="D27" s="47" t="s">
        <v>159</v>
      </c>
      <c r="E27" s="47" t="s">
        <v>508</v>
      </c>
      <c r="F27" s="47" t="s">
        <v>83</v>
      </c>
      <c r="G27" s="207">
        <v>39904</v>
      </c>
      <c r="H27" s="48"/>
      <c r="I27" s="202" t="str">
        <f t="shared" si="0"/>
        <v>재직</v>
      </c>
      <c r="J27" s="85"/>
      <c r="K27" s="85"/>
      <c r="L27" s="81">
        <v>1</v>
      </c>
      <c r="M27" s="81">
        <v>0</v>
      </c>
      <c r="N27" s="49"/>
      <c r="O27" s="49"/>
      <c r="P27" s="49"/>
      <c r="Q27" s="80"/>
      <c r="R27" s="80" t="s">
        <v>90</v>
      </c>
      <c r="S27" s="203">
        <v>3020486556741</v>
      </c>
      <c r="T27" s="80"/>
      <c r="U27" s="49">
        <v>0</v>
      </c>
      <c r="V27" s="92" t="e">
        <f t="shared" si="1"/>
        <v>#NUM!</v>
      </c>
      <c r="W27" s="92" t="e">
        <f t="shared" si="2"/>
        <v>#NUM!</v>
      </c>
      <c r="X27" s="92" t="e">
        <f t="shared" si="3"/>
        <v>#NUM!</v>
      </c>
      <c r="Y27" s="48"/>
      <c r="Z27" s="90" t="e">
        <f t="shared" si="4"/>
        <v>#NUM!</v>
      </c>
      <c r="AA27" s="47"/>
      <c r="AB27" s="47"/>
      <c r="AC27" s="90" t="e">
        <f t="shared" si="5"/>
        <v>#NUM!</v>
      </c>
      <c r="AD27" s="92" t="e">
        <f t="shared" si="6"/>
        <v>#NUM!</v>
      </c>
      <c r="AE27" s="92" t="e">
        <f t="shared" si="7"/>
        <v>#NUM!</v>
      </c>
      <c r="AF27" s="92" t="e">
        <f t="shared" si="8"/>
        <v>#NUM!</v>
      </c>
      <c r="AG27" s="92" t="e">
        <f t="shared" si="9"/>
        <v>#NUM!</v>
      </c>
      <c r="AH27" s="92" t="e">
        <f t="shared" si="10"/>
        <v>#NUM!</v>
      </c>
      <c r="AI27" s="92" t="e">
        <f t="shared" si="11"/>
        <v>#NUM!</v>
      </c>
      <c r="AJ27" s="233"/>
    </row>
    <row r="28" spans="2:36" x14ac:dyDescent="0.3">
      <c r="B28" s="47">
        <v>24</v>
      </c>
      <c r="C28" s="270" t="s">
        <v>352</v>
      </c>
      <c r="D28" s="270" t="s">
        <v>162</v>
      </c>
      <c r="E28" s="270" t="s">
        <v>508</v>
      </c>
      <c r="F28" s="270" t="s">
        <v>83</v>
      </c>
      <c r="G28" s="271">
        <v>44809</v>
      </c>
      <c r="H28" s="48"/>
      <c r="I28" s="202" t="str">
        <f t="shared" si="0"/>
        <v>재직</v>
      </c>
      <c r="J28" s="85"/>
      <c r="K28" s="85"/>
      <c r="L28" s="81">
        <v>0</v>
      </c>
      <c r="M28" s="81">
        <v>0</v>
      </c>
      <c r="N28" s="49"/>
      <c r="O28" s="49"/>
      <c r="P28" s="49"/>
      <c r="Q28" s="80"/>
      <c r="R28" s="80" t="s">
        <v>420</v>
      </c>
      <c r="S28" s="203">
        <v>70383502101803</v>
      </c>
      <c r="T28" s="80" t="s">
        <v>188</v>
      </c>
      <c r="U28" s="49">
        <v>0</v>
      </c>
      <c r="V28" s="92" t="e">
        <f t="shared" si="1"/>
        <v>#NUM!</v>
      </c>
      <c r="W28" s="92" t="e">
        <f t="shared" si="2"/>
        <v>#NUM!</v>
      </c>
      <c r="X28" s="92" t="e">
        <f t="shared" si="3"/>
        <v>#NUM!</v>
      </c>
      <c r="Y28" s="48"/>
      <c r="Z28" s="90" t="e">
        <f t="shared" si="4"/>
        <v>#NUM!</v>
      </c>
      <c r="AA28" s="47"/>
      <c r="AB28" s="47"/>
      <c r="AC28" s="90" t="e">
        <f t="shared" si="5"/>
        <v>#NUM!</v>
      </c>
      <c r="AD28" s="92" t="e">
        <f t="shared" si="6"/>
        <v>#NUM!</v>
      </c>
      <c r="AE28" s="92" t="e">
        <f t="shared" si="7"/>
        <v>#NUM!</v>
      </c>
      <c r="AF28" s="92" t="e">
        <f t="shared" si="8"/>
        <v>#NUM!</v>
      </c>
      <c r="AG28" s="92" t="e">
        <f t="shared" si="9"/>
        <v>#NUM!</v>
      </c>
      <c r="AH28" s="92" t="e">
        <f t="shared" si="10"/>
        <v>#NUM!</v>
      </c>
      <c r="AI28" s="92" t="e">
        <f t="shared" si="11"/>
        <v>#NUM!</v>
      </c>
      <c r="AJ28" s="233"/>
    </row>
    <row r="29" spans="2:36" x14ac:dyDescent="0.3">
      <c r="B29" s="47">
        <v>25</v>
      </c>
      <c r="C29" s="47" t="s">
        <v>335</v>
      </c>
      <c r="D29" s="47" t="s">
        <v>153</v>
      </c>
      <c r="E29" s="47" t="s">
        <v>563</v>
      </c>
      <c r="F29" s="47" t="s">
        <v>83</v>
      </c>
      <c r="G29" s="207" t="s">
        <v>569</v>
      </c>
      <c r="H29" s="48"/>
      <c r="I29" s="202" t="str">
        <f t="shared" si="0"/>
        <v>재직</v>
      </c>
      <c r="J29" s="85"/>
      <c r="K29" s="85"/>
      <c r="L29" s="81">
        <v>1</v>
      </c>
      <c r="M29" s="81">
        <v>0</v>
      </c>
      <c r="N29" s="49"/>
      <c r="O29" s="49"/>
      <c r="P29" s="49"/>
      <c r="Q29" s="80"/>
      <c r="R29" s="80" t="s">
        <v>114</v>
      </c>
      <c r="S29" s="203">
        <v>7230425094651</v>
      </c>
      <c r="T29" s="80"/>
      <c r="U29" s="49">
        <v>0</v>
      </c>
      <c r="V29" s="92" t="e">
        <f t="shared" si="1"/>
        <v>#NUM!</v>
      </c>
      <c r="W29" s="92" t="e">
        <f t="shared" si="2"/>
        <v>#NUM!</v>
      </c>
      <c r="X29" s="92" t="e">
        <f t="shared" si="3"/>
        <v>#NUM!</v>
      </c>
      <c r="Y29" s="48"/>
      <c r="Z29" s="90" t="e">
        <f t="shared" si="4"/>
        <v>#NUM!</v>
      </c>
      <c r="AA29" s="47"/>
      <c r="AB29" s="47"/>
      <c r="AC29" s="90" t="e">
        <f t="shared" si="5"/>
        <v>#NUM!</v>
      </c>
      <c r="AD29" s="92" t="e">
        <f t="shared" si="6"/>
        <v>#NUM!</v>
      </c>
      <c r="AE29" s="92" t="e">
        <f t="shared" si="7"/>
        <v>#NUM!</v>
      </c>
      <c r="AF29" s="92" t="e">
        <f t="shared" si="8"/>
        <v>#NUM!</v>
      </c>
      <c r="AG29" s="92" t="e">
        <f t="shared" si="9"/>
        <v>#NUM!</v>
      </c>
      <c r="AH29" s="92" t="e">
        <f t="shared" si="10"/>
        <v>#NUM!</v>
      </c>
      <c r="AI29" s="92" t="e">
        <f t="shared" si="11"/>
        <v>#NUM!</v>
      </c>
      <c r="AJ29" s="233"/>
    </row>
    <row r="30" spans="2:36" x14ac:dyDescent="0.3">
      <c r="B30" s="47">
        <v>26</v>
      </c>
      <c r="C30" s="47" t="s">
        <v>329</v>
      </c>
      <c r="D30" s="47" t="s">
        <v>192</v>
      </c>
      <c r="E30" s="47" t="s">
        <v>570</v>
      </c>
      <c r="F30" s="47" t="s">
        <v>83</v>
      </c>
      <c r="G30" s="207" t="s">
        <v>502</v>
      </c>
      <c r="H30" s="48"/>
      <c r="I30" s="202" t="str">
        <f t="shared" si="0"/>
        <v>재직</v>
      </c>
      <c r="J30" s="85"/>
      <c r="K30" s="85"/>
      <c r="L30" s="81">
        <v>0</v>
      </c>
      <c r="M30" s="81">
        <v>0</v>
      </c>
      <c r="N30" s="49"/>
      <c r="O30" s="49"/>
      <c r="P30" s="49"/>
      <c r="Q30" s="80"/>
      <c r="R30" s="80" t="s">
        <v>114</v>
      </c>
      <c r="S30" s="203">
        <v>3525222149983</v>
      </c>
      <c r="T30" s="80"/>
      <c r="U30" s="49">
        <v>0</v>
      </c>
      <c r="V30" s="92" t="e">
        <f t="shared" si="1"/>
        <v>#NUM!</v>
      </c>
      <c r="W30" s="92" t="e">
        <f t="shared" si="2"/>
        <v>#NUM!</v>
      </c>
      <c r="X30" s="92" t="e">
        <f t="shared" si="3"/>
        <v>#NUM!</v>
      </c>
      <c r="Y30" s="48"/>
      <c r="Z30" s="90" t="e">
        <f t="shared" si="4"/>
        <v>#NUM!</v>
      </c>
      <c r="AA30" s="47"/>
      <c r="AB30" s="47"/>
      <c r="AC30" s="90" t="e">
        <f t="shared" si="5"/>
        <v>#NUM!</v>
      </c>
      <c r="AD30" s="92" t="e">
        <f t="shared" si="6"/>
        <v>#NUM!</v>
      </c>
      <c r="AE30" s="92" t="e">
        <f t="shared" si="7"/>
        <v>#NUM!</v>
      </c>
      <c r="AF30" s="92" t="e">
        <f t="shared" si="8"/>
        <v>#NUM!</v>
      </c>
      <c r="AG30" s="92" t="e">
        <f t="shared" si="9"/>
        <v>#NUM!</v>
      </c>
      <c r="AH30" s="92" t="e">
        <f t="shared" si="10"/>
        <v>#NUM!</v>
      </c>
      <c r="AI30" s="92" t="e">
        <f t="shared" si="11"/>
        <v>#NUM!</v>
      </c>
      <c r="AJ30" s="233"/>
    </row>
    <row r="31" spans="2:36" x14ac:dyDescent="0.3">
      <c r="B31" s="47">
        <v>27</v>
      </c>
      <c r="C31" s="47" t="s">
        <v>2</v>
      </c>
      <c r="D31" s="47" t="s">
        <v>200</v>
      </c>
      <c r="E31" s="47" t="s">
        <v>538</v>
      </c>
      <c r="F31" s="47" t="s">
        <v>83</v>
      </c>
      <c r="G31" s="207">
        <v>43698</v>
      </c>
      <c r="H31" s="48"/>
      <c r="I31" s="202" t="str">
        <f t="shared" si="0"/>
        <v>재직</v>
      </c>
      <c r="J31" s="85"/>
      <c r="K31" s="85"/>
      <c r="L31" s="81">
        <v>0</v>
      </c>
      <c r="M31" s="81">
        <v>0</v>
      </c>
      <c r="N31" s="49"/>
      <c r="O31" s="49"/>
      <c r="P31" s="49"/>
      <c r="Q31" s="80"/>
      <c r="R31" s="80" t="s">
        <v>114</v>
      </c>
      <c r="S31" s="203">
        <v>3510476562673</v>
      </c>
      <c r="T31" s="80"/>
      <c r="U31" s="49">
        <v>0</v>
      </c>
      <c r="V31" s="92" t="e">
        <f t="shared" si="1"/>
        <v>#NUM!</v>
      </c>
      <c r="W31" s="92" t="e">
        <f t="shared" si="2"/>
        <v>#NUM!</v>
      </c>
      <c r="X31" s="92" t="e">
        <f t="shared" si="3"/>
        <v>#NUM!</v>
      </c>
      <c r="Y31" s="48"/>
      <c r="Z31" s="90" t="e">
        <f t="shared" si="4"/>
        <v>#NUM!</v>
      </c>
      <c r="AA31" s="47"/>
      <c r="AB31" s="47"/>
      <c r="AC31" s="90" t="e">
        <f t="shared" si="5"/>
        <v>#NUM!</v>
      </c>
      <c r="AD31" s="92" t="e">
        <f t="shared" si="6"/>
        <v>#NUM!</v>
      </c>
      <c r="AE31" s="92" t="e">
        <f t="shared" si="7"/>
        <v>#NUM!</v>
      </c>
      <c r="AF31" s="92" t="e">
        <f t="shared" si="8"/>
        <v>#NUM!</v>
      </c>
      <c r="AG31" s="92" t="e">
        <f t="shared" si="9"/>
        <v>#NUM!</v>
      </c>
      <c r="AH31" s="92" t="e">
        <f t="shared" si="10"/>
        <v>#NUM!</v>
      </c>
      <c r="AI31" s="92" t="e">
        <f t="shared" si="11"/>
        <v>#NUM!</v>
      </c>
      <c r="AJ31" s="233"/>
    </row>
    <row r="32" spans="2:36" x14ac:dyDescent="0.3">
      <c r="B32" s="47">
        <v>28</v>
      </c>
      <c r="C32" s="47" t="s">
        <v>323</v>
      </c>
      <c r="D32" s="47" t="s">
        <v>169</v>
      </c>
      <c r="E32" s="47" t="s">
        <v>484</v>
      </c>
      <c r="F32" s="47" t="s">
        <v>83</v>
      </c>
      <c r="G32" s="207" t="s">
        <v>545</v>
      </c>
      <c r="H32" s="48"/>
      <c r="I32" s="202" t="str">
        <f t="shared" si="0"/>
        <v>재직</v>
      </c>
      <c r="J32" s="85"/>
      <c r="K32" s="85"/>
      <c r="L32" s="81">
        <v>2</v>
      </c>
      <c r="M32" s="81">
        <v>0</v>
      </c>
      <c r="N32" s="49"/>
      <c r="O32" s="49"/>
      <c r="P32" s="49"/>
      <c r="Q32" s="80"/>
      <c r="R32" s="80" t="s">
        <v>114</v>
      </c>
      <c r="S32" s="203">
        <v>71703056019461</v>
      </c>
      <c r="T32" s="80"/>
      <c r="U32" s="49">
        <v>0</v>
      </c>
      <c r="V32" s="92" t="e">
        <f t="shared" si="1"/>
        <v>#NUM!</v>
      </c>
      <c r="W32" s="92" t="e">
        <f t="shared" si="2"/>
        <v>#NUM!</v>
      </c>
      <c r="X32" s="92" t="e">
        <f t="shared" si="3"/>
        <v>#NUM!</v>
      </c>
      <c r="Y32" s="48"/>
      <c r="Z32" s="90" t="e">
        <f t="shared" si="4"/>
        <v>#NUM!</v>
      </c>
      <c r="AA32" s="47"/>
      <c r="AB32" s="47"/>
      <c r="AC32" s="90" t="e">
        <f t="shared" si="5"/>
        <v>#NUM!</v>
      </c>
      <c r="AD32" s="92" t="e">
        <f t="shared" si="6"/>
        <v>#NUM!</v>
      </c>
      <c r="AE32" s="92" t="e">
        <f t="shared" si="7"/>
        <v>#NUM!</v>
      </c>
      <c r="AF32" s="92" t="e">
        <f t="shared" si="8"/>
        <v>#NUM!</v>
      </c>
      <c r="AG32" s="92" t="e">
        <f t="shared" si="9"/>
        <v>#NUM!</v>
      </c>
      <c r="AH32" s="92" t="e">
        <f t="shared" si="10"/>
        <v>#NUM!</v>
      </c>
      <c r="AI32" s="92" t="e">
        <f t="shared" si="11"/>
        <v>#NUM!</v>
      </c>
      <c r="AJ32" s="233"/>
    </row>
    <row r="33" spans="2:36" x14ac:dyDescent="0.3">
      <c r="B33" s="47">
        <v>29</v>
      </c>
      <c r="C33" s="47" t="s">
        <v>353</v>
      </c>
      <c r="D33" s="47" t="s">
        <v>167</v>
      </c>
      <c r="E33" s="47" t="s">
        <v>485</v>
      </c>
      <c r="F33" s="47" t="s">
        <v>83</v>
      </c>
      <c r="G33" s="207">
        <v>43080</v>
      </c>
      <c r="H33" s="48"/>
      <c r="I33" s="202" t="str">
        <f t="shared" si="0"/>
        <v>재직</v>
      </c>
      <c r="J33" s="85"/>
      <c r="K33" s="85"/>
      <c r="L33" s="81">
        <v>0</v>
      </c>
      <c r="M33" s="81">
        <v>0</v>
      </c>
      <c r="N33" s="49"/>
      <c r="O33" s="49"/>
      <c r="P33" s="49"/>
      <c r="Q33" s="80"/>
      <c r="R33" s="80" t="s">
        <v>90</v>
      </c>
      <c r="S33" s="203">
        <v>3020940144691</v>
      </c>
      <c r="T33" s="80"/>
      <c r="U33" s="49">
        <v>0</v>
      </c>
      <c r="V33" s="92" t="e">
        <f t="shared" si="1"/>
        <v>#NUM!</v>
      </c>
      <c r="W33" s="92" t="e">
        <f t="shared" si="2"/>
        <v>#NUM!</v>
      </c>
      <c r="X33" s="92" t="e">
        <f t="shared" si="3"/>
        <v>#NUM!</v>
      </c>
      <c r="Y33" s="48"/>
      <c r="Z33" s="90" t="e">
        <f t="shared" si="4"/>
        <v>#NUM!</v>
      </c>
      <c r="AA33" s="47"/>
      <c r="AB33" s="47"/>
      <c r="AC33" s="90" t="e">
        <f t="shared" si="5"/>
        <v>#NUM!</v>
      </c>
      <c r="AD33" s="92" t="e">
        <f t="shared" si="6"/>
        <v>#NUM!</v>
      </c>
      <c r="AE33" s="92" t="e">
        <f t="shared" si="7"/>
        <v>#NUM!</v>
      </c>
      <c r="AF33" s="92" t="e">
        <f t="shared" si="8"/>
        <v>#NUM!</v>
      </c>
      <c r="AG33" s="92" t="e">
        <f t="shared" si="9"/>
        <v>#NUM!</v>
      </c>
      <c r="AH33" s="92" t="e">
        <f t="shared" si="10"/>
        <v>#NUM!</v>
      </c>
      <c r="AI33" s="92" t="e">
        <f t="shared" si="11"/>
        <v>#NUM!</v>
      </c>
      <c r="AJ33" s="233"/>
    </row>
    <row r="34" spans="2:36" x14ac:dyDescent="0.3">
      <c r="B34" s="47">
        <v>30</v>
      </c>
      <c r="C34" s="270" t="s">
        <v>307</v>
      </c>
      <c r="D34" s="270" t="s">
        <v>176</v>
      </c>
      <c r="E34" s="270" t="s">
        <v>507</v>
      </c>
      <c r="F34" s="270" t="s">
        <v>83</v>
      </c>
      <c r="G34" s="271">
        <v>44228</v>
      </c>
      <c r="H34" s="48"/>
      <c r="I34" s="202" t="str">
        <f t="shared" si="0"/>
        <v>재직</v>
      </c>
      <c r="J34" s="85"/>
      <c r="K34" s="85"/>
      <c r="L34" s="81">
        <v>0</v>
      </c>
      <c r="M34" s="81">
        <v>0</v>
      </c>
      <c r="N34" s="49"/>
      <c r="O34" s="49"/>
      <c r="P34" s="49"/>
      <c r="Q34" s="80"/>
      <c r="R34" s="80" t="s">
        <v>114</v>
      </c>
      <c r="S34" s="203">
        <v>3510073152013</v>
      </c>
      <c r="T34" s="80"/>
      <c r="U34" s="49">
        <v>0</v>
      </c>
      <c r="V34" s="92" t="e">
        <f t="shared" si="1"/>
        <v>#NUM!</v>
      </c>
      <c r="W34" s="92" t="e">
        <f t="shared" si="2"/>
        <v>#NUM!</v>
      </c>
      <c r="X34" s="92" t="e">
        <f t="shared" si="3"/>
        <v>#NUM!</v>
      </c>
      <c r="Y34" s="48"/>
      <c r="Z34" s="90" t="e">
        <f t="shared" si="4"/>
        <v>#NUM!</v>
      </c>
      <c r="AA34" s="47"/>
      <c r="AB34" s="47"/>
      <c r="AC34" s="90" t="e">
        <f t="shared" si="5"/>
        <v>#NUM!</v>
      </c>
      <c r="AD34" s="92" t="e">
        <f t="shared" si="6"/>
        <v>#NUM!</v>
      </c>
      <c r="AE34" s="92" t="e">
        <f t="shared" si="7"/>
        <v>#NUM!</v>
      </c>
      <c r="AF34" s="92" t="e">
        <f t="shared" si="8"/>
        <v>#NUM!</v>
      </c>
      <c r="AG34" s="92" t="e">
        <f t="shared" si="9"/>
        <v>#NUM!</v>
      </c>
      <c r="AH34" s="92" t="e">
        <f t="shared" si="10"/>
        <v>#NUM!</v>
      </c>
      <c r="AI34" s="92" t="e">
        <f t="shared" si="11"/>
        <v>#NUM!</v>
      </c>
      <c r="AJ34" s="233"/>
    </row>
    <row r="35" spans="2:36" x14ac:dyDescent="0.3">
      <c r="B35" s="47">
        <v>31</v>
      </c>
      <c r="C35" s="47" t="s">
        <v>362</v>
      </c>
      <c r="D35" s="47" t="s">
        <v>195</v>
      </c>
      <c r="E35" s="47" t="s">
        <v>531</v>
      </c>
      <c r="F35" s="47" t="s">
        <v>83</v>
      </c>
      <c r="G35" s="207" t="s">
        <v>535</v>
      </c>
      <c r="H35" s="48"/>
      <c r="I35" s="202" t="str">
        <f t="shared" si="0"/>
        <v>재직</v>
      </c>
      <c r="J35" s="85"/>
      <c r="K35" s="85"/>
      <c r="L35" s="81">
        <v>1</v>
      </c>
      <c r="M35" s="81">
        <v>0</v>
      </c>
      <c r="N35" s="49"/>
      <c r="O35" s="49"/>
      <c r="P35" s="49"/>
      <c r="Q35" s="80"/>
      <c r="R35" s="80" t="s">
        <v>114</v>
      </c>
      <c r="S35" s="203">
        <v>82708956009231</v>
      </c>
      <c r="T35" s="80"/>
      <c r="U35" s="49">
        <v>0</v>
      </c>
      <c r="V35" s="92" t="e">
        <f t="shared" si="1"/>
        <v>#NUM!</v>
      </c>
      <c r="W35" s="92" t="e">
        <f t="shared" si="2"/>
        <v>#NUM!</v>
      </c>
      <c r="X35" s="92" t="e">
        <f t="shared" si="3"/>
        <v>#NUM!</v>
      </c>
      <c r="Y35" s="48"/>
      <c r="Z35" s="90" t="e">
        <f t="shared" si="4"/>
        <v>#NUM!</v>
      </c>
      <c r="AA35" s="47"/>
      <c r="AB35" s="47"/>
      <c r="AC35" s="90" t="e">
        <f t="shared" si="5"/>
        <v>#NUM!</v>
      </c>
      <c r="AD35" s="92" t="e">
        <f t="shared" si="6"/>
        <v>#NUM!</v>
      </c>
      <c r="AE35" s="92" t="e">
        <f t="shared" si="7"/>
        <v>#NUM!</v>
      </c>
      <c r="AF35" s="92" t="e">
        <f t="shared" si="8"/>
        <v>#NUM!</v>
      </c>
      <c r="AG35" s="92" t="e">
        <f t="shared" si="9"/>
        <v>#NUM!</v>
      </c>
      <c r="AH35" s="92" t="e">
        <f t="shared" si="10"/>
        <v>#NUM!</v>
      </c>
      <c r="AI35" s="92" t="e">
        <f t="shared" si="11"/>
        <v>#NUM!</v>
      </c>
      <c r="AJ35" s="233"/>
    </row>
    <row r="36" spans="2:36" x14ac:dyDescent="0.3">
      <c r="B36" s="47">
        <v>32</v>
      </c>
      <c r="C36" s="47" t="s">
        <v>318</v>
      </c>
      <c r="D36" s="47" t="s">
        <v>180</v>
      </c>
      <c r="E36" s="47" t="s">
        <v>534</v>
      </c>
      <c r="F36" s="47" t="s">
        <v>83</v>
      </c>
      <c r="G36" s="207">
        <v>43556</v>
      </c>
      <c r="H36" s="48"/>
      <c r="I36" s="202" t="str">
        <f t="shared" si="0"/>
        <v>재직</v>
      </c>
      <c r="J36" s="85"/>
      <c r="K36" s="85"/>
      <c r="L36" s="81">
        <v>0</v>
      </c>
      <c r="M36" s="81">
        <v>0</v>
      </c>
      <c r="N36" s="49"/>
      <c r="O36" s="49"/>
      <c r="P36" s="49"/>
      <c r="Q36" s="80"/>
      <c r="R36" s="80" t="s">
        <v>114</v>
      </c>
      <c r="S36" s="203">
        <v>72703352122114</v>
      </c>
      <c r="T36" s="80"/>
      <c r="U36" s="49">
        <v>0</v>
      </c>
      <c r="V36" s="92" t="e">
        <f t="shared" si="1"/>
        <v>#NUM!</v>
      </c>
      <c r="W36" s="92" t="e">
        <f t="shared" si="2"/>
        <v>#NUM!</v>
      </c>
      <c r="X36" s="92" t="e">
        <f t="shared" si="3"/>
        <v>#NUM!</v>
      </c>
      <c r="Y36" s="48"/>
      <c r="Z36" s="90" t="e">
        <f t="shared" si="4"/>
        <v>#NUM!</v>
      </c>
      <c r="AA36" s="47"/>
      <c r="AB36" s="47"/>
      <c r="AC36" s="90" t="e">
        <f t="shared" si="5"/>
        <v>#NUM!</v>
      </c>
      <c r="AD36" s="92" t="e">
        <f t="shared" si="6"/>
        <v>#NUM!</v>
      </c>
      <c r="AE36" s="92" t="e">
        <f t="shared" si="7"/>
        <v>#NUM!</v>
      </c>
      <c r="AF36" s="92" t="e">
        <f t="shared" si="8"/>
        <v>#NUM!</v>
      </c>
      <c r="AG36" s="92" t="e">
        <f t="shared" si="9"/>
        <v>#NUM!</v>
      </c>
      <c r="AH36" s="92" t="e">
        <f t="shared" si="10"/>
        <v>#NUM!</v>
      </c>
      <c r="AI36" s="92" t="e">
        <f t="shared" si="11"/>
        <v>#NUM!</v>
      </c>
      <c r="AJ36" s="234"/>
    </row>
    <row r="37" spans="2:36" x14ac:dyDescent="0.3">
      <c r="B37" s="47">
        <v>33</v>
      </c>
      <c r="C37" s="270" t="s">
        <v>370</v>
      </c>
      <c r="D37" s="270" t="s">
        <v>205</v>
      </c>
      <c r="E37" s="270" t="s">
        <v>522</v>
      </c>
      <c r="F37" s="270" t="s">
        <v>83</v>
      </c>
      <c r="G37" s="271">
        <v>44257</v>
      </c>
      <c r="H37" s="48"/>
      <c r="I37" s="202" t="str">
        <f t="shared" si="0"/>
        <v>재직</v>
      </c>
      <c r="J37" s="85"/>
      <c r="K37" s="85"/>
      <c r="L37" s="81">
        <v>1</v>
      </c>
      <c r="M37" s="81">
        <v>1</v>
      </c>
      <c r="N37" s="49"/>
      <c r="O37" s="49"/>
      <c r="P37" s="49"/>
      <c r="Q37" s="80"/>
      <c r="R37" s="80" t="s">
        <v>114</v>
      </c>
      <c r="S37" s="203">
        <v>3560889148493</v>
      </c>
      <c r="T37" s="80"/>
      <c r="U37" s="49">
        <v>0</v>
      </c>
      <c r="V37" s="92" t="e">
        <f t="shared" si="1"/>
        <v>#NUM!</v>
      </c>
      <c r="W37" s="92" t="e">
        <f t="shared" si="2"/>
        <v>#NUM!</v>
      </c>
      <c r="X37" s="92" t="e">
        <f t="shared" si="3"/>
        <v>#NUM!</v>
      </c>
      <c r="Y37" s="48"/>
      <c r="Z37" s="90" t="e">
        <f t="shared" si="4"/>
        <v>#NUM!</v>
      </c>
      <c r="AA37" s="47"/>
      <c r="AB37" s="47"/>
      <c r="AC37" s="90" t="e">
        <f t="shared" si="5"/>
        <v>#NUM!</v>
      </c>
      <c r="AD37" s="92" t="e">
        <f t="shared" si="6"/>
        <v>#NUM!</v>
      </c>
      <c r="AE37" s="92" t="e">
        <f t="shared" si="7"/>
        <v>#NUM!</v>
      </c>
      <c r="AF37" s="92" t="e">
        <f t="shared" si="8"/>
        <v>#NUM!</v>
      </c>
      <c r="AG37" s="92" t="e">
        <f t="shared" si="9"/>
        <v>#NUM!</v>
      </c>
      <c r="AH37" s="92" t="e">
        <f t="shared" si="10"/>
        <v>#NUM!</v>
      </c>
      <c r="AI37" s="92" t="e">
        <f t="shared" si="11"/>
        <v>#NUM!</v>
      </c>
      <c r="AJ37" s="234"/>
    </row>
    <row r="38" spans="2:36" x14ac:dyDescent="0.3">
      <c r="B38" s="47">
        <v>34</v>
      </c>
      <c r="C38" s="270" t="s">
        <v>395</v>
      </c>
      <c r="D38" s="270" t="s">
        <v>157</v>
      </c>
      <c r="E38" s="270" t="s">
        <v>522</v>
      </c>
      <c r="F38" s="270" t="s">
        <v>83</v>
      </c>
      <c r="G38" s="271">
        <v>44711</v>
      </c>
      <c r="H38" s="48"/>
      <c r="I38" s="202" t="str">
        <f t="shared" si="0"/>
        <v>재직</v>
      </c>
      <c r="J38" s="85"/>
      <c r="K38" s="85"/>
      <c r="L38" s="81">
        <v>0</v>
      </c>
      <c r="M38" s="81">
        <v>0</v>
      </c>
      <c r="N38" s="49"/>
      <c r="O38" s="49"/>
      <c r="P38" s="49"/>
      <c r="Q38" s="80"/>
      <c r="R38" s="80" t="s">
        <v>90</v>
      </c>
      <c r="S38" s="203">
        <v>70701356052198</v>
      </c>
      <c r="T38" s="80"/>
      <c r="U38" s="49">
        <v>0</v>
      </c>
      <c r="V38" s="92" t="e">
        <f t="shared" si="1"/>
        <v>#NUM!</v>
      </c>
      <c r="W38" s="92" t="e">
        <f t="shared" si="2"/>
        <v>#NUM!</v>
      </c>
      <c r="X38" s="92" t="e">
        <f t="shared" si="3"/>
        <v>#NUM!</v>
      </c>
      <c r="Y38" s="48"/>
      <c r="Z38" s="90" t="e">
        <f t="shared" si="4"/>
        <v>#NUM!</v>
      </c>
      <c r="AA38" s="47"/>
      <c r="AB38" s="47"/>
      <c r="AC38" s="90" t="e">
        <f t="shared" si="5"/>
        <v>#NUM!</v>
      </c>
      <c r="AD38" s="92" t="e">
        <f t="shared" si="6"/>
        <v>#NUM!</v>
      </c>
      <c r="AE38" s="92" t="e">
        <f t="shared" si="7"/>
        <v>#NUM!</v>
      </c>
      <c r="AF38" s="92" t="e">
        <f t="shared" si="8"/>
        <v>#NUM!</v>
      </c>
      <c r="AG38" s="92" t="e">
        <f t="shared" si="9"/>
        <v>#NUM!</v>
      </c>
      <c r="AH38" s="92" t="e">
        <f t="shared" si="10"/>
        <v>#NUM!</v>
      </c>
      <c r="AI38" s="92" t="e">
        <f t="shared" si="11"/>
        <v>#NUM!</v>
      </c>
      <c r="AJ38" s="234"/>
    </row>
    <row r="39" spans="2:36" x14ac:dyDescent="0.3">
      <c r="B39" s="47">
        <v>35</v>
      </c>
      <c r="C39" s="47" t="s">
        <v>411</v>
      </c>
      <c r="D39" s="47" t="s">
        <v>151</v>
      </c>
      <c r="E39" s="47" t="s">
        <v>543</v>
      </c>
      <c r="F39" s="47" t="s">
        <v>83</v>
      </c>
      <c r="G39" s="207">
        <v>39896</v>
      </c>
      <c r="H39" s="48"/>
      <c r="I39" s="202" t="str">
        <f t="shared" si="0"/>
        <v>재직</v>
      </c>
      <c r="J39" s="85"/>
      <c r="K39" s="85"/>
      <c r="L39" s="81">
        <v>1</v>
      </c>
      <c r="M39" s="81">
        <v>1</v>
      </c>
      <c r="N39" s="49"/>
      <c r="O39" s="49"/>
      <c r="P39" s="49"/>
      <c r="Q39" s="80"/>
      <c r="R39" s="80" t="s">
        <v>90</v>
      </c>
      <c r="S39" s="203">
        <v>78712063983</v>
      </c>
      <c r="T39" s="80"/>
      <c r="U39" s="49">
        <v>0</v>
      </c>
      <c r="V39" s="92" t="e">
        <f t="shared" si="1"/>
        <v>#NUM!</v>
      </c>
      <c r="W39" s="92" t="e">
        <f t="shared" si="2"/>
        <v>#NUM!</v>
      </c>
      <c r="X39" s="92" t="e">
        <f t="shared" si="3"/>
        <v>#NUM!</v>
      </c>
      <c r="Y39" s="48"/>
      <c r="Z39" s="90" t="e">
        <f t="shared" si="4"/>
        <v>#NUM!</v>
      </c>
      <c r="AA39" s="47"/>
      <c r="AB39" s="47"/>
      <c r="AC39" s="90" t="e">
        <f t="shared" si="5"/>
        <v>#NUM!</v>
      </c>
      <c r="AD39" s="92" t="e">
        <f t="shared" si="6"/>
        <v>#NUM!</v>
      </c>
      <c r="AE39" s="92" t="e">
        <f t="shared" si="7"/>
        <v>#NUM!</v>
      </c>
      <c r="AF39" s="92" t="e">
        <f t="shared" si="8"/>
        <v>#NUM!</v>
      </c>
      <c r="AG39" s="92" t="e">
        <f t="shared" si="9"/>
        <v>#NUM!</v>
      </c>
      <c r="AH39" s="92" t="e">
        <f t="shared" si="10"/>
        <v>#NUM!</v>
      </c>
      <c r="AI39" s="92" t="e">
        <f t="shared" si="11"/>
        <v>#NUM!</v>
      </c>
      <c r="AJ39" s="234"/>
    </row>
    <row r="40" spans="2:36" x14ac:dyDescent="0.3">
      <c r="B40" s="47">
        <v>36</v>
      </c>
      <c r="C40" s="270" t="s">
        <v>322</v>
      </c>
      <c r="D40" s="270" t="s">
        <v>152</v>
      </c>
      <c r="E40" s="270" t="s">
        <v>552</v>
      </c>
      <c r="F40" s="270" t="s">
        <v>83</v>
      </c>
      <c r="G40" s="271">
        <v>44805</v>
      </c>
      <c r="H40" s="48"/>
      <c r="I40" s="202" t="str">
        <f t="shared" si="0"/>
        <v>재직</v>
      </c>
      <c r="J40" s="85"/>
      <c r="K40" s="85"/>
      <c r="L40" s="81">
        <v>0</v>
      </c>
      <c r="M40" s="81">
        <v>0</v>
      </c>
      <c r="N40" s="49"/>
      <c r="O40" s="49"/>
      <c r="P40" s="49"/>
      <c r="Q40" s="80"/>
      <c r="R40" s="80" t="s">
        <v>400</v>
      </c>
      <c r="S40" s="203">
        <v>132102635386</v>
      </c>
      <c r="T40" s="80"/>
      <c r="U40" s="49">
        <v>0</v>
      </c>
      <c r="V40" s="92" t="e">
        <f t="shared" si="1"/>
        <v>#NUM!</v>
      </c>
      <c r="W40" s="92" t="e">
        <f t="shared" si="2"/>
        <v>#NUM!</v>
      </c>
      <c r="X40" s="92" t="e">
        <f t="shared" si="3"/>
        <v>#NUM!</v>
      </c>
      <c r="Y40" s="48"/>
      <c r="Z40" s="90" t="e">
        <f t="shared" si="4"/>
        <v>#NUM!</v>
      </c>
      <c r="AA40" s="47"/>
      <c r="AB40" s="47"/>
      <c r="AC40" s="90" t="e">
        <f t="shared" si="5"/>
        <v>#NUM!</v>
      </c>
      <c r="AD40" s="92" t="e">
        <f t="shared" si="6"/>
        <v>#NUM!</v>
      </c>
      <c r="AE40" s="92" t="e">
        <f t="shared" si="7"/>
        <v>#NUM!</v>
      </c>
      <c r="AF40" s="92" t="e">
        <f t="shared" si="8"/>
        <v>#NUM!</v>
      </c>
      <c r="AG40" s="92" t="e">
        <f t="shared" si="9"/>
        <v>#NUM!</v>
      </c>
      <c r="AH40" s="92" t="e">
        <f t="shared" si="10"/>
        <v>#NUM!</v>
      </c>
      <c r="AI40" s="92" t="e">
        <f t="shared" si="11"/>
        <v>#NUM!</v>
      </c>
      <c r="AJ40" s="234"/>
    </row>
    <row r="41" spans="2:36" x14ac:dyDescent="0.3">
      <c r="B41" s="47">
        <v>37</v>
      </c>
      <c r="C41" s="270" t="s">
        <v>355</v>
      </c>
      <c r="D41" s="270" t="s">
        <v>146</v>
      </c>
      <c r="E41" s="270" t="s">
        <v>552</v>
      </c>
      <c r="F41" s="270" t="s">
        <v>83</v>
      </c>
      <c r="G41" s="271">
        <v>44909</v>
      </c>
      <c r="H41" s="48"/>
      <c r="I41" s="202" t="str">
        <f t="shared" si="0"/>
        <v>재직</v>
      </c>
      <c r="J41" s="85"/>
      <c r="K41" s="85"/>
      <c r="L41" s="81"/>
      <c r="M41" s="81"/>
      <c r="N41" s="49"/>
      <c r="O41" s="49"/>
      <c r="P41" s="49"/>
      <c r="Q41" s="80"/>
      <c r="R41" s="80" t="s">
        <v>90</v>
      </c>
      <c r="S41" s="203">
        <v>3021499423051</v>
      </c>
      <c r="T41" s="80" t="s">
        <v>145</v>
      </c>
      <c r="U41" s="49">
        <v>0</v>
      </c>
      <c r="V41" s="92" t="e">
        <f t="shared" si="1"/>
        <v>#NUM!</v>
      </c>
      <c r="W41" s="92" t="e">
        <f t="shared" si="2"/>
        <v>#NUM!</v>
      </c>
      <c r="X41" s="92" t="e">
        <f t="shared" si="3"/>
        <v>#NUM!</v>
      </c>
      <c r="Y41" s="48"/>
      <c r="Z41" s="90" t="e">
        <f t="shared" si="4"/>
        <v>#NUM!</v>
      </c>
      <c r="AA41" s="47"/>
      <c r="AB41" s="47"/>
      <c r="AC41" s="90" t="e">
        <f t="shared" si="5"/>
        <v>#NUM!</v>
      </c>
      <c r="AD41" s="92" t="e">
        <f t="shared" si="6"/>
        <v>#NUM!</v>
      </c>
      <c r="AE41" s="92" t="e">
        <f t="shared" si="7"/>
        <v>#NUM!</v>
      </c>
      <c r="AF41" s="92" t="e">
        <f t="shared" si="8"/>
        <v>#NUM!</v>
      </c>
      <c r="AG41" s="92" t="e">
        <f t="shared" si="9"/>
        <v>#NUM!</v>
      </c>
      <c r="AH41" s="92" t="e">
        <f t="shared" si="10"/>
        <v>#NUM!</v>
      </c>
      <c r="AI41" s="92" t="e">
        <f t="shared" si="11"/>
        <v>#NUM!</v>
      </c>
      <c r="AJ41" s="234"/>
    </row>
    <row r="42" spans="2:36" x14ac:dyDescent="0.3">
      <c r="B42" s="47">
        <v>38</v>
      </c>
      <c r="C42" s="47" t="s">
        <v>330</v>
      </c>
      <c r="D42" s="47" t="s">
        <v>155</v>
      </c>
      <c r="E42" s="47" t="s">
        <v>462</v>
      </c>
      <c r="F42" s="47" t="s">
        <v>83</v>
      </c>
      <c r="G42" s="207">
        <v>44287</v>
      </c>
      <c r="H42" s="48"/>
      <c r="I42" s="202" t="str">
        <f t="shared" si="0"/>
        <v>재직</v>
      </c>
      <c r="J42" s="85"/>
      <c r="K42" s="85"/>
      <c r="L42" s="81">
        <v>1</v>
      </c>
      <c r="M42" s="81">
        <v>1</v>
      </c>
      <c r="N42" s="49"/>
      <c r="O42" s="49"/>
      <c r="P42" s="49"/>
      <c r="Q42" s="80"/>
      <c r="R42" s="80" t="s">
        <v>90</v>
      </c>
      <c r="S42" s="203">
        <v>3021243887981</v>
      </c>
      <c r="T42" s="80"/>
      <c r="U42" s="49">
        <v>0</v>
      </c>
      <c r="V42" s="92" t="e">
        <f t="shared" si="1"/>
        <v>#NUM!</v>
      </c>
      <c r="W42" s="92" t="e">
        <f t="shared" si="2"/>
        <v>#NUM!</v>
      </c>
      <c r="X42" s="92" t="e">
        <f t="shared" si="3"/>
        <v>#NUM!</v>
      </c>
      <c r="Y42" s="48"/>
      <c r="Z42" s="90" t="e">
        <f t="shared" si="4"/>
        <v>#NUM!</v>
      </c>
      <c r="AA42" s="47"/>
      <c r="AB42" s="47"/>
      <c r="AC42" s="90" t="e">
        <f t="shared" si="5"/>
        <v>#NUM!</v>
      </c>
      <c r="AD42" s="92" t="e">
        <f t="shared" si="6"/>
        <v>#NUM!</v>
      </c>
      <c r="AE42" s="92" t="e">
        <f t="shared" si="7"/>
        <v>#NUM!</v>
      </c>
      <c r="AF42" s="92" t="e">
        <f t="shared" si="8"/>
        <v>#NUM!</v>
      </c>
      <c r="AG42" s="92" t="e">
        <f t="shared" si="9"/>
        <v>#NUM!</v>
      </c>
      <c r="AH42" s="92" t="e">
        <f t="shared" si="10"/>
        <v>#NUM!</v>
      </c>
      <c r="AI42" s="92" t="e">
        <f t="shared" si="11"/>
        <v>#NUM!</v>
      </c>
      <c r="AJ42" s="234"/>
    </row>
    <row r="43" spans="2:36" x14ac:dyDescent="0.3">
      <c r="B43" s="47">
        <v>39</v>
      </c>
      <c r="C43" s="270" t="s">
        <v>354</v>
      </c>
      <c r="D43" s="270" t="s">
        <v>178</v>
      </c>
      <c r="E43" s="270" t="s">
        <v>462</v>
      </c>
      <c r="F43" s="270" t="s">
        <v>83</v>
      </c>
      <c r="G43" s="271">
        <v>44746</v>
      </c>
      <c r="H43" s="48"/>
      <c r="I43" s="202" t="str">
        <f t="shared" si="0"/>
        <v>재직</v>
      </c>
      <c r="J43" s="85"/>
      <c r="K43" s="85"/>
      <c r="L43" s="81">
        <v>0</v>
      </c>
      <c r="M43" s="81">
        <v>0</v>
      </c>
      <c r="N43" s="49"/>
      <c r="O43" s="49"/>
      <c r="P43" s="49"/>
      <c r="Q43" s="80"/>
      <c r="R43" s="80" t="s">
        <v>90</v>
      </c>
      <c r="S43" s="203">
        <v>3510869463763</v>
      </c>
      <c r="T43" s="80"/>
      <c r="U43" s="49">
        <v>0</v>
      </c>
      <c r="V43" s="92" t="e">
        <f t="shared" si="1"/>
        <v>#NUM!</v>
      </c>
      <c r="W43" s="92" t="e">
        <f t="shared" si="2"/>
        <v>#NUM!</v>
      </c>
      <c r="X43" s="92" t="e">
        <f t="shared" si="3"/>
        <v>#NUM!</v>
      </c>
      <c r="Y43" s="48"/>
      <c r="Z43" s="90" t="e">
        <f t="shared" si="4"/>
        <v>#NUM!</v>
      </c>
      <c r="AA43" s="47"/>
      <c r="AB43" s="47"/>
      <c r="AC43" s="90" t="e">
        <f t="shared" si="5"/>
        <v>#NUM!</v>
      </c>
      <c r="AD43" s="92" t="e">
        <f t="shared" si="6"/>
        <v>#NUM!</v>
      </c>
      <c r="AE43" s="92" t="e">
        <f t="shared" si="7"/>
        <v>#NUM!</v>
      </c>
      <c r="AF43" s="92" t="e">
        <f t="shared" si="8"/>
        <v>#NUM!</v>
      </c>
      <c r="AG43" s="92" t="e">
        <f t="shared" si="9"/>
        <v>#NUM!</v>
      </c>
      <c r="AH43" s="92" t="e">
        <f t="shared" si="10"/>
        <v>#NUM!</v>
      </c>
      <c r="AI43" s="92" t="e">
        <f t="shared" si="11"/>
        <v>#NUM!</v>
      </c>
      <c r="AJ43" s="234"/>
    </row>
    <row r="44" spans="2:36" x14ac:dyDescent="0.3">
      <c r="B44" s="47">
        <v>40</v>
      </c>
      <c r="C44" s="47" t="s">
        <v>348</v>
      </c>
      <c r="D44" s="47" t="s">
        <v>147</v>
      </c>
      <c r="E44" s="47" t="s">
        <v>69</v>
      </c>
      <c r="F44" s="47" t="s">
        <v>83</v>
      </c>
      <c r="G44" s="207">
        <v>40216</v>
      </c>
      <c r="H44" s="48"/>
      <c r="I44" s="202" t="str">
        <f t="shared" si="0"/>
        <v>재직</v>
      </c>
      <c r="J44" s="85"/>
      <c r="K44" s="85"/>
      <c r="L44" s="81">
        <v>0</v>
      </c>
      <c r="M44" s="81">
        <v>0</v>
      </c>
      <c r="N44" s="49"/>
      <c r="O44" s="49"/>
      <c r="P44" s="49"/>
      <c r="Q44" s="80"/>
      <c r="R44" s="80" t="s">
        <v>135</v>
      </c>
      <c r="S44" s="203">
        <v>17708015632</v>
      </c>
      <c r="T44" s="80"/>
      <c r="U44" s="49">
        <v>0</v>
      </c>
      <c r="V44" s="92" t="e">
        <f t="shared" si="1"/>
        <v>#NUM!</v>
      </c>
      <c r="W44" s="92" t="e">
        <f t="shared" si="2"/>
        <v>#NUM!</v>
      </c>
      <c r="X44" s="92" t="e">
        <f t="shared" si="3"/>
        <v>#NUM!</v>
      </c>
      <c r="Y44" s="48"/>
      <c r="Z44" s="90" t="e">
        <f t="shared" si="4"/>
        <v>#NUM!</v>
      </c>
      <c r="AA44" s="47"/>
      <c r="AB44" s="47"/>
      <c r="AC44" s="90" t="e">
        <f t="shared" si="5"/>
        <v>#NUM!</v>
      </c>
      <c r="AD44" s="92" t="e">
        <f t="shared" si="6"/>
        <v>#NUM!</v>
      </c>
      <c r="AE44" s="92" t="e">
        <f t="shared" si="7"/>
        <v>#NUM!</v>
      </c>
      <c r="AF44" s="92" t="e">
        <f t="shared" si="8"/>
        <v>#NUM!</v>
      </c>
      <c r="AG44" s="92" t="e">
        <f t="shared" si="9"/>
        <v>#NUM!</v>
      </c>
      <c r="AH44" s="92" t="e">
        <f t="shared" si="10"/>
        <v>#NUM!</v>
      </c>
      <c r="AI44" s="92" t="e">
        <f t="shared" si="11"/>
        <v>#NUM!</v>
      </c>
      <c r="AJ44" s="234"/>
    </row>
    <row r="45" spans="2:36" x14ac:dyDescent="0.3">
      <c r="B45" s="47">
        <v>41</v>
      </c>
      <c r="C45" s="270" t="s">
        <v>387</v>
      </c>
      <c r="D45" s="270" t="s">
        <v>179</v>
      </c>
      <c r="E45" s="270" t="s">
        <v>69</v>
      </c>
      <c r="F45" s="270" t="s">
        <v>83</v>
      </c>
      <c r="G45" s="271">
        <v>44896</v>
      </c>
      <c r="H45" s="48"/>
      <c r="I45" s="202" t="str">
        <f t="shared" si="0"/>
        <v>재직</v>
      </c>
      <c r="J45" s="85"/>
      <c r="K45" s="85"/>
      <c r="L45" s="81">
        <v>0</v>
      </c>
      <c r="M45" s="81">
        <v>0</v>
      </c>
      <c r="N45" s="49"/>
      <c r="O45" s="49"/>
      <c r="P45" s="49"/>
      <c r="Q45" s="80"/>
      <c r="R45" s="80" t="s">
        <v>114</v>
      </c>
      <c r="S45" s="203">
        <v>3120206165221</v>
      </c>
      <c r="T45" s="80" t="s">
        <v>267</v>
      </c>
      <c r="U45" s="49">
        <v>0</v>
      </c>
      <c r="V45" s="92" t="e">
        <f t="shared" si="1"/>
        <v>#NUM!</v>
      </c>
      <c r="W45" s="92" t="e">
        <f t="shared" si="2"/>
        <v>#NUM!</v>
      </c>
      <c r="X45" s="92" t="e">
        <f t="shared" si="3"/>
        <v>#NUM!</v>
      </c>
      <c r="Y45" s="48"/>
      <c r="Z45" s="90" t="e">
        <f t="shared" si="4"/>
        <v>#NUM!</v>
      </c>
      <c r="AA45" s="47"/>
      <c r="AB45" s="47"/>
      <c r="AC45" s="90" t="e">
        <f t="shared" si="5"/>
        <v>#NUM!</v>
      </c>
      <c r="AD45" s="92" t="e">
        <f t="shared" si="6"/>
        <v>#NUM!</v>
      </c>
      <c r="AE45" s="92" t="e">
        <f t="shared" si="7"/>
        <v>#NUM!</v>
      </c>
      <c r="AF45" s="92" t="e">
        <f t="shared" si="8"/>
        <v>#NUM!</v>
      </c>
      <c r="AG45" s="92" t="e">
        <f t="shared" si="9"/>
        <v>#NUM!</v>
      </c>
      <c r="AH45" s="92" t="e">
        <f t="shared" si="10"/>
        <v>#NUM!</v>
      </c>
      <c r="AI45" s="92" t="e">
        <f t="shared" si="11"/>
        <v>#NUM!</v>
      </c>
      <c r="AJ45" s="234"/>
    </row>
    <row r="46" spans="2:36" x14ac:dyDescent="0.3">
      <c r="B46" s="47">
        <v>42</v>
      </c>
      <c r="C46" s="270" t="s">
        <v>351</v>
      </c>
      <c r="D46" s="270" t="s">
        <v>170</v>
      </c>
      <c r="E46" s="270" t="s">
        <v>69</v>
      </c>
      <c r="F46" s="270" t="s">
        <v>83</v>
      </c>
      <c r="G46" s="271">
        <v>44896</v>
      </c>
      <c r="H46" s="48"/>
      <c r="I46" s="202" t="str">
        <f t="shared" si="0"/>
        <v>재직</v>
      </c>
      <c r="J46" s="85"/>
      <c r="K46" s="85"/>
      <c r="L46" s="81">
        <v>0</v>
      </c>
      <c r="M46" s="81">
        <v>0</v>
      </c>
      <c r="N46" s="49"/>
      <c r="O46" s="49"/>
      <c r="P46" s="49"/>
      <c r="Q46" s="80"/>
      <c r="R46" s="80" t="s">
        <v>108</v>
      </c>
      <c r="S46" s="203">
        <v>110510167570</v>
      </c>
      <c r="T46" s="80" t="s">
        <v>263</v>
      </c>
      <c r="U46" s="49">
        <v>0</v>
      </c>
      <c r="V46" s="92" t="e">
        <f t="shared" si="1"/>
        <v>#NUM!</v>
      </c>
      <c r="W46" s="92" t="e">
        <f t="shared" si="2"/>
        <v>#NUM!</v>
      </c>
      <c r="X46" s="92" t="e">
        <f t="shared" si="3"/>
        <v>#NUM!</v>
      </c>
      <c r="Y46" s="48"/>
      <c r="Z46" s="90" t="e">
        <f t="shared" si="4"/>
        <v>#NUM!</v>
      </c>
      <c r="AA46" s="47"/>
      <c r="AB46" s="47"/>
      <c r="AC46" s="90" t="e">
        <f t="shared" si="5"/>
        <v>#NUM!</v>
      </c>
      <c r="AD46" s="92" t="e">
        <f t="shared" si="6"/>
        <v>#NUM!</v>
      </c>
      <c r="AE46" s="92" t="e">
        <f t="shared" si="7"/>
        <v>#NUM!</v>
      </c>
      <c r="AF46" s="92" t="e">
        <f t="shared" si="8"/>
        <v>#NUM!</v>
      </c>
      <c r="AG46" s="92" t="e">
        <f t="shared" si="9"/>
        <v>#NUM!</v>
      </c>
      <c r="AH46" s="92" t="e">
        <f t="shared" si="10"/>
        <v>#NUM!</v>
      </c>
      <c r="AI46" s="92" t="e">
        <f t="shared" si="11"/>
        <v>#NUM!</v>
      </c>
      <c r="AJ46" s="234"/>
    </row>
    <row r="47" spans="2:36" x14ac:dyDescent="0.3">
      <c r="B47" s="47">
        <v>43</v>
      </c>
      <c r="C47" s="301" t="s">
        <v>366</v>
      </c>
      <c r="D47" s="301" t="s">
        <v>156</v>
      </c>
      <c r="E47" s="301" t="s">
        <v>69</v>
      </c>
      <c r="F47" s="301" t="s">
        <v>83</v>
      </c>
      <c r="G47" s="302">
        <v>44986</v>
      </c>
      <c r="H47" s="48"/>
      <c r="I47" s="202" t="str">
        <f t="shared" si="0"/>
        <v>재직</v>
      </c>
      <c r="J47" s="85"/>
      <c r="K47" s="85"/>
      <c r="L47" s="81">
        <v>0</v>
      </c>
      <c r="M47" s="81">
        <v>0</v>
      </c>
      <c r="N47" s="49"/>
      <c r="O47" s="49"/>
      <c r="P47" s="49"/>
      <c r="Q47" s="80"/>
      <c r="R47" s="80" t="s">
        <v>36</v>
      </c>
      <c r="S47" s="203">
        <v>53005342301028</v>
      </c>
      <c r="T47" s="80" t="s">
        <v>437</v>
      </c>
      <c r="U47" s="49"/>
      <c r="V47" s="92" t="e">
        <f t="shared" si="1"/>
        <v>#NUM!</v>
      </c>
      <c r="W47" s="92" t="e">
        <f t="shared" si="2"/>
        <v>#NUM!</v>
      </c>
      <c r="X47" s="92" t="e">
        <f t="shared" si="3"/>
        <v>#NUM!</v>
      </c>
      <c r="Y47" s="48"/>
      <c r="Z47" s="90" t="e">
        <f t="shared" si="4"/>
        <v>#NUM!</v>
      </c>
      <c r="AA47" s="47"/>
      <c r="AB47" s="47"/>
      <c r="AC47" s="90" t="e">
        <f t="shared" si="5"/>
        <v>#NUM!</v>
      </c>
      <c r="AD47" s="92" t="e">
        <f t="shared" si="6"/>
        <v>#NUM!</v>
      </c>
      <c r="AE47" s="92" t="e">
        <f t="shared" si="7"/>
        <v>#NUM!</v>
      </c>
      <c r="AF47" s="92" t="e">
        <f t="shared" si="8"/>
        <v>#NUM!</v>
      </c>
      <c r="AG47" s="92" t="e">
        <f t="shared" si="9"/>
        <v>#NUM!</v>
      </c>
      <c r="AH47" s="92" t="e">
        <f t="shared" si="10"/>
        <v>#NUM!</v>
      </c>
      <c r="AI47" s="92" t="e">
        <f t="shared" si="11"/>
        <v>#NUM!</v>
      </c>
      <c r="AJ47" s="234"/>
    </row>
    <row r="48" spans="2:36" x14ac:dyDescent="0.3">
      <c r="B48" s="47">
        <v>44</v>
      </c>
      <c r="C48" s="47" t="s">
        <v>343</v>
      </c>
      <c r="D48" s="47" t="s">
        <v>175</v>
      </c>
      <c r="E48" s="47" t="s">
        <v>74</v>
      </c>
      <c r="F48" s="47" t="s">
        <v>83</v>
      </c>
      <c r="G48" s="207">
        <v>41395</v>
      </c>
      <c r="H48" s="48"/>
      <c r="I48" s="202" t="str">
        <f t="shared" si="0"/>
        <v>재직</v>
      </c>
      <c r="J48" s="85"/>
      <c r="K48" s="85"/>
      <c r="L48" s="81">
        <v>0</v>
      </c>
      <c r="M48" s="81">
        <v>0</v>
      </c>
      <c r="N48" s="49"/>
      <c r="O48" s="49"/>
      <c r="P48" s="49"/>
      <c r="Q48" s="80"/>
      <c r="R48" s="80" t="s">
        <v>114</v>
      </c>
      <c r="S48" s="203">
        <v>15001252182960</v>
      </c>
      <c r="T48" s="80" t="s">
        <v>245</v>
      </c>
      <c r="U48" s="49">
        <v>0</v>
      </c>
      <c r="V48" s="92" t="e">
        <f t="shared" si="1"/>
        <v>#NUM!</v>
      </c>
      <c r="W48" s="92" t="e">
        <f t="shared" si="2"/>
        <v>#NUM!</v>
      </c>
      <c r="X48" s="92" t="e">
        <f t="shared" si="3"/>
        <v>#NUM!</v>
      </c>
      <c r="Y48" s="48"/>
      <c r="Z48" s="90" t="e">
        <f t="shared" si="4"/>
        <v>#NUM!</v>
      </c>
      <c r="AA48" s="47"/>
      <c r="AB48" s="47"/>
      <c r="AC48" s="90" t="e">
        <f t="shared" si="5"/>
        <v>#NUM!</v>
      </c>
      <c r="AD48" s="92" t="e">
        <f t="shared" si="6"/>
        <v>#NUM!</v>
      </c>
      <c r="AE48" s="92" t="e">
        <f t="shared" si="7"/>
        <v>#NUM!</v>
      </c>
      <c r="AF48" s="92" t="e">
        <f t="shared" si="8"/>
        <v>#NUM!</v>
      </c>
      <c r="AG48" s="92" t="e">
        <f t="shared" si="9"/>
        <v>#NUM!</v>
      </c>
      <c r="AH48" s="92" t="e">
        <f t="shared" si="10"/>
        <v>#NUM!</v>
      </c>
      <c r="AI48" s="92" t="e">
        <f t="shared" si="11"/>
        <v>#NUM!</v>
      </c>
      <c r="AJ48" s="234"/>
    </row>
    <row r="49" spans="2:36" x14ac:dyDescent="0.3">
      <c r="B49" s="47">
        <v>45</v>
      </c>
      <c r="C49" s="270" t="s">
        <v>361</v>
      </c>
      <c r="D49" s="270" t="s">
        <v>215</v>
      </c>
      <c r="E49" s="270" t="s">
        <v>74</v>
      </c>
      <c r="F49" s="270" t="s">
        <v>83</v>
      </c>
      <c r="G49" s="271">
        <v>44622</v>
      </c>
      <c r="H49" s="48"/>
      <c r="I49" s="202" t="str">
        <f t="shared" si="0"/>
        <v>재직</v>
      </c>
      <c r="J49" s="85"/>
      <c r="K49" s="85"/>
      <c r="L49" s="81">
        <v>0</v>
      </c>
      <c r="M49" s="81">
        <v>0</v>
      </c>
      <c r="N49" s="49"/>
      <c r="O49" s="49"/>
      <c r="P49" s="49"/>
      <c r="Q49" s="80"/>
      <c r="R49" s="80" t="s">
        <v>90</v>
      </c>
      <c r="S49" s="203">
        <v>70902176842</v>
      </c>
      <c r="T49" s="80" t="s">
        <v>253</v>
      </c>
      <c r="U49" s="49">
        <v>0</v>
      </c>
      <c r="V49" s="92" t="e">
        <f t="shared" si="1"/>
        <v>#NUM!</v>
      </c>
      <c r="W49" s="92" t="e">
        <f t="shared" si="2"/>
        <v>#NUM!</v>
      </c>
      <c r="X49" s="92" t="e">
        <f t="shared" si="3"/>
        <v>#NUM!</v>
      </c>
      <c r="Y49" s="48"/>
      <c r="Z49" s="90" t="e">
        <f t="shared" si="4"/>
        <v>#NUM!</v>
      </c>
      <c r="AA49" s="47"/>
      <c r="AB49" s="47"/>
      <c r="AC49" s="90" t="e">
        <f t="shared" si="5"/>
        <v>#NUM!</v>
      </c>
      <c r="AD49" s="92" t="e">
        <f t="shared" si="6"/>
        <v>#NUM!</v>
      </c>
      <c r="AE49" s="92" t="e">
        <f t="shared" si="7"/>
        <v>#NUM!</v>
      </c>
      <c r="AF49" s="92" t="e">
        <f t="shared" si="8"/>
        <v>#NUM!</v>
      </c>
      <c r="AG49" s="92" t="e">
        <f t="shared" si="9"/>
        <v>#NUM!</v>
      </c>
      <c r="AH49" s="92" t="e">
        <f t="shared" si="10"/>
        <v>#NUM!</v>
      </c>
      <c r="AI49" s="92" t="e">
        <f t="shared" si="11"/>
        <v>#NUM!</v>
      </c>
      <c r="AJ49" s="234"/>
    </row>
    <row r="50" spans="2:36" x14ac:dyDescent="0.3">
      <c r="B50" s="47">
        <v>46</v>
      </c>
      <c r="C50" s="47" t="s">
        <v>334</v>
      </c>
      <c r="D50" s="47" t="s">
        <v>148</v>
      </c>
      <c r="E50" s="47" t="s">
        <v>73</v>
      </c>
      <c r="F50" s="47" t="s">
        <v>83</v>
      </c>
      <c r="G50" s="207" t="s">
        <v>506</v>
      </c>
      <c r="H50" s="48">
        <v>44561</v>
      </c>
      <c r="I50" s="202" t="str">
        <f t="shared" si="0"/>
        <v>퇴사</v>
      </c>
      <c r="J50" s="85"/>
      <c r="K50" s="85" t="s">
        <v>70</v>
      </c>
      <c r="L50" s="81">
        <v>1</v>
      </c>
      <c r="M50" s="81">
        <v>0</v>
      </c>
      <c r="N50" s="49"/>
      <c r="O50" s="49"/>
      <c r="P50" s="49"/>
      <c r="Q50" s="80"/>
      <c r="R50" s="80" t="s">
        <v>114</v>
      </c>
      <c r="S50" s="203">
        <v>72110752066200</v>
      </c>
      <c r="T50" s="80" t="s">
        <v>434</v>
      </c>
      <c r="U50" s="49">
        <v>0</v>
      </c>
      <c r="V50" s="92">
        <f t="shared" si="1"/>
        <v>0</v>
      </c>
      <c r="W50" s="92">
        <f t="shared" si="2"/>
        <v>0</v>
      </c>
      <c r="X50" s="92">
        <f t="shared" si="3"/>
        <v>0</v>
      </c>
      <c r="Y50" s="48"/>
      <c r="Z50" s="90">
        <f t="shared" si="4"/>
        <v>101</v>
      </c>
      <c r="AA50" s="47"/>
      <c r="AB50" s="47"/>
      <c r="AC50" s="90">
        <f t="shared" si="5"/>
        <v>9</v>
      </c>
      <c r="AD50" s="92">
        <f t="shared" si="6"/>
        <v>0</v>
      </c>
      <c r="AE50" s="92">
        <f t="shared" si="7"/>
        <v>0</v>
      </c>
      <c r="AF50" s="92">
        <f t="shared" si="8"/>
        <v>0</v>
      </c>
      <c r="AG50" s="92">
        <f t="shared" si="9"/>
        <v>0</v>
      </c>
      <c r="AH50" s="92">
        <f t="shared" si="10"/>
        <v>0</v>
      </c>
      <c r="AI50" s="92">
        <f t="shared" si="11"/>
        <v>0</v>
      </c>
      <c r="AJ50" s="234" t="s">
        <v>443</v>
      </c>
    </row>
    <row r="51" spans="2:36" x14ac:dyDescent="0.3">
      <c r="B51" s="47">
        <v>47</v>
      </c>
      <c r="C51" s="270" t="s">
        <v>417</v>
      </c>
      <c r="D51" s="270" t="s">
        <v>203</v>
      </c>
      <c r="E51" s="270" t="s">
        <v>73</v>
      </c>
      <c r="F51" s="270" t="s">
        <v>83</v>
      </c>
      <c r="G51" s="271">
        <v>44896</v>
      </c>
      <c r="H51" s="48"/>
      <c r="I51" s="202" t="str">
        <f t="shared" si="0"/>
        <v>재직</v>
      </c>
      <c r="J51" s="85"/>
      <c r="K51" s="85"/>
      <c r="L51" s="81"/>
      <c r="M51" s="81"/>
      <c r="N51" s="49"/>
      <c r="O51" s="49"/>
      <c r="P51" s="49"/>
      <c r="Q51" s="80"/>
      <c r="R51" s="80" t="s">
        <v>114</v>
      </c>
      <c r="S51" s="203">
        <v>27812026127</v>
      </c>
      <c r="T51" s="80" t="s">
        <v>268</v>
      </c>
      <c r="U51" s="49">
        <v>0</v>
      </c>
      <c r="V51" s="92" t="e">
        <f t="shared" si="1"/>
        <v>#NUM!</v>
      </c>
      <c r="W51" s="92" t="e">
        <f t="shared" si="2"/>
        <v>#NUM!</v>
      </c>
      <c r="X51" s="92" t="e">
        <f t="shared" si="3"/>
        <v>#NUM!</v>
      </c>
      <c r="Y51" s="48"/>
      <c r="Z51" s="90" t="e">
        <f t="shared" si="4"/>
        <v>#NUM!</v>
      </c>
      <c r="AA51" s="47"/>
      <c r="AB51" s="47"/>
      <c r="AC51" s="90" t="e">
        <f t="shared" si="5"/>
        <v>#NUM!</v>
      </c>
      <c r="AD51" s="92" t="e">
        <f t="shared" si="6"/>
        <v>#NUM!</v>
      </c>
      <c r="AE51" s="92" t="e">
        <f t="shared" si="7"/>
        <v>#NUM!</v>
      </c>
      <c r="AF51" s="92" t="e">
        <f t="shared" si="8"/>
        <v>#NUM!</v>
      </c>
      <c r="AG51" s="92" t="e">
        <f t="shared" si="9"/>
        <v>#NUM!</v>
      </c>
      <c r="AH51" s="92" t="e">
        <f t="shared" si="10"/>
        <v>#NUM!</v>
      </c>
      <c r="AI51" s="92" t="e">
        <f t="shared" si="11"/>
        <v>#NUM!</v>
      </c>
      <c r="AJ51" s="234"/>
    </row>
    <row r="52" spans="2:36" x14ac:dyDescent="0.3">
      <c r="B52" s="47">
        <v>48</v>
      </c>
      <c r="C52" s="47" t="s">
        <v>336</v>
      </c>
      <c r="D52" s="47" t="s">
        <v>160</v>
      </c>
      <c r="E52" s="47" t="s">
        <v>126</v>
      </c>
      <c r="F52" s="47" t="s">
        <v>83</v>
      </c>
      <c r="G52" s="207">
        <v>42919</v>
      </c>
      <c r="H52" s="48"/>
      <c r="I52" s="202" t="str">
        <f t="shared" si="0"/>
        <v>재직</v>
      </c>
      <c r="J52" s="85"/>
      <c r="K52" s="85"/>
      <c r="L52" s="81">
        <v>1</v>
      </c>
      <c r="M52" s="81">
        <v>0</v>
      </c>
      <c r="N52" s="49"/>
      <c r="O52" s="49"/>
      <c r="P52" s="49"/>
      <c r="Q52" s="80"/>
      <c r="R52" s="80" t="s">
        <v>114</v>
      </c>
      <c r="S52" s="203">
        <v>3520937875373</v>
      </c>
      <c r="T52" s="80"/>
      <c r="U52" s="49">
        <v>0</v>
      </c>
      <c r="V52" s="92" t="e">
        <f t="shared" si="1"/>
        <v>#NUM!</v>
      </c>
      <c r="W52" s="92" t="e">
        <f t="shared" si="2"/>
        <v>#NUM!</v>
      </c>
      <c r="X52" s="92" t="e">
        <f t="shared" si="3"/>
        <v>#NUM!</v>
      </c>
      <c r="Y52" s="48"/>
      <c r="Z52" s="90" t="e">
        <f t="shared" si="4"/>
        <v>#NUM!</v>
      </c>
      <c r="AA52" s="47"/>
      <c r="AB52" s="47"/>
      <c r="AC52" s="90" t="e">
        <f t="shared" si="5"/>
        <v>#NUM!</v>
      </c>
      <c r="AD52" s="92" t="e">
        <f t="shared" si="6"/>
        <v>#NUM!</v>
      </c>
      <c r="AE52" s="92" t="e">
        <f t="shared" si="7"/>
        <v>#NUM!</v>
      </c>
      <c r="AF52" s="92" t="e">
        <f t="shared" si="8"/>
        <v>#NUM!</v>
      </c>
      <c r="AG52" s="92" t="e">
        <f t="shared" si="9"/>
        <v>#NUM!</v>
      </c>
      <c r="AH52" s="92" t="e">
        <f t="shared" si="10"/>
        <v>#NUM!</v>
      </c>
      <c r="AI52" s="92" t="e">
        <f t="shared" si="11"/>
        <v>#NUM!</v>
      </c>
      <c r="AJ52" s="234"/>
    </row>
    <row r="53" spans="2:36" x14ac:dyDescent="0.3">
      <c r="B53" s="47">
        <v>49</v>
      </c>
      <c r="C53" s="47" t="s">
        <v>356</v>
      </c>
      <c r="D53" s="47" t="s">
        <v>197</v>
      </c>
      <c r="E53" s="47" t="s">
        <v>93</v>
      </c>
      <c r="F53" s="47" t="s">
        <v>83</v>
      </c>
      <c r="G53" s="207" t="s">
        <v>496</v>
      </c>
      <c r="H53" s="48"/>
      <c r="I53" s="202" t="str">
        <f t="shared" si="0"/>
        <v>재직</v>
      </c>
      <c r="J53" s="85"/>
      <c r="K53" s="85"/>
      <c r="L53" s="81">
        <v>0</v>
      </c>
      <c r="M53" s="81">
        <v>0</v>
      </c>
      <c r="N53" s="49"/>
      <c r="O53" s="49"/>
      <c r="P53" s="49"/>
      <c r="Q53" s="80"/>
      <c r="R53" s="80" t="s">
        <v>114</v>
      </c>
      <c r="S53" s="203">
        <v>15007352074657</v>
      </c>
      <c r="T53" s="80"/>
      <c r="U53" s="49">
        <v>0</v>
      </c>
      <c r="V53" s="92" t="e">
        <f t="shared" si="1"/>
        <v>#NUM!</v>
      </c>
      <c r="W53" s="92" t="e">
        <f t="shared" si="2"/>
        <v>#NUM!</v>
      </c>
      <c r="X53" s="92" t="e">
        <f t="shared" si="3"/>
        <v>#NUM!</v>
      </c>
      <c r="Y53" s="48"/>
      <c r="Z53" s="90" t="e">
        <f t="shared" si="4"/>
        <v>#NUM!</v>
      </c>
      <c r="AA53" s="47"/>
      <c r="AB53" s="47"/>
      <c r="AC53" s="90" t="e">
        <f t="shared" si="5"/>
        <v>#NUM!</v>
      </c>
      <c r="AD53" s="92" t="e">
        <f t="shared" si="6"/>
        <v>#NUM!</v>
      </c>
      <c r="AE53" s="92" t="e">
        <f t="shared" si="7"/>
        <v>#NUM!</v>
      </c>
      <c r="AF53" s="92" t="e">
        <f t="shared" si="8"/>
        <v>#NUM!</v>
      </c>
      <c r="AG53" s="92" t="e">
        <f t="shared" si="9"/>
        <v>#NUM!</v>
      </c>
      <c r="AH53" s="92" t="e">
        <f t="shared" si="10"/>
        <v>#NUM!</v>
      </c>
      <c r="AI53" s="92" t="e">
        <f t="shared" si="11"/>
        <v>#NUM!</v>
      </c>
      <c r="AJ53" s="234"/>
    </row>
    <row r="54" spans="2:36" x14ac:dyDescent="0.3">
      <c r="B54" s="47">
        <v>50</v>
      </c>
      <c r="C54" s="47" t="s">
        <v>376</v>
      </c>
      <c r="D54" s="47" t="s">
        <v>202</v>
      </c>
      <c r="E54" s="47" t="s">
        <v>93</v>
      </c>
      <c r="F54" s="47" t="s">
        <v>83</v>
      </c>
      <c r="G54" s="207">
        <v>44531</v>
      </c>
      <c r="H54" s="48"/>
      <c r="I54" s="202" t="str">
        <f t="shared" si="0"/>
        <v>재직</v>
      </c>
      <c r="J54" s="85"/>
      <c r="K54" s="85"/>
      <c r="L54" s="81">
        <v>0</v>
      </c>
      <c r="M54" s="81">
        <v>2</v>
      </c>
      <c r="N54" s="49"/>
      <c r="O54" s="49"/>
      <c r="P54" s="49"/>
      <c r="Q54" s="80"/>
      <c r="R54" s="80" t="s">
        <v>28</v>
      </c>
      <c r="S54" s="203">
        <v>83980101560333</v>
      </c>
      <c r="T54" s="80"/>
      <c r="U54" s="49">
        <v>0</v>
      </c>
      <c r="V54" s="92" t="e">
        <f t="shared" si="1"/>
        <v>#NUM!</v>
      </c>
      <c r="W54" s="92" t="e">
        <f t="shared" si="2"/>
        <v>#NUM!</v>
      </c>
      <c r="X54" s="92" t="e">
        <f t="shared" si="3"/>
        <v>#NUM!</v>
      </c>
      <c r="Y54" s="48"/>
      <c r="Z54" s="90" t="e">
        <f t="shared" si="4"/>
        <v>#NUM!</v>
      </c>
      <c r="AA54" s="47"/>
      <c r="AB54" s="47"/>
      <c r="AC54" s="90" t="e">
        <f t="shared" si="5"/>
        <v>#NUM!</v>
      </c>
      <c r="AD54" s="92" t="e">
        <f t="shared" si="6"/>
        <v>#NUM!</v>
      </c>
      <c r="AE54" s="92" t="e">
        <f t="shared" si="7"/>
        <v>#NUM!</v>
      </c>
      <c r="AF54" s="92" t="e">
        <f t="shared" si="8"/>
        <v>#NUM!</v>
      </c>
      <c r="AG54" s="92" t="e">
        <f t="shared" si="9"/>
        <v>#NUM!</v>
      </c>
      <c r="AH54" s="92" t="e">
        <f t="shared" si="10"/>
        <v>#NUM!</v>
      </c>
      <c r="AI54" s="92" t="e">
        <f t="shared" si="11"/>
        <v>#NUM!</v>
      </c>
      <c r="AJ54" s="234"/>
    </row>
    <row r="55" spans="2:36" x14ac:dyDescent="0.3">
      <c r="B55" s="47">
        <v>51</v>
      </c>
      <c r="C55" s="47" t="s">
        <v>349</v>
      </c>
      <c r="D55" s="47" t="s">
        <v>158</v>
      </c>
      <c r="E55" s="47" t="s">
        <v>399</v>
      </c>
      <c r="F55" s="47" t="s">
        <v>83</v>
      </c>
      <c r="G55" s="207" t="s">
        <v>523</v>
      </c>
      <c r="H55" s="48"/>
      <c r="I55" s="202" t="str">
        <f t="shared" si="0"/>
        <v>재직</v>
      </c>
      <c r="J55" s="85"/>
      <c r="K55" s="85"/>
      <c r="L55" s="81">
        <v>0</v>
      </c>
      <c r="M55" s="81">
        <v>0</v>
      </c>
      <c r="N55" s="49"/>
      <c r="O55" s="49"/>
      <c r="P55" s="49"/>
      <c r="Q55" s="80"/>
      <c r="R55" s="80" t="s">
        <v>135</v>
      </c>
      <c r="S55" s="203">
        <v>1508040461</v>
      </c>
      <c r="T55" s="80" t="s">
        <v>269</v>
      </c>
      <c r="U55" s="49">
        <v>0</v>
      </c>
      <c r="V55" s="92" t="e">
        <f t="shared" si="1"/>
        <v>#NUM!</v>
      </c>
      <c r="W55" s="92" t="e">
        <f t="shared" si="2"/>
        <v>#NUM!</v>
      </c>
      <c r="X55" s="92" t="e">
        <f t="shared" si="3"/>
        <v>#NUM!</v>
      </c>
      <c r="Y55" s="48"/>
      <c r="Z55" s="90" t="e">
        <f t="shared" si="4"/>
        <v>#NUM!</v>
      </c>
      <c r="AA55" s="47"/>
      <c r="AB55" s="47"/>
      <c r="AC55" s="90" t="e">
        <f t="shared" si="5"/>
        <v>#NUM!</v>
      </c>
      <c r="AD55" s="92" t="e">
        <f t="shared" si="6"/>
        <v>#NUM!</v>
      </c>
      <c r="AE55" s="92" t="e">
        <f t="shared" si="7"/>
        <v>#NUM!</v>
      </c>
      <c r="AF55" s="92" t="e">
        <f t="shared" si="8"/>
        <v>#NUM!</v>
      </c>
      <c r="AG55" s="92" t="e">
        <f t="shared" si="9"/>
        <v>#NUM!</v>
      </c>
      <c r="AH55" s="92" t="e">
        <f t="shared" si="10"/>
        <v>#NUM!</v>
      </c>
      <c r="AI55" s="92" t="e">
        <f t="shared" si="11"/>
        <v>#NUM!</v>
      </c>
      <c r="AJ55" s="234"/>
    </row>
    <row r="56" spans="2:36" x14ac:dyDescent="0.3">
      <c r="B56" s="47">
        <v>52</v>
      </c>
      <c r="C56" s="270" t="s">
        <v>357</v>
      </c>
      <c r="D56" s="270" t="s">
        <v>154</v>
      </c>
      <c r="E56" s="270" t="s">
        <v>399</v>
      </c>
      <c r="F56" s="270" t="s">
        <v>83</v>
      </c>
      <c r="G56" s="271">
        <v>44743</v>
      </c>
      <c r="H56" s="48"/>
      <c r="I56" s="202" t="str">
        <f t="shared" si="0"/>
        <v>재직</v>
      </c>
      <c r="J56" s="85"/>
      <c r="K56" s="85"/>
      <c r="L56" s="81">
        <v>0</v>
      </c>
      <c r="M56" s="81">
        <v>0</v>
      </c>
      <c r="N56" s="49"/>
      <c r="O56" s="49"/>
      <c r="P56" s="49"/>
      <c r="Q56" s="80"/>
      <c r="R56" s="80" t="s">
        <v>90</v>
      </c>
      <c r="S56" s="203">
        <v>74112090415</v>
      </c>
      <c r="T56" s="80" t="s">
        <v>303</v>
      </c>
      <c r="U56" s="49">
        <v>0</v>
      </c>
      <c r="V56" s="92" t="e">
        <f t="shared" si="1"/>
        <v>#NUM!</v>
      </c>
      <c r="W56" s="92" t="e">
        <f t="shared" si="2"/>
        <v>#NUM!</v>
      </c>
      <c r="X56" s="92" t="e">
        <f t="shared" si="3"/>
        <v>#NUM!</v>
      </c>
      <c r="Y56" s="48"/>
      <c r="Z56" s="90" t="e">
        <f t="shared" si="4"/>
        <v>#NUM!</v>
      </c>
      <c r="AA56" s="47"/>
      <c r="AB56" s="47"/>
      <c r="AC56" s="90" t="e">
        <f t="shared" si="5"/>
        <v>#NUM!</v>
      </c>
      <c r="AD56" s="92" t="e">
        <f t="shared" si="6"/>
        <v>#NUM!</v>
      </c>
      <c r="AE56" s="92" t="e">
        <f t="shared" si="7"/>
        <v>#NUM!</v>
      </c>
      <c r="AF56" s="92" t="e">
        <f t="shared" si="8"/>
        <v>#NUM!</v>
      </c>
      <c r="AG56" s="92" t="e">
        <f t="shared" si="9"/>
        <v>#NUM!</v>
      </c>
      <c r="AH56" s="92" t="e">
        <f t="shared" si="10"/>
        <v>#NUM!</v>
      </c>
      <c r="AI56" s="92" t="e">
        <f t="shared" si="11"/>
        <v>#NUM!</v>
      </c>
      <c r="AJ56" s="234"/>
    </row>
    <row r="57" spans="2:36" x14ac:dyDescent="0.3">
      <c r="B57" s="47">
        <v>53</v>
      </c>
      <c r="C57" s="47" t="s">
        <v>312</v>
      </c>
      <c r="D57" s="47" t="s">
        <v>241</v>
      </c>
      <c r="E57" s="47" t="s">
        <v>465</v>
      </c>
      <c r="F57" s="47" t="s">
        <v>83</v>
      </c>
      <c r="G57" s="48">
        <v>41589</v>
      </c>
      <c r="H57" s="48">
        <v>44620</v>
      </c>
      <c r="I57" s="202" t="str">
        <f t="shared" si="0"/>
        <v>퇴사</v>
      </c>
      <c r="J57" s="85">
        <v>2022</v>
      </c>
      <c r="K57" s="85" t="s">
        <v>118</v>
      </c>
      <c r="L57" s="81">
        <v>1</v>
      </c>
      <c r="M57" s="81">
        <v>1</v>
      </c>
      <c r="N57" s="49"/>
      <c r="O57" s="49"/>
      <c r="P57" s="49"/>
      <c r="Q57" s="80"/>
      <c r="R57" s="80" t="s">
        <v>135</v>
      </c>
      <c r="S57" s="203">
        <v>1508040462</v>
      </c>
      <c r="T57" s="80"/>
      <c r="U57" s="49">
        <v>27142010</v>
      </c>
      <c r="V57" s="92">
        <f t="shared" si="1"/>
        <v>423400</v>
      </c>
      <c r="W57" s="92">
        <f t="shared" si="2"/>
        <v>42340</v>
      </c>
      <c r="X57" s="92">
        <f t="shared" si="3"/>
        <v>26676270</v>
      </c>
      <c r="Y57" s="48">
        <v>44690</v>
      </c>
      <c r="Z57" s="90">
        <f t="shared" si="4"/>
        <v>100</v>
      </c>
      <c r="AA57" s="47"/>
      <c r="AB57" s="47"/>
      <c r="AC57" s="90">
        <f t="shared" si="5"/>
        <v>9</v>
      </c>
      <c r="AD57" s="92">
        <f t="shared" si="6"/>
        <v>3500000</v>
      </c>
      <c r="AE57" s="92">
        <f t="shared" si="7"/>
        <v>31522680</v>
      </c>
      <c r="AF57" s="92">
        <f t="shared" si="8"/>
        <v>22113608</v>
      </c>
      <c r="AG57" s="92">
        <f t="shared" si="9"/>
        <v>9409072</v>
      </c>
      <c r="AH57" s="92">
        <f t="shared" si="10"/>
        <v>564544</v>
      </c>
      <c r="AI57" s="92">
        <f t="shared" si="11"/>
        <v>423408</v>
      </c>
      <c r="AJ57" s="234"/>
    </row>
    <row r="58" spans="2:36" x14ac:dyDescent="0.3">
      <c r="B58" s="47">
        <v>54</v>
      </c>
      <c r="C58" s="47" t="s">
        <v>314</v>
      </c>
      <c r="D58" s="47" t="s">
        <v>225</v>
      </c>
      <c r="E58" s="47" t="s">
        <v>69</v>
      </c>
      <c r="F58" s="47" t="s">
        <v>83</v>
      </c>
      <c r="G58" s="207">
        <v>44046</v>
      </c>
      <c r="H58" s="48">
        <v>44804</v>
      </c>
      <c r="I58" s="202" t="str">
        <f t="shared" si="0"/>
        <v>퇴사</v>
      </c>
      <c r="J58" s="85">
        <v>2022</v>
      </c>
      <c r="K58" s="85" t="s">
        <v>61</v>
      </c>
      <c r="L58" s="81">
        <v>1</v>
      </c>
      <c r="M58" s="81">
        <v>0</v>
      </c>
      <c r="N58" s="49"/>
      <c r="O58" s="49"/>
      <c r="P58" s="49"/>
      <c r="Q58" s="80"/>
      <c r="R58" s="80" t="s">
        <v>135</v>
      </c>
      <c r="S58" s="203">
        <v>3808258720</v>
      </c>
      <c r="T58" s="234"/>
      <c r="U58" s="49">
        <v>0</v>
      </c>
      <c r="V58" s="92">
        <f t="shared" si="1"/>
        <v>0</v>
      </c>
      <c r="W58" s="92">
        <f t="shared" si="2"/>
        <v>0</v>
      </c>
      <c r="X58" s="92">
        <f t="shared" si="3"/>
        <v>0</v>
      </c>
      <c r="Y58" s="48"/>
      <c r="Z58" s="90">
        <f t="shared" si="4"/>
        <v>25</v>
      </c>
      <c r="AA58" s="47"/>
      <c r="AB58" s="47"/>
      <c r="AC58" s="90">
        <f t="shared" si="5"/>
        <v>3</v>
      </c>
      <c r="AD58" s="92">
        <f t="shared" si="6"/>
        <v>0</v>
      </c>
      <c r="AE58" s="92">
        <f t="shared" si="7"/>
        <v>0</v>
      </c>
      <c r="AF58" s="92">
        <f t="shared" si="8"/>
        <v>0</v>
      </c>
      <c r="AG58" s="92">
        <f t="shared" si="9"/>
        <v>0</v>
      </c>
      <c r="AH58" s="92">
        <f t="shared" si="10"/>
        <v>0</v>
      </c>
      <c r="AI58" s="92">
        <f t="shared" si="11"/>
        <v>0</v>
      </c>
      <c r="AJ58" s="234"/>
    </row>
    <row r="59" spans="2:36" ht="33" x14ac:dyDescent="0.3">
      <c r="B59" s="47">
        <v>55</v>
      </c>
      <c r="C59" s="47" t="s">
        <v>326</v>
      </c>
      <c r="D59" s="47" t="s">
        <v>150</v>
      </c>
      <c r="E59" s="47" t="s">
        <v>69</v>
      </c>
      <c r="F59" s="47" t="s">
        <v>83</v>
      </c>
      <c r="G59" s="207">
        <v>44046</v>
      </c>
      <c r="H59" s="48">
        <v>44773</v>
      </c>
      <c r="I59" s="202" t="str">
        <f t="shared" si="0"/>
        <v>퇴사</v>
      </c>
      <c r="J59" s="85">
        <v>2022</v>
      </c>
      <c r="K59" s="85" t="s">
        <v>397</v>
      </c>
      <c r="L59" s="81">
        <v>0</v>
      </c>
      <c r="M59" s="81">
        <v>0</v>
      </c>
      <c r="N59" s="49"/>
      <c r="O59" s="49"/>
      <c r="P59" s="49"/>
      <c r="Q59" s="80"/>
      <c r="R59" s="80" t="s">
        <v>90</v>
      </c>
      <c r="S59" s="203">
        <v>24912075318</v>
      </c>
      <c r="T59" s="80" t="s">
        <v>207</v>
      </c>
      <c r="U59" s="49">
        <v>0</v>
      </c>
      <c r="V59" s="92">
        <f t="shared" si="1"/>
        <v>0</v>
      </c>
      <c r="W59" s="92">
        <f t="shared" si="2"/>
        <v>0</v>
      </c>
      <c r="X59" s="92">
        <f t="shared" si="3"/>
        <v>0</v>
      </c>
      <c r="Y59" s="48"/>
      <c r="Z59" s="90">
        <f t="shared" si="4"/>
        <v>24</v>
      </c>
      <c r="AA59" s="47"/>
      <c r="AB59" s="47"/>
      <c r="AC59" s="90">
        <f t="shared" si="5"/>
        <v>2</v>
      </c>
      <c r="AD59" s="92">
        <f t="shared" si="6"/>
        <v>0</v>
      </c>
      <c r="AE59" s="92">
        <f t="shared" si="7"/>
        <v>0</v>
      </c>
      <c r="AF59" s="92">
        <f t="shared" si="8"/>
        <v>0</v>
      </c>
      <c r="AG59" s="92">
        <f t="shared" si="9"/>
        <v>0</v>
      </c>
      <c r="AH59" s="92">
        <f t="shared" si="10"/>
        <v>0</v>
      </c>
      <c r="AI59" s="92">
        <f t="shared" si="11"/>
        <v>0</v>
      </c>
      <c r="AJ59" s="235" t="s">
        <v>448</v>
      </c>
    </row>
    <row r="60" spans="2:36" x14ac:dyDescent="0.3">
      <c r="B60" s="47">
        <v>56</v>
      </c>
      <c r="C60" s="270" t="s">
        <v>332</v>
      </c>
      <c r="D60" s="270" t="s">
        <v>210</v>
      </c>
      <c r="E60" s="270" t="s">
        <v>543</v>
      </c>
      <c r="F60" s="270" t="s">
        <v>83</v>
      </c>
      <c r="G60" s="271">
        <v>44743</v>
      </c>
      <c r="H60" s="48">
        <v>44865</v>
      </c>
      <c r="I60" s="202" t="str">
        <f t="shared" si="0"/>
        <v>퇴사</v>
      </c>
      <c r="J60" s="85"/>
      <c r="K60" s="85"/>
      <c r="L60" s="81">
        <v>0</v>
      </c>
      <c r="M60" s="81">
        <v>0</v>
      </c>
      <c r="N60" s="49"/>
      <c r="O60" s="49"/>
      <c r="P60" s="49"/>
      <c r="Q60" s="80"/>
      <c r="R60" s="80" t="s">
        <v>90</v>
      </c>
      <c r="S60" s="203">
        <v>74701752256401</v>
      </c>
      <c r="T60" s="80"/>
      <c r="U60" s="49">
        <v>0</v>
      </c>
      <c r="V60" s="92">
        <f t="shared" si="1"/>
        <v>0</v>
      </c>
      <c r="W60" s="92">
        <f t="shared" si="2"/>
        <v>0</v>
      </c>
      <c r="X60" s="92">
        <f t="shared" si="3"/>
        <v>0</v>
      </c>
      <c r="Y60" s="48"/>
      <c r="Z60" s="90">
        <f t="shared" si="4"/>
        <v>4</v>
      </c>
      <c r="AA60" s="47"/>
      <c r="AB60" s="47"/>
      <c r="AC60" s="90">
        <f t="shared" si="5"/>
        <v>1</v>
      </c>
      <c r="AD60" s="92">
        <f t="shared" si="6"/>
        <v>0</v>
      </c>
      <c r="AE60" s="92">
        <f t="shared" si="7"/>
        <v>0</v>
      </c>
      <c r="AF60" s="92">
        <f t="shared" si="8"/>
        <v>0</v>
      </c>
      <c r="AG60" s="92">
        <f t="shared" si="9"/>
        <v>0</v>
      </c>
      <c r="AH60" s="92">
        <f t="shared" si="10"/>
        <v>0</v>
      </c>
      <c r="AI60" s="92">
        <f t="shared" si="11"/>
        <v>0</v>
      </c>
      <c r="AJ60" s="234" t="s">
        <v>254</v>
      </c>
    </row>
    <row r="61" spans="2:36" x14ac:dyDescent="0.3">
      <c r="B61" s="47">
        <v>57</v>
      </c>
      <c r="C61" s="47" t="s">
        <v>369</v>
      </c>
      <c r="D61" s="47" t="s">
        <v>238</v>
      </c>
      <c r="E61" s="47" t="s">
        <v>552</v>
      </c>
      <c r="F61" s="47" t="s">
        <v>83</v>
      </c>
      <c r="G61" s="207" t="s">
        <v>501</v>
      </c>
      <c r="H61" s="48">
        <v>44865</v>
      </c>
      <c r="I61" s="202" t="str">
        <f t="shared" si="0"/>
        <v>퇴사</v>
      </c>
      <c r="J61" s="85"/>
      <c r="K61" s="85"/>
      <c r="L61" s="81">
        <v>2</v>
      </c>
      <c r="M61" s="81">
        <v>0</v>
      </c>
      <c r="N61" s="49"/>
      <c r="O61" s="49"/>
      <c r="P61" s="49"/>
      <c r="Q61" s="80"/>
      <c r="R61" s="80" t="s">
        <v>139</v>
      </c>
      <c r="S61" s="203">
        <v>31005027402201</v>
      </c>
      <c r="T61" s="80"/>
      <c r="U61" s="49">
        <v>0</v>
      </c>
      <c r="V61" s="92">
        <f t="shared" si="1"/>
        <v>0</v>
      </c>
      <c r="W61" s="92">
        <f t="shared" si="2"/>
        <v>0</v>
      </c>
      <c r="X61" s="92">
        <f t="shared" si="3"/>
        <v>0</v>
      </c>
      <c r="Y61" s="48"/>
      <c r="Z61" s="90">
        <f t="shared" si="4"/>
        <v>66</v>
      </c>
      <c r="AA61" s="47"/>
      <c r="AB61" s="47"/>
      <c r="AC61" s="90">
        <f t="shared" si="5"/>
        <v>6</v>
      </c>
      <c r="AD61" s="92">
        <f t="shared" si="6"/>
        <v>0</v>
      </c>
      <c r="AE61" s="92">
        <f t="shared" si="7"/>
        <v>0</v>
      </c>
      <c r="AF61" s="92">
        <f t="shared" si="8"/>
        <v>0</v>
      </c>
      <c r="AG61" s="92">
        <f t="shared" si="9"/>
        <v>0</v>
      </c>
      <c r="AH61" s="92">
        <f t="shared" si="10"/>
        <v>0</v>
      </c>
      <c r="AI61" s="92">
        <f t="shared" si="11"/>
        <v>0</v>
      </c>
      <c r="AJ61" s="234"/>
    </row>
    <row r="62" spans="2:36" ht="15.75" customHeight="1" x14ac:dyDescent="0.3">
      <c r="B62" s="47">
        <v>58</v>
      </c>
      <c r="C62" s="47" t="s">
        <v>379</v>
      </c>
      <c r="D62" s="47" t="s">
        <v>233</v>
      </c>
      <c r="E62" s="47" t="s">
        <v>557</v>
      </c>
      <c r="F62" s="47" t="s">
        <v>83</v>
      </c>
      <c r="G62" s="207">
        <v>42584</v>
      </c>
      <c r="H62" s="48">
        <v>44903</v>
      </c>
      <c r="I62" s="202" t="str">
        <f t="shared" si="0"/>
        <v>퇴사</v>
      </c>
      <c r="J62" s="85"/>
      <c r="K62" s="85"/>
      <c r="L62" s="81">
        <v>1</v>
      </c>
      <c r="M62" s="81">
        <v>0</v>
      </c>
      <c r="N62" s="49"/>
      <c r="O62" s="49"/>
      <c r="P62" s="49"/>
      <c r="Q62" s="80"/>
      <c r="R62" s="80" t="s">
        <v>90</v>
      </c>
      <c r="S62" s="203">
        <v>3120037403391</v>
      </c>
      <c r="T62" s="80"/>
      <c r="U62" s="49">
        <v>0</v>
      </c>
      <c r="V62" s="92">
        <f t="shared" si="1"/>
        <v>0</v>
      </c>
      <c r="W62" s="92">
        <f t="shared" si="2"/>
        <v>0</v>
      </c>
      <c r="X62" s="92">
        <f t="shared" si="3"/>
        <v>0</v>
      </c>
      <c r="Y62" s="48"/>
      <c r="Z62" s="90">
        <f t="shared" si="4"/>
        <v>77</v>
      </c>
      <c r="AA62" s="47"/>
      <c r="AB62" s="47"/>
      <c r="AC62" s="90">
        <f t="shared" si="5"/>
        <v>7</v>
      </c>
      <c r="AD62" s="92">
        <f t="shared" si="6"/>
        <v>0</v>
      </c>
      <c r="AE62" s="92">
        <f t="shared" si="7"/>
        <v>0</v>
      </c>
      <c r="AF62" s="92">
        <f t="shared" si="8"/>
        <v>0</v>
      </c>
      <c r="AG62" s="92">
        <f t="shared" si="9"/>
        <v>0</v>
      </c>
      <c r="AH62" s="92">
        <f t="shared" si="10"/>
        <v>0</v>
      </c>
      <c r="AI62" s="92">
        <f t="shared" si="11"/>
        <v>0</v>
      </c>
      <c r="AJ62" s="233"/>
    </row>
    <row r="63" spans="2:36" x14ac:dyDescent="0.3">
      <c r="B63" s="47">
        <v>59</v>
      </c>
      <c r="C63" s="47" t="s">
        <v>333</v>
      </c>
      <c r="D63" s="47" t="s">
        <v>242</v>
      </c>
      <c r="E63" s="47" t="s">
        <v>536</v>
      </c>
      <c r="F63" s="47" t="s">
        <v>83</v>
      </c>
      <c r="G63" s="207">
        <v>43313</v>
      </c>
      <c r="H63" s="48">
        <v>44928</v>
      </c>
      <c r="I63" s="202" t="str">
        <f t="shared" si="0"/>
        <v>퇴사</v>
      </c>
      <c r="J63" s="85"/>
      <c r="K63" s="85"/>
      <c r="L63" s="81">
        <v>2</v>
      </c>
      <c r="M63" s="81">
        <v>1</v>
      </c>
      <c r="N63" s="49"/>
      <c r="O63" s="49"/>
      <c r="P63" s="49"/>
      <c r="Q63" s="80"/>
      <c r="R63" s="80" t="s">
        <v>90</v>
      </c>
      <c r="S63" s="203">
        <v>77902562111</v>
      </c>
      <c r="T63" s="80"/>
      <c r="U63" s="49">
        <v>0</v>
      </c>
      <c r="V63" s="92">
        <f t="shared" si="1"/>
        <v>0</v>
      </c>
      <c r="W63" s="92">
        <f t="shared" si="2"/>
        <v>0</v>
      </c>
      <c r="X63" s="92">
        <f t="shared" si="3"/>
        <v>0</v>
      </c>
      <c r="Y63" s="48"/>
      <c r="Z63" s="90">
        <f t="shared" si="4"/>
        <v>54</v>
      </c>
      <c r="AA63" s="47"/>
      <c r="AB63" s="47"/>
      <c r="AC63" s="90">
        <f t="shared" si="5"/>
        <v>5</v>
      </c>
      <c r="AD63" s="92">
        <f t="shared" si="6"/>
        <v>0</v>
      </c>
      <c r="AE63" s="92">
        <f t="shared" si="7"/>
        <v>0</v>
      </c>
      <c r="AF63" s="92">
        <f t="shared" si="8"/>
        <v>0</v>
      </c>
      <c r="AG63" s="92">
        <f t="shared" si="9"/>
        <v>0</v>
      </c>
      <c r="AH63" s="92">
        <f t="shared" si="10"/>
        <v>0</v>
      </c>
      <c r="AI63" s="92">
        <f t="shared" si="11"/>
        <v>0</v>
      </c>
      <c r="AJ63" s="233"/>
    </row>
    <row r="64" spans="2:36" x14ac:dyDescent="0.3">
      <c r="B64" s="47">
        <v>60</v>
      </c>
      <c r="C64" s="47" t="s">
        <v>325</v>
      </c>
      <c r="D64" s="47" t="s">
        <v>244</v>
      </c>
      <c r="E64" s="47" t="s">
        <v>481</v>
      </c>
      <c r="F64" s="47" t="s">
        <v>83</v>
      </c>
      <c r="G64" s="207" t="s">
        <v>494</v>
      </c>
      <c r="H64" s="48">
        <v>44913</v>
      </c>
      <c r="I64" s="202" t="str">
        <f t="shared" si="0"/>
        <v>퇴사</v>
      </c>
      <c r="J64" s="85"/>
      <c r="K64" s="85"/>
      <c r="L64" s="81">
        <v>4</v>
      </c>
      <c r="M64" s="81">
        <v>3</v>
      </c>
      <c r="N64" s="49"/>
      <c r="O64" s="49"/>
      <c r="P64" s="49"/>
      <c r="Q64" s="80"/>
      <c r="R64" s="80" t="s">
        <v>28</v>
      </c>
      <c r="S64" s="203">
        <v>62680104149979</v>
      </c>
      <c r="T64" s="80"/>
      <c r="U64" s="49">
        <v>0</v>
      </c>
      <c r="V64" s="92">
        <f t="shared" si="1"/>
        <v>0</v>
      </c>
      <c r="W64" s="92">
        <f t="shared" si="2"/>
        <v>0</v>
      </c>
      <c r="X64" s="92">
        <f t="shared" si="3"/>
        <v>0</v>
      </c>
      <c r="Y64" s="48"/>
      <c r="Z64" s="90">
        <f t="shared" si="4"/>
        <v>64</v>
      </c>
      <c r="AA64" s="47"/>
      <c r="AB64" s="47"/>
      <c r="AC64" s="90">
        <f t="shared" si="5"/>
        <v>6</v>
      </c>
      <c r="AD64" s="92">
        <f t="shared" si="6"/>
        <v>0</v>
      </c>
      <c r="AE64" s="92">
        <f t="shared" si="7"/>
        <v>0</v>
      </c>
      <c r="AF64" s="92">
        <f t="shared" si="8"/>
        <v>0</v>
      </c>
      <c r="AG64" s="92">
        <f t="shared" si="9"/>
        <v>0</v>
      </c>
      <c r="AH64" s="92">
        <f t="shared" si="10"/>
        <v>0</v>
      </c>
      <c r="AI64" s="92">
        <f t="shared" si="11"/>
        <v>0</v>
      </c>
      <c r="AJ64" s="233"/>
    </row>
    <row r="65" spans="2:36" x14ac:dyDescent="0.3">
      <c r="B65" s="47">
        <v>61</v>
      </c>
      <c r="C65" s="47" t="s">
        <v>379</v>
      </c>
      <c r="D65" s="47" t="s">
        <v>233</v>
      </c>
      <c r="E65" s="47" t="s">
        <v>557</v>
      </c>
      <c r="F65" s="47" t="s">
        <v>83</v>
      </c>
      <c r="G65" s="207">
        <v>42584</v>
      </c>
      <c r="H65" s="48">
        <v>44903</v>
      </c>
      <c r="I65" s="202" t="str">
        <f t="shared" si="0"/>
        <v>퇴사</v>
      </c>
      <c r="J65" s="85"/>
      <c r="K65" s="85"/>
      <c r="L65" s="81">
        <v>1</v>
      </c>
      <c r="M65" s="81">
        <v>0</v>
      </c>
      <c r="N65" s="49"/>
      <c r="O65" s="49"/>
      <c r="P65" s="49"/>
      <c r="Q65" s="80"/>
      <c r="R65" s="80" t="s">
        <v>90</v>
      </c>
      <c r="S65" s="203">
        <v>3120037403391</v>
      </c>
      <c r="T65" s="80"/>
      <c r="U65" s="49">
        <v>0</v>
      </c>
      <c r="V65" s="92">
        <f t="shared" si="1"/>
        <v>0</v>
      </c>
      <c r="W65" s="92">
        <f t="shared" si="2"/>
        <v>0</v>
      </c>
      <c r="X65" s="92">
        <f t="shared" si="3"/>
        <v>0</v>
      </c>
      <c r="Y65" s="48"/>
      <c r="Z65" s="90">
        <f t="shared" si="4"/>
        <v>77</v>
      </c>
      <c r="AA65" s="47"/>
      <c r="AB65" s="47"/>
      <c r="AC65" s="90">
        <f t="shared" si="5"/>
        <v>7</v>
      </c>
      <c r="AD65" s="92">
        <f t="shared" si="6"/>
        <v>0</v>
      </c>
      <c r="AE65" s="92">
        <f t="shared" si="7"/>
        <v>0</v>
      </c>
      <c r="AF65" s="92">
        <f t="shared" si="8"/>
        <v>0</v>
      </c>
      <c r="AG65" s="92">
        <f t="shared" si="9"/>
        <v>0</v>
      </c>
      <c r="AH65" s="92">
        <f t="shared" si="10"/>
        <v>0</v>
      </c>
      <c r="AI65" s="92">
        <f t="shared" si="11"/>
        <v>0</v>
      </c>
      <c r="AJ65" s="233"/>
    </row>
    <row r="66" spans="2:36" x14ac:dyDescent="0.3">
      <c r="B66" s="47">
        <v>62</v>
      </c>
      <c r="C66" s="47" t="s">
        <v>333</v>
      </c>
      <c r="D66" s="47" t="s">
        <v>242</v>
      </c>
      <c r="E66" s="47" t="s">
        <v>536</v>
      </c>
      <c r="F66" s="47" t="s">
        <v>83</v>
      </c>
      <c r="G66" s="207">
        <v>43313</v>
      </c>
      <c r="H66" s="48">
        <v>44928</v>
      </c>
      <c r="I66" s="202" t="str">
        <f t="shared" si="0"/>
        <v>퇴사</v>
      </c>
      <c r="J66" s="85"/>
      <c r="K66" s="85"/>
      <c r="L66" s="81">
        <v>2</v>
      </c>
      <c r="M66" s="81">
        <v>1</v>
      </c>
      <c r="N66" s="49"/>
      <c r="O66" s="49"/>
      <c r="P66" s="49"/>
      <c r="Q66" s="80"/>
      <c r="R66" s="80" t="s">
        <v>90</v>
      </c>
      <c r="S66" s="203">
        <v>77902562111</v>
      </c>
      <c r="T66" s="80"/>
      <c r="U66" s="49">
        <v>0</v>
      </c>
      <c r="V66" s="92">
        <f t="shared" si="1"/>
        <v>0</v>
      </c>
      <c r="W66" s="92">
        <f t="shared" si="2"/>
        <v>0</v>
      </c>
      <c r="X66" s="92">
        <f t="shared" si="3"/>
        <v>0</v>
      </c>
      <c r="Y66" s="48"/>
      <c r="Z66" s="90">
        <f t="shared" si="4"/>
        <v>54</v>
      </c>
      <c r="AA66" s="47"/>
      <c r="AB66" s="47"/>
      <c r="AC66" s="90">
        <f t="shared" si="5"/>
        <v>5</v>
      </c>
      <c r="AD66" s="92">
        <f t="shared" si="6"/>
        <v>0</v>
      </c>
      <c r="AE66" s="92">
        <f t="shared" si="7"/>
        <v>0</v>
      </c>
      <c r="AF66" s="92">
        <f t="shared" si="8"/>
        <v>0</v>
      </c>
      <c r="AG66" s="92">
        <f t="shared" si="9"/>
        <v>0</v>
      </c>
      <c r="AH66" s="92">
        <f t="shared" si="10"/>
        <v>0</v>
      </c>
      <c r="AI66" s="92">
        <f t="shared" si="11"/>
        <v>0</v>
      </c>
      <c r="AJ66" s="233"/>
    </row>
    <row r="67" spans="2:36" x14ac:dyDescent="0.3">
      <c r="B67" s="47">
        <v>63</v>
      </c>
      <c r="C67" s="47" t="s">
        <v>325</v>
      </c>
      <c r="D67" s="47" t="s">
        <v>244</v>
      </c>
      <c r="E67" s="47" t="s">
        <v>481</v>
      </c>
      <c r="F67" s="47" t="s">
        <v>83</v>
      </c>
      <c r="G67" s="207" t="s">
        <v>494</v>
      </c>
      <c r="H67" s="48">
        <v>44913</v>
      </c>
      <c r="I67" s="202" t="str">
        <f t="shared" si="0"/>
        <v>퇴사</v>
      </c>
      <c r="J67" s="85"/>
      <c r="K67" s="85"/>
      <c r="L67" s="81">
        <v>4</v>
      </c>
      <c r="M67" s="81">
        <v>3</v>
      </c>
      <c r="N67" s="49"/>
      <c r="O67" s="49"/>
      <c r="P67" s="49"/>
      <c r="Q67" s="80"/>
      <c r="R67" s="80" t="s">
        <v>28</v>
      </c>
      <c r="S67" s="203">
        <v>62680104149979</v>
      </c>
      <c r="T67" s="80"/>
      <c r="U67" s="49">
        <v>0</v>
      </c>
      <c r="V67" s="92">
        <f t="shared" si="1"/>
        <v>0</v>
      </c>
      <c r="W67" s="92">
        <f t="shared" si="2"/>
        <v>0</v>
      </c>
      <c r="X67" s="92">
        <f t="shared" si="3"/>
        <v>0</v>
      </c>
      <c r="Y67" s="48"/>
      <c r="Z67" s="90">
        <f t="shared" si="4"/>
        <v>64</v>
      </c>
      <c r="AA67" s="47"/>
      <c r="AB67" s="47"/>
      <c r="AC67" s="90">
        <f t="shared" si="5"/>
        <v>6</v>
      </c>
      <c r="AD67" s="92">
        <f t="shared" si="6"/>
        <v>0</v>
      </c>
      <c r="AE67" s="92">
        <f t="shared" si="7"/>
        <v>0</v>
      </c>
      <c r="AF67" s="92">
        <f t="shared" si="8"/>
        <v>0</v>
      </c>
      <c r="AG67" s="92">
        <f t="shared" si="9"/>
        <v>0</v>
      </c>
      <c r="AH67" s="92">
        <f t="shared" si="10"/>
        <v>0</v>
      </c>
      <c r="AI67" s="92">
        <f t="shared" si="11"/>
        <v>0</v>
      </c>
      <c r="AJ67" s="233"/>
    </row>
    <row r="68" spans="2:36" x14ac:dyDescent="0.3">
      <c r="B68" s="7"/>
      <c r="C68" s="7"/>
      <c r="D68" s="7"/>
      <c r="E68" s="7"/>
      <c r="F68" s="7"/>
      <c r="G68" s="304"/>
      <c r="H68" s="32"/>
      <c r="I68" s="305"/>
      <c r="J68" s="306"/>
      <c r="K68" s="306"/>
      <c r="L68" s="307"/>
      <c r="M68" s="307"/>
      <c r="N68" s="45"/>
      <c r="O68" s="45"/>
      <c r="P68" s="45"/>
      <c r="Q68" s="308"/>
      <c r="R68" s="308"/>
      <c r="S68" s="309"/>
      <c r="T68" s="308"/>
      <c r="U68" s="45"/>
      <c r="V68" s="310"/>
      <c r="W68" s="310"/>
      <c r="X68" s="310"/>
      <c r="Y68" s="32"/>
      <c r="Z68" s="311"/>
      <c r="AA68" s="7"/>
      <c r="AB68" s="7"/>
      <c r="AC68" s="311"/>
      <c r="AD68" s="310"/>
      <c r="AE68" s="310"/>
      <c r="AF68" s="310"/>
      <c r="AG68" s="310"/>
      <c r="AH68" s="310"/>
      <c r="AI68" s="310"/>
      <c r="AJ68" s="4"/>
    </row>
  </sheetData>
  <autoFilter ref="A4:AJ60" xr:uid="{00000000-0009-0000-0000-000001000000}"/>
  <mergeCells count="1">
    <mergeCell ref="U2:AI2"/>
  </mergeCells>
  <phoneticPr fontId="63" type="noConversion"/>
  <dataValidations count="5">
    <dataValidation type="whole" allowBlank="1" showInputMessage="1" showErrorMessage="1" errorTitle="퇴사일자 오류" error="퇴사일자는 날짜형태(yyyymmdd)로 입력 해야 합니다" sqref="H13:H67 Y5:Y67 H5:H11" xr:uid="{00000000-0002-0000-0100-000000000000}">
      <formula1>367</formula1>
      <formula2>2958465</formula2>
    </dataValidation>
    <dataValidation type="textLength" allowBlank="1" showInputMessage="1" showErrorMessage="1" sqref="J5:J67" xr:uid="{00000000-0002-0000-0100-000001000000}">
      <formula1>4</formula1>
      <formula2>4</formula2>
    </dataValidation>
    <dataValidation type="list" allowBlank="1" showInputMessage="1" showErrorMessage="1" errorTitle="세금공제가족수 오류" error="세금공제가족수는 0~11의 숫자만 가능합니다." sqref="L5:M67" xr:uid="{00000000-0002-0000-0100-000002000000}">
      <formula1>"0,1,2,3,4,5,6,7,8,9,10,11"</formula1>
    </dataValidation>
    <dataValidation type="list" operator="equal" allowBlank="1" showInputMessage="1" showErrorMessage="1" sqref="K5:K67" xr:uid="{00000000-0002-0000-0100-000003000000}">
      <formula1>"정년퇴직,정리해고,자발적 퇴직,임원퇴직,중간정산,기타"</formula1>
    </dataValidation>
    <dataValidation type="date" allowBlank="1" showInputMessage="1" showErrorMessage="1" errorTitle="입사일자 오류" error="입사일자은 날짜형태(yyyymmdd)로 입력 해야 합니다" sqref="G57" xr:uid="{00000000-0002-0000-0100-000004000000}">
      <formula1>367</formula1>
      <formula2>2958465</formula2>
    </dataValidation>
  </dataValidations>
  <hyperlinks>
    <hyperlink ref="Q7" r:id="rId1" display="mailto:kkojjotto@army.mil" xr:uid="{00000000-0004-0000-0100-000000000000}"/>
  </hyperlinks>
  <pageMargins left="0.74805557727813721" right="0.74805557727813721" top="0.98430556058883667" bottom="0.98430556058883667" header="0.51138889789581299" footer="0.51138889789581299"/>
  <pageSetup paperSize="9" fitToWidth="0" fitToHeight="0" orientation="portrait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34"/>
  <dimension ref="A1:M590"/>
  <sheetViews>
    <sheetView zoomScaleNormal="100" zoomScaleSheetLayoutView="75" workbookViewId="0">
      <pane xSplit="2" ySplit="1" topLeftCell="C2" activePane="bottomRight" state="frozen"/>
      <selection pane="topRight"/>
      <selection pane="bottomLeft"/>
      <selection pane="bottomRight" activeCell="AG6" sqref="AG6"/>
    </sheetView>
  </sheetViews>
  <sheetFormatPr defaultColWidth="9" defaultRowHeight="16.5" x14ac:dyDescent="0.3"/>
  <cols>
    <col min="3" max="13" width="8.25" customWidth="1"/>
  </cols>
  <sheetData>
    <row r="1" spans="1:13" x14ac:dyDescent="0.3">
      <c r="A1" s="8" t="s">
        <v>131</v>
      </c>
      <c r="B1" s="8" t="s">
        <v>136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  <c r="K1" s="8">
        <v>9</v>
      </c>
      <c r="L1" s="8">
        <v>10</v>
      </c>
      <c r="M1" s="8">
        <v>11</v>
      </c>
    </row>
    <row r="2" spans="1:13" x14ac:dyDescent="0.3">
      <c r="A2">
        <v>1060000</v>
      </c>
      <c r="B2">
        <v>1065000</v>
      </c>
      <c r="C2">
        <v>1040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>
        <v>1065000</v>
      </c>
      <c r="B3">
        <v>1070000</v>
      </c>
      <c r="C3">
        <v>1110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1070000</v>
      </c>
      <c r="B4">
        <v>1075000</v>
      </c>
      <c r="C4">
        <v>1180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>
        <v>1075000</v>
      </c>
      <c r="B5">
        <v>1080000</v>
      </c>
      <c r="C5">
        <v>1250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1080000</v>
      </c>
      <c r="B6">
        <v>1085000</v>
      </c>
      <c r="C6">
        <v>1320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1085000</v>
      </c>
      <c r="B7">
        <v>1090000</v>
      </c>
      <c r="C7">
        <v>1390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1090000</v>
      </c>
      <c r="B8">
        <v>1095000</v>
      </c>
      <c r="C8">
        <v>1460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1095000</v>
      </c>
      <c r="B9">
        <v>1100000</v>
      </c>
      <c r="C9">
        <v>1530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>
        <v>1100000</v>
      </c>
      <c r="B10">
        <v>1105000</v>
      </c>
      <c r="C10">
        <v>1600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>
        <v>1105000</v>
      </c>
      <c r="B11">
        <v>1110000</v>
      </c>
      <c r="C11">
        <v>1670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>
        <v>1110000</v>
      </c>
      <c r="B12">
        <v>1115000</v>
      </c>
      <c r="C12">
        <v>1740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>
        <v>1115000</v>
      </c>
      <c r="B13">
        <v>1120000</v>
      </c>
      <c r="C13">
        <v>1810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1120000</v>
      </c>
      <c r="B14">
        <v>1125000</v>
      </c>
      <c r="C14">
        <v>1880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>
        <v>1125000</v>
      </c>
      <c r="B15">
        <v>1130000</v>
      </c>
      <c r="C15">
        <v>1950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1130000</v>
      </c>
      <c r="B16">
        <v>1135000</v>
      </c>
      <c r="C16">
        <v>2020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1135000</v>
      </c>
      <c r="B17">
        <v>1140000</v>
      </c>
      <c r="C17">
        <v>2090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1140000</v>
      </c>
      <c r="B18">
        <v>1145000</v>
      </c>
      <c r="C18">
        <v>2160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1145000</v>
      </c>
      <c r="B19">
        <v>1150000</v>
      </c>
      <c r="C19">
        <v>2230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1150000</v>
      </c>
      <c r="B20">
        <v>1155000</v>
      </c>
      <c r="C20">
        <v>2300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1155000</v>
      </c>
      <c r="B21">
        <v>1160000</v>
      </c>
      <c r="C21">
        <v>2370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1160000</v>
      </c>
      <c r="B22">
        <v>1165000</v>
      </c>
      <c r="C22">
        <v>2440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1165000</v>
      </c>
      <c r="B23">
        <v>1170000</v>
      </c>
      <c r="C23">
        <v>2500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1170000</v>
      </c>
      <c r="B24">
        <v>1175000</v>
      </c>
      <c r="C24">
        <v>2570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1175000</v>
      </c>
      <c r="B25">
        <v>1180000</v>
      </c>
      <c r="C25">
        <v>2640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1180000</v>
      </c>
      <c r="B26">
        <v>1185000</v>
      </c>
      <c r="C26">
        <v>2710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1185000</v>
      </c>
      <c r="B27">
        <v>1190000</v>
      </c>
      <c r="C27">
        <v>2780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>
        <v>1190000</v>
      </c>
      <c r="B28">
        <v>1195000</v>
      </c>
      <c r="C28">
        <v>2850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>
        <v>1195000</v>
      </c>
      <c r="B29">
        <v>1200000</v>
      </c>
      <c r="C29">
        <v>2920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>
        <v>1200000</v>
      </c>
      <c r="B30">
        <v>1205000</v>
      </c>
      <c r="C30">
        <v>2990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>
        <v>1205000</v>
      </c>
      <c r="B31">
        <v>1210000</v>
      </c>
      <c r="C31">
        <v>3060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>
        <v>1210000</v>
      </c>
      <c r="B32">
        <v>1215000</v>
      </c>
      <c r="C32">
        <v>3130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>
        <v>1215000</v>
      </c>
      <c r="B33">
        <v>1220000</v>
      </c>
      <c r="C33">
        <v>3200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1220000</v>
      </c>
      <c r="B34">
        <v>1225000</v>
      </c>
      <c r="C34">
        <v>3270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1225000</v>
      </c>
      <c r="B35">
        <v>1230000</v>
      </c>
      <c r="C35">
        <v>3340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1230000</v>
      </c>
      <c r="B36">
        <v>1235000</v>
      </c>
      <c r="C36">
        <v>3410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1235000</v>
      </c>
      <c r="B37">
        <v>1240000</v>
      </c>
      <c r="C37">
        <v>3480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1240000</v>
      </c>
      <c r="B38">
        <v>1245000</v>
      </c>
      <c r="C38">
        <v>3550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>
        <v>1245000</v>
      </c>
      <c r="B39">
        <v>1250000</v>
      </c>
      <c r="C39">
        <v>3620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>
        <v>1250000</v>
      </c>
      <c r="B40">
        <v>1255000</v>
      </c>
      <c r="C40">
        <v>3700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>
        <v>1255000</v>
      </c>
      <c r="B41">
        <v>1260000</v>
      </c>
      <c r="C41">
        <v>3810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>
        <v>1260000</v>
      </c>
      <c r="B42">
        <v>1265000</v>
      </c>
      <c r="C42">
        <v>3910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>
        <v>1265000</v>
      </c>
      <c r="B43">
        <v>1270000</v>
      </c>
      <c r="C43">
        <v>4010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1270000</v>
      </c>
      <c r="B44">
        <v>1275000</v>
      </c>
      <c r="C44">
        <v>4120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1275000</v>
      </c>
      <c r="B45">
        <v>1280000</v>
      </c>
      <c r="C45">
        <v>4220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1280000</v>
      </c>
      <c r="B46">
        <v>1285000</v>
      </c>
      <c r="C46">
        <v>4320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>
        <v>1285000</v>
      </c>
      <c r="B47">
        <v>1290000</v>
      </c>
      <c r="C47">
        <v>4430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3">
      <c r="A48">
        <v>1290000</v>
      </c>
      <c r="B48">
        <v>1295000</v>
      </c>
      <c r="C48">
        <v>4530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">
      <c r="A49">
        <v>1295000</v>
      </c>
      <c r="B49">
        <v>1300000</v>
      </c>
      <c r="C49">
        <v>4630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">
      <c r="A50">
        <v>1300000</v>
      </c>
      <c r="B50">
        <v>1305000</v>
      </c>
      <c r="C50">
        <v>4740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>
        <v>1305000</v>
      </c>
      <c r="B51">
        <v>1310000</v>
      </c>
      <c r="C51">
        <v>4840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>
        <v>1310000</v>
      </c>
      <c r="B52">
        <v>1315000</v>
      </c>
      <c r="C52">
        <v>4940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>
        <v>1315000</v>
      </c>
      <c r="B53">
        <v>1320000</v>
      </c>
      <c r="C53">
        <v>5050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>
        <v>1320000</v>
      </c>
      <c r="B54">
        <v>1325000</v>
      </c>
      <c r="C54">
        <v>5150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>
        <v>1325000</v>
      </c>
      <c r="B55">
        <v>1330000</v>
      </c>
      <c r="C55">
        <v>5250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>
        <v>1330000</v>
      </c>
      <c r="B56">
        <v>1335000</v>
      </c>
      <c r="C56">
        <v>5360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3">
      <c r="A57">
        <v>1335000</v>
      </c>
      <c r="B57">
        <v>1340000</v>
      </c>
      <c r="C57">
        <v>5460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">
      <c r="A58">
        <v>1340000</v>
      </c>
      <c r="B58">
        <v>1345000</v>
      </c>
      <c r="C58">
        <v>5560</v>
      </c>
      <c r="D58">
        <v>1060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3">
      <c r="A59">
        <v>1345000</v>
      </c>
      <c r="B59">
        <v>1350000</v>
      </c>
      <c r="C59">
        <v>5670</v>
      </c>
      <c r="D59">
        <v>1170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1350000</v>
      </c>
      <c r="B60">
        <v>1355000</v>
      </c>
      <c r="C60">
        <v>5770</v>
      </c>
      <c r="D60">
        <v>1270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>
        <v>1355000</v>
      </c>
      <c r="B61">
        <v>1360000</v>
      </c>
      <c r="C61">
        <v>5870</v>
      </c>
      <c r="D61">
        <v>1370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>
        <v>1360000</v>
      </c>
      <c r="B62">
        <v>1365000</v>
      </c>
      <c r="C62">
        <v>5980</v>
      </c>
      <c r="D62">
        <v>1480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>
        <v>1365000</v>
      </c>
      <c r="B63">
        <v>1370000</v>
      </c>
      <c r="C63">
        <v>6080</v>
      </c>
      <c r="D63">
        <v>1580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>
        <v>1370000</v>
      </c>
      <c r="B64">
        <v>1375000</v>
      </c>
      <c r="C64">
        <v>6180</v>
      </c>
      <c r="D64">
        <v>1680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1375000</v>
      </c>
      <c r="B65">
        <v>1380000</v>
      </c>
      <c r="C65">
        <v>6290</v>
      </c>
      <c r="D65">
        <v>1790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3">
      <c r="A66">
        <v>1380000</v>
      </c>
      <c r="B66">
        <v>1385000</v>
      </c>
      <c r="C66">
        <v>6390</v>
      </c>
      <c r="D66">
        <v>1890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3">
      <c r="A67">
        <v>1385000</v>
      </c>
      <c r="B67">
        <v>1390000</v>
      </c>
      <c r="C67">
        <v>6490</v>
      </c>
      <c r="D67">
        <v>1990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3">
      <c r="A68">
        <v>1390000</v>
      </c>
      <c r="B68">
        <v>1395000</v>
      </c>
      <c r="C68">
        <v>6600</v>
      </c>
      <c r="D68">
        <v>2100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3">
      <c r="A69">
        <v>1395000</v>
      </c>
      <c r="B69">
        <v>1400000</v>
      </c>
      <c r="C69">
        <v>6700</v>
      </c>
      <c r="D69">
        <v>2200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>
        <v>1400000</v>
      </c>
      <c r="B70">
        <v>1405000</v>
      </c>
      <c r="C70">
        <v>6800</v>
      </c>
      <c r="D70">
        <v>2300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>
        <v>1405000</v>
      </c>
      <c r="B71">
        <v>1410000</v>
      </c>
      <c r="C71">
        <v>6910</v>
      </c>
      <c r="D71">
        <v>2410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>
        <v>1410000</v>
      </c>
      <c r="B72">
        <v>1415000</v>
      </c>
      <c r="C72">
        <v>7010</v>
      </c>
      <c r="D72">
        <v>2510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>
        <v>1415000</v>
      </c>
      <c r="B73">
        <v>1420000</v>
      </c>
      <c r="C73">
        <v>7110</v>
      </c>
      <c r="D73">
        <v>2610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>
        <v>1420000</v>
      </c>
      <c r="B74">
        <v>1425000</v>
      </c>
      <c r="C74">
        <v>7210</v>
      </c>
      <c r="D74">
        <v>2710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3">
      <c r="A75">
        <v>1425000</v>
      </c>
      <c r="B75">
        <v>1430000</v>
      </c>
      <c r="C75">
        <v>7320</v>
      </c>
      <c r="D75">
        <v>2820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">
      <c r="A76">
        <v>1430000</v>
      </c>
      <c r="B76">
        <v>1435000</v>
      </c>
      <c r="C76">
        <v>7420</v>
      </c>
      <c r="D76">
        <v>2920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3">
      <c r="A77">
        <v>1435000</v>
      </c>
      <c r="B77">
        <v>1440000</v>
      </c>
      <c r="C77">
        <v>7520</v>
      </c>
      <c r="D77">
        <v>3020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>
        <v>1440000</v>
      </c>
      <c r="B78">
        <v>1445000</v>
      </c>
      <c r="C78">
        <v>7630</v>
      </c>
      <c r="D78">
        <v>3130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>
        <v>1445000</v>
      </c>
      <c r="B79">
        <v>1450000</v>
      </c>
      <c r="C79">
        <v>7730</v>
      </c>
      <c r="D79">
        <v>3230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>
        <v>1450000</v>
      </c>
      <c r="B80">
        <v>1455000</v>
      </c>
      <c r="C80">
        <v>7830</v>
      </c>
      <c r="D80">
        <v>3330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>
        <v>1455000</v>
      </c>
      <c r="B81">
        <v>1460000</v>
      </c>
      <c r="C81">
        <v>7940</v>
      </c>
      <c r="D81">
        <v>3440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">
      <c r="A82">
        <v>1460000</v>
      </c>
      <c r="B82">
        <v>1465000</v>
      </c>
      <c r="C82">
        <v>8040</v>
      </c>
      <c r="D82">
        <v>3540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>
        <v>1465000</v>
      </c>
      <c r="B83">
        <v>1470000</v>
      </c>
      <c r="C83">
        <v>8140</v>
      </c>
      <c r="D83">
        <v>3640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3">
      <c r="A84">
        <v>1470000</v>
      </c>
      <c r="B84">
        <v>1475000</v>
      </c>
      <c r="C84">
        <v>8250</v>
      </c>
      <c r="D84">
        <v>3750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">
      <c r="A85">
        <v>1475000</v>
      </c>
      <c r="B85">
        <v>1480000</v>
      </c>
      <c r="C85">
        <v>8350</v>
      </c>
      <c r="D85">
        <v>3850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>
        <v>1480000</v>
      </c>
      <c r="B86">
        <v>1485000</v>
      </c>
      <c r="C86">
        <v>8450</v>
      </c>
      <c r="D86">
        <v>3950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1485000</v>
      </c>
      <c r="B87">
        <v>1490000</v>
      </c>
      <c r="C87">
        <v>8560</v>
      </c>
      <c r="D87">
        <v>4060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>
        <v>1490000</v>
      </c>
      <c r="B88">
        <v>1495000</v>
      </c>
      <c r="C88">
        <v>8660</v>
      </c>
      <c r="D88">
        <v>4160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>
        <v>1495000</v>
      </c>
      <c r="B89">
        <v>1500000</v>
      </c>
      <c r="C89">
        <v>8760</v>
      </c>
      <c r="D89">
        <v>4260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>
        <v>1500000</v>
      </c>
      <c r="B90">
        <v>1510000</v>
      </c>
      <c r="C90">
        <v>8920</v>
      </c>
      <c r="D90">
        <v>4420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>
        <v>1510000</v>
      </c>
      <c r="B91">
        <v>1520000</v>
      </c>
      <c r="C91">
        <v>9120</v>
      </c>
      <c r="D91">
        <v>4620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>
        <v>1520000</v>
      </c>
      <c r="B92">
        <v>1530000</v>
      </c>
      <c r="C92">
        <v>9330</v>
      </c>
      <c r="D92">
        <v>4830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3">
      <c r="A93">
        <v>1530000</v>
      </c>
      <c r="B93">
        <v>1540000</v>
      </c>
      <c r="C93">
        <v>9540</v>
      </c>
      <c r="D93">
        <v>5040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">
      <c r="A94">
        <v>1540000</v>
      </c>
      <c r="B94">
        <v>1550000</v>
      </c>
      <c r="C94">
        <v>9740</v>
      </c>
      <c r="D94">
        <v>5240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>
        <v>1550000</v>
      </c>
      <c r="B95">
        <v>1560000</v>
      </c>
      <c r="C95">
        <v>9950</v>
      </c>
      <c r="D95">
        <v>5450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>
        <v>1560000</v>
      </c>
      <c r="B96">
        <v>1570000</v>
      </c>
      <c r="C96">
        <v>10160</v>
      </c>
      <c r="D96">
        <v>5660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>
        <v>1570000</v>
      </c>
      <c r="B97">
        <v>1580000</v>
      </c>
      <c r="C97">
        <v>10360</v>
      </c>
      <c r="D97">
        <v>5860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>
        <v>1580000</v>
      </c>
      <c r="B98">
        <v>1590000</v>
      </c>
      <c r="C98">
        <v>10570</v>
      </c>
      <c r="D98">
        <v>6070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>
        <v>1590000</v>
      </c>
      <c r="B99">
        <v>1600000</v>
      </c>
      <c r="C99">
        <v>10780</v>
      </c>
      <c r="D99">
        <v>6280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>
        <v>1600000</v>
      </c>
      <c r="B100">
        <v>1610000</v>
      </c>
      <c r="C100">
        <v>10980</v>
      </c>
      <c r="D100">
        <v>6480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>
        <v>1610000</v>
      </c>
      <c r="B101">
        <v>1620000</v>
      </c>
      <c r="C101">
        <v>11190</v>
      </c>
      <c r="D101">
        <v>6690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3">
      <c r="A102">
        <v>1620000</v>
      </c>
      <c r="B102">
        <v>1630000</v>
      </c>
      <c r="C102">
        <v>11400</v>
      </c>
      <c r="D102">
        <v>6900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">
      <c r="A103">
        <v>1630000</v>
      </c>
      <c r="B103">
        <v>1640000</v>
      </c>
      <c r="C103">
        <v>11600</v>
      </c>
      <c r="D103">
        <v>7100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3">
      <c r="A104">
        <v>1640000</v>
      </c>
      <c r="B104">
        <v>1650000</v>
      </c>
      <c r="C104">
        <v>11810</v>
      </c>
      <c r="D104">
        <v>7310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>
        <v>1650000</v>
      </c>
      <c r="B105">
        <v>1660000</v>
      </c>
      <c r="C105">
        <v>12020</v>
      </c>
      <c r="D105">
        <v>7520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1660000</v>
      </c>
      <c r="B106">
        <v>1670000</v>
      </c>
      <c r="C106">
        <v>12220</v>
      </c>
      <c r="D106">
        <v>7720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1670000</v>
      </c>
      <c r="B107">
        <v>1680000</v>
      </c>
      <c r="C107">
        <v>12430</v>
      </c>
      <c r="D107">
        <v>7930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>
        <v>1680000</v>
      </c>
      <c r="B108">
        <v>1690000</v>
      </c>
      <c r="C108">
        <v>12640</v>
      </c>
      <c r="D108">
        <v>8140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>
        <v>1690000</v>
      </c>
      <c r="B109">
        <v>1700000</v>
      </c>
      <c r="C109">
        <v>12840</v>
      </c>
      <c r="D109">
        <v>8340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>
        <v>1700000</v>
      </c>
      <c r="B110">
        <v>1710000</v>
      </c>
      <c r="C110">
        <v>13050</v>
      </c>
      <c r="D110">
        <v>8550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3">
      <c r="A111">
        <v>1710000</v>
      </c>
      <c r="B111">
        <v>1720000</v>
      </c>
      <c r="C111">
        <v>13260</v>
      </c>
      <c r="D111">
        <v>8760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">
      <c r="A112">
        <v>1720000</v>
      </c>
      <c r="B112">
        <v>1730000</v>
      </c>
      <c r="C112">
        <v>13460</v>
      </c>
      <c r="D112">
        <v>8960</v>
      </c>
      <c r="E112">
        <v>1040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>
        <v>1730000</v>
      </c>
      <c r="B113">
        <v>1740000</v>
      </c>
      <c r="C113">
        <v>13670</v>
      </c>
      <c r="D113">
        <v>9170</v>
      </c>
      <c r="E113">
        <v>1240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>
        <v>1740000</v>
      </c>
      <c r="B114">
        <v>1750000</v>
      </c>
      <c r="C114">
        <v>13880</v>
      </c>
      <c r="D114">
        <v>9380</v>
      </c>
      <c r="E114">
        <v>1440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>
        <v>1750000</v>
      </c>
      <c r="B115">
        <v>1760000</v>
      </c>
      <c r="C115">
        <v>14080</v>
      </c>
      <c r="D115">
        <v>9580</v>
      </c>
      <c r="E115">
        <v>1640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>
        <v>1760000</v>
      </c>
      <c r="B116">
        <v>1770000</v>
      </c>
      <c r="C116">
        <v>14290</v>
      </c>
      <c r="D116">
        <v>9790</v>
      </c>
      <c r="E116">
        <v>1830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>
        <v>1770000</v>
      </c>
      <c r="B117">
        <v>1780000</v>
      </c>
      <c r="C117">
        <v>14500</v>
      </c>
      <c r="D117">
        <v>10000</v>
      </c>
      <c r="E117">
        <v>2030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>
        <v>1780000</v>
      </c>
      <c r="B118">
        <v>1790000</v>
      </c>
      <c r="C118">
        <v>14700</v>
      </c>
      <c r="D118">
        <v>10200</v>
      </c>
      <c r="E118">
        <v>2230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>
        <v>1790000</v>
      </c>
      <c r="B119">
        <v>1800000</v>
      </c>
      <c r="C119">
        <v>14910</v>
      </c>
      <c r="D119">
        <v>10410</v>
      </c>
      <c r="E119">
        <v>2430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3">
      <c r="A120">
        <v>1800000</v>
      </c>
      <c r="B120">
        <v>1810000</v>
      </c>
      <c r="C120">
        <v>15110</v>
      </c>
      <c r="D120">
        <v>10610</v>
      </c>
      <c r="E120">
        <v>2630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>
        <v>1810000</v>
      </c>
      <c r="B121">
        <v>1820000</v>
      </c>
      <c r="C121">
        <v>15320</v>
      </c>
      <c r="D121">
        <v>10820</v>
      </c>
      <c r="E121">
        <v>2830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>
        <v>1820000</v>
      </c>
      <c r="B122">
        <v>1830000</v>
      </c>
      <c r="C122">
        <v>15530</v>
      </c>
      <c r="D122">
        <v>11030</v>
      </c>
      <c r="E122">
        <v>3020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>
        <v>1830000</v>
      </c>
      <c r="B123">
        <v>1840000</v>
      </c>
      <c r="C123">
        <v>15730</v>
      </c>
      <c r="D123">
        <v>11230</v>
      </c>
      <c r="E123">
        <v>3220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v>1840000</v>
      </c>
      <c r="B124">
        <v>1850000</v>
      </c>
      <c r="C124">
        <v>15940</v>
      </c>
      <c r="D124">
        <v>11440</v>
      </c>
      <c r="E124">
        <v>3420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>
        <v>1850000</v>
      </c>
      <c r="B125">
        <v>1860000</v>
      </c>
      <c r="C125">
        <v>16150</v>
      </c>
      <c r="D125">
        <v>11650</v>
      </c>
      <c r="E125">
        <v>3620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v>1860000</v>
      </c>
      <c r="B126">
        <v>1870000</v>
      </c>
      <c r="C126">
        <v>16350</v>
      </c>
      <c r="D126">
        <v>11850</v>
      </c>
      <c r="E126">
        <v>3820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>
        <v>1870000</v>
      </c>
      <c r="B127">
        <v>1880000</v>
      </c>
      <c r="C127">
        <v>16560</v>
      </c>
      <c r="D127">
        <v>12060</v>
      </c>
      <c r="E127">
        <v>4020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>
        <v>1880000</v>
      </c>
      <c r="B128">
        <v>1890000</v>
      </c>
      <c r="C128">
        <v>16770</v>
      </c>
      <c r="D128">
        <v>12270</v>
      </c>
      <c r="E128">
        <v>4220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">
      <c r="A129">
        <v>1890000</v>
      </c>
      <c r="B129">
        <v>1900000</v>
      </c>
      <c r="C129">
        <v>16970</v>
      </c>
      <c r="D129">
        <v>12470</v>
      </c>
      <c r="E129">
        <v>4410</v>
      </c>
      <c r="F129">
        <v>1040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v>1900000</v>
      </c>
      <c r="B130">
        <v>1910000</v>
      </c>
      <c r="C130">
        <v>17180</v>
      </c>
      <c r="D130">
        <v>12680</v>
      </c>
      <c r="E130">
        <v>4610</v>
      </c>
      <c r="F130">
        <v>1240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v>1910000</v>
      </c>
      <c r="B131">
        <v>1920000</v>
      </c>
      <c r="C131">
        <v>17390</v>
      </c>
      <c r="D131">
        <v>12890</v>
      </c>
      <c r="E131">
        <v>4810</v>
      </c>
      <c r="F131">
        <v>1440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>
        <v>1920000</v>
      </c>
      <c r="B132">
        <v>1930000</v>
      </c>
      <c r="C132">
        <v>17590</v>
      </c>
      <c r="D132">
        <v>13090</v>
      </c>
      <c r="E132">
        <v>5010</v>
      </c>
      <c r="F132">
        <v>1630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>
        <v>1930000</v>
      </c>
      <c r="B133">
        <v>1940000</v>
      </c>
      <c r="C133">
        <v>17800</v>
      </c>
      <c r="D133">
        <v>13300</v>
      </c>
      <c r="E133">
        <v>5210</v>
      </c>
      <c r="F133">
        <v>1830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>
        <v>1940000</v>
      </c>
      <c r="B134">
        <v>1950000</v>
      </c>
      <c r="C134">
        <v>18010</v>
      </c>
      <c r="D134">
        <v>13510</v>
      </c>
      <c r="E134">
        <v>5410</v>
      </c>
      <c r="F134">
        <v>2030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>
        <v>1950000</v>
      </c>
      <c r="B135">
        <v>1960000</v>
      </c>
      <c r="C135">
        <v>18210</v>
      </c>
      <c r="D135">
        <v>13710</v>
      </c>
      <c r="E135">
        <v>5600</v>
      </c>
      <c r="F135">
        <v>2230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>
        <v>1960000</v>
      </c>
      <c r="B136">
        <v>1970000</v>
      </c>
      <c r="C136">
        <v>18420</v>
      </c>
      <c r="D136">
        <v>13920</v>
      </c>
      <c r="E136">
        <v>5800</v>
      </c>
      <c r="F136">
        <v>2430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v>1970000</v>
      </c>
      <c r="B137">
        <v>1980000</v>
      </c>
      <c r="C137">
        <v>18630</v>
      </c>
      <c r="D137">
        <v>14130</v>
      </c>
      <c r="E137">
        <v>6000</v>
      </c>
      <c r="F137">
        <v>2630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3">
      <c r="A138">
        <v>1980000</v>
      </c>
      <c r="B138">
        <v>1990000</v>
      </c>
      <c r="C138">
        <v>18880</v>
      </c>
      <c r="D138">
        <v>14330</v>
      </c>
      <c r="E138">
        <v>6200</v>
      </c>
      <c r="F138">
        <v>2820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">
      <c r="A139">
        <v>1990000</v>
      </c>
      <c r="B139">
        <v>2000000</v>
      </c>
      <c r="C139">
        <v>19200</v>
      </c>
      <c r="D139">
        <v>14540</v>
      </c>
      <c r="E139">
        <v>6400</v>
      </c>
      <c r="F139">
        <v>3020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3">
      <c r="A140">
        <v>2000000</v>
      </c>
      <c r="B140">
        <v>2010000</v>
      </c>
      <c r="C140">
        <v>19520</v>
      </c>
      <c r="D140">
        <v>14750</v>
      </c>
      <c r="E140">
        <v>6600</v>
      </c>
      <c r="F140">
        <v>3220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">
      <c r="A141">
        <v>2010000</v>
      </c>
      <c r="B141">
        <v>2020000</v>
      </c>
      <c r="C141">
        <v>19850</v>
      </c>
      <c r="D141">
        <v>14950</v>
      </c>
      <c r="E141">
        <v>6800</v>
      </c>
      <c r="F141">
        <v>3420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>
        <v>2020000</v>
      </c>
      <c r="B142">
        <v>2030000</v>
      </c>
      <c r="C142">
        <v>20170</v>
      </c>
      <c r="D142">
        <v>15160</v>
      </c>
      <c r="E142">
        <v>6990</v>
      </c>
      <c r="F142">
        <v>3620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>
        <v>2030000</v>
      </c>
      <c r="B143">
        <v>2040000</v>
      </c>
      <c r="C143">
        <v>20490</v>
      </c>
      <c r="D143">
        <v>15370</v>
      </c>
      <c r="E143">
        <v>7190</v>
      </c>
      <c r="F143">
        <v>3820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>
        <v>2040000</v>
      </c>
      <c r="B144">
        <v>2050000</v>
      </c>
      <c r="C144">
        <v>20810</v>
      </c>
      <c r="D144">
        <v>15570</v>
      </c>
      <c r="E144">
        <v>7390</v>
      </c>
      <c r="F144">
        <v>4020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>
        <v>2050000</v>
      </c>
      <c r="B145">
        <v>2060000</v>
      </c>
      <c r="C145">
        <v>21130</v>
      </c>
      <c r="D145">
        <v>15780</v>
      </c>
      <c r="E145">
        <v>7590</v>
      </c>
      <c r="F145">
        <v>4210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>
        <v>2060000</v>
      </c>
      <c r="B146">
        <v>2070000</v>
      </c>
      <c r="C146">
        <v>21450</v>
      </c>
      <c r="D146">
        <v>15990</v>
      </c>
      <c r="E146">
        <v>7790</v>
      </c>
      <c r="F146">
        <v>4410</v>
      </c>
      <c r="G146">
        <v>1040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">
      <c r="A147">
        <v>2070000</v>
      </c>
      <c r="B147">
        <v>2080000</v>
      </c>
      <c r="C147">
        <v>21770</v>
      </c>
      <c r="D147">
        <v>16190</v>
      </c>
      <c r="E147">
        <v>7990</v>
      </c>
      <c r="F147">
        <v>4610</v>
      </c>
      <c r="G147">
        <v>1240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3">
      <c r="A148">
        <v>2080000</v>
      </c>
      <c r="B148">
        <v>2090000</v>
      </c>
      <c r="C148">
        <v>22090</v>
      </c>
      <c r="D148">
        <v>16400</v>
      </c>
      <c r="E148">
        <v>8180</v>
      </c>
      <c r="F148">
        <v>4810</v>
      </c>
      <c r="G148">
        <v>1430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3">
      <c r="A149">
        <v>2090000</v>
      </c>
      <c r="B149">
        <v>2100000</v>
      </c>
      <c r="C149">
        <v>22420</v>
      </c>
      <c r="D149">
        <v>16600</v>
      </c>
      <c r="E149">
        <v>8380</v>
      </c>
      <c r="F149">
        <v>5010</v>
      </c>
      <c r="G149">
        <v>1630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>
        <v>2100000</v>
      </c>
      <c r="B150">
        <v>2110000</v>
      </c>
      <c r="C150">
        <v>22740</v>
      </c>
      <c r="D150">
        <v>16810</v>
      </c>
      <c r="E150">
        <v>8580</v>
      </c>
      <c r="F150">
        <v>5210</v>
      </c>
      <c r="G150">
        <v>1830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>
        <v>2110000</v>
      </c>
      <c r="B151">
        <v>2120000</v>
      </c>
      <c r="C151">
        <v>23060</v>
      </c>
      <c r="D151">
        <v>17020</v>
      </c>
      <c r="E151">
        <v>8780</v>
      </c>
      <c r="F151">
        <v>5400</v>
      </c>
      <c r="G151">
        <v>2030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>
        <v>2120000</v>
      </c>
      <c r="B152">
        <v>2130000</v>
      </c>
      <c r="C152">
        <v>23380</v>
      </c>
      <c r="D152">
        <v>17220</v>
      </c>
      <c r="E152">
        <v>8980</v>
      </c>
      <c r="F152">
        <v>5600</v>
      </c>
      <c r="G152">
        <v>2230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>
        <v>2130000</v>
      </c>
      <c r="B153">
        <v>2140000</v>
      </c>
      <c r="C153">
        <v>23700</v>
      </c>
      <c r="D153">
        <v>17430</v>
      </c>
      <c r="E153">
        <v>9180</v>
      </c>
      <c r="F153">
        <v>5800</v>
      </c>
      <c r="G153">
        <v>2430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>
        <v>2140000</v>
      </c>
      <c r="B154">
        <v>2150000</v>
      </c>
      <c r="C154">
        <v>24020</v>
      </c>
      <c r="D154">
        <v>17640</v>
      </c>
      <c r="E154">
        <v>9380</v>
      </c>
      <c r="F154">
        <v>6000</v>
      </c>
      <c r="G154">
        <v>2630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>
        <v>2150000</v>
      </c>
      <c r="B155">
        <v>2160000</v>
      </c>
      <c r="C155">
        <v>24340</v>
      </c>
      <c r="D155">
        <v>17840</v>
      </c>
      <c r="E155">
        <v>9570</v>
      </c>
      <c r="F155">
        <v>6200</v>
      </c>
      <c r="G155">
        <v>2820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3">
      <c r="A156">
        <v>2160000</v>
      </c>
      <c r="B156">
        <v>2170000</v>
      </c>
      <c r="C156">
        <v>24660</v>
      </c>
      <c r="D156">
        <v>18050</v>
      </c>
      <c r="E156">
        <v>9770</v>
      </c>
      <c r="F156">
        <v>6400</v>
      </c>
      <c r="G156">
        <v>3020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">
      <c r="A157">
        <v>2170000</v>
      </c>
      <c r="B157">
        <v>2180000</v>
      </c>
      <c r="C157">
        <v>24990</v>
      </c>
      <c r="D157">
        <v>18260</v>
      </c>
      <c r="E157">
        <v>9970</v>
      </c>
      <c r="F157">
        <v>6600</v>
      </c>
      <c r="G157">
        <v>3220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3">
      <c r="A158">
        <v>2180000</v>
      </c>
      <c r="B158">
        <v>2190000</v>
      </c>
      <c r="C158">
        <v>25310</v>
      </c>
      <c r="D158">
        <v>18460</v>
      </c>
      <c r="E158">
        <v>10170</v>
      </c>
      <c r="F158">
        <v>6790</v>
      </c>
      <c r="G158">
        <v>3420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3">
      <c r="A159">
        <v>2190000</v>
      </c>
      <c r="B159">
        <v>2200000</v>
      </c>
      <c r="C159">
        <v>25630</v>
      </c>
      <c r="D159">
        <v>18670</v>
      </c>
      <c r="E159">
        <v>10370</v>
      </c>
      <c r="F159">
        <v>6990</v>
      </c>
      <c r="G159">
        <v>3620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3">
      <c r="A160">
        <v>2200000</v>
      </c>
      <c r="B160">
        <v>2210000</v>
      </c>
      <c r="C160">
        <v>25950</v>
      </c>
      <c r="D160">
        <v>18950</v>
      </c>
      <c r="E160">
        <v>10570</v>
      </c>
      <c r="F160">
        <v>7190</v>
      </c>
      <c r="G160">
        <v>3820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>
        <v>2210000</v>
      </c>
      <c r="B161">
        <v>2220000</v>
      </c>
      <c r="C161">
        <v>26270</v>
      </c>
      <c r="D161">
        <v>19270</v>
      </c>
      <c r="E161">
        <v>10760</v>
      </c>
      <c r="F161">
        <v>7390</v>
      </c>
      <c r="G161">
        <v>4010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>
        <v>2220000</v>
      </c>
      <c r="B162">
        <v>2230000</v>
      </c>
      <c r="C162">
        <v>26590</v>
      </c>
      <c r="D162">
        <v>19590</v>
      </c>
      <c r="E162">
        <v>10960</v>
      </c>
      <c r="F162">
        <v>7590</v>
      </c>
      <c r="G162">
        <v>4210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>
        <v>2230000</v>
      </c>
      <c r="B163">
        <v>2240000</v>
      </c>
      <c r="C163">
        <v>26910</v>
      </c>
      <c r="D163">
        <v>19910</v>
      </c>
      <c r="E163">
        <v>11160</v>
      </c>
      <c r="F163">
        <v>7790</v>
      </c>
      <c r="G163">
        <v>4410</v>
      </c>
      <c r="H163">
        <v>1040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>
        <v>2240000</v>
      </c>
      <c r="B164">
        <v>2250000</v>
      </c>
      <c r="C164">
        <v>27240</v>
      </c>
      <c r="D164">
        <v>20240</v>
      </c>
      <c r="E164">
        <v>11360</v>
      </c>
      <c r="F164">
        <v>7980</v>
      </c>
      <c r="G164">
        <v>4610</v>
      </c>
      <c r="H164">
        <v>1230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3">
      <c r="A165">
        <v>2250000</v>
      </c>
      <c r="B165">
        <v>2260000</v>
      </c>
      <c r="C165">
        <v>27560</v>
      </c>
      <c r="D165">
        <v>20560</v>
      </c>
      <c r="E165">
        <v>11560</v>
      </c>
      <c r="F165">
        <v>8180</v>
      </c>
      <c r="G165">
        <v>4810</v>
      </c>
      <c r="H165">
        <v>1430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3">
      <c r="A166">
        <v>2260000</v>
      </c>
      <c r="B166">
        <v>2270000</v>
      </c>
      <c r="C166">
        <v>27880</v>
      </c>
      <c r="D166">
        <v>20880</v>
      </c>
      <c r="E166">
        <v>11760</v>
      </c>
      <c r="F166">
        <v>8380</v>
      </c>
      <c r="G166">
        <v>5010</v>
      </c>
      <c r="H166">
        <v>1630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>
        <v>2270000</v>
      </c>
      <c r="B167">
        <v>2280000</v>
      </c>
      <c r="C167">
        <v>28200</v>
      </c>
      <c r="D167">
        <v>21200</v>
      </c>
      <c r="E167">
        <v>11960</v>
      </c>
      <c r="F167">
        <v>8580</v>
      </c>
      <c r="G167">
        <v>5210</v>
      </c>
      <c r="H167">
        <v>1830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>
        <v>2280000</v>
      </c>
      <c r="B168">
        <v>2290000</v>
      </c>
      <c r="C168">
        <v>28520</v>
      </c>
      <c r="D168">
        <v>21520</v>
      </c>
      <c r="E168">
        <v>12150</v>
      </c>
      <c r="F168">
        <v>8780</v>
      </c>
      <c r="G168">
        <v>5400</v>
      </c>
      <c r="H168">
        <v>2030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>
        <v>2290000</v>
      </c>
      <c r="B169">
        <v>2300000</v>
      </c>
      <c r="C169">
        <v>28840</v>
      </c>
      <c r="D169">
        <v>21840</v>
      </c>
      <c r="E169">
        <v>12350</v>
      </c>
      <c r="F169">
        <v>8980</v>
      </c>
      <c r="G169">
        <v>5600</v>
      </c>
      <c r="H169">
        <v>2230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>
        <v>2300000</v>
      </c>
      <c r="B170">
        <v>2310000</v>
      </c>
      <c r="C170">
        <v>29160</v>
      </c>
      <c r="D170">
        <v>22160</v>
      </c>
      <c r="E170">
        <v>12550</v>
      </c>
      <c r="F170">
        <v>9180</v>
      </c>
      <c r="G170">
        <v>5800</v>
      </c>
      <c r="H170">
        <v>2430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>
        <v>2310000</v>
      </c>
      <c r="B171">
        <v>2320000</v>
      </c>
      <c r="C171">
        <v>29480</v>
      </c>
      <c r="D171">
        <v>22480</v>
      </c>
      <c r="E171">
        <v>12750</v>
      </c>
      <c r="F171">
        <v>9370</v>
      </c>
      <c r="G171">
        <v>6000</v>
      </c>
      <c r="H171">
        <v>2620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>
        <v>2320000</v>
      </c>
      <c r="B172">
        <v>2330000</v>
      </c>
      <c r="C172">
        <v>29810</v>
      </c>
      <c r="D172">
        <v>22810</v>
      </c>
      <c r="E172">
        <v>12950</v>
      </c>
      <c r="F172">
        <v>9570</v>
      </c>
      <c r="G172">
        <v>6200</v>
      </c>
      <c r="H172">
        <v>2820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2330000</v>
      </c>
      <c r="B173">
        <v>2340000</v>
      </c>
      <c r="C173">
        <v>30130</v>
      </c>
      <c r="D173">
        <v>23130</v>
      </c>
      <c r="E173">
        <v>13150</v>
      </c>
      <c r="F173">
        <v>9770</v>
      </c>
      <c r="G173">
        <v>6400</v>
      </c>
      <c r="H173">
        <v>3020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">
      <c r="A174">
        <v>2340000</v>
      </c>
      <c r="B174">
        <v>2350000</v>
      </c>
      <c r="C174">
        <v>30450</v>
      </c>
      <c r="D174">
        <v>23450</v>
      </c>
      <c r="E174">
        <v>13340</v>
      </c>
      <c r="F174">
        <v>9970</v>
      </c>
      <c r="G174">
        <v>6590</v>
      </c>
      <c r="H174">
        <v>3220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3">
      <c r="A175">
        <v>2350000</v>
      </c>
      <c r="B175">
        <v>2360000</v>
      </c>
      <c r="C175">
        <v>30770</v>
      </c>
      <c r="D175">
        <v>23770</v>
      </c>
      <c r="E175">
        <v>13540</v>
      </c>
      <c r="F175">
        <v>10170</v>
      </c>
      <c r="G175">
        <v>6790</v>
      </c>
      <c r="H175">
        <v>3420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>
        <v>2360000</v>
      </c>
      <c r="B176">
        <v>2370000</v>
      </c>
      <c r="C176">
        <v>31090</v>
      </c>
      <c r="D176">
        <v>24090</v>
      </c>
      <c r="E176">
        <v>13740</v>
      </c>
      <c r="F176">
        <v>10370</v>
      </c>
      <c r="G176">
        <v>6990</v>
      </c>
      <c r="H176">
        <v>3620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>
        <v>2370000</v>
      </c>
      <c r="B177">
        <v>2380000</v>
      </c>
      <c r="C177">
        <v>31410</v>
      </c>
      <c r="D177">
        <v>24410</v>
      </c>
      <c r="E177">
        <v>13940</v>
      </c>
      <c r="F177">
        <v>10560</v>
      </c>
      <c r="G177">
        <v>7190</v>
      </c>
      <c r="H177">
        <v>3810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>
        <v>2380000</v>
      </c>
      <c r="B178">
        <v>2390000</v>
      </c>
      <c r="C178">
        <v>31970</v>
      </c>
      <c r="D178">
        <v>24730</v>
      </c>
      <c r="E178">
        <v>14140</v>
      </c>
      <c r="F178">
        <v>10760</v>
      </c>
      <c r="G178">
        <v>7390</v>
      </c>
      <c r="H178">
        <v>4010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>
        <v>2390000</v>
      </c>
      <c r="B179">
        <v>2400000</v>
      </c>
      <c r="C179">
        <v>32770</v>
      </c>
      <c r="D179">
        <v>25050</v>
      </c>
      <c r="E179">
        <v>14340</v>
      </c>
      <c r="F179">
        <v>10960</v>
      </c>
      <c r="G179">
        <v>7590</v>
      </c>
      <c r="H179">
        <v>4210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>
        <v>2400000</v>
      </c>
      <c r="B180">
        <v>2410000</v>
      </c>
      <c r="C180">
        <v>33570</v>
      </c>
      <c r="D180">
        <v>25380</v>
      </c>
      <c r="E180">
        <v>14530</v>
      </c>
      <c r="F180">
        <v>11160</v>
      </c>
      <c r="G180">
        <v>7780</v>
      </c>
      <c r="H180">
        <v>4410</v>
      </c>
      <c r="I180">
        <v>1030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>
        <v>2410000</v>
      </c>
      <c r="B181">
        <v>2420000</v>
      </c>
      <c r="C181">
        <v>34380</v>
      </c>
      <c r="D181">
        <v>25700</v>
      </c>
      <c r="E181">
        <v>14730</v>
      </c>
      <c r="F181">
        <v>11360</v>
      </c>
      <c r="G181">
        <v>7980</v>
      </c>
      <c r="H181">
        <v>4610</v>
      </c>
      <c r="I181">
        <v>1230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2420000</v>
      </c>
      <c r="B182">
        <v>2430000</v>
      </c>
      <c r="C182">
        <v>35180</v>
      </c>
      <c r="D182">
        <v>26020</v>
      </c>
      <c r="E182">
        <v>14930</v>
      </c>
      <c r="F182">
        <v>11560</v>
      </c>
      <c r="G182">
        <v>8180</v>
      </c>
      <c r="H182">
        <v>4810</v>
      </c>
      <c r="I182">
        <v>1430</v>
      </c>
      <c r="J182">
        <v>0</v>
      </c>
      <c r="K182">
        <v>0</v>
      </c>
      <c r="L182">
        <v>0</v>
      </c>
      <c r="M182">
        <v>0</v>
      </c>
    </row>
    <row r="183" spans="1:13" x14ac:dyDescent="0.3">
      <c r="A183">
        <v>2430000</v>
      </c>
      <c r="B183">
        <v>2440000</v>
      </c>
      <c r="C183">
        <v>35980</v>
      </c>
      <c r="D183">
        <v>26340</v>
      </c>
      <c r="E183">
        <v>15130</v>
      </c>
      <c r="F183">
        <v>11760</v>
      </c>
      <c r="G183">
        <v>8380</v>
      </c>
      <c r="H183">
        <v>5010</v>
      </c>
      <c r="I183">
        <v>1630</v>
      </c>
      <c r="J183">
        <v>0</v>
      </c>
      <c r="K183">
        <v>0</v>
      </c>
      <c r="L183">
        <v>0</v>
      </c>
      <c r="M183">
        <v>0</v>
      </c>
    </row>
    <row r="184" spans="1:13" x14ac:dyDescent="0.3">
      <c r="A184">
        <v>2440000</v>
      </c>
      <c r="B184">
        <v>2450000</v>
      </c>
      <c r="C184">
        <v>36790</v>
      </c>
      <c r="D184">
        <v>26660</v>
      </c>
      <c r="E184">
        <v>15330</v>
      </c>
      <c r="F184">
        <v>11950</v>
      </c>
      <c r="G184">
        <v>8580</v>
      </c>
      <c r="H184">
        <v>5200</v>
      </c>
      <c r="I184">
        <v>1830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>
        <v>2450000</v>
      </c>
      <c r="B185">
        <v>2460000</v>
      </c>
      <c r="C185">
        <v>37590</v>
      </c>
      <c r="D185">
        <v>26980</v>
      </c>
      <c r="E185">
        <v>15530</v>
      </c>
      <c r="F185">
        <v>12150</v>
      </c>
      <c r="G185">
        <v>8780</v>
      </c>
      <c r="H185">
        <v>5400</v>
      </c>
      <c r="I185">
        <v>2030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>
        <v>2460000</v>
      </c>
      <c r="B186">
        <v>2470000</v>
      </c>
      <c r="C186">
        <v>38390</v>
      </c>
      <c r="D186">
        <v>27300</v>
      </c>
      <c r="E186">
        <v>15730</v>
      </c>
      <c r="F186">
        <v>12350</v>
      </c>
      <c r="G186">
        <v>8980</v>
      </c>
      <c r="H186">
        <v>5600</v>
      </c>
      <c r="I186">
        <v>2230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>
        <v>2470000</v>
      </c>
      <c r="B187">
        <v>2480000</v>
      </c>
      <c r="C187">
        <v>39200</v>
      </c>
      <c r="D187">
        <v>27630</v>
      </c>
      <c r="E187">
        <v>15920</v>
      </c>
      <c r="F187">
        <v>12550</v>
      </c>
      <c r="G187">
        <v>9170</v>
      </c>
      <c r="H187">
        <v>5800</v>
      </c>
      <c r="I187">
        <v>2420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>
        <v>2480000</v>
      </c>
      <c r="B188">
        <v>2490000</v>
      </c>
      <c r="C188">
        <v>40000</v>
      </c>
      <c r="D188">
        <v>27950</v>
      </c>
      <c r="E188">
        <v>16120</v>
      </c>
      <c r="F188">
        <v>12750</v>
      </c>
      <c r="G188">
        <v>9370</v>
      </c>
      <c r="H188">
        <v>6000</v>
      </c>
      <c r="I188">
        <v>2620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>
        <v>2490000</v>
      </c>
      <c r="B189">
        <v>2500000</v>
      </c>
      <c r="C189">
        <v>40800</v>
      </c>
      <c r="D189">
        <v>28270</v>
      </c>
      <c r="E189">
        <v>16320</v>
      </c>
      <c r="F189">
        <v>12950</v>
      </c>
      <c r="G189">
        <v>9570</v>
      </c>
      <c r="H189">
        <v>6200</v>
      </c>
      <c r="I189">
        <v>2820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>
        <v>2500000</v>
      </c>
      <c r="B190">
        <v>2510000</v>
      </c>
      <c r="C190">
        <v>41630</v>
      </c>
      <c r="D190">
        <v>28600</v>
      </c>
      <c r="E190">
        <v>16530</v>
      </c>
      <c r="F190">
        <v>13150</v>
      </c>
      <c r="G190">
        <v>9780</v>
      </c>
      <c r="H190">
        <v>6400</v>
      </c>
      <c r="I190">
        <v>3030</v>
      </c>
      <c r="J190">
        <v>0</v>
      </c>
      <c r="K190">
        <v>0</v>
      </c>
      <c r="L190">
        <v>0</v>
      </c>
      <c r="M190">
        <v>0</v>
      </c>
    </row>
    <row r="191" spans="1:13" x14ac:dyDescent="0.3">
      <c r="A191">
        <v>2510000</v>
      </c>
      <c r="B191">
        <v>2520000</v>
      </c>
      <c r="C191">
        <v>42490</v>
      </c>
      <c r="D191">
        <v>28940</v>
      </c>
      <c r="E191">
        <v>16740</v>
      </c>
      <c r="F191">
        <v>13360</v>
      </c>
      <c r="G191">
        <v>9990</v>
      </c>
      <c r="H191">
        <v>6610</v>
      </c>
      <c r="I191">
        <v>3240</v>
      </c>
      <c r="J191">
        <v>0</v>
      </c>
      <c r="K191">
        <v>0</v>
      </c>
      <c r="L191">
        <v>0</v>
      </c>
      <c r="M191">
        <v>0</v>
      </c>
    </row>
    <row r="192" spans="1:13" x14ac:dyDescent="0.3">
      <c r="A192">
        <v>2520000</v>
      </c>
      <c r="B192">
        <v>2530000</v>
      </c>
      <c r="C192">
        <v>43340</v>
      </c>
      <c r="D192">
        <v>29280</v>
      </c>
      <c r="E192">
        <v>16950</v>
      </c>
      <c r="F192">
        <v>13580</v>
      </c>
      <c r="G192">
        <v>10200</v>
      </c>
      <c r="H192">
        <v>6830</v>
      </c>
      <c r="I192">
        <v>3450</v>
      </c>
      <c r="J192">
        <v>0</v>
      </c>
      <c r="K192">
        <v>0</v>
      </c>
      <c r="L192">
        <v>0</v>
      </c>
      <c r="M192">
        <v>0</v>
      </c>
    </row>
    <row r="193" spans="1:13" x14ac:dyDescent="0.3">
      <c r="A193">
        <v>2530000</v>
      </c>
      <c r="B193">
        <v>2540000</v>
      </c>
      <c r="C193">
        <v>44200</v>
      </c>
      <c r="D193">
        <v>29630</v>
      </c>
      <c r="E193">
        <v>17160</v>
      </c>
      <c r="F193">
        <v>13790</v>
      </c>
      <c r="G193">
        <v>10410</v>
      </c>
      <c r="H193">
        <v>7040</v>
      </c>
      <c r="I193">
        <v>3660</v>
      </c>
      <c r="J193">
        <v>0</v>
      </c>
      <c r="K193">
        <v>0</v>
      </c>
      <c r="L193">
        <v>0</v>
      </c>
      <c r="M193">
        <v>0</v>
      </c>
    </row>
    <row r="194" spans="1:13" x14ac:dyDescent="0.3">
      <c r="A194">
        <v>2540000</v>
      </c>
      <c r="B194">
        <v>2550000</v>
      </c>
      <c r="C194">
        <v>45050</v>
      </c>
      <c r="D194">
        <v>29970</v>
      </c>
      <c r="E194">
        <v>17370</v>
      </c>
      <c r="F194">
        <v>14000</v>
      </c>
      <c r="G194">
        <v>10620</v>
      </c>
      <c r="H194">
        <v>7250</v>
      </c>
      <c r="I194">
        <v>3870</v>
      </c>
      <c r="J194">
        <v>0</v>
      </c>
      <c r="K194">
        <v>0</v>
      </c>
      <c r="L194">
        <v>0</v>
      </c>
      <c r="M194">
        <v>0</v>
      </c>
    </row>
    <row r="195" spans="1:13" x14ac:dyDescent="0.3">
      <c r="A195">
        <v>2550000</v>
      </c>
      <c r="B195">
        <v>2560000</v>
      </c>
      <c r="C195">
        <v>45910</v>
      </c>
      <c r="D195">
        <v>30310</v>
      </c>
      <c r="E195">
        <v>17590</v>
      </c>
      <c r="F195">
        <v>14210</v>
      </c>
      <c r="G195">
        <v>10840</v>
      </c>
      <c r="H195">
        <v>7460</v>
      </c>
      <c r="I195">
        <v>4090</v>
      </c>
      <c r="J195">
        <v>0</v>
      </c>
      <c r="K195">
        <v>0</v>
      </c>
      <c r="L195">
        <v>0</v>
      </c>
      <c r="M195">
        <v>0</v>
      </c>
    </row>
    <row r="196" spans="1:13" x14ac:dyDescent="0.3">
      <c r="A196">
        <v>2560000</v>
      </c>
      <c r="B196">
        <v>2570000</v>
      </c>
      <c r="C196">
        <v>46770</v>
      </c>
      <c r="D196">
        <v>30650</v>
      </c>
      <c r="E196">
        <v>17800</v>
      </c>
      <c r="F196">
        <v>14420</v>
      </c>
      <c r="G196">
        <v>11050</v>
      </c>
      <c r="H196">
        <v>7670</v>
      </c>
      <c r="I196">
        <v>4300</v>
      </c>
      <c r="J196">
        <v>0</v>
      </c>
      <c r="K196">
        <v>0</v>
      </c>
      <c r="L196">
        <v>0</v>
      </c>
      <c r="M196">
        <v>0</v>
      </c>
    </row>
    <row r="197" spans="1:13" x14ac:dyDescent="0.3">
      <c r="A197">
        <v>2570000</v>
      </c>
      <c r="B197">
        <v>2580000</v>
      </c>
      <c r="C197">
        <v>47620</v>
      </c>
      <c r="D197">
        <v>31000</v>
      </c>
      <c r="E197">
        <v>18010</v>
      </c>
      <c r="F197">
        <v>14630</v>
      </c>
      <c r="G197">
        <v>11260</v>
      </c>
      <c r="H197">
        <v>7880</v>
      </c>
      <c r="I197">
        <v>4510</v>
      </c>
      <c r="J197">
        <v>1130</v>
      </c>
      <c r="K197">
        <v>0</v>
      </c>
      <c r="L197">
        <v>0</v>
      </c>
      <c r="M197">
        <v>0</v>
      </c>
    </row>
    <row r="198" spans="1:13" x14ac:dyDescent="0.3">
      <c r="A198">
        <v>2580000</v>
      </c>
      <c r="B198">
        <v>2590000</v>
      </c>
      <c r="C198">
        <v>48480</v>
      </c>
      <c r="D198">
        <v>31340</v>
      </c>
      <c r="E198">
        <v>18220</v>
      </c>
      <c r="F198">
        <v>14850</v>
      </c>
      <c r="G198">
        <v>11470</v>
      </c>
      <c r="H198">
        <v>8100</v>
      </c>
      <c r="I198">
        <v>4720</v>
      </c>
      <c r="J198">
        <v>1350</v>
      </c>
      <c r="K198">
        <v>0</v>
      </c>
      <c r="L198">
        <v>0</v>
      </c>
      <c r="M198">
        <v>0</v>
      </c>
    </row>
    <row r="199" spans="1:13" x14ac:dyDescent="0.3">
      <c r="A199">
        <v>2590000</v>
      </c>
      <c r="B199">
        <v>2600000</v>
      </c>
      <c r="C199">
        <v>49330</v>
      </c>
      <c r="D199">
        <v>31830</v>
      </c>
      <c r="E199">
        <v>18430</v>
      </c>
      <c r="F199">
        <v>15060</v>
      </c>
      <c r="G199">
        <v>11680</v>
      </c>
      <c r="H199">
        <v>8310</v>
      </c>
      <c r="I199">
        <v>4930</v>
      </c>
      <c r="J199">
        <v>1560</v>
      </c>
      <c r="K199">
        <v>0</v>
      </c>
      <c r="L199">
        <v>0</v>
      </c>
      <c r="M199">
        <v>0</v>
      </c>
    </row>
    <row r="200" spans="1:13" x14ac:dyDescent="0.3">
      <c r="A200">
        <v>2600000</v>
      </c>
      <c r="B200">
        <v>2610000</v>
      </c>
      <c r="C200">
        <v>50190</v>
      </c>
      <c r="D200">
        <v>32690</v>
      </c>
      <c r="E200">
        <v>18650</v>
      </c>
      <c r="F200">
        <v>15270</v>
      </c>
      <c r="G200">
        <v>11900</v>
      </c>
      <c r="H200">
        <v>8520</v>
      </c>
      <c r="I200">
        <v>5150</v>
      </c>
      <c r="J200">
        <v>1770</v>
      </c>
      <c r="K200">
        <v>0</v>
      </c>
      <c r="L200">
        <v>0</v>
      </c>
      <c r="M200">
        <v>0</v>
      </c>
    </row>
    <row r="201" spans="1:13" x14ac:dyDescent="0.3">
      <c r="A201">
        <v>2610000</v>
      </c>
      <c r="B201">
        <v>2620000</v>
      </c>
      <c r="C201">
        <v>51040</v>
      </c>
      <c r="D201">
        <v>33540</v>
      </c>
      <c r="E201">
        <v>18920</v>
      </c>
      <c r="F201">
        <v>15480</v>
      </c>
      <c r="G201">
        <v>12110</v>
      </c>
      <c r="H201">
        <v>8730</v>
      </c>
      <c r="I201">
        <v>5360</v>
      </c>
      <c r="J201">
        <v>1980</v>
      </c>
      <c r="K201">
        <v>0</v>
      </c>
      <c r="L201">
        <v>0</v>
      </c>
      <c r="M201">
        <v>0</v>
      </c>
    </row>
    <row r="202" spans="1:13" x14ac:dyDescent="0.3">
      <c r="A202">
        <v>2620000</v>
      </c>
      <c r="B202">
        <v>2630000</v>
      </c>
      <c r="C202">
        <v>51900</v>
      </c>
      <c r="D202">
        <v>34400</v>
      </c>
      <c r="E202">
        <v>19250</v>
      </c>
      <c r="F202">
        <v>15690</v>
      </c>
      <c r="G202">
        <v>12320</v>
      </c>
      <c r="H202">
        <v>8940</v>
      </c>
      <c r="I202">
        <v>5570</v>
      </c>
      <c r="J202">
        <v>2190</v>
      </c>
      <c r="K202">
        <v>0</v>
      </c>
      <c r="L202">
        <v>0</v>
      </c>
      <c r="M202">
        <v>0</v>
      </c>
    </row>
    <row r="203" spans="1:13" x14ac:dyDescent="0.3">
      <c r="A203">
        <v>2630000</v>
      </c>
      <c r="B203">
        <v>2640000</v>
      </c>
      <c r="C203">
        <v>52760</v>
      </c>
      <c r="D203">
        <v>35260</v>
      </c>
      <c r="E203">
        <v>19580</v>
      </c>
      <c r="F203">
        <v>15910</v>
      </c>
      <c r="G203">
        <v>12530</v>
      </c>
      <c r="H203">
        <v>9160</v>
      </c>
      <c r="I203">
        <v>5780</v>
      </c>
      <c r="J203">
        <v>2410</v>
      </c>
      <c r="K203">
        <v>0</v>
      </c>
      <c r="L203">
        <v>0</v>
      </c>
      <c r="M203">
        <v>0</v>
      </c>
    </row>
    <row r="204" spans="1:13" x14ac:dyDescent="0.3">
      <c r="A204">
        <v>2640000</v>
      </c>
      <c r="B204">
        <v>2650000</v>
      </c>
      <c r="C204">
        <v>53610</v>
      </c>
      <c r="D204">
        <v>36110</v>
      </c>
      <c r="E204">
        <v>19910</v>
      </c>
      <c r="F204">
        <v>16120</v>
      </c>
      <c r="G204">
        <v>12740</v>
      </c>
      <c r="H204">
        <v>9370</v>
      </c>
      <c r="I204">
        <v>5990</v>
      </c>
      <c r="J204">
        <v>2620</v>
      </c>
      <c r="K204">
        <v>0</v>
      </c>
      <c r="L204">
        <v>0</v>
      </c>
      <c r="M204">
        <v>0</v>
      </c>
    </row>
    <row r="205" spans="1:13" x14ac:dyDescent="0.3">
      <c r="A205">
        <v>2650000</v>
      </c>
      <c r="B205">
        <v>2660000</v>
      </c>
      <c r="C205">
        <v>54470</v>
      </c>
      <c r="D205">
        <v>36970</v>
      </c>
      <c r="E205">
        <v>20240</v>
      </c>
      <c r="F205">
        <v>16330</v>
      </c>
      <c r="G205">
        <v>12960</v>
      </c>
      <c r="H205">
        <v>9580</v>
      </c>
      <c r="I205">
        <v>6210</v>
      </c>
      <c r="J205">
        <v>2830</v>
      </c>
      <c r="K205">
        <v>0</v>
      </c>
      <c r="L205">
        <v>0</v>
      </c>
      <c r="M205">
        <v>0</v>
      </c>
    </row>
    <row r="206" spans="1:13" x14ac:dyDescent="0.3">
      <c r="A206">
        <v>2660000</v>
      </c>
      <c r="B206">
        <v>2670000</v>
      </c>
      <c r="C206">
        <v>55320</v>
      </c>
      <c r="D206">
        <v>37820</v>
      </c>
      <c r="E206">
        <v>20570</v>
      </c>
      <c r="F206">
        <v>16540</v>
      </c>
      <c r="G206">
        <v>13170</v>
      </c>
      <c r="H206">
        <v>9790</v>
      </c>
      <c r="I206">
        <v>6420</v>
      </c>
      <c r="J206">
        <v>3040</v>
      </c>
      <c r="K206">
        <v>0</v>
      </c>
      <c r="L206">
        <v>0</v>
      </c>
      <c r="M206">
        <v>0</v>
      </c>
    </row>
    <row r="207" spans="1:13" x14ac:dyDescent="0.3">
      <c r="A207">
        <v>2670000</v>
      </c>
      <c r="B207">
        <v>2680000</v>
      </c>
      <c r="C207">
        <v>56180</v>
      </c>
      <c r="D207">
        <v>38680</v>
      </c>
      <c r="E207">
        <v>20900</v>
      </c>
      <c r="F207">
        <v>16750</v>
      </c>
      <c r="G207">
        <v>13380</v>
      </c>
      <c r="H207">
        <v>10000</v>
      </c>
      <c r="I207">
        <v>6630</v>
      </c>
      <c r="J207">
        <v>3250</v>
      </c>
      <c r="K207">
        <v>0</v>
      </c>
      <c r="L207">
        <v>0</v>
      </c>
      <c r="M207">
        <v>0</v>
      </c>
    </row>
    <row r="208" spans="1:13" x14ac:dyDescent="0.3">
      <c r="A208">
        <v>2680000</v>
      </c>
      <c r="B208">
        <v>2690000</v>
      </c>
      <c r="C208">
        <v>57040</v>
      </c>
      <c r="D208">
        <v>39540</v>
      </c>
      <c r="E208">
        <v>21230</v>
      </c>
      <c r="F208">
        <v>16970</v>
      </c>
      <c r="G208">
        <v>13590</v>
      </c>
      <c r="H208">
        <v>10220</v>
      </c>
      <c r="I208">
        <v>6840</v>
      </c>
      <c r="J208">
        <v>3470</v>
      </c>
      <c r="K208">
        <v>0</v>
      </c>
      <c r="L208">
        <v>0</v>
      </c>
      <c r="M208">
        <v>0</v>
      </c>
    </row>
    <row r="209" spans="1:13" x14ac:dyDescent="0.3">
      <c r="A209">
        <v>2690000</v>
      </c>
      <c r="B209">
        <v>2700000</v>
      </c>
      <c r="C209">
        <v>57890</v>
      </c>
      <c r="D209">
        <v>40390</v>
      </c>
      <c r="E209">
        <v>21560</v>
      </c>
      <c r="F209">
        <v>17180</v>
      </c>
      <c r="G209">
        <v>13800</v>
      </c>
      <c r="H209">
        <v>10430</v>
      </c>
      <c r="I209">
        <v>7050</v>
      </c>
      <c r="J209">
        <v>3680</v>
      </c>
      <c r="K209">
        <v>0</v>
      </c>
      <c r="L209">
        <v>0</v>
      </c>
      <c r="M209">
        <v>0</v>
      </c>
    </row>
    <row r="210" spans="1:13" x14ac:dyDescent="0.3">
      <c r="A210">
        <v>2700000</v>
      </c>
      <c r="B210">
        <v>2710000</v>
      </c>
      <c r="C210">
        <v>58750</v>
      </c>
      <c r="D210">
        <v>41250</v>
      </c>
      <c r="E210">
        <v>21890</v>
      </c>
      <c r="F210">
        <v>17390</v>
      </c>
      <c r="G210">
        <v>14020</v>
      </c>
      <c r="H210">
        <v>10640</v>
      </c>
      <c r="I210">
        <v>7270</v>
      </c>
      <c r="J210">
        <v>3890</v>
      </c>
      <c r="K210">
        <v>0</v>
      </c>
      <c r="L210">
        <v>0</v>
      </c>
      <c r="M210">
        <v>0</v>
      </c>
    </row>
    <row r="211" spans="1:13" x14ac:dyDescent="0.3">
      <c r="A211">
        <v>2710000</v>
      </c>
      <c r="B211">
        <v>2720000</v>
      </c>
      <c r="C211">
        <v>59600</v>
      </c>
      <c r="D211">
        <v>42100</v>
      </c>
      <c r="E211">
        <v>22220</v>
      </c>
      <c r="F211">
        <v>17600</v>
      </c>
      <c r="G211">
        <v>14230</v>
      </c>
      <c r="H211">
        <v>10850</v>
      </c>
      <c r="I211">
        <v>7480</v>
      </c>
      <c r="J211">
        <v>4100</v>
      </c>
      <c r="K211">
        <v>0</v>
      </c>
      <c r="L211">
        <v>0</v>
      </c>
      <c r="M211">
        <v>0</v>
      </c>
    </row>
    <row r="212" spans="1:13" x14ac:dyDescent="0.3">
      <c r="A212">
        <v>2720000</v>
      </c>
      <c r="B212">
        <v>2730000</v>
      </c>
      <c r="C212">
        <v>60460</v>
      </c>
      <c r="D212">
        <v>42960</v>
      </c>
      <c r="E212">
        <v>22550</v>
      </c>
      <c r="F212">
        <v>17810</v>
      </c>
      <c r="G212">
        <v>14440</v>
      </c>
      <c r="H212">
        <v>11060</v>
      </c>
      <c r="I212">
        <v>7690</v>
      </c>
      <c r="J212">
        <v>4310</v>
      </c>
      <c r="K212">
        <v>0</v>
      </c>
      <c r="L212">
        <v>0</v>
      </c>
      <c r="M212">
        <v>0</v>
      </c>
    </row>
    <row r="213" spans="1:13" x14ac:dyDescent="0.3">
      <c r="A213">
        <v>2730000</v>
      </c>
      <c r="B213">
        <v>2740000</v>
      </c>
      <c r="C213">
        <v>61310</v>
      </c>
      <c r="D213">
        <v>43810</v>
      </c>
      <c r="E213">
        <v>22880</v>
      </c>
      <c r="F213">
        <v>18030</v>
      </c>
      <c r="G213">
        <v>14650</v>
      </c>
      <c r="H213">
        <v>11280</v>
      </c>
      <c r="I213">
        <v>7900</v>
      </c>
      <c r="J213">
        <v>4530</v>
      </c>
      <c r="K213">
        <v>1150</v>
      </c>
      <c r="L213">
        <v>0</v>
      </c>
      <c r="M213">
        <v>0</v>
      </c>
    </row>
    <row r="214" spans="1:13" x14ac:dyDescent="0.3">
      <c r="A214">
        <v>2740000</v>
      </c>
      <c r="B214">
        <v>2750000</v>
      </c>
      <c r="C214">
        <v>62170</v>
      </c>
      <c r="D214">
        <v>44670</v>
      </c>
      <c r="E214">
        <v>23210</v>
      </c>
      <c r="F214">
        <v>18240</v>
      </c>
      <c r="G214">
        <v>14860</v>
      </c>
      <c r="H214">
        <v>11490</v>
      </c>
      <c r="I214">
        <v>8110</v>
      </c>
      <c r="J214">
        <v>4740</v>
      </c>
      <c r="K214">
        <v>1360</v>
      </c>
      <c r="L214">
        <v>0</v>
      </c>
      <c r="M214">
        <v>0</v>
      </c>
    </row>
    <row r="215" spans="1:13" x14ac:dyDescent="0.3">
      <c r="A215">
        <v>2750000</v>
      </c>
      <c r="B215">
        <v>2760000</v>
      </c>
      <c r="C215">
        <v>63030</v>
      </c>
      <c r="D215">
        <v>45530</v>
      </c>
      <c r="E215">
        <v>23540</v>
      </c>
      <c r="F215">
        <v>18450</v>
      </c>
      <c r="G215">
        <v>15070</v>
      </c>
      <c r="H215">
        <v>11700</v>
      </c>
      <c r="I215">
        <v>8320</v>
      </c>
      <c r="J215">
        <v>4950</v>
      </c>
      <c r="K215">
        <v>1570</v>
      </c>
      <c r="L215">
        <v>0</v>
      </c>
      <c r="M215">
        <v>0</v>
      </c>
    </row>
    <row r="216" spans="1:13" x14ac:dyDescent="0.3">
      <c r="A216">
        <v>2760000</v>
      </c>
      <c r="B216">
        <v>2770000</v>
      </c>
      <c r="C216">
        <v>63880</v>
      </c>
      <c r="D216">
        <v>46380</v>
      </c>
      <c r="E216">
        <v>23870</v>
      </c>
      <c r="F216">
        <v>18660</v>
      </c>
      <c r="G216">
        <v>15290</v>
      </c>
      <c r="H216">
        <v>11910</v>
      </c>
      <c r="I216">
        <v>8540</v>
      </c>
      <c r="J216">
        <v>5160</v>
      </c>
      <c r="K216">
        <v>1790</v>
      </c>
      <c r="L216">
        <v>0</v>
      </c>
      <c r="M216">
        <v>0</v>
      </c>
    </row>
    <row r="217" spans="1:13" x14ac:dyDescent="0.3">
      <c r="A217">
        <v>2770000</v>
      </c>
      <c r="B217">
        <v>2780000</v>
      </c>
      <c r="C217">
        <v>64740</v>
      </c>
      <c r="D217">
        <v>47240</v>
      </c>
      <c r="E217">
        <v>24200</v>
      </c>
      <c r="F217">
        <v>18950</v>
      </c>
      <c r="G217">
        <v>15500</v>
      </c>
      <c r="H217">
        <v>12120</v>
      </c>
      <c r="I217">
        <v>8750</v>
      </c>
      <c r="J217">
        <v>5370</v>
      </c>
      <c r="K217">
        <v>2000</v>
      </c>
      <c r="L217">
        <v>0</v>
      </c>
      <c r="M217">
        <v>0</v>
      </c>
    </row>
    <row r="218" spans="1:13" x14ac:dyDescent="0.3">
      <c r="A218">
        <v>2780000</v>
      </c>
      <c r="B218">
        <v>2790000</v>
      </c>
      <c r="C218">
        <v>65590</v>
      </c>
      <c r="D218">
        <v>48090</v>
      </c>
      <c r="E218">
        <v>24520</v>
      </c>
      <c r="F218">
        <v>19270</v>
      </c>
      <c r="G218">
        <v>15710</v>
      </c>
      <c r="H218">
        <v>12340</v>
      </c>
      <c r="I218">
        <v>8960</v>
      </c>
      <c r="J218">
        <v>5590</v>
      </c>
      <c r="K218">
        <v>2210</v>
      </c>
      <c r="L218">
        <v>0</v>
      </c>
      <c r="M218">
        <v>0</v>
      </c>
    </row>
    <row r="219" spans="1:13" x14ac:dyDescent="0.3">
      <c r="A219">
        <v>2790000</v>
      </c>
      <c r="B219">
        <v>2800000</v>
      </c>
      <c r="C219">
        <v>66450</v>
      </c>
      <c r="D219">
        <v>48950</v>
      </c>
      <c r="E219">
        <v>24850</v>
      </c>
      <c r="F219">
        <v>19600</v>
      </c>
      <c r="G219">
        <v>15920</v>
      </c>
      <c r="H219">
        <v>12550</v>
      </c>
      <c r="I219">
        <v>9170</v>
      </c>
      <c r="J219">
        <v>5800</v>
      </c>
      <c r="K219">
        <v>2420</v>
      </c>
      <c r="L219">
        <v>0</v>
      </c>
      <c r="M219">
        <v>0</v>
      </c>
    </row>
    <row r="220" spans="1:13" x14ac:dyDescent="0.3">
      <c r="A220">
        <v>2800000</v>
      </c>
      <c r="B220">
        <v>2810000</v>
      </c>
      <c r="C220">
        <v>67300</v>
      </c>
      <c r="D220">
        <v>49800</v>
      </c>
      <c r="E220">
        <v>25180</v>
      </c>
      <c r="F220">
        <v>19930</v>
      </c>
      <c r="G220">
        <v>16130</v>
      </c>
      <c r="H220">
        <v>12760</v>
      </c>
      <c r="I220">
        <v>9380</v>
      </c>
      <c r="J220">
        <v>6010</v>
      </c>
      <c r="K220">
        <v>2630</v>
      </c>
      <c r="L220">
        <v>0</v>
      </c>
      <c r="M220">
        <v>0</v>
      </c>
    </row>
    <row r="221" spans="1:13" x14ac:dyDescent="0.3">
      <c r="A221">
        <v>2810000</v>
      </c>
      <c r="B221">
        <v>2820000</v>
      </c>
      <c r="C221">
        <v>68160</v>
      </c>
      <c r="D221">
        <v>50660</v>
      </c>
      <c r="E221">
        <v>25510</v>
      </c>
      <c r="F221">
        <v>20260</v>
      </c>
      <c r="G221">
        <v>16350</v>
      </c>
      <c r="H221">
        <v>12970</v>
      </c>
      <c r="I221">
        <v>9600</v>
      </c>
      <c r="J221">
        <v>6220</v>
      </c>
      <c r="K221">
        <v>2850</v>
      </c>
      <c r="L221">
        <v>0</v>
      </c>
      <c r="M221">
        <v>0</v>
      </c>
    </row>
    <row r="222" spans="1:13" x14ac:dyDescent="0.3">
      <c r="A222">
        <v>2820000</v>
      </c>
      <c r="B222">
        <v>2830000</v>
      </c>
      <c r="C222">
        <v>69020</v>
      </c>
      <c r="D222">
        <v>51520</v>
      </c>
      <c r="E222">
        <v>25840</v>
      </c>
      <c r="F222">
        <v>20590</v>
      </c>
      <c r="G222">
        <v>16560</v>
      </c>
      <c r="H222">
        <v>13180</v>
      </c>
      <c r="I222">
        <v>9810</v>
      </c>
      <c r="J222">
        <v>6430</v>
      </c>
      <c r="K222">
        <v>3060</v>
      </c>
      <c r="L222">
        <v>0</v>
      </c>
      <c r="M222">
        <v>0</v>
      </c>
    </row>
    <row r="223" spans="1:13" x14ac:dyDescent="0.3">
      <c r="A223">
        <v>2830000</v>
      </c>
      <c r="B223">
        <v>2840000</v>
      </c>
      <c r="C223">
        <v>69870</v>
      </c>
      <c r="D223">
        <v>52370</v>
      </c>
      <c r="E223">
        <v>26170</v>
      </c>
      <c r="F223">
        <v>20920</v>
      </c>
      <c r="G223">
        <v>16770</v>
      </c>
      <c r="H223">
        <v>13400</v>
      </c>
      <c r="I223">
        <v>10020</v>
      </c>
      <c r="J223">
        <v>6650</v>
      </c>
      <c r="K223">
        <v>3270</v>
      </c>
      <c r="L223">
        <v>0</v>
      </c>
      <c r="M223">
        <v>0</v>
      </c>
    </row>
    <row r="224" spans="1:13" x14ac:dyDescent="0.3">
      <c r="A224">
        <v>2840000</v>
      </c>
      <c r="B224">
        <v>2850000</v>
      </c>
      <c r="C224">
        <v>70730</v>
      </c>
      <c r="D224">
        <v>53230</v>
      </c>
      <c r="E224">
        <v>26500</v>
      </c>
      <c r="F224">
        <v>21250</v>
      </c>
      <c r="G224">
        <v>16980</v>
      </c>
      <c r="H224">
        <v>13610</v>
      </c>
      <c r="I224">
        <v>10230</v>
      </c>
      <c r="J224">
        <v>6860</v>
      </c>
      <c r="K224">
        <v>3480</v>
      </c>
      <c r="L224">
        <v>0</v>
      </c>
      <c r="M224">
        <v>0</v>
      </c>
    </row>
    <row r="225" spans="1:13" x14ac:dyDescent="0.3">
      <c r="A225">
        <v>2850000</v>
      </c>
      <c r="B225">
        <v>2860000</v>
      </c>
      <c r="C225">
        <v>71580</v>
      </c>
      <c r="D225">
        <v>54080</v>
      </c>
      <c r="E225">
        <v>26830</v>
      </c>
      <c r="F225">
        <v>21580</v>
      </c>
      <c r="G225">
        <v>17190</v>
      </c>
      <c r="H225">
        <v>13820</v>
      </c>
      <c r="I225">
        <v>10440</v>
      </c>
      <c r="J225">
        <v>7070</v>
      </c>
      <c r="K225">
        <v>3690</v>
      </c>
      <c r="L225">
        <v>0</v>
      </c>
      <c r="M225">
        <v>0</v>
      </c>
    </row>
    <row r="226" spans="1:13" x14ac:dyDescent="0.3">
      <c r="A226">
        <v>2860000</v>
      </c>
      <c r="B226">
        <v>2870000</v>
      </c>
      <c r="C226">
        <v>72440</v>
      </c>
      <c r="D226">
        <v>54940</v>
      </c>
      <c r="E226">
        <v>27160</v>
      </c>
      <c r="F226">
        <v>21910</v>
      </c>
      <c r="G226">
        <v>17410</v>
      </c>
      <c r="H226">
        <v>14030</v>
      </c>
      <c r="I226">
        <v>10660</v>
      </c>
      <c r="J226">
        <v>7280</v>
      </c>
      <c r="K226">
        <v>3910</v>
      </c>
      <c r="L226">
        <v>0</v>
      </c>
      <c r="M226">
        <v>0</v>
      </c>
    </row>
    <row r="227" spans="1:13" x14ac:dyDescent="0.3">
      <c r="A227">
        <v>2870000</v>
      </c>
      <c r="B227">
        <v>2880000</v>
      </c>
      <c r="C227">
        <v>73290</v>
      </c>
      <c r="D227">
        <v>55790</v>
      </c>
      <c r="E227">
        <v>27490</v>
      </c>
      <c r="F227">
        <v>22240</v>
      </c>
      <c r="G227">
        <v>17620</v>
      </c>
      <c r="H227">
        <v>14240</v>
      </c>
      <c r="I227">
        <v>10870</v>
      </c>
      <c r="J227">
        <v>7490</v>
      </c>
      <c r="K227">
        <v>4120</v>
      </c>
      <c r="L227">
        <v>0</v>
      </c>
      <c r="M227">
        <v>0</v>
      </c>
    </row>
    <row r="228" spans="1:13" x14ac:dyDescent="0.3">
      <c r="A228">
        <v>2880000</v>
      </c>
      <c r="B228">
        <v>2890000</v>
      </c>
      <c r="C228">
        <v>74150</v>
      </c>
      <c r="D228">
        <v>56650</v>
      </c>
      <c r="E228">
        <v>27820</v>
      </c>
      <c r="F228">
        <v>22570</v>
      </c>
      <c r="G228">
        <v>17830</v>
      </c>
      <c r="H228">
        <v>14460</v>
      </c>
      <c r="I228">
        <v>11080</v>
      </c>
      <c r="J228">
        <v>7710</v>
      </c>
      <c r="K228">
        <v>4330</v>
      </c>
      <c r="L228">
        <v>0</v>
      </c>
      <c r="M228">
        <v>0</v>
      </c>
    </row>
    <row r="229" spans="1:13" x14ac:dyDescent="0.3">
      <c r="A229">
        <v>2890000</v>
      </c>
      <c r="B229">
        <v>2900000</v>
      </c>
      <c r="C229">
        <v>75010</v>
      </c>
      <c r="D229">
        <v>57510</v>
      </c>
      <c r="E229">
        <v>28150</v>
      </c>
      <c r="F229">
        <v>22900</v>
      </c>
      <c r="G229">
        <v>18040</v>
      </c>
      <c r="H229">
        <v>14670</v>
      </c>
      <c r="I229">
        <v>11290</v>
      </c>
      <c r="J229">
        <v>7920</v>
      </c>
      <c r="K229">
        <v>4540</v>
      </c>
      <c r="L229">
        <v>1170</v>
      </c>
      <c r="M229">
        <v>0</v>
      </c>
    </row>
    <row r="230" spans="1:13" x14ac:dyDescent="0.3">
      <c r="A230">
        <v>2900000</v>
      </c>
      <c r="B230">
        <v>2910000</v>
      </c>
      <c r="C230">
        <v>75860</v>
      </c>
      <c r="D230">
        <v>58360</v>
      </c>
      <c r="E230">
        <v>28480</v>
      </c>
      <c r="F230">
        <v>23230</v>
      </c>
      <c r="G230">
        <v>18250</v>
      </c>
      <c r="H230">
        <v>14880</v>
      </c>
      <c r="I230">
        <v>11500</v>
      </c>
      <c r="J230">
        <v>8130</v>
      </c>
      <c r="K230">
        <v>4750</v>
      </c>
      <c r="L230">
        <v>1380</v>
      </c>
      <c r="M230">
        <v>0</v>
      </c>
    </row>
    <row r="231" spans="1:13" x14ac:dyDescent="0.3">
      <c r="A231">
        <v>2910000</v>
      </c>
      <c r="B231">
        <v>2920000</v>
      </c>
      <c r="C231">
        <v>76720</v>
      </c>
      <c r="D231">
        <v>59220</v>
      </c>
      <c r="E231">
        <v>28810</v>
      </c>
      <c r="F231">
        <v>23560</v>
      </c>
      <c r="G231">
        <v>18470</v>
      </c>
      <c r="H231">
        <v>15090</v>
      </c>
      <c r="I231">
        <v>11720</v>
      </c>
      <c r="J231">
        <v>8340</v>
      </c>
      <c r="K231">
        <v>4970</v>
      </c>
      <c r="L231">
        <v>1590</v>
      </c>
      <c r="M231">
        <v>0</v>
      </c>
    </row>
    <row r="232" spans="1:13" x14ac:dyDescent="0.3">
      <c r="A232">
        <v>2920000</v>
      </c>
      <c r="B232">
        <v>2930000</v>
      </c>
      <c r="C232">
        <v>77570</v>
      </c>
      <c r="D232">
        <v>60070</v>
      </c>
      <c r="E232">
        <v>29140</v>
      </c>
      <c r="F232">
        <v>23890</v>
      </c>
      <c r="G232">
        <v>18680</v>
      </c>
      <c r="H232">
        <v>15300</v>
      </c>
      <c r="I232">
        <v>11930</v>
      </c>
      <c r="J232">
        <v>8550</v>
      </c>
      <c r="K232">
        <v>5180</v>
      </c>
      <c r="L232">
        <v>1800</v>
      </c>
      <c r="M232">
        <v>0</v>
      </c>
    </row>
    <row r="233" spans="1:13" x14ac:dyDescent="0.3">
      <c r="A233">
        <v>2930000</v>
      </c>
      <c r="B233">
        <v>2940000</v>
      </c>
      <c r="C233">
        <v>78430</v>
      </c>
      <c r="D233">
        <v>60930</v>
      </c>
      <c r="E233">
        <v>29470</v>
      </c>
      <c r="F233">
        <v>24220</v>
      </c>
      <c r="G233">
        <v>18970</v>
      </c>
      <c r="H233">
        <v>15510</v>
      </c>
      <c r="I233">
        <v>12140</v>
      </c>
      <c r="J233">
        <v>8760</v>
      </c>
      <c r="K233">
        <v>5390</v>
      </c>
      <c r="L233">
        <v>2010</v>
      </c>
      <c r="M233">
        <v>0</v>
      </c>
    </row>
    <row r="234" spans="1:13" x14ac:dyDescent="0.3">
      <c r="A234">
        <v>2940000</v>
      </c>
      <c r="B234">
        <v>2950000</v>
      </c>
      <c r="C234">
        <v>79280</v>
      </c>
      <c r="D234">
        <v>61780</v>
      </c>
      <c r="E234">
        <v>29800</v>
      </c>
      <c r="F234">
        <v>24550</v>
      </c>
      <c r="G234">
        <v>19300</v>
      </c>
      <c r="H234">
        <v>15730</v>
      </c>
      <c r="I234">
        <v>12350</v>
      </c>
      <c r="J234">
        <v>8980</v>
      </c>
      <c r="K234">
        <v>5600</v>
      </c>
      <c r="L234">
        <v>2230</v>
      </c>
      <c r="M234">
        <v>0</v>
      </c>
    </row>
    <row r="235" spans="1:13" x14ac:dyDescent="0.3">
      <c r="A235">
        <v>2950000</v>
      </c>
      <c r="B235">
        <v>2960000</v>
      </c>
      <c r="C235">
        <v>80140</v>
      </c>
      <c r="D235">
        <v>62640</v>
      </c>
      <c r="E235">
        <v>30130</v>
      </c>
      <c r="F235">
        <v>24880</v>
      </c>
      <c r="G235">
        <v>19630</v>
      </c>
      <c r="H235">
        <v>15940</v>
      </c>
      <c r="I235">
        <v>12560</v>
      </c>
      <c r="J235">
        <v>9190</v>
      </c>
      <c r="K235">
        <v>5810</v>
      </c>
      <c r="L235">
        <v>2440</v>
      </c>
      <c r="M235">
        <v>0</v>
      </c>
    </row>
    <row r="236" spans="1:13" x14ac:dyDescent="0.3">
      <c r="A236">
        <v>2960000</v>
      </c>
      <c r="B236">
        <v>2970000</v>
      </c>
      <c r="C236">
        <v>81000</v>
      </c>
      <c r="D236">
        <v>63500</v>
      </c>
      <c r="E236">
        <v>30460</v>
      </c>
      <c r="F236">
        <v>25210</v>
      </c>
      <c r="G236">
        <v>19960</v>
      </c>
      <c r="H236">
        <v>16150</v>
      </c>
      <c r="I236">
        <v>12780</v>
      </c>
      <c r="J236">
        <v>9400</v>
      </c>
      <c r="K236">
        <v>6030</v>
      </c>
      <c r="L236">
        <v>2650</v>
      </c>
      <c r="M236">
        <v>0</v>
      </c>
    </row>
    <row r="237" spans="1:13" x14ac:dyDescent="0.3">
      <c r="A237">
        <v>2970000</v>
      </c>
      <c r="B237">
        <v>2980000</v>
      </c>
      <c r="C237">
        <v>81850</v>
      </c>
      <c r="D237">
        <v>64350</v>
      </c>
      <c r="E237">
        <v>30790</v>
      </c>
      <c r="F237">
        <v>25540</v>
      </c>
      <c r="G237">
        <v>20290</v>
      </c>
      <c r="H237">
        <v>16360</v>
      </c>
      <c r="I237">
        <v>12990</v>
      </c>
      <c r="J237">
        <v>9610</v>
      </c>
      <c r="K237">
        <v>6240</v>
      </c>
      <c r="L237">
        <v>2860</v>
      </c>
      <c r="M237">
        <v>0</v>
      </c>
    </row>
    <row r="238" spans="1:13" x14ac:dyDescent="0.3">
      <c r="A238">
        <v>2980000</v>
      </c>
      <c r="B238">
        <v>2990000</v>
      </c>
      <c r="C238">
        <v>82710</v>
      </c>
      <c r="D238">
        <v>65210</v>
      </c>
      <c r="E238">
        <v>31120</v>
      </c>
      <c r="F238">
        <v>25870</v>
      </c>
      <c r="G238">
        <v>20620</v>
      </c>
      <c r="H238">
        <v>16570</v>
      </c>
      <c r="I238">
        <v>13200</v>
      </c>
      <c r="J238">
        <v>9820</v>
      </c>
      <c r="K238">
        <v>6450</v>
      </c>
      <c r="L238">
        <v>3070</v>
      </c>
      <c r="M238">
        <v>0</v>
      </c>
    </row>
    <row r="239" spans="1:13" x14ac:dyDescent="0.3">
      <c r="A239">
        <v>2990000</v>
      </c>
      <c r="B239">
        <v>3000000</v>
      </c>
      <c r="C239">
        <v>83560</v>
      </c>
      <c r="D239">
        <v>66060</v>
      </c>
      <c r="E239">
        <v>31450</v>
      </c>
      <c r="F239">
        <v>26200</v>
      </c>
      <c r="G239">
        <v>20950</v>
      </c>
      <c r="H239">
        <v>16790</v>
      </c>
      <c r="I239">
        <v>13410</v>
      </c>
      <c r="J239">
        <v>10040</v>
      </c>
      <c r="K239">
        <v>6660</v>
      </c>
      <c r="L239">
        <v>3290</v>
      </c>
      <c r="M239">
        <v>0</v>
      </c>
    </row>
    <row r="240" spans="1:13" x14ac:dyDescent="0.3">
      <c r="A240">
        <v>3000000</v>
      </c>
      <c r="B240">
        <v>3020000</v>
      </c>
      <c r="C240">
        <v>84850</v>
      </c>
      <c r="D240">
        <v>67350</v>
      </c>
      <c r="E240">
        <v>32490</v>
      </c>
      <c r="F240">
        <v>26690</v>
      </c>
      <c r="G240">
        <v>21440</v>
      </c>
      <c r="H240">
        <v>17100</v>
      </c>
      <c r="I240">
        <v>13730</v>
      </c>
      <c r="J240">
        <v>10350</v>
      </c>
      <c r="K240">
        <v>6980</v>
      </c>
      <c r="L240">
        <v>3600</v>
      </c>
      <c r="M240">
        <v>0</v>
      </c>
    </row>
    <row r="241" spans="1:13" x14ac:dyDescent="0.3">
      <c r="A241">
        <v>3020000</v>
      </c>
      <c r="B241">
        <v>3040000</v>
      </c>
      <c r="C241">
        <v>86560</v>
      </c>
      <c r="D241">
        <v>69060</v>
      </c>
      <c r="E241">
        <v>34140</v>
      </c>
      <c r="F241">
        <v>27350</v>
      </c>
      <c r="G241">
        <v>22100</v>
      </c>
      <c r="H241">
        <v>17530</v>
      </c>
      <c r="I241">
        <v>14150</v>
      </c>
      <c r="J241">
        <v>10780</v>
      </c>
      <c r="K241">
        <v>7400</v>
      </c>
      <c r="L241">
        <v>4030</v>
      </c>
      <c r="M241">
        <v>0</v>
      </c>
    </row>
    <row r="242" spans="1:13" x14ac:dyDescent="0.3">
      <c r="A242">
        <v>3040000</v>
      </c>
      <c r="B242">
        <v>3060000</v>
      </c>
      <c r="C242">
        <v>88270</v>
      </c>
      <c r="D242">
        <v>70770</v>
      </c>
      <c r="E242">
        <v>35790</v>
      </c>
      <c r="F242">
        <v>28010</v>
      </c>
      <c r="G242">
        <v>22760</v>
      </c>
      <c r="H242">
        <v>17950</v>
      </c>
      <c r="I242">
        <v>14580</v>
      </c>
      <c r="J242">
        <v>11200</v>
      </c>
      <c r="K242">
        <v>7830</v>
      </c>
      <c r="L242">
        <v>4450</v>
      </c>
      <c r="M242">
        <v>1080</v>
      </c>
    </row>
    <row r="243" spans="1:13" x14ac:dyDescent="0.3">
      <c r="A243">
        <v>3060000</v>
      </c>
      <c r="B243">
        <v>3080000</v>
      </c>
      <c r="C243">
        <v>89980</v>
      </c>
      <c r="D243">
        <v>72480</v>
      </c>
      <c r="E243">
        <v>37440</v>
      </c>
      <c r="F243">
        <v>28670</v>
      </c>
      <c r="G243">
        <v>23420</v>
      </c>
      <c r="H243">
        <v>18380</v>
      </c>
      <c r="I243">
        <v>15000</v>
      </c>
      <c r="J243">
        <v>11630</v>
      </c>
      <c r="K243">
        <v>8250</v>
      </c>
      <c r="L243">
        <v>4880</v>
      </c>
      <c r="M243">
        <v>1500</v>
      </c>
    </row>
    <row r="244" spans="1:13" x14ac:dyDescent="0.3">
      <c r="A244">
        <v>3080000</v>
      </c>
      <c r="B244">
        <v>3100000</v>
      </c>
      <c r="C244">
        <v>91690</v>
      </c>
      <c r="D244">
        <v>74190</v>
      </c>
      <c r="E244">
        <v>39080</v>
      </c>
      <c r="F244">
        <v>29330</v>
      </c>
      <c r="G244">
        <v>24080</v>
      </c>
      <c r="H244">
        <v>18830</v>
      </c>
      <c r="I244">
        <v>15430</v>
      </c>
      <c r="J244">
        <v>12050</v>
      </c>
      <c r="K244">
        <v>8680</v>
      </c>
      <c r="L244">
        <v>5300</v>
      </c>
      <c r="M244">
        <v>1930</v>
      </c>
    </row>
    <row r="245" spans="1:13" x14ac:dyDescent="0.3">
      <c r="A245">
        <v>3100000</v>
      </c>
      <c r="B245">
        <v>3120000</v>
      </c>
      <c r="C245">
        <v>93400</v>
      </c>
      <c r="D245">
        <v>75900</v>
      </c>
      <c r="E245">
        <v>40730</v>
      </c>
      <c r="F245">
        <v>29990</v>
      </c>
      <c r="G245">
        <v>24740</v>
      </c>
      <c r="H245">
        <v>19490</v>
      </c>
      <c r="I245">
        <v>15850</v>
      </c>
      <c r="J245">
        <v>12470</v>
      </c>
      <c r="K245">
        <v>9100</v>
      </c>
      <c r="L245">
        <v>5720</v>
      </c>
      <c r="M245">
        <v>2350</v>
      </c>
    </row>
    <row r="246" spans="1:13" x14ac:dyDescent="0.3">
      <c r="A246">
        <v>3120000</v>
      </c>
      <c r="B246">
        <v>3140000</v>
      </c>
      <c r="C246">
        <v>95760</v>
      </c>
      <c r="D246">
        <v>77620</v>
      </c>
      <c r="E246">
        <v>42380</v>
      </c>
      <c r="F246">
        <v>30650</v>
      </c>
      <c r="G246">
        <v>25400</v>
      </c>
      <c r="H246">
        <v>20150</v>
      </c>
      <c r="I246">
        <v>16270</v>
      </c>
      <c r="J246">
        <v>12900</v>
      </c>
      <c r="K246">
        <v>9520</v>
      </c>
      <c r="L246">
        <v>6150</v>
      </c>
      <c r="M246">
        <v>2770</v>
      </c>
    </row>
    <row r="247" spans="1:13" x14ac:dyDescent="0.3">
      <c r="A247">
        <v>3140000</v>
      </c>
      <c r="B247">
        <v>3160000</v>
      </c>
      <c r="C247">
        <v>98210</v>
      </c>
      <c r="D247">
        <v>79330</v>
      </c>
      <c r="E247">
        <v>44030</v>
      </c>
      <c r="F247">
        <v>31310</v>
      </c>
      <c r="G247">
        <v>26060</v>
      </c>
      <c r="H247">
        <v>20810</v>
      </c>
      <c r="I247">
        <v>16700</v>
      </c>
      <c r="J247">
        <v>13320</v>
      </c>
      <c r="K247">
        <v>9950</v>
      </c>
      <c r="L247">
        <v>6570</v>
      </c>
      <c r="M247">
        <v>3200</v>
      </c>
    </row>
    <row r="248" spans="1:13" x14ac:dyDescent="0.3">
      <c r="A248">
        <v>3160000</v>
      </c>
      <c r="B248">
        <v>3180000</v>
      </c>
      <c r="C248">
        <v>100650</v>
      </c>
      <c r="D248">
        <v>81040</v>
      </c>
      <c r="E248">
        <v>45680</v>
      </c>
      <c r="F248">
        <v>32550</v>
      </c>
      <c r="G248">
        <v>26720</v>
      </c>
      <c r="H248">
        <v>21470</v>
      </c>
      <c r="I248">
        <v>17120</v>
      </c>
      <c r="J248">
        <v>13750</v>
      </c>
      <c r="K248">
        <v>10370</v>
      </c>
      <c r="L248">
        <v>7000</v>
      </c>
      <c r="M248">
        <v>3620</v>
      </c>
    </row>
    <row r="249" spans="1:13" x14ac:dyDescent="0.3">
      <c r="A249">
        <v>3180000</v>
      </c>
      <c r="B249">
        <v>3200000</v>
      </c>
      <c r="C249">
        <v>103100</v>
      </c>
      <c r="D249">
        <v>82750</v>
      </c>
      <c r="E249">
        <v>47330</v>
      </c>
      <c r="F249">
        <v>34200</v>
      </c>
      <c r="G249">
        <v>27380</v>
      </c>
      <c r="H249">
        <v>22130</v>
      </c>
      <c r="I249">
        <v>17540</v>
      </c>
      <c r="J249">
        <v>14170</v>
      </c>
      <c r="K249">
        <v>10790</v>
      </c>
      <c r="L249">
        <v>7420</v>
      </c>
      <c r="M249">
        <v>4040</v>
      </c>
    </row>
    <row r="250" spans="1:13" x14ac:dyDescent="0.3">
      <c r="A250">
        <v>3200000</v>
      </c>
      <c r="B250">
        <v>3220000</v>
      </c>
      <c r="C250">
        <v>105540</v>
      </c>
      <c r="D250">
        <v>84460</v>
      </c>
      <c r="E250">
        <v>48980</v>
      </c>
      <c r="F250">
        <v>35850</v>
      </c>
      <c r="G250">
        <v>28040</v>
      </c>
      <c r="H250">
        <v>22790</v>
      </c>
      <c r="I250">
        <v>17970</v>
      </c>
      <c r="J250">
        <v>14590</v>
      </c>
      <c r="K250">
        <v>11220</v>
      </c>
      <c r="L250">
        <v>7840</v>
      </c>
      <c r="M250">
        <v>4470</v>
      </c>
    </row>
    <row r="251" spans="1:13" x14ac:dyDescent="0.3">
      <c r="A251">
        <v>3220000</v>
      </c>
      <c r="B251">
        <v>3240000</v>
      </c>
      <c r="C251">
        <v>107990</v>
      </c>
      <c r="D251">
        <v>86170</v>
      </c>
      <c r="E251">
        <v>50620</v>
      </c>
      <c r="F251">
        <v>37500</v>
      </c>
      <c r="G251">
        <v>28700</v>
      </c>
      <c r="H251">
        <v>23450</v>
      </c>
      <c r="I251">
        <v>18390</v>
      </c>
      <c r="J251">
        <v>15020</v>
      </c>
      <c r="K251">
        <v>11640</v>
      </c>
      <c r="L251">
        <v>8270</v>
      </c>
      <c r="M251">
        <v>4890</v>
      </c>
    </row>
    <row r="252" spans="1:13" x14ac:dyDescent="0.3">
      <c r="A252">
        <v>3240000</v>
      </c>
      <c r="B252">
        <v>3260000</v>
      </c>
      <c r="C252">
        <v>110430</v>
      </c>
      <c r="D252">
        <v>87880</v>
      </c>
      <c r="E252">
        <v>52270</v>
      </c>
      <c r="F252">
        <v>39150</v>
      </c>
      <c r="G252">
        <v>29360</v>
      </c>
      <c r="H252">
        <v>24110</v>
      </c>
      <c r="I252">
        <v>18860</v>
      </c>
      <c r="J252">
        <v>15440</v>
      </c>
      <c r="K252">
        <v>12070</v>
      </c>
      <c r="L252">
        <v>8690</v>
      </c>
      <c r="M252">
        <v>5320</v>
      </c>
    </row>
    <row r="253" spans="1:13" x14ac:dyDescent="0.3">
      <c r="A253">
        <v>3260000</v>
      </c>
      <c r="B253">
        <v>3280000</v>
      </c>
      <c r="C253">
        <v>112880</v>
      </c>
      <c r="D253">
        <v>89600</v>
      </c>
      <c r="E253">
        <v>53920</v>
      </c>
      <c r="F253">
        <v>40800</v>
      </c>
      <c r="G253">
        <v>30020</v>
      </c>
      <c r="H253">
        <v>24770</v>
      </c>
      <c r="I253">
        <v>19520</v>
      </c>
      <c r="J253">
        <v>15870</v>
      </c>
      <c r="K253">
        <v>12490</v>
      </c>
      <c r="L253">
        <v>9120</v>
      </c>
      <c r="M253">
        <v>5740</v>
      </c>
    </row>
    <row r="254" spans="1:13" x14ac:dyDescent="0.3">
      <c r="A254">
        <v>3280000</v>
      </c>
      <c r="B254">
        <v>3300000</v>
      </c>
      <c r="C254">
        <v>115320</v>
      </c>
      <c r="D254">
        <v>91310</v>
      </c>
      <c r="E254">
        <v>55570</v>
      </c>
      <c r="F254">
        <v>42440</v>
      </c>
      <c r="G254">
        <v>30670</v>
      </c>
      <c r="H254">
        <v>25420</v>
      </c>
      <c r="I254">
        <v>20170</v>
      </c>
      <c r="J254">
        <v>16290</v>
      </c>
      <c r="K254">
        <v>12910</v>
      </c>
      <c r="L254">
        <v>9540</v>
      </c>
      <c r="M254">
        <v>6160</v>
      </c>
    </row>
    <row r="255" spans="1:13" x14ac:dyDescent="0.3">
      <c r="A255">
        <v>3300000</v>
      </c>
      <c r="B255">
        <v>3320000</v>
      </c>
      <c r="C255">
        <v>117770</v>
      </c>
      <c r="D255">
        <v>93020</v>
      </c>
      <c r="E255">
        <v>57220</v>
      </c>
      <c r="F255">
        <v>44090</v>
      </c>
      <c r="G255">
        <v>31330</v>
      </c>
      <c r="H255">
        <v>26080</v>
      </c>
      <c r="I255">
        <v>20830</v>
      </c>
      <c r="J255">
        <v>16710</v>
      </c>
      <c r="K255">
        <v>13340</v>
      </c>
      <c r="L255">
        <v>9960</v>
      </c>
      <c r="M255">
        <v>6590</v>
      </c>
    </row>
    <row r="256" spans="1:13" x14ac:dyDescent="0.3">
      <c r="A256">
        <v>3320000</v>
      </c>
      <c r="B256">
        <v>3340000</v>
      </c>
      <c r="C256">
        <v>120210</v>
      </c>
      <c r="D256">
        <v>95210</v>
      </c>
      <c r="E256">
        <v>58870</v>
      </c>
      <c r="F256">
        <v>45740</v>
      </c>
      <c r="G256">
        <v>32620</v>
      </c>
      <c r="H256">
        <v>26740</v>
      </c>
      <c r="I256">
        <v>21490</v>
      </c>
      <c r="J256">
        <v>17140</v>
      </c>
      <c r="K256">
        <v>13760</v>
      </c>
      <c r="L256">
        <v>10390</v>
      </c>
      <c r="M256">
        <v>7010</v>
      </c>
    </row>
    <row r="257" spans="1:13" x14ac:dyDescent="0.3">
      <c r="A257">
        <v>3340000</v>
      </c>
      <c r="B257">
        <v>3360000</v>
      </c>
      <c r="C257">
        <v>122660</v>
      </c>
      <c r="D257">
        <v>97660</v>
      </c>
      <c r="E257">
        <v>60440</v>
      </c>
      <c r="F257">
        <v>47320</v>
      </c>
      <c r="G257">
        <v>34190</v>
      </c>
      <c r="H257">
        <v>27370</v>
      </c>
      <c r="I257">
        <v>22120</v>
      </c>
      <c r="J257">
        <v>17540</v>
      </c>
      <c r="K257">
        <v>14170</v>
      </c>
      <c r="L257">
        <v>10790</v>
      </c>
      <c r="M257">
        <v>7420</v>
      </c>
    </row>
    <row r="258" spans="1:13" x14ac:dyDescent="0.3">
      <c r="A258">
        <v>3360000</v>
      </c>
      <c r="B258">
        <v>3380000</v>
      </c>
      <c r="C258">
        <v>125100</v>
      </c>
      <c r="D258">
        <v>100100</v>
      </c>
      <c r="E258">
        <v>62010</v>
      </c>
      <c r="F258">
        <v>48880</v>
      </c>
      <c r="G258">
        <v>35760</v>
      </c>
      <c r="H258">
        <v>28000</v>
      </c>
      <c r="I258">
        <v>22750</v>
      </c>
      <c r="J258">
        <v>17950</v>
      </c>
      <c r="K258">
        <v>14570</v>
      </c>
      <c r="L258">
        <v>11200</v>
      </c>
      <c r="M258">
        <v>7820</v>
      </c>
    </row>
    <row r="259" spans="1:13" x14ac:dyDescent="0.3">
      <c r="A259">
        <v>3380000</v>
      </c>
      <c r="B259">
        <v>3400000</v>
      </c>
      <c r="C259">
        <v>127550</v>
      </c>
      <c r="D259">
        <v>102550</v>
      </c>
      <c r="E259">
        <v>63570</v>
      </c>
      <c r="F259">
        <v>50450</v>
      </c>
      <c r="G259">
        <v>37320</v>
      </c>
      <c r="H259">
        <v>28630</v>
      </c>
      <c r="I259">
        <v>23380</v>
      </c>
      <c r="J259">
        <v>18350</v>
      </c>
      <c r="K259">
        <v>14970</v>
      </c>
      <c r="L259">
        <v>11600</v>
      </c>
      <c r="M259">
        <v>8220</v>
      </c>
    </row>
    <row r="260" spans="1:13" x14ac:dyDescent="0.3">
      <c r="A260">
        <v>3400000</v>
      </c>
      <c r="B260">
        <v>3420000</v>
      </c>
      <c r="C260">
        <v>129990</v>
      </c>
      <c r="D260">
        <v>104990</v>
      </c>
      <c r="E260">
        <v>65140</v>
      </c>
      <c r="F260">
        <v>52010</v>
      </c>
      <c r="G260">
        <v>38890</v>
      </c>
      <c r="H260">
        <v>29250</v>
      </c>
      <c r="I260">
        <v>24000</v>
      </c>
      <c r="J260">
        <v>18750</v>
      </c>
      <c r="K260">
        <v>15370</v>
      </c>
      <c r="L260">
        <v>12000</v>
      </c>
      <c r="M260">
        <v>8620</v>
      </c>
    </row>
    <row r="261" spans="1:13" x14ac:dyDescent="0.3">
      <c r="A261">
        <v>3420000</v>
      </c>
      <c r="B261">
        <v>3440000</v>
      </c>
      <c r="C261">
        <v>132440</v>
      </c>
      <c r="D261">
        <v>107440</v>
      </c>
      <c r="E261">
        <v>66700</v>
      </c>
      <c r="F261">
        <v>53580</v>
      </c>
      <c r="G261">
        <v>40450</v>
      </c>
      <c r="H261">
        <v>29880</v>
      </c>
      <c r="I261">
        <v>24630</v>
      </c>
      <c r="J261">
        <v>19380</v>
      </c>
      <c r="K261">
        <v>15780</v>
      </c>
      <c r="L261">
        <v>12400</v>
      </c>
      <c r="M261">
        <v>9030</v>
      </c>
    </row>
    <row r="262" spans="1:13" x14ac:dyDescent="0.3">
      <c r="A262">
        <v>3440000</v>
      </c>
      <c r="B262">
        <v>3460000</v>
      </c>
      <c r="C262">
        <v>134880</v>
      </c>
      <c r="D262">
        <v>109880</v>
      </c>
      <c r="E262">
        <v>68270</v>
      </c>
      <c r="F262">
        <v>55140</v>
      </c>
      <c r="G262">
        <v>42020</v>
      </c>
      <c r="H262">
        <v>30500</v>
      </c>
      <c r="I262">
        <v>25250</v>
      </c>
      <c r="J262">
        <v>20000</v>
      </c>
      <c r="K262">
        <v>16180</v>
      </c>
      <c r="L262">
        <v>12800</v>
      </c>
      <c r="M262">
        <v>9430</v>
      </c>
    </row>
    <row r="263" spans="1:13" x14ac:dyDescent="0.3">
      <c r="A263">
        <v>3460000</v>
      </c>
      <c r="B263">
        <v>3480000</v>
      </c>
      <c r="C263">
        <v>137330</v>
      </c>
      <c r="D263">
        <v>112330</v>
      </c>
      <c r="E263">
        <v>69830</v>
      </c>
      <c r="F263">
        <v>56710</v>
      </c>
      <c r="G263">
        <v>43580</v>
      </c>
      <c r="H263">
        <v>31130</v>
      </c>
      <c r="I263">
        <v>25880</v>
      </c>
      <c r="J263">
        <v>20630</v>
      </c>
      <c r="K263">
        <v>16580</v>
      </c>
      <c r="L263">
        <v>13210</v>
      </c>
      <c r="M263">
        <v>9830</v>
      </c>
    </row>
    <row r="264" spans="1:13" x14ac:dyDescent="0.3">
      <c r="A264">
        <v>3480000</v>
      </c>
      <c r="B264">
        <v>3500000</v>
      </c>
      <c r="C264">
        <v>139770</v>
      </c>
      <c r="D264">
        <v>114770</v>
      </c>
      <c r="E264">
        <v>71400</v>
      </c>
      <c r="F264">
        <v>58270</v>
      </c>
      <c r="G264">
        <v>45150</v>
      </c>
      <c r="H264">
        <v>32020</v>
      </c>
      <c r="I264">
        <v>26510</v>
      </c>
      <c r="J264">
        <v>21260</v>
      </c>
      <c r="K264">
        <v>16980</v>
      </c>
      <c r="L264">
        <v>13610</v>
      </c>
      <c r="M264">
        <v>10230</v>
      </c>
    </row>
    <row r="265" spans="1:13" x14ac:dyDescent="0.3">
      <c r="A265">
        <v>3500000</v>
      </c>
      <c r="B265">
        <v>3520000</v>
      </c>
      <c r="C265">
        <v>142220</v>
      </c>
      <c r="D265">
        <v>117220</v>
      </c>
      <c r="E265">
        <v>72960</v>
      </c>
      <c r="F265">
        <v>59840</v>
      </c>
      <c r="G265">
        <v>46710</v>
      </c>
      <c r="H265">
        <v>33590</v>
      </c>
      <c r="I265">
        <v>27130</v>
      </c>
      <c r="J265">
        <v>21880</v>
      </c>
      <c r="K265">
        <v>17390</v>
      </c>
      <c r="L265">
        <v>14010</v>
      </c>
      <c r="M265">
        <v>10640</v>
      </c>
    </row>
    <row r="266" spans="1:13" x14ac:dyDescent="0.3">
      <c r="A266">
        <v>3520000</v>
      </c>
      <c r="B266">
        <v>3540000</v>
      </c>
      <c r="C266">
        <v>144660</v>
      </c>
      <c r="D266">
        <v>119660</v>
      </c>
      <c r="E266">
        <v>74530</v>
      </c>
      <c r="F266">
        <v>61400</v>
      </c>
      <c r="G266">
        <v>48280</v>
      </c>
      <c r="H266">
        <v>35150</v>
      </c>
      <c r="I266">
        <v>27760</v>
      </c>
      <c r="J266">
        <v>22510</v>
      </c>
      <c r="K266">
        <v>17790</v>
      </c>
      <c r="L266">
        <v>14410</v>
      </c>
      <c r="M266">
        <v>11040</v>
      </c>
    </row>
    <row r="267" spans="1:13" x14ac:dyDescent="0.3">
      <c r="A267">
        <v>3540000</v>
      </c>
      <c r="B267">
        <v>3560000</v>
      </c>
      <c r="C267">
        <v>147110</v>
      </c>
      <c r="D267">
        <v>122110</v>
      </c>
      <c r="E267">
        <v>76090</v>
      </c>
      <c r="F267">
        <v>62960</v>
      </c>
      <c r="G267">
        <v>49840</v>
      </c>
      <c r="H267">
        <v>36710</v>
      </c>
      <c r="I267">
        <v>28380</v>
      </c>
      <c r="J267">
        <v>23130</v>
      </c>
      <c r="K267">
        <v>18190</v>
      </c>
      <c r="L267">
        <v>14820</v>
      </c>
      <c r="M267">
        <v>11440</v>
      </c>
    </row>
    <row r="268" spans="1:13" x14ac:dyDescent="0.3">
      <c r="A268">
        <v>3560000</v>
      </c>
      <c r="B268">
        <v>3580000</v>
      </c>
      <c r="C268">
        <v>149550</v>
      </c>
      <c r="D268">
        <v>124550</v>
      </c>
      <c r="E268">
        <v>77650</v>
      </c>
      <c r="F268">
        <v>64530</v>
      </c>
      <c r="G268">
        <v>51400</v>
      </c>
      <c r="H268">
        <v>38280</v>
      </c>
      <c r="I268">
        <v>29010</v>
      </c>
      <c r="J268">
        <v>23760</v>
      </c>
      <c r="K268">
        <v>18590</v>
      </c>
      <c r="L268">
        <v>15220</v>
      </c>
      <c r="M268">
        <v>11840</v>
      </c>
    </row>
    <row r="269" spans="1:13" x14ac:dyDescent="0.3">
      <c r="A269">
        <v>3580000</v>
      </c>
      <c r="B269">
        <v>3600000</v>
      </c>
      <c r="C269">
        <v>152000</v>
      </c>
      <c r="D269">
        <v>127000</v>
      </c>
      <c r="E269">
        <v>79220</v>
      </c>
      <c r="F269">
        <v>66090</v>
      </c>
      <c r="G269">
        <v>52970</v>
      </c>
      <c r="H269">
        <v>39840</v>
      </c>
      <c r="I269">
        <v>29630</v>
      </c>
      <c r="J269">
        <v>24380</v>
      </c>
      <c r="K269">
        <v>19130</v>
      </c>
      <c r="L269">
        <v>15620</v>
      </c>
      <c r="M269">
        <v>12250</v>
      </c>
    </row>
    <row r="270" spans="1:13" x14ac:dyDescent="0.3">
      <c r="A270">
        <v>3600000</v>
      </c>
      <c r="B270">
        <v>3620000</v>
      </c>
      <c r="C270">
        <v>154440</v>
      </c>
      <c r="D270">
        <v>129440</v>
      </c>
      <c r="E270">
        <v>80780</v>
      </c>
      <c r="F270">
        <v>67660</v>
      </c>
      <c r="G270">
        <v>54530</v>
      </c>
      <c r="H270">
        <v>41410</v>
      </c>
      <c r="I270">
        <v>30260</v>
      </c>
      <c r="J270">
        <v>25010</v>
      </c>
      <c r="K270">
        <v>19760</v>
      </c>
      <c r="L270">
        <v>16020</v>
      </c>
      <c r="M270">
        <v>12650</v>
      </c>
    </row>
    <row r="271" spans="1:13" x14ac:dyDescent="0.3">
      <c r="A271">
        <v>3620000</v>
      </c>
      <c r="B271">
        <v>3640000</v>
      </c>
      <c r="C271">
        <v>156890</v>
      </c>
      <c r="D271">
        <v>131890</v>
      </c>
      <c r="E271">
        <v>82350</v>
      </c>
      <c r="F271">
        <v>69220</v>
      </c>
      <c r="G271">
        <v>56100</v>
      </c>
      <c r="H271">
        <v>42970</v>
      </c>
      <c r="I271">
        <v>30890</v>
      </c>
      <c r="J271">
        <v>25640</v>
      </c>
      <c r="K271">
        <v>20390</v>
      </c>
      <c r="L271">
        <v>16420</v>
      </c>
      <c r="M271">
        <v>13050</v>
      </c>
    </row>
    <row r="272" spans="1:13" x14ac:dyDescent="0.3">
      <c r="A272">
        <v>3640000</v>
      </c>
      <c r="B272">
        <v>3660000</v>
      </c>
      <c r="C272">
        <v>159330</v>
      </c>
      <c r="D272">
        <v>134330</v>
      </c>
      <c r="E272">
        <v>83910</v>
      </c>
      <c r="F272">
        <v>70790</v>
      </c>
      <c r="G272">
        <v>57660</v>
      </c>
      <c r="H272">
        <v>44540</v>
      </c>
      <c r="I272">
        <v>31510</v>
      </c>
      <c r="J272">
        <v>26260</v>
      </c>
      <c r="K272">
        <v>21010</v>
      </c>
      <c r="L272">
        <v>16830</v>
      </c>
      <c r="M272">
        <v>13450</v>
      </c>
    </row>
    <row r="273" spans="1:13" x14ac:dyDescent="0.3">
      <c r="A273">
        <v>3660000</v>
      </c>
      <c r="B273">
        <v>3680000</v>
      </c>
      <c r="C273">
        <v>161780</v>
      </c>
      <c r="D273">
        <v>136780</v>
      </c>
      <c r="E273">
        <v>85480</v>
      </c>
      <c r="F273">
        <v>72350</v>
      </c>
      <c r="G273">
        <v>59230</v>
      </c>
      <c r="H273">
        <v>46100</v>
      </c>
      <c r="I273">
        <v>32980</v>
      </c>
      <c r="J273">
        <v>26890</v>
      </c>
      <c r="K273">
        <v>21640</v>
      </c>
      <c r="L273">
        <v>17230</v>
      </c>
      <c r="M273">
        <v>13850</v>
      </c>
    </row>
    <row r="274" spans="1:13" x14ac:dyDescent="0.3">
      <c r="A274">
        <v>3680000</v>
      </c>
      <c r="B274">
        <v>3700000</v>
      </c>
      <c r="C274">
        <v>164220</v>
      </c>
      <c r="D274">
        <v>139220</v>
      </c>
      <c r="E274">
        <v>87040</v>
      </c>
      <c r="F274">
        <v>73920</v>
      </c>
      <c r="G274">
        <v>60790</v>
      </c>
      <c r="H274">
        <v>47670</v>
      </c>
      <c r="I274">
        <v>34540</v>
      </c>
      <c r="J274">
        <v>27510</v>
      </c>
      <c r="K274">
        <v>22260</v>
      </c>
      <c r="L274">
        <v>17630</v>
      </c>
      <c r="M274">
        <v>14260</v>
      </c>
    </row>
    <row r="275" spans="1:13" x14ac:dyDescent="0.3">
      <c r="A275">
        <v>3700000</v>
      </c>
      <c r="B275">
        <v>3720000</v>
      </c>
      <c r="C275">
        <v>166670</v>
      </c>
      <c r="D275">
        <v>141670</v>
      </c>
      <c r="E275">
        <v>88610</v>
      </c>
      <c r="F275">
        <v>75480</v>
      </c>
      <c r="G275">
        <v>62360</v>
      </c>
      <c r="H275">
        <v>49230</v>
      </c>
      <c r="I275">
        <v>36110</v>
      </c>
      <c r="J275">
        <v>28140</v>
      </c>
      <c r="K275">
        <v>22890</v>
      </c>
      <c r="L275">
        <v>18030</v>
      </c>
      <c r="M275">
        <v>14660</v>
      </c>
    </row>
    <row r="276" spans="1:13" x14ac:dyDescent="0.3">
      <c r="A276">
        <v>3720000</v>
      </c>
      <c r="B276">
        <v>3740000</v>
      </c>
      <c r="C276">
        <v>169110</v>
      </c>
      <c r="D276">
        <v>144110</v>
      </c>
      <c r="E276">
        <v>90170</v>
      </c>
      <c r="F276">
        <v>77050</v>
      </c>
      <c r="G276">
        <v>63920</v>
      </c>
      <c r="H276">
        <v>50800</v>
      </c>
      <c r="I276">
        <v>37670</v>
      </c>
      <c r="J276">
        <v>28770</v>
      </c>
      <c r="K276">
        <v>23520</v>
      </c>
      <c r="L276">
        <v>18440</v>
      </c>
      <c r="M276">
        <v>15060</v>
      </c>
    </row>
    <row r="277" spans="1:13" x14ac:dyDescent="0.3">
      <c r="A277">
        <v>3740000</v>
      </c>
      <c r="B277">
        <v>3760000</v>
      </c>
      <c r="C277">
        <v>171560</v>
      </c>
      <c r="D277">
        <v>146560</v>
      </c>
      <c r="E277">
        <v>91730</v>
      </c>
      <c r="F277">
        <v>78610</v>
      </c>
      <c r="G277">
        <v>65480</v>
      </c>
      <c r="H277">
        <v>52360</v>
      </c>
      <c r="I277">
        <v>39230</v>
      </c>
      <c r="J277">
        <v>29390</v>
      </c>
      <c r="K277">
        <v>24140</v>
      </c>
      <c r="L277">
        <v>18890</v>
      </c>
      <c r="M277">
        <v>15460</v>
      </c>
    </row>
    <row r="278" spans="1:13" x14ac:dyDescent="0.3">
      <c r="A278">
        <v>3760000</v>
      </c>
      <c r="B278">
        <v>3780000</v>
      </c>
      <c r="C278">
        <v>178920</v>
      </c>
      <c r="D278">
        <v>151090</v>
      </c>
      <c r="E278">
        <v>95250</v>
      </c>
      <c r="F278">
        <v>81630</v>
      </c>
      <c r="G278">
        <v>68510</v>
      </c>
      <c r="H278">
        <v>55380</v>
      </c>
      <c r="I278">
        <v>42260</v>
      </c>
      <c r="J278">
        <v>30600</v>
      </c>
      <c r="K278">
        <v>25350</v>
      </c>
      <c r="L278">
        <v>20100</v>
      </c>
      <c r="M278">
        <v>16240</v>
      </c>
    </row>
    <row r="279" spans="1:13" x14ac:dyDescent="0.3">
      <c r="A279">
        <v>3780000</v>
      </c>
      <c r="B279">
        <v>3800000</v>
      </c>
      <c r="C279">
        <v>181590</v>
      </c>
      <c r="D279">
        <v>153740</v>
      </c>
      <c r="E279">
        <v>97700</v>
      </c>
      <c r="F279">
        <v>83350</v>
      </c>
      <c r="G279">
        <v>70220</v>
      </c>
      <c r="H279">
        <v>57100</v>
      </c>
      <c r="I279">
        <v>43970</v>
      </c>
      <c r="J279">
        <v>31290</v>
      </c>
      <c r="K279">
        <v>26040</v>
      </c>
      <c r="L279">
        <v>20790</v>
      </c>
      <c r="M279">
        <v>16680</v>
      </c>
    </row>
    <row r="280" spans="1:13" x14ac:dyDescent="0.3">
      <c r="A280">
        <v>3800000</v>
      </c>
      <c r="B280">
        <v>3820000</v>
      </c>
      <c r="C280">
        <v>184260</v>
      </c>
      <c r="D280">
        <v>156400</v>
      </c>
      <c r="E280">
        <v>100140</v>
      </c>
      <c r="F280">
        <v>85060</v>
      </c>
      <c r="G280">
        <v>71930</v>
      </c>
      <c r="H280">
        <v>58810</v>
      </c>
      <c r="I280">
        <v>45680</v>
      </c>
      <c r="J280">
        <v>32560</v>
      </c>
      <c r="K280">
        <v>26720</v>
      </c>
      <c r="L280">
        <v>21470</v>
      </c>
      <c r="M280">
        <v>17120</v>
      </c>
    </row>
    <row r="281" spans="1:13" x14ac:dyDescent="0.3">
      <c r="A281">
        <v>3820000</v>
      </c>
      <c r="B281">
        <v>3840000</v>
      </c>
      <c r="C281">
        <v>186930</v>
      </c>
      <c r="D281">
        <v>159050</v>
      </c>
      <c r="E281">
        <v>102590</v>
      </c>
      <c r="F281">
        <v>86770</v>
      </c>
      <c r="G281">
        <v>73640</v>
      </c>
      <c r="H281">
        <v>60520</v>
      </c>
      <c r="I281">
        <v>47390</v>
      </c>
      <c r="J281">
        <v>34270</v>
      </c>
      <c r="K281">
        <v>27400</v>
      </c>
      <c r="L281">
        <v>22150</v>
      </c>
      <c r="M281">
        <v>17560</v>
      </c>
    </row>
    <row r="282" spans="1:13" x14ac:dyDescent="0.3">
      <c r="A282">
        <v>3840000</v>
      </c>
      <c r="B282">
        <v>3860000</v>
      </c>
      <c r="C282">
        <v>189600</v>
      </c>
      <c r="D282">
        <v>161710</v>
      </c>
      <c r="E282">
        <v>105030</v>
      </c>
      <c r="F282">
        <v>88480</v>
      </c>
      <c r="G282">
        <v>75350</v>
      </c>
      <c r="H282">
        <v>62230</v>
      </c>
      <c r="I282">
        <v>49100</v>
      </c>
      <c r="J282">
        <v>35980</v>
      </c>
      <c r="K282">
        <v>28090</v>
      </c>
      <c r="L282">
        <v>22840</v>
      </c>
      <c r="M282">
        <v>18000</v>
      </c>
    </row>
    <row r="283" spans="1:13" x14ac:dyDescent="0.3">
      <c r="A283">
        <v>3860000</v>
      </c>
      <c r="B283">
        <v>3880000</v>
      </c>
      <c r="C283">
        <v>192270</v>
      </c>
      <c r="D283">
        <v>164360</v>
      </c>
      <c r="E283">
        <v>107480</v>
      </c>
      <c r="F283">
        <v>90190</v>
      </c>
      <c r="G283">
        <v>77070</v>
      </c>
      <c r="H283">
        <v>63940</v>
      </c>
      <c r="I283">
        <v>50820</v>
      </c>
      <c r="J283">
        <v>37690</v>
      </c>
      <c r="K283">
        <v>28770</v>
      </c>
      <c r="L283">
        <v>23520</v>
      </c>
      <c r="M283">
        <v>18440</v>
      </c>
    </row>
    <row r="284" spans="1:13" x14ac:dyDescent="0.3">
      <c r="A284">
        <v>3880000</v>
      </c>
      <c r="B284">
        <v>3900000</v>
      </c>
      <c r="C284">
        <v>194940</v>
      </c>
      <c r="D284">
        <v>167020</v>
      </c>
      <c r="E284">
        <v>109920</v>
      </c>
      <c r="F284">
        <v>91900</v>
      </c>
      <c r="G284">
        <v>78780</v>
      </c>
      <c r="H284">
        <v>65650</v>
      </c>
      <c r="I284">
        <v>52530</v>
      </c>
      <c r="J284">
        <v>39400</v>
      </c>
      <c r="K284">
        <v>29460</v>
      </c>
      <c r="L284">
        <v>24210</v>
      </c>
      <c r="M284">
        <v>18960</v>
      </c>
    </row>
    <row r="285" spans="1:13" x14ac:dyDescent="0.3">
      <c r="A285">
        <v>3900000</v>
      </c>
      <c r="B285">
        <v>3920000</v>
      </c>
      <c r="C285">
        <v>197610</v>
      </c>
      <c r="D285">
        <v>169670</v>
      </c>
      <c r="E285">
        <v>112370</v>
      </c>
      <c r="F285">
        <v>93620</v>
      </c>
      <c r="G285">
        <v>80490</v>
      </c>
      <c r="H285">
        <v>67360</v>
      </c>
      <c r="I285">
        <v>54240</v>
      </c>
      <c r="J285">
        <v>41110</v>
      </c>
      <c r="K285">
        <v>30140</v>
      </c>
      <c r="L285">
        <v>24890</v>
      </c>
      <c r="M285">
        <v>19640</v>
      </c>
    </row>
    <row r="286" spans="1:13" x14ac:dyDescent="0.3">
      <c r="A286">
        <v>3920000</v>
      </c>
      <c r="B286">
        <v>3940000</v>
      </c>
      <c r="C286">
        <v>200280</v>
      </c>
      <c r="D286">
        <v>172330</v>
      </c>
      <c r="E286">
        <v>114810</v>
      </c>
      <c r="F286">
        <v>96060</v>
      </c>
      <c r="G286">
        <v>82200</v>
      </c>
      <c r="H286">
        <v>69080</v>
      </c>
      <c r="I286">
        <v>55950</v>
      </c>
      <c r="J286">
        <v>42830</v>
      </c>
      <c r="K286">
        <v>30830</v>
      </c>
      <c r="L286">
        <v>25580</v>
      </c>
      <c r="M286">
        <v>20330</v>
      </c>
    </row>
    <row r="287" spans="1:13" x14ac:dyDescent="0.3">
      <c r="A287">
        <v>3940000</v>
      </c>
      <c r="B287">
        <v>3960000</v>
      </c>
      <c r="C287">
        <v>202950</v>
      </c>
      <c r="D287">
        <v>174980</v>
      </c>
      <c r="E287">
        <v>117260</v>
      </c>
      <c r="F287">
        <v>98510</v>
      </c>
      <c r="G287">
        <v>83910</v>
      </c>
      <c r="H287">
        <v>70790</v>
      </c>
      <c r="I287">
        <v>57660</v>
      </c>
      <c r="J287">
        <v>44540</v>
      </c>
      <c r="K287">
        <v>31510</v>
      </c>
      <c r="L287">
        <v>26260</v>
      </c>
      <c r="M287">
        <v>21010</v>
      </c>
    </row>
    <row r="288" spans="1:13" x14ac:dyDescent="0.3">
      <c r="A288">
        <v>3960000</v>
      </c>
      <c r="B288">
        <v>3980000</v>
      </c>
      <c r="C288">
        <v>205620</v>
      </c>
      <c r="D288">
        <v>177640</v>
      </c>
      <c r="E288">
        <v>119700</v>
      </c>
      <c r="F288">
        <v>100950</v>
      </c>
      <c r="G288">
        <v>85620</v>
      </c>
      <c r="H288">
        <v>72500</v>
      </c>
      <c r="I288">
        <v>59370</v>
      </c>
      <c r="J288">
        <v>46250</v>
      </c>
      <c r="K288">
        <v>33120</v>
      </c>
      <c r="L288">
        <v>26950</v>
      </c>
      <c r="M288">
        <v>21700</v>
      </c>
    </row>
    <row r="289" spans="1:13" x14ac:dyDescent="0.3">
      <c r="A289">
        <v>3980000</v>
      </c>
      <c r="B289">
        <v>4000000</v>
      </c>
      <c r="C289">
        <v>208290</v>
      </c>
      <c r="D289">
        <v>180290</v>
      </c>
      <c r="E289">
        <v>122150</v>
      </c>
      <c r="F289">
        <v>103400</v>
      </c>
      <c r="G289">
        <v>87340</v>
      </c>
      <c r="H289">
        <v>74210</v>
      </c>
      <c r="I289">
        <v>61090</v>
      </c>
      <c r="J289">
        <v>47960</v>
      </c>
      <c r="K289">
        <v>34840</v>
      </c>
      <c r="L289">
        <v>27630</v>
      </c>
      <c r="M289">
        <v>22380</v>
      </c>
    </row>
    <row r="290" spans="1:13" x14ac:dyDescent="0.3">
      <c r="A290">
        <v>4000000</v>
      </c>
      <c r="B290">
        <v>4020000</v>
      </c>
      <c r="C290">
        <v>210960</v>
      </c>
      <c r="D290">
        <v>182950</v>
      </c>
      <c r="E290">
        <v>124590</v>
      </c>
      <c r="F290">
        <v>105840</v>
      </c>
      <c r="G290">
        <v>89050</v>
      </c>
      <c r="H290">
        <v>75920</v>
      </c>
      <c r="I290">
        <v>62800</v>
      </c>
      <c r="J290">
        <v>49670</v>
      </c>
      <c r="K290">
        <v>36550</v>
      </c>
      <c r="L290">
        <v>28320</v>
      </c>
      <c r="M290">
        <v>23070</v>
      </c>
    </row>
    <row r="291" spans="1:13" x14ac:dyDescent="0.3">
      <c r="A291">
        <v>4020000</v>
      </c>
      <c r="B291">
        <v>4040000</v>
      </c>
      <c r="C291">
        <v>213630</v>
      </c>
      <c r="D291">
        <v>185600</v>
      </c>
      <c r="E291">
        <v>127040</v>
      </c>
      <c r="F291">
        <v>108290</v>
      </c>
      <c r="G291">
        <v>90760</v>
      </c>
      <c r="H291">
        <v>77630</v>
      </c>
      <c r="I291">
        <v>64510</v>
      </c>
      <c r="J291">
        <v>51380</v>
      </c>
      <c r="K291">
        <v>38260</v>
      </c>
      <c r="L291">
        <v>29000</v>
      </c>
      <c r="M291">
        <v>23750</v>
      </c>
    </row>
    <row r="292" spans="1:13" x14ac:dyDescent="0.3">
      <c r="A292">
        <v>4040000</v>
      </c>
      <c r="B292">
        <v>4060000</v>
      </c>
      <c r="C292">
        <v>216300</v>
      </c>
      <c r="D292">
        <v>188260</v>
      </c>
      <c r="E292">
        <v>129480</v>
      </c>
      <c r="F292">
        <v>110730</v>
      </c>
      <c r="G292">
        <v>92470</v>
      </c>
      <c r="H292">
        <v>79340</v>
      </c>
      <c r="I292">
        <v>66220</v>
      </c>
      <c r="J292">
        <v>53090</v>
      </c>
      <c r="K292">
        <v>39970</v>
      </c>
      <c r="L292">
        <v>29680</v>
      </c>
      <c r="M292">
        <v>24430</v>
      </c>
    </row>
    <row r="293" spans="1:13" x14ac:dyDescent="0.3">
      <c r="A293">
        <v>4060000</v>
      </c>
      <c r="B293">
        <v>4080000</v>
      </c>
      <c r="C293">
        <v>218970</v>
      </c>
      <c r="D293">
        <v>190910</v>
      </c>
      <c r="E293">
        <v>131930</v>
      </c>
      <c r="F293">
        <v>113180</v>
      </c>
      <c r="G293">
        <v>94430</v>
      </c>
      <c r="H293">
        <v>81060</v>
      </c>
      <c r="I293">
        <v>67930</v>
      </c>
      <c r="J293">
        <v>54810</v>
      </c>
      <c r="K293">
        <v>41680</v>
      </c>
      <c r="L293">
        <v>30370</v>
      </c>
      <c r="M293">
        <v>25120</v>
      </c>
    </row>
    <row r="294" spans="1:13" x14ac:dyDescent="0.3">
      <c r="A294">
        <v>4080000</v>
      </c>
      <c r="B294">
        <v>4100000</v>
      </c>
      <c r="C294">
        <v>221640</v>
      </c>
      <c r="D294">
        <v>193570</v>
      </c>
      <c r="E294">
        <v>134370</v>
      </c>
      <c r="F294">
        <v>115620</v>
      </c>
      <c r="G294">
        <v>96870</v>
      </c>
      <c r="H294">
        <v>82770</v>
      </c>
      <c r="I294">
        <v>69640</v>
      </c>
      <c r="J294">
        <v>56520</v>
      </c>
      <c r="K294">
        <v>43390</v>
      </c>
      <c r="L294">
        <v>31050</v>
      </c>
      <c r="M294">
        <v>25800</v>
      </c>
    </row>
    <row r="295" spans="1:13" x14ac:dyDescent="0.3">
      <c r="A295">
        <v>4100000</v>
      </c>
      <c r="B295">
        <v>4120000</v>
      </c>
      <c r="C295">
        <v>224310</v>
      </c>
      <c r="D295">
        <v>196220</v>
      </c>
      <c r="E295">
        <v>136820</v>
      </c>
      <c r="F295">
        <v>118070</v>
      </c>
      <c r="G295">
        <v>99320</v>
      </c>
      <c r="H295">
        <v>84480</v>
      </c>
      <c r="I295">
        <v>71350</v>
      </c>
      <c r="J295">
        <v>58230</v>
      </c>
      <c r="K295">
        <v>45100</v>
      </c>
      <c r="L295">
        <v>31980</v>
      </c>
      <c r="M295">
        <v>26490</v>
      </c>
    </row>
    <row r="296" spans="1:13" x14ac:dyDescent="0.3">
      <c r="A296">
        <v>4120000</v>
      </c>
      <c r="B296">
        <v>4140000</v>
      </c>
      <c r="C296">
        <v>226980</v>
      </c>
      <c r="D296">
        <v>198880</v>
      </c>
      <c r="E296">
        <v>139260</v>
      </c>
      <c r="F296">
        <v>120510</v>
      </c>
      <c r="G296">
        <v>101760</v>
      </c>
      <c r="H296">
        <v>86190</v>
      </c>
      <c r="I296">
        <v>73070</v>
      </c>
      <c r="J296">
        <v>59940</v>
      </c>
      <c r="K296">
        <v>46820</v>
      </c>
      <c r="L296">
        <v>33690</v>
      </c>
      <c r="M296">
        <v>27170</v>
      </c>
    </row>
    <row r="297" spans="1:13" x14ac:dyDescent="0.3">
      <c r="A297">
        <v>4140000</v>
      </c>
      <c r="B297">
        <v>4160000</v>
      </c>
      <c r="C297">
        <v>229650</v>
      </c>
      <c r="D297">
        <v>201530</v>
      </c>
      <c r="E297">
        <v>141710</v>
      </c>
      <c r="F297">
        <v>122960</v>
      </c>
      <c r="G297">
        <v>104210</v>
      </c>
      <c r="H297">
        <v>87900</v>
      </c>
      <c r="I297">
        <v>74780</v>
      </c>
      <c r="J297">
        <v>61650</v>
      </c>
      <c r="K297">
        <v>48530</v>
      </c>
      <c r="L297">
        <v>35400</v>
      </c>
      <c r="M297">
        <v>27860</v>
      </c>
    </row>
    <row r="298" spans="1:13" x14ac:dyDescent="0.3">
      <c r="A298">
        <v>4160000</v>
      </c>
      <c r="B298">
        <v>4180000</v>
      </c>
      <c r="C298">
        <v>232320</v>
      </c>
      <c r="D298">
        <v>204190</v>
      </c>
      <c r="E298">
        <v>144150</v>
      </c>
      <c r="F298">
        <v>125400</v>
      </c>
      <c r="G298">
        <v>106650</v>
      </c>
      <c r="H298">
        <v>89610</v>
      </c>
      <c r="I298">
        <v>76490</v>
      </c>
      <c r="J298">
        <v>63360</v>
      </c>
      <c r="K298">
        <v>50240</v>
      </c>
      <c r="L298">
        <v>37110</v>
      </c>
      <c r="M298">
        <v>28540</v>
      </c>
    </row>
    <row r="299" spans="1:13" x14ac:dyDescent="0.3">
      <c r="A299">
        <v>4180000</v>
      </c>
      <c r="B299">
        <v>4200000</v>
      </c>
      <c r="C299">
        <v>234990</v>
      </c>
      <c r="D299">
        <v>206840</v>
      </c>
      <c r="E299">
        <v>146600</v>
      </c>
      <c r="F299">
        <v>127850</v>
      </c>
      <c r="G299">
        <v>109100</v>
      </c>
      <c r="H299">
        <v>91330</v>
      </c>
      <c r="I299">
        <v>78200</v>
      </c>
      <c r="J299">
        <v>65080</v>
      </c>
      <c r="K299">
        <v>51950</v>
      </c>
      <c r="L299">
        <v>38830</v>
      </c>
      <c r="M299">
        <v>29230</v>
      </c>
    </row>
    <row r="300" spans="1:13" x14ac:dyDescent="0.3">
      <c r="A300">
        <v>4200000</v>
      </c>
      <c r="B300">
        <v>4220000</v>
      </c>
      <c r="C300">
        <v>237660</v>
      </c>
      <c r="D300">
        <v>209500</v>
      </c>
      <c r="E300">
        <v>149040</v>
      </c>
      <c r="F300">
        <v>130290</v>
      </c>
      <c r="G300">
        <v>111540</v>
      </c>
      <c r="H300">
        <v>93040</v>
      </c>
      <c r="I300">
        <v>79910</v>
      </c>
      <c r="J300">
        <v>66790</v>
      </c>
      <c r="K300">
        <v>53660</v>
      </c>
      <c r="L300">
        <v>40540</v>
      </c>
      <c r="M300">
        <v>29910</v>
      </c>
    </row>
    <row r="301" spans="1:13" x14ac:dyDescent="0.3">
      <c r="A301">
        <v>4220000</v>
      </c>
      <c r="B301">
        <v>4240000</v>
      </c>
      <c r="C301">
        <v>240330</v>
      </c>
      <c r="D301">
        <v>212150</v>
      </c>
      <c r="E301">
        <v>151490</v>
      </c>
      <c r="F301">
        <v>132740</v>
      </c>
      <c r="G301">
        <v>113990</v>
      </c>
      <c r="H301">
        <v>95240</v>
      </c>
      <c r="I301">
        <v>81620</v>
      </c>
      <c r="J301">
        <v>68500</v>
      </c>
      <c r="K301">
        <v>55370</v>
      </c>
      <c r="L301">
        <v>42250</v>
      </c>
      <c r="M301">
        <v>30600</v>
      </c>
    </row>
    <row r="302" spans="1:13" x14ac:dyDescent="0.3">
      <c r="A302">
        <v>4240000</v>
      </c>
      <c r="B302">
        <v>4260000</v>
      </c>
      <c r="C302">
        <v>243000</v>
      </c>
      <c r="D302">
        <v>214810</v>
      </c>
      <c r="E302">
        <v>153930</v>
      </c>
      <c r="F302">
        <v>135180</v>
      </c>
      <c r="G302">
        <v>116430</v>
      </c>
      <c r="H302">
        <v>97680</v>
      </c>
      <c r="I302">
        <v>83330</v>
      </c>
      <c r="J302">
        <v>70210</v>
      </c>
      <c r="K302">
        <v>57080</v>
      </c>
      <c r="L302">
        <v>43960</v>
      </c>
      <c r="M302">
        <v>31280</v>
      </c>
    </row>
    <row r="303" spans="1:13" x14ac:dyDescent="0.3">
      <c r="A303">
        <v>4260000</v>
      </c>
      <c r="B303">
        <v>4280000</v>
      </c>
      <c r="C303">
        <v>245670</v>
      </c>
      <c r="D303">
        <v>217460</v>
      </c>
      <c r="E303">
        <v>156380</v>
      </c>
      <c r="F303">
        <v>137630</v>
      </c>
      <c r="G303">
        <v>118880</v>
      </c>
      <c r="H303">
        <v>100130</v>
      </c>
      <c r="I303">
        <v>85050</v>
      </c>
      <c r="J303">
        <v>71920</v>
      </c>
      <c r="K303">
        <v>58800</v>
      </c>
      <c r="L303">
        <v>45670</v>
      </c>
      <c r="M303">
        <v>32550</v>
      </c>
    </row>
    <row r="304" spans="1:13" x14ac:dyDescent="0.3">
      <c r="A304">
        <v>4280000</v>
      </c>
      <c r="B304">
        <v>4300000</v>
      </c>
      <c r="C304">
        <v>248340</v>
      </c>
      <c r="D304">
        <v>220120</v>
      </c>
      <c r="E304">
        <v>158820</v>
      </c>
      <c r="F304">
        <v>140070</v>
      </c>
      <c r="G304">
        <v>121320</v>
      </c>
      <c r="H304">
        <v>102570</v>
      </c>
      <c r="I304">
        <v>86760</v>
      </c>
      <c r="J304">
        <v>73630</v>
      </c>
      <c r="K304">
        <v>60510</v>
      </c>
      <c r="L304">
        <v>47380</v>
      </c>
      <c r="M304">
        <v>34260</v>
      </c>
    </row>
    <row r="305" spans="1:13" x14ac:dyDescent="0.3">
      <c r="A305">
        <v>4300000</v>
      </c>
      <c r="B305">
        <v>4320000</v>
      </c>
      <c r="C305">
        <v>251010</v>
      </c>
      <c r="D305">
        <v>222770</v>
      </c>
      <c r="E305">
        <v>161270</v>
      </c>
      <c r="F305">
        <v>142520</v>
      </c>
      <c r="G305">
        <v>123770</v>
      </c>
      <c r="H305">
        <v>105020</v>
      </c>
      <c r="I305">
        <v>88470</v>
      </c>
      <c r="J305">
        <v>75340</v>
      </c>
      <c r="K305">
        <v>62220</v>
      </c>
      <c r="L305">
        <v>49090</v>
      </c>
      <c r="M305">
        <v>35970</v>
      </c>
    </row>
    <row r="306" spans="1:13" x14ac:dyDescent="0.3">
      <c r="A306">
        <v>4320000</v>
      </c>
      <c r="B306">
        <v>4340000</v>
      </c>
      <c r="C306">
        <v>253680</v>
      </c>
      <c r="D306">
        <v>225430</v>
      </c>
      <c r="E306">
        <v>163710</v>
      </c>
      <c r="F306">
        <v>144960</v>
      </c>
      <c r="G306">
        <v>126210</v>
      </c>
      <c r="H306">
        <v>107460</v>
      </c>
      <c r="I306">
        <v>90180</v>
      </c>
      <c r="J306">
        <v>77060</v>
      </c>
      <c r="K306">
        <v>63930</v>
      </c>
      <c r="L306">
        <v>50810</v>
      </c>
      <c r="M306">
        <v>37680</v>
      </c>
    </row>
    <row r="307" spans="1:13" x14ac:dyDescent="0.3">
      <c r="A307">
        <v>4340000</v>
      </c>
      <c r="B307">
        <v>4360000</v>
      </c>
      <c r="C307">
        <v>256350</v>
      </c>
      <c r="D307">
        <v>228080</v>
      </c>
      <c r="E307">
        <v>166160</v>
      </c>
      <c r="F307">
        <v>147410</v>
      </c>
      <c r="G307">
        <v>128660</v>
      </c>
      <c r="H307">
        <v>109910</v>
      </c>
      <c r="I307">
        <v>91890</v>
      </c>
      <c r="J307">
        <v>78770</v>
      </c>
      <c r="K307">
        <v>65640</v>
      </c>
      <c r="L307">
        <v>52520</v>
      </c>
      <c r="M307">
        <v>39390</v>
      </c>
    </row>
    <row r="308" spans="1:13" x14ac:dyDescent="0.3">
      <c r="A308">
        <v>4360000</v>
      </c>
      <c r="B308">
        <v>4380000</v>
      </c>
      <c r="C308">
        <v>259020</v>
      </c>
      <c r="D308">
        <v>230740</v>
      </c>
      <c r="E308">
        <v>168600</v>
      </c>
      <c r="F308">
        <v>149850</v>
      </c>
      <c r="G308">
        <v>131100</v>
      </c>
      <c r="H308">
        <v>112350</v>
      </c>
      <c r="I308">
        <v>93600</v>
      </c>
      <c r="J308">
        <v>80480</v>
      </c>
      <c r="K308">
        <v>67350</v>
      </c>
      <c r="L308">
        <v>54230</v>
      </c>
      <c r="M308">
        <v>41100</v>
      </c>
    </row>
    <row r="309" spans="1:13" x14ac:dyDescent="0.3">
      <c r="A309">
        <v>4380000</v>
      </c>
      <c r="B309">
        <v>4400000</v>
      </c>
      <c r="C309">
        <v>261690</v>
      </c>
      <c r="D309">
        <v>233390</v>
      </c>
      <c r="E309">
        <v>171050</v>
      </c>
      <c r="F309">
        <v>152300</v>
      </c>
      <c r="G309">
        <v>133550</v>
      </c>
      <c r="H309">
        <v>114800</v>
      </c>
      <c r="I309">
        <v>96050</v>
      </c>
      <c r="J309">
        <v>82190</v>
      </c>
      <c r="K309">
        <v>69070</v>
      </c>
      <c r="L309">
        <v>55940</v>
      </c>
      <c r="M309">
        <v>42820</v>
      </c>
    </row>
    <row r="310" spans="1:13" x14ac:dyDescent="0.3">
      <c r="A310">
        <v>4400000</v>
      </c>
      <c r="B310">
        <v>4420000</v>
      </c>
      <c r="C310">
        <v>264360</v>
      </c>
      <c r="D310">
        <v>236050</v>
      </c>
      <c r="E310">
        <v>173490</v>
      </c>
      <c r="F310">
        <v>154740</v>
      </c>
      <c r="G310">
        <v>135990</v>
      </c>
      <c r="H310">
        <v>117240</v>
      </c>
      <c r="I310">
        <v>98490</v>
      </c>
      <c r="J310">
        <v>83900</v>
      </c>
      <c r="K310">
        <v>70780</v>
      </c>
      <c r="L310">
        <v>57650</v>
      </c>
      <c r="M310">
        <v>44530</v>
      </c>
    </row>
    <row r="311" spans="1:13" x14ac:dyDescent="0.3">
      <c r="A311">
        <v>4420000</v>
      </c>
      <c r="B311">
        <v>4440000</v>
      </c>
      <c r="C311">
        <v>267030</v>
      </c>
      <c r="D311">
        <v>238700</v>
      </c>
      <c r="E311">
        <v>175940</v>
      </c>
      <c r="F311">
        <v>157190</v>
      </c>
      <c r="G311">
        <v>138440</v>
      </c>
      <c r="H311">
        <v>119690</v>
      </c>
      <c r="I311">
        <v>100940</v>
      </c>
      <c r="J311">
        <v>85610</v>
      </c>
      <c r="K311">
        <v>72490</v>
      </c>
      <c r="L311">
        <v>59360</v>
      </c>
      <c r="M311">
        <v>46240</v>
      </c>
    </row>
    <row r="312" spans="1:13" x14ac:dyDescent="0.3">
      <c r="A312">
        <v>4440000</v>
      </c>
      <c r="B312">
        <v>4460000</v>
      </c>
      <c r="C312">
        <v>269700</v>
      </c>
      <c r="D312">
        <v>241360</v>
      </c>
      <c r="E312">
        <v>178380</v>
      </c>
      <c r="F312">
        <v>159630</v>
      </c>
      <c r="G312">
        <v>140880</v>
      </c>
      <c r="H312">
        <v>122130</v>
      </c>
      <c r="I312">
        <v>103380</v>
      </c>
      <c r="J312">
        <v>87320</v>
      </c>
      <c r="K312">
        <v>74200</v>
      </c>
      <c r="L312">
        <v>61070</v>
      </c>
      <c r="M312">
        <v>47950</v>
      </c>
    </row>
    <row r="313" spans="1:13" x14ac:dyDescent="0.3">
      <c r="A313">
        <v>4460000</v>
      </c>
      <c r="B313">
        <v>4480000</v>
      </c>
      <c r="C313">
        <v>272370</v>
      </c>
      <c r="D313">
        <v>244010</v>
      </c>
      <c r="E313">
        <v>180830</v>
      </c>
      <c r="F313">
        <v>162080</v>
      </c>
      <c r="G313">
        <v>143330</v>
      </c>
      <c r="H313">
        <v>124580</v>
      </c>
      <c r="I313">
        <v>105830</v>
      </c>
      <c r="J313">
        <v>89040</v>
      </c>
      <c r="K313">
        <v>75910</v>
      </c>
      <c r="L313">
        <v>62790</v>
      </c>
      <c r="M313">
        <v>49660</v>
      </c>
    </row>
    <row r="314" spans="1:13" x14ac:dyDescent="0.3">
      <c r="A314">
        <v>4480000</v>
      </c>
      <c r="B314">
        <v>4500000</v>
      </c>
      <c r="C314">
        <v>275040</v>
      </c>
      <c r="D314">
        <v>246670</v>
      </c>
      <c r="E314">
        <v>183270</v>
      </c>
      <c r="F314">
        <v>164520</v>
      </c>
      <c r="G314">
        <v>145770</v>
      </c>
      <c r="H314">
        <v>127020</v>
      </c>
      <c r="I314">
        <v>108270</v>
      </c>
      <c r="J314">
        <v>90750</v>
      </c>
      <c r="K314">
        <v>77620</v>
      </c>
      <c r="L314">
        <v>64500</v>
      </c>
      <c r="M314">
        <v>51370</v>
      </c>
    </row>
    <row r="315" spans="1:13" x14ac:dyDescent="0.3">
      <c r="A315">
        <v>4500000</v>
      </c>
      <c r="B315">
        <v>4520000</v>
      </c>
      <c r="C315">
        <v>277840</v>
      </c>
      <c r="D315">
        <v>249460</v>
      </c>
      <c r="E315">
        <v>185850</v>
      </c>
      <c r="F315">
        <v>167100</v>
      </c>
      <c r="G315">
        <v>148350</v>
      </c>
      <c r="H315">
        <v>129600</v>
      </c>
      <c r="I315">
        <v>110850</v>
      </c>
      <c r="J315">
        <v>92550</v>
      </c>
      <c r="K315">
        <v>79430</v>
      </c>
      <c r="L315">
        <v>66300</v>
      </c>
      <c r="M315">
        <v>53180</v>
      </c>
    </row>
    <row r="316" spans="1:13" x14ac:dyDescent="0.3">
      <c r="A316">
        <v>4520000</v>
      </c>
      <c r="B316">
        <v>4540000</v>
      </c>
      <c r="C316">
        <v>280650</v>
      </c>
      <c r="D316">
        <v>252250</v>
      </c>
      <c r="E316">
        <v>188430</v>
      </c>
      <c r="F316">
        <v>169680</v>
      </c>
      <c r="G316">
        <v>150930</v>
      </c>
      <c r="H316">
        <v>132180</v>
      </c>
      <c r="I316">
        <v>113430</v>
      </c>
      <c r="J316">
        <v>94680</v>
      </c>
      <c r="K316">
        <v>81230</v>
      </c>
      <c r="L316">
        <v>68110</v>
      </c>
      <c r="M316">
        <v>54980</v>
      </c>
    </row>
    <row r="317" spans="1:13" x14ac:dyDescent="0.3">
      <c r="A317">
        <v>4540000</v>
      </c>
      <c r="B317">
        <v>4560000</v>
      </c>
      <c r="C317">
        <v>283450</v>
      </c>
      <c r="D317">
        <v>255040</v>
      </c>
      <c r="E317">
        <v>191010</v>
      </c>
      <c r="F317">
        <v>172260</v>
      </c>
      <c r="G317">
        <v>153510</v>
      </c>
      <c r="H317">
        <v>134760</v>
      </c>
      <c r="I317">
        <v>116010</v>
      </c>
      <c r="J317">
        <v>97260</v>
      </c>
      <c r="K317">
        <v>83040</v>
      </c>
      <c r="L317">
        <v>69920</v>
      </c>
      <c r="M317">
        <v>56790</v>
      </c>
    </row>
    <row r="318" spans="1:13" x14ac:dyDescent="0.3">
      <c r="A318">
        <v>4560000</v>
      </c>
      <c r="B318">
        <v>4580000</v>
      </c>
      <c r="C318">
        <v>286260</v>
      </c>
      <c r="D318">
        <v>257830</v>
      </c>
      <c r="E318">
        <v>193590</v>
      </c>
      <c r="F318">
        <v>174840</v>
      </c>
      <c r="G318">
        <v>156090</v>
      </c>
      <c r="H318">
        <v>137340</v>
      </c>
      <c r="I318">
        <v>118590</v>
      </c>
      <c r="J318">
        <v>99840</v>
      </c>
      <c r="K318">
        <v>84850</v>
      </c>
      <c r="L318">
        <v>71720</v>
      </c>
      <c r="M318">
        <v>58600</v>
      </c>
    </row>
    <row r="319" spans="1:13" x14ac:dyDescent="0.3">
      <c r="A319">
        <v>4580000</v>
      </c>
      <c r="B319">
        <v>4600000</v>
      </c>
      <c r="C319">
        <v>291560</v>
      </c>
      <c r="D319">
        <v>263120</v>
      </c>
      <c r="E319">
        <v>198670</v>
      </c>
      <c r="F319">
        <v>179920</v>
      </c>
      <c r="G319">
        <v>161170</v>
      </c>
      <c r="H319">
        <v>142420</v>
      </c>
      <c r="I319">
        <v>123670</v>
      </c>
      <c r="J319">
        <v>104920</v>
      </c>
      <c r="K319">
        <v>86650</v>
      </c>
      <c r="L319">
        <v>73530</v>
      </c>
      <c r="M319">
        <v>60400</v>
      </c>
    </row>
    <row r="320" spans="1:13" x14ac:dyDescent="0.3">
      <c r="A320">
        <v>4600000</v>
      </c>
      <c r="B320">
        <v>4620000</v>
      </c>
      <c r="C320">
        <v>294370</v>
      </c>
      <c r="D320">
        <v>265910</v>
      </c>
      <c r="E320">
        <v>201250</v>
      </c>
      <c r="F320">
        <v>182500</v>
      </c>
      <c r="G320">
        <v>163750</v>
      </c>
      <c r="H320">
        <v>145000</v>
      </c>
      <c r="I320">
        <v>126250</v>
      </c>
      <c r="J320">
        <v>107500</v>
      </c>
      <c r="K320">
        <v>88750</v>
      </c>
      <c r="L320">
        <v>75330</v>
      </c>
      <c r="M320">
        <v>62210</v>
      </c>
    </row>
    <row r="321" spans="1:13" x14ac:dyDescent="0.3">
      <c r="A321">
        <v>4620000</v>
      </c>
      <c r="B321">
        <v>4640000</v>
      </c>
      <c r="C321">
        <v>297170</v>
      </c>
      <c r="D321">
        <v>268700</v>
      </c>
      <c r="E321">
        <v>203830</v>
      </c>
      <c r="F321">
        <v>185080</v>
      </c>
      <c r="G321">
        <v>166330</v>
      </c>
      <c r="H321">
        <v>147580</v>
      </c>
      <c r="I321">
        <v>128830</v>
      </c>
      <c r="J321">
        <v>110080</v>
      </c>
      <c r="K321">
        <v>91330</v>
      </c>
      <c r="L321">
        <v>77140</v>
      </c>
      <c r="M321">
        <v>64010</v>
      </c>
    </row>
    <row r="322" spans="1:13" x14ac:dyDescent="0.3">
      <c r="A322">
        <v>4640000</v>
      </c>
      <c r="B322">
        <v>4660000</v>
      </c>
      <c r="C322">
        <v>299980</v>
      </c>
      <c r="D322">
        <v>271490</v>
      </c>
      <c r="E322">
        <v>206410</v>
      </c>
      <c r="F322">
        <v>187660</v>
      </c>
      <c r="G322">
        <v>168910</v>
      </c>
      <c r="H322">
        <v>150160</v>
      </c>
      <c r="I322">
        <v>131410</v>
      </c>
      <c r="J322">
        <v>112660</v>
      </c>
      <c r="K322">
        <v>93910</v>
      </c>
      <c r="L322">
        <v>78950</v>
      </c>
      <c r="M322">
        <v>65820</v>
      </c>
    </row>
    <row r="323" spans="1:13" x14ac:dyDescent="0.3">
      <c r="A323">
        <v>4660000</v>
      </c>
      <c r="B323">
        <v>4680000</v>
      </c>
      <c r="C323">
        <v>302780</v>
      </c>
      <c r="D323">
        <v>274280</v>
      </c>
      <c r="E323">
        <v>208990</v>
      </c>
      <c r="F323">
        <v>190240</v>
      </c>
      <c r="G323">
        <v>171490</v>
      </c>
      <c r="H323">
        <v>152740</v>
      </c>
      <c r="I323">
        <v>133990</v>
      </c>
      <c r="J323">
        <v>115240</v>
      </c>
      <c r="K323">
        <v>96490</v>
      </c>
      <c r="L323">
        <v>80750</v>
      </c>
      <c r="M323">
        <v>67630</v>
      </c>
    </row>
    <row r="324" spans="1:13" x14ac:dyDescent="0.3">
      <c r="A324">
        <v>4680000</v>
      </c>
      <c r="B324">
        <v>4700000</v>
      </c>
      <c r="C324">
        <v>305590</v>
      </c>
      <c r="D324">
        <v>277070</v>
      </c>
      <c r="E324">
        <v>211570</v>
      </c>
      <c r="F324">
        <v>192820</v>
      </c>
      <c r="G324">
        <v>174070</v>
      </c>
      <c r="H324">
        <v>155320</v>
      </c>
      <c r="I324">
        <v>136570</v>
      </c>
      <c r="J324">
        <v>117820</v>
      </c>
      <c r="K324">
        <v>99070</v>
      </c>
      <c r="L324">
        <v>82560</v>
      </c>
      <c r="M324">
        <v>69430</v>
      </c>
    </row>
    <row r="325" spans="1:13" x14ac:dyDescent="0.3">
      <c r="A325">
        <v>4700000</v>
      </c>
      <c r="B325">
        <v>4720000</v>
      </c>
      <c r="C325">
        <v>308390</v>
      </c>
      <c r="D325">
        <v>279860</v>
      </c>
      <c r="E325">
        <v>214150</v>
      </c>
      <c r="F325">
        <v>195400</v>
      </c>
      <c r="G325">
        <v>176650</v>
      </c>
      <c r="H325">
        <v>157900</v>
      </c>
      <c r="I325">
        <v>139150</v>
      </c>
      <c r="J325">
        <v>120400</v>
      </c>
      <c r="K325">
        <v>101650</v>
      </c>
      <c r="L325">
        <v>84360</v>
      </c>
      <c r="M325">
        <v>71240</v>
      </c>
    </row>
    <row r="326" spans="1:13" x14ac:dyDescent="0.3">
      <c r="A326">
        <v>4720000</v>
      </c>
      <c r="B326">
        <v>4740000</v>
      </c>
      <c r="C326">
        <v>311200</v>
      </c>
      <c r="D326">
        <v>282650</v>
      </c>
      <c r="E326">
        <v>216730</v>
      </c>
      <c r="F326">
        <v>197980</v>
      </c>
      <c r="G326">
        <v>179230</v>
      </c>
      <c r="H326">
        <v>160480</v>
      </c>
      <c r="I326">
        <v>141730</v>
      </c>
      <c r="J326">
        <v>122980</v>
      </c>
      <c r="K326">
        <v>104230</v>
      </c>
      <c r="L326">
        <v>86170</v>
      </c>
      <c r="M326">
        <v>73040</v>
      </c>
    </row>
    <row r="327" spans="1:13" x14ac:dyDescent="0.3">
      <c r="A327">
        <v>4740000</v>
      </c>
      <c r="B327">
        <v>4760000</v>
      </c>
      <c r="C327">
        <v>314000</v>
      </c>
      <c r="D327">
        <v>285440</v>
      </c>
      <c r="E327">
        <v>219310</v>
      </c>
      <c r="F327">
        <v>200560</v>
      </c>
      <c r="G327">
        <v>181810</v>
      </c>
      <c r="H327">
        <v>163060</v>
      </c>
      <c r="I327">
        <v>144310</v>
      </c>
      <c r="J327">
        <v>125560</v>
      </c>
      <c r="K327">
        <v>106810</v>
      </c>
      <c r="L327">
        <v>88060</v>
      </c>
      <c r="M327">
        <v>74850</v>
      </c>
    </row>
    <row r="328" spans="1:13" x14ac:dyDescent="0.3">
      <c r="A328">
        <v>4760000</v>
      </c>
      <c r="B328">
        <v>4780000</v>
      </c>
      <c r="C328">
        <v>316810</v>
      </c>
      <c r="D328">
        <v>288230</v>
      </c>
      <c r="E328">
        <v>221890</v>
      </c>
      <c r="F328">
        <v>203140</v>
      </c>
      <c r="G328">
        <v>184390</v>
      </c>
      <c r="H328">
        <v>165640</v>
      </c>
      <c r="I328">
        <v>146890</v>
      </c>
      <c r="J328">
        <v>128140</v>
      </c>
      <c r="K328">
        <v>109390</v>
      </c>
      <c r="L328">
        <v>90640</v>
      </c>
      <c r="M328">
        <v>76660</v>
      </c>
    </row>
    <row r="329" spans="1:13" x14ac:dyDescent="0.3">
      <c r="A329">
        <v>4780000</v>
      </c>
      <c r="B329">
        <v>4800000</v>
      </c>
      <c r="C329">
        <v>319610</v>
      </c>
      <c r="D329">
        <v>291020</v>
      </c>
      <c r="E329">
        <v>224470</v>
      </c>
      <c r="F329">
        <v>205720</v>
      </c>
      <c r="G329">
        <v>186970</v>
      </c>
      <c r="H329">
        <v>168220</v>
      </c>
      <c r="I329">
        <v>149470</v>
      </c>
      <c r="J329">
        <v>130720</v>
      </c>
      <c r="K329">
        <v>111970</v>
      </c>
      <c r="L329">
        <v>93220</v>
      </c>
      <c r="M329">
        <v>78460</v>
      </c>
    </row>
    <row r="330" spans="1:13" x14ac:dyDescent="0.3">
      <c r="A330">
        <v>4800000</v>
      </c>
      <c r="B330">
        <v>4820000</v>
      </c>
      <c r="C330">
        <v>322420</v>
      </c>
      <c r="D330">
        <v>293810</v>
      </c>
      <c r="E330">
        <v>227050</v>
      </c>
      <c r="F330">
        <v>208300</v>
      </c>
      <c r="G330">
        <v>189550</v>
      </c>
      <c r="H330">
        <v>170800</v>
      </c>
      <c r="I330">
        <v>152050</v>
      </c>
      <c r="J330">
        <v>133300</v>
      </c>
      <c r="K330">
        <v>114550</v>
      </c>
      <c r="L330">
        <v>95800</v>
      </c>
      <c r="M330">
        <v>80270</v>
      </c>
    </row>
    <row r="331" spans="1:13" x14ac:dyDescent="0.3">
      <c r="A331">
        <v>4820000</v>
      </c>
      <c r="B331">
        <v>4840000</v>
      </c>
      <c r="C331">
        <v>325220</v>
      </c>
      <c r="D331">
        <v>296600</v>
      </c>
      <c r="E331">
        <v>229630</v>
      </c>
      <c r="F331">
        <v>210880</v>
      </c>
      <c r="G331">
        <v>192130</v>
      </c>
      <c r="H331">
        <v>173380</v>
      </c>
      <c r="I331">
        <v>154630</v>
      </c>
      <c r="J331">
        <v>135880</v>
      </c>
      <c r="K331">
        <v>117130</v>
      </c>
      <c r="L331">
        <v>98380</v>
      </c>
      <c r="M331">
        <v>82070</v>
      </c>
    </row>
    <row r="332" spans="1:13" x14ac:dyDescent="0.3">
      <c r="A332">
        <v>4840000</v>
      </c>
      <c r="B332">
        <v>4860000</v>
      </c>
      <c r="C332">
        <v>328030</v>
      </c>
      <c r="D332">
        <v>299390</v>
      </c>
      <c r="E332">
        <v>232210</v>
      </c>
      <c r="F332">
        <v>213460</v>
      </c>
      <c r="G332">
        <v>194710</v>
      </c>
      <c r="H332">
        <v>175960</v>
      </c>
      <c r="I332">
        <v>157210</v>
      </c>
      <c r="J332">
        <v>138460</v>
      </c>
      <c r="K332">
        <v>119710</v>
      </c>
      <c r="L332">
        <v>100960</v>
      </c>
      <c r="M332">
        <v>83880</v>
      </c>
    </row>
    <row r="333" spans="1:13" x14ac:dyDescent="0.3">
      <c r="A333">
        <v>4860000</v>
      </c>
      <c r="B333">
        <v>4880000</v>
      </c>
      <c r="C333">
        <v>330830</v>
      </c>
      <c r="D333">
        <v>302180</v>
      </c>
      <c r="E333">
        <v>234790</v>
      </c>
      <c r="F333">
        <v>216040</v>
      </c>
      <c r="G333">
        <v>197290</v>
      </c>
      <c r="H333">
        <v>178540</v>
      </c>
      <c r="I333">
        <v>159790</v>
      </c>
      <c r="J333">
        <v>141040</v>
      </c>
      <c r="K333">
        <v>122290</v>
      </c>
      <c r="L333">
        <v>103540</v>
      </c>
      <c r="M333">
        <v>85690</v>
      </c>
    </row>
    <row r="334" spans="1:13" x14ac:dyDescent="0.3">
      <c r="A334">
        <v>4880000</v>
      </c>
      <c r="B334">
        <v>4900000</v>
      </c>
      <c r="C334">
        <v>333640</v>
      </c>
      <c r="D334">
        <v>304970</v>
      </c>
      <c r="E334">
        <v>237370</v>
      </c>
      <c r="F334">
        <v>218620</v>
      </c>
      <c r="G334">
        <v>199870</v>
      </c>
      <c r="H334">
        <v>181120</v>
      </c>
      <c r="I334">
        <v>162370</v>
      </c>
      <c r="J334">
        <v>143620</v>
      </c>
      <c r="K334">
        <v>124870</v>
      </c>
      <c r="L334">
        <v>106120</v>
      </c>
      <c r="M334">
        <v>87490</v>
      </c>
    </row>
    <row r="335" spans="1:13" x14ac:dyDescent="0.3">
      <c r="A335">
        <v>4900000</v>
      </c>
      <c r="B335">
        <v>4920000</v>
      </c>
      <c r="C335">
        <v>336440</v>
      </c>
      <c r="D335">
        <v>307760</v>
      </c>
      <c r="E335">
        <v>239950</v>
      </c>
      <c r="F335">
        <v>221200</v>
      </c>
      <c r="G335">
        <v>202450</v>
      </c>
      <c r="H335">
        <v>183700</v>
      </c>
      <c r="I335">
        <v>164950</v>
      </c>
      <c r="J335">
        <v>146200</v>
      </c>
      <c r="K335">
        <v>127450</v>
      </c>
      <c r="L335">
        <v>108700</v>
      </c>
      <c r="M335">
        <v>89950</v>
      </c>
    </row>
    <row r="336" spans="1:13" x14ac:dyDescent="0.3">
      <c r="A336">
        <v>4920000</v>
      </c>
      <c r="B336">
        <v>4940000</v>
      </c>
      <c r="C336">
        <v>339250</v>
      </c>
      <c r="D336">
        <v>310550</v>
      </c>
      <c r="E336">
        <v>242530</v>
      </c>
      <c r="F336">
        <v>223780</v>
      </c>
      <c r="G336">
        <v>205030</v>
      </c>
      <c r="H336">
        <v>186280</v>
      </c>
      <c r="I336">
        <v>167530</v>
      </c>
      <c r="J336">
        <v>148780</v>
      </c>
      <c r="K336">
        <v>130030</v>
      </c>
      <c r="L336">
        <v>111280</v>
      </c>
      <c r="M336">
        <v>92530</v>
      </c>
    </row>
    <row r="337" spans="1:13" x14ac:dyDescent="0.3">
      <c r="A337">
        <v>4940000</v>
      </c>
      <c r="B337">
        <v>4960000</v>
      </c>
      <c r="C337">
        <v>342050</v>
      </c>
      <c r="D337">
        <v>313340</v>
      </c>
      <c r="E337">
        <v>245110</v>
      </c>
      <c r="F337">
        <v>226360</v>
      </c>
      <c r="G337">
        <v>207610</v>
      </c>
      <c r="H337">
        <v>188860</v>
      </c>
      <c r="I337">
        <v>170110</v>
      </c>
      <c r="J337">
        <v>151360</v>
      </c>
      <c r="K337">
        <v>132610</v>
      </c>
      <c r="L337">
        <v>113860</v>
      </c>
      <c r="M337">
        <v>95110</v>
      </c>
    </row>
    <row r="338" spans="1:13" x14ac:dyDescent="0.3">
      <c r="A338">
        <v>4960000</v>
      </c>
      <c r="B338">
        <v>4980000</v>
      </c>
      <c r="C338">
        <v>344860</v>
      </c>
      <c r="D338">
        <v>316130</v>
      </c>
      <c r="E338">
        <v>247690</v>
      </c>
      <c r="F338">
        <v>228940</v>
      </c>
      <c r="G338">
        <v>210190</v>
      </c>
      <c r="H338">
        <v>191440</v>
      </c>
      <c r="I338">
        <v>172690</v>
      </c>
      <c r="J338">
        <v>153940</v>
      </c>
      <c r="K338">
        <v>135190</v>
      </c>
      <c r="L338">
        <v>116440</v>
      </c>
      <c r="M338">
        <v>97690</v>
      </c>
    </row>
    <row r="339" spans="1:13" x14ac:dyDescent="0.3">
      <c r="A339">
        <v>4980000</v>
      </c>
      <c r="B339">
        <v>5000000</v>
      </c>
      <c r="C339">
        <v>347660</v>
      </c>
      <c r="D339">
        <v>318920</v>
      </c>
      <c r="E339">
        <v>250270</v>
      </c>
      <c r="F339">
        <v>231520</v>
      </c>
      <c r="G339">
        <v>212770</v>
      </c>
      <c r="H339">
        <v>194020</v>
      </c>
      <c r="I339">
        <v>175270</v>
      </c>
      <c r="J339">
        <v>156520</v>
      </c>
      <c r="K339">
        <v>137770</v>
      </c>
      <c r="L339">
        <v>119020</v>
      </c>
      <c r="M339">
        <v>100270</v>
      </c>
    </row>
    <row r="340" spans="1:13" x14ac:dyDescent="0.3">
      <c r="A340">
        <v>5000000</v>
      </c>
      <c r="B340">
        <v>5020000</v>
      </c>
      <c r="C340">
        <v>350470</v>
      </c>
      <c r="D340">
        <v>321710</v>
      </c>
      <c r="E340">
        <v>252850</v>
      </c>
      <c r="F340">
        <v>234100</v>
      </c>
      <c r="G340">
        <v>215350</v>
      </c>
      <c r="H340">
        <v>196600</v>
      </c>
      <c r="I340">
        <v>177850</v>
      </c>
      <c r="J340">
        <v>159100</v>
      </c>
      <c r="K340">
        <v>140350</v>
      </c>
      <c r="L340">
        <v>121600</v>
      </c>
      <c r="M340">
        <v>102850</v>
      </c>
    </row>
    <row r="341" spans="1:13" x14ac:dyDescent="0.3">
      <c r="A341">
        <v>5020000</v>
      </c>
      <c r="B341">
        <v>5040000</v>
      </c>
      <c r="C341">
        <v>353270</v>
      </c>
      <c r="D341">
        <v>324500</v>
      </c>
      <c r="E341">
        <v>255430</v>
      </c>
      <c r="F341">
        <v>236680</v>
      </c>
      <c r="G341">
        <v>217930</v>
      </c>
      <c r="H341">
        <v>199180</v>
      </c>
      <c r="I341">
        <v>180430</v>
      </c>
      <c r="J341">
        <v>161680</v>
      </c>
      <c r="K341">
        <v>142930</v>
      </c>
      <c r="L341">
        <v>124180</v>
      </c>
      <c r="M341">
        <v>105430</v>
      </c>
    </row>
    <row r="342" spans="1:13" x14ac:dyDescent="0.3">
      <c r="A342">
        <v>5040000</v>
      </c>
      <c r="B342">
        <v>5060000</v>
      </c>
      <c r="C342">
        <v>356080</v>
      </c>
      <c r="D342">
        <v>327290</v>
      </c>
      <c r="E342">
        <v>258010</v>
      </c>
      <c r="F342">
        <v>239260</v>
      </c>
      <c r="G342">
        <v>220510</v>
      </c>
      <c r="H342">
        <v>201760</v>
      </c>
      <c r="I342">
        <v>183010</v>
      </c>
      <c r="J342">
        <v>164260</v>
      </c>
      <c r="K342">
        <v>145510</v>
      </c>
      <c r="L342">
        <v>126760</v>
      </c>
      <c r="M342">
        <v>108010</v>
      </c>
    </row>
    <row r="343" spans="1:13" x14ac:dyDescent="0.3">
      <c r="A343">
        <v>5060000</v>
      </c>
      <c r="B343">
        <v>5080000</v>
      </c>
      <c r="C343">
        <v>358880</v>
      </c>
      <c r="D343">
        <v>330080</v>
      </c>
      <c r="E343">
        <v>260590</v>
      </c>
      <c r="F343">
        <v>241840</v>
      </c>
      <c r="G343">
        <v>223090</v>
      </c>
      <c r="H343">
        <v>204340</v>
      </c>
      <c r="I343">
        <v>185590</v>
      </c>
      <c r="J343">
        <v>166840</v>
      </c>
      <c r="K343">
        <v>148090</v>
      </c>
      <c r="L343">
        <v>129340</v>
      </c>
      <c r="M343">
        <v>110590</v>
      </c>
    </row>
    <row r="344" spans="1:13" x14ac:dyDescent="0.3">
      <c r="A344">
        <v>5080000</v>
      </c>
      <c r="B344">
        <v>5100000</v>
      </c>
      <c r="C344">
        <v>361690</v>
      </c>
      <c r="D344">
        <v>332870</v>
      </c>
      <c r="E344">
        <v>263170</v>
      </c>
      <c r="F344">
        <v>244420</v>
      </c>
      <c r="G344">
        <v>225670</v>
      </c>
      <c r="H344">
        <v>206920</v>
      </c>
      <c r="I344">
        <v>188170</v>
      </c>
      <c r="J344">
        <v>169420</v>
      </c>
      <c r="K344">
        <v>150670</v>
      </c>
      <c r="L344">
        <v>131920</v>
      </c>
      <c r="M344">
        <v>113170</v>
      </c>
    </row>
    <row r="345" spans="1:13" x14ac:dyDescent="0.3">
      <c r="A345">
        <v>5100000</v>
      </c>
      <c r="B345">
        <v>5120000</v>
      </c>
      <c r="C345">
        <v>364490</v>
      </c>
      <c r="D345">
        <v>335660</v>
      </c>
      <c r="E345">
        <v>265750</v>
      </c>
      <c r="F345">
        <v>247000</v>
      </c>
      <c r="G345">
        <v>228250</v>
      </c>
      <c r="H345">
        <v>209500</v>
      </c>
      <c r="I345">
        <v>190750</v>
      </c>
      <c r="J345">
        <v>172000</v>
      </c>
      <c r="K345">
        <v>153250</v>
      </c>
      <c r="L345">
        <v>134500</v>
      </c>
      <c r="M345">
        <v>115750</v>
      </c>
    </row>
    <row r="346" spans="1:13" x14ac:dyDescent="0.3">
      <c r="A346">
        <v>5120000</v>
      </c>
      <c r="B346">
        <v>5140000</v>
      </c>
      <c r="C346">
        <v>367300</v>
      </c>
      <c r="D346">
        <v>338450</v>
      </c>
      <c r="E346">
        <v>268330</v>
      </c>
      <c r="F346">
        <v>249580</v>
      </c>
      <c r="G346">
        <v>230830</v>
      </c>
      <c r="H346">
        <v>212080</v>
      </c>
      <c r="I346">
        <v>193330</v>
      </c>
      <c r="J346">
        <v>174580</v>
      </c>
      <c r="K346">
        <v>155830</v>
      </c>
      <c r="L346">
        <v>137080</v>
      </c>
      <c r="M346">
        <v>118330</v>
      </c>
    </row>
    <row r="347" spans="1:13" x14ac:dyDescent="0.3">
      <c r="A347">
        <v>5140000</v>
      </c>
      <c r="B347">
        <v>5160000</v>
      </c>
      <c r="C347">
        <v>370100</v>
      </c>
      <c r="D347">
        <v>341240</v>
      </c>
      <c r="E347">
        <v>270910</v>
      </c>
      <c r="F347">
        <v>252160</v>
      </c>
      <c r="G347">
        <v>233410</v>
      </c>
      <c r="H347">
        <v>214660</v>
      </c>
      <c r="I347">
        <v>195910</v>
      </c>
      <c r="J347">
        <v>177160</v>
      </c>
      <c r="K347">
        <v>158410</v>
      </c>
      <c r="L347">
        <v>139660</v>
      </c>
      <c r="M347">
        <v>120910</v>
      </c>
    </row>
    <row r="348" spans="1:13" x14ac:dyDescent="0.3">
      <c r="A348">
        <v>5160000</v>
      </c>
      <c r="B348">
        <v>5180000</v>
      </c>
      <c r="C348">
        <v>372910</v>
      </c>
      <c r="D348">
        <v>344030</v>
      </c>
      <c r="E348">
        <v>273490</v>
      </c>
      <c r="F348">
        <v>254740</v>
      </c>
      <c r="G348">
        <v>235990</v>
      </c>
      <c r="H348">
        <v>217240</v>
      </c>
      <c r="I348">
        <v>198490</v>
      </c>
      <c r="J348">
        <v>179740</v>
      </c>
      <c r="K348">
        <v>160990</v>
      </c>
      <c r="L348">
        <v>142240</v>
      </c>
      <c r="M348">
        <v>123490</v>
      </c>
    </row>
    <row r="349" spans="1:13" x14ac:dyDescent="0.3">
      <c r="A349">
        <v>5180000</v>
      </c>
      <c r="B349">
        <v>5200000</v>
      </c>
      <c r="C349">
        <v>375710</v>
      </c>
      <c r="D349">
        <v>346820</v>
      </c>
      <c r="E349">
        <v>276070</v>
      </c>
      <c r="F349">
        <v>257320</v>
      </c>
      <c r="G349">
        <v>238570</v>
      </c>
      <c r="H349">
        <v>219820</v>
      </c>
      <c r="I349">
        <v>201070</v>
      </c>
      <c r="J349">
        <v>182320</v>
      </c>
      <c r="K349">
        <v>163570</v>
      </c>
      <c r="L349">
        <v>144820</v>
      </c>
      <c r="M349">
        <v>126070</v>
      </c>
    </row>
    <row r="350" spans="1:13" x14ac:dyDescent="0.3">
      <c r="A350">
        <v>5200000</v>
      </c>
      <c r="B350">
        <v>5220000</v>
      </c>
      <c r="C350">
        <v>378520</v>
      </c>
      <c r="D350">
        <v>349610</v>
      </c>
      <c r="E350">
        <v>278650</v>
      </c>
      <c r="F350">
        <v>259900</v>
      </c>
      <c r="G350">
        <v>241150</v>
      </c>
      <c r="H350">
        <v>222400</v>
      </c>
      <c r="I350">
        <v>203650</v>
      </c>
      <c r="J350">
        <v>184900</v>
      </c>
      <c r="K350">
        <v>166150</v>
      </c>
      <c r="L350">
        <v>147400</v>
      </c>
      <c r="M350">
        <v>128650</v>
      </c>
    </row>
    <row r="351" spans="1:13" x14ac:dyDescent="0.3">
      <c r="A351">
        <v>5220000</v>
      </c>
      <c r="B351">
        <v>5240000</v>
      </c>
      <c r="C351">
        <v>381320</v>
      </c>
      <c r="D351">
        <v>352400</v>
      </c>
      <c r="E351">
        <v>281230</v>
      </c>
      <c r="F351">
        <v>262480</v>
      </c>
      <c r="G351">
        <v>243730</v>
      </c>
      <c r="H351">
        <v>224980</v>
      </c>
      <c r="I351">
        <v>206230</v>
      </c>
      <c r="J351">
        <v>187480</v>
      </c>
      <c r="K351">
        <v>168730</v>
      </c>
      <c r="L351">
        <v>149980</v>
      </c>
      <c r="M351">
        <v>131230</v>
      </c>
    </row>
    <row r="352" spans="1:13" x14ac:dyDescent="0.3">
      <c r="A352">
        <v>5240000</v>
      </c>
      <c r="B352">
        <v>5260000</v>
      </c>
      <c r="C352">
        <v>384130</v>
      </c>
      <c r="D352">
        <v>355190</v>
      </c>
      <c r="E352">
        <v>283810</v>
      </c>
      <c r="F352">
        <v>265060</v>
      </c>
      <c r="G352">
        <v>246310</v>
      </c>
      <c r="H352">
        <v>227560</v>
      </c>
      <c r="I352">
        <v>208810</v>
      </c>
      <c r="J352">
        <v>190060</v>
      </c>
      <c r="K352">
        <v>171310</v>
      </c>
      <c r="L352">
        <v>152560</v>
      </c>
      <c r="M352">
        <v>133810</v>
      </c>
    </row>
    <row r="353" spans="1:13" x14ac:dyDescent="0.3">
      <c r="A353">
        <v>5260000</v>
      </c>
      <c r="B353">
        <v>5280000</v>
      </c>
      <c r="C353">
        <v>386930</v>
      </c>
      <c r="D353">
        <v>357980</v>
      </c>
      <c r="E353">
        <v>286390</v>
      </c>
      <c r="F353">
        <v>267640</v>
      </c>
      <c r="G353">
        <v>248890</v>
      </c>
      <c r="H353">
        <v>230140</v>
      </c>
      <c r="I353">
        <v>211390</v>
      </c>
      <c r="J353">
        <v>192640</v>
      </c>
      <c r="K353">
        <v>173890</v>
      </c>
      <c r="L353">
        <v>155140</v>
      </c>
      <c r="M353">
        <v>136390</v>
      </c>
    </row>
    <row r="354" spans="1:13" x14ac:dyDescent="0.3">
      <c r="A354">
        <v>5280000</v>
      </c>
      <c r="B354">
        <v>5300000</v>
      </c>
      <c r="C354">
        <v>389740</v>
      </c>
      <c r="D354">
        <v>360770</v>
      </c>
      <c r="E354">
        <v>288970</v>
      </c>
      <c r="F354">
        <v>270220</v>
      </c>
      <c r="G354">
        <v>251470</v>
      </c>
      <c r="H354">
        <v>232720</v>
      </c>
      <c r="I354">
        <v>213970</v>
      </c>
      <c r="J354">
        <v>195220</v>
      </c>
      <c r="K354">
        <v>176470</v>
      </c>
      <c r="L354">
        <v>157720</v>
      </c>
      <c r="M354">
        <v>138970</v>
      </c>
    </row>
    <row r="355" spans="1:13" x14ac:dyDescent="0.3">
      <c r="A355">
        <v>5300000</v>
      </c>
      <c r="B355">
        <v>5320000</v>
      </c>
      <c r="C355">
        <v>392540</v>
      </c>
      <c r="D355">
        <v>363560</v>
      </c>
      <c r="E355">
        <v>291550</v>
      </c>
      <c r="F355">
        <v>272800</v>
      </c>
      <c r="G355">
        <v>254050</v>
      </c>
      <c r="H355">
        <v>235300</v>
      </c>
      <c r="I355">
        <v>216550</v>
      </c>
      <c r="J355">
        <v>197800</v>
      </c>
      <c r="K355">
        <v>179050</v>
      </c>
      <c r="L355">
        <v>160300</v>
      </c>
      <c r="M355">
        <v>141550</v>
      </c>
    </row>
    <row r="356" spans="1:13" x14ac:dyDescent="0.3">
      <c r="A356">
        <v>5320000</v>
      </c>
      <c r="B356">
        <v>5340000</v>
      </c>
      <c r="C356">
        <v>395350</v>
      </c>
      <c r="D356">
        <v>366350</v>
      </c>
      <c r="E356">
        <v>294130</v>
      </c>
      <c r="F356">
        <v>275380</v>
      </c>
      <c r="G356">
        <v>256630</v>
      </c>
      <c r="H356">
        <v>237880</v>
      </c>
      <c r="I356">
        <v>219130</v>
      </c>
      <c r="J356">
        <v>200380</v>
      </c>
      <c r="K356">
        <v>181630</v>
      </c>
      <c r="L356">
        <v>162880</v>
      </c>
      <c r="M356">
        <v>144130</v>
      </c>
    </row>
    <row r="357" spans="1:13" x14ac:dyDescent="0.3">
      <c r="A357">
        <v>5340000</v>
      </c>
      <c r="B357">
        <v>5360000</v>
      </c>
      <c r="C357">
        <v>398150</v>
      </c>
      <c r="D357">
        <v>369140</v>
      </c>
      <c r="E357">
        <v>296710</v>
      </c>
      <c r="F357">
        <v>277960</v>
      </c>
      <c r="G357">
        <v>259210</v>
      </c>
      <c r="H357">
        <v>240460</v>
      </c>
      <c r="I357">
        <v>221710</v>
      </c>
      <c r="J357">
        <v>202960</v>
      </c>
      <c r="K357">
        <v>184210</v>
      </c>
      <c r="L357">
        <v>165460</v>
      </c>
      <c r="M357">
        <v>146710</v>
      </c>
    </row>
    <row r="358" spans="1:13" x14ac:dyDescent="0.3">
      <c r="A358">
        <v>5360000</v>
      </c>
      <c r="B358">
        <v>5380000</v>
      </c>
      <c r="C358">
        <v>400960</v>
      </c>
      <c r="D358">
        <v>371930</v>
      </c>
      <c r="E358">
        <v>299290</v>
      </c>
      <c r="F358">
        <v>280540</v>
      </c>
      <c r="G358">
        <v>261790</v>
      </c>
      <c r="H358">
        <v>243040</v>
      </c>
      <c r="I358">
        <v>224290</v>
      </c>
      <c r="J358">
        <v>205540</v>
      </c>
      <c r="K358">
        <v>186790</v>
      </c>
      <c r="L358">
        <v>168040</v>
      </c>
      <c r="M358">
        <v>149290</v>
      </c>
    </row>
    <row r="359" spans="1:13" x14ac:dyDescent="0.3">
      <c r="A359">
        <v>5380000</v>
      </c>
      <c r="B359">
        <v>5400000</v>
      </c>
      <c r="C359">
        <v>403760</v>
      </c>
      <c r="D359">
        <v>374720</v>
      </c>
      <c r="E359">
        <v>301870</v>
      </c>
      <c r="F359">
        <v>283120</v>
      </c>
      <c r="G359">
        <v>264370</v>
      </c>
      <c r="H359">
        <v>245620</v>
      </c>
      <c r="I359">
        <v>226870</v>
      </c>
      <c r="J359">
        <v>208120</v>
      </c>
      <c r="K359">
        <v>189370</v>
      </c>
      <c r="L359">
        <v>170620</v>
      </c>
      <c r="M359">
        <v>151870</v>
      </c>
    </row>
    <row r="360" spans="1:13" x14ac:dyDescent="0.3">
      <c r="A360">
        <v>5400000</v>
      </c>
      <c r="B360">
        <v>5420000</v>
      </c>
      <c r="C360">
        <v>406570</v>
      </c>
      <c r="D360">
        <v>377510</v>
      </c>
      <c r="E360">
        <v>304450</v>
      </c>
      <c r="F360">
        <v>285700</v>
      </c>
      <c r="G360">
        <v>266950</v>
      </c>
      <c r="H360">
        <v>248200</v>
      </c>
      <c r="I360">
        <v>229450</v>
      </c>
      <c r="J360">
        <v>210700</v>
      </c>
      <c r="K360">
        <v>191950</v>
      </c>
      <c r="L360">
        <v>173200</v>
      </c>
      <c r="M360">
        <v>154450</v>
      </c>
    </row>
    <row r="361" spans="1:13" x14ac:dyDescent="0.3">
      <c r="A361">
        <v>5420000</v>
      </c>
      <c r="B361">
        <v>5440000</v>
      </c>
      <c r="C361">
        <v>409370</v>
      </c>
      <c r="D361">
        <v>380300</v>
      </c>
      <c r="E361">
        <v>307030</v>
      </c>
      <c r="F361">
        <v>288280</v>
      </c>
      <c r="G361">
        <v>269530</v>
      </c>
      <c r="H361">
        <v>250780</v>
      </c>
      <c r="I361">
        <v>232030</v>
      </c>
      <c r="J361">
        <v>213280</v>
      </c>
      <c r="K361">
        <v>194530</v>
      </c>
      <c r="L361">
        <v>175780</v>
      </c>
      <c r="M361">
        <v>157030</v>
      </c>
    </row>
    <row r="362" spans="1:13" x14ac:dyDescent="0.3">
      <c r="A362">
        <v>5440000</v>
      </c>
      <c r="B362">
        <v>5460000</v>
      </c>
      <c r="C362">
        <v>412180</v>
      </c>
      <c r="D362">
        <v>383090</v>
      </c>
      <c r="E362">
        <v>309610</v>
      </c>
      <c r="F362">
        <v>290860</v>
      </c>
      <c r="G362">
        <v>272110</v>
      </c>
      <c r="H362">
        <v>253360</v>
      </c>
      <c r="I362">
        <v>234610</v>
      </c>
      <c r="J362">
        <v>215860</v>
      </c>
      <c r="K362">
        <v>197110</v>
      </c>
      <c r="L362">
        <v>178360</v>
      </c>
      <c r="M362">
        <v>159610</v>
      </c>
    </row>
    <row r="363" spans="1:13" x14ac:dyDescent="0.3">
      <c r="A363">
        <v>5460000</v>
      </c>
      <c r="B363">
        <v>5480000</v>
      </c>
      <c r="C363">
        <v>414980</v>
      </c>
      <c r="D363">
        <v>385880</v>
      </c>
      <c r="E363">
        <v>312190</v>
      </c>
      <c r="F363">
        <v>293440</v>
      </c>
      <c r="G363">
        <v>274690</v>
      </c>
      <c r="H363">
        <v>255940</v>
      </c>
      <c r="I363">
        <v>237190</v>
      </c>
      <c r="J363">
        <v>218440</v>
      </c>
      <c r="K363">
        <v>199690</v>
      </c>
      <c r="L363">
        <v>180940</v>
      </c>
      <c r="M363">
        <v>162190</v>
      </c>
    </row>
    <row r="364" spans="1:13" x14ac:dyDescent="0.3">
      <c r="A364">
        <v>5480000</v>
      </c>
      <c r="B364">
        <v>5500000</v>
      </c>
      <c r="C364">
        <v>417790</v>
      </c>
      <c r="D364">
        <v>388670</v>
      </c>
      <c r="E364">
        <v>314770</v>
      </c>
      <c r="F364">
        <v>296020</v>
      </c>
      <c r="G364">
        <v>277270</v>
      </c>
      <c r="H364">
        <v>258520</v>
      </c>
      <c r="I364">
        <v>239770</v>
      </c>
      <c r="J364">
        <v>221020</v>
      </c>
      <c r="K364">
        <v>202270</v>
      </c>
      <c r="L364">
        <v>183520</v>
      </c>
      <c r="M364">
        <v>164770</v>
      </c>
    </row>
    <row r="365" spans="1:13" x14ac:dyDescent="0.3">
      <c r="A365">
        <v>5500000</v>
      </c>
      <c r="B365">
        <v>5520000</v>
      </c>
      <c r="C365">
        <v>420590</v>
      </c>
      <c r="D365">
        <v>391460</v>
      </c>
      <c r="E365">
        <v>317350</v>
      </c>
      <c r="F365">
        <v>298600</v>
      </c>
      <c r="G365">
        <v>279850</v>
      </c>
      <c r="H365">
        <v>261100</v>
      </c>
      <c r="I365">
        <v>242350</v>
      </c>
      <c r="J365">
        <v>223600</v>
      </c>
      <c r="K365">
        <v>204850</v>
      </c>
      <c r="L365">
        <v>186100</v>
      </c>
      <c r="M365">
        <v>167350</v>
      </c>
    </row>
    <row r="366" spans="1:13" x14ac:dyDescent="0.3">
      <c r="A366">
        <v>5520000</v>
      </c>
      <c r="B366">
        <v>5540000</v>
      </c>
      <c r="C366">
        <v>423400</v>
      </c>
      <c r="D366">
        <v>394250</v>
      </c>
      <c r="E366">
        <v>319930</v>
      </c>
      <c r="F366">
        <v>301180</v>
      </c>
      <c r="G366">
        <v>282430</v>
      </c>
      <c r="H366">
        <v>263680</v>
      </c>
      <c r="I366">
        <v>244930</v>
      </c>
      <c r="J366">
        <v>226180</v>
      </c>
      <c r="K366">
        <v>207430</v>
      </c>
      <c r="L366">
        <v>188680</v>
      </c>
      <c r="M366">
        <v>169930</v>
      </c>
    </row>
    <row r="367" spans="1:13" x14ac:dyDescent="0.3">
      <c r="A367">
        <v>5540000</v>
      </c>
      <c r="B367">
        <v>5560000</v>
      </c>
      <c r="C367">
        <v>426200</v>
      </c>
      <c r="D367">
        <v>397040</v>
      </c>
      <c r="E367">
        <v>322510</v>
      </c>
      <c r="F367">
        <v>303760</v>
      </c>
      <c r="G367">
        <v>285010</v>
      </c>
      <c r="H367">
        <v>266260</v>
      </c>
      <c r="I367">
        <v>247510</v>
      </c>
      <c r="J367">
        <v>228760</v>
      </c>
      <c r="K367">
        <v>210010</v>
      </c>
      <c r="L367">
        <v>191260</v>
      </c>
      <c r="M367">
        <v>172510</v>
      </c>
    </row>
    <row r="368" spans="1:13" x14ac:dyDescent="0.3">
      <c r="A368">
        <v>5560000</v>
      </c>
      <c r="B368">
        <v>5580000</v>
      </c>
      <c r="C368">
        <v>429010</v>
      </c>
      <c r="D368">
        <v>399830</v>
      </c>
      <c r="E368">
        <v>325090</v>
      </c>
      <c r="F368">
        <v>306340</v>
      </c>
      <c r="G368">
        <v>287590</v>
      </c>
      <c r="H368">
        <v>268840</v>
      </c>
      <c r="I368">
        <v>250090</v>
      </c>
      <c r="J368">
        <v>231340</v>
      </c>
      <c r="K368">
        <v>212590</v>
      </c>
      <c r="L368">
        <v>193840</v>
      </c>
      <c r="M368">
        <v>175090</v>
      </c>
    </row>
    <row r="369" spans="1:13" x14ac:dyDescent="0.3">
      <c r="A369">
        <v>5580000</v>
      </c>
      <c r="B369">
        <v>5600000</v>
      </c>
      <c r="C369">
        <v>431810</v>
      </c>
      <c r="D369">
        <v>402620</v>
      </c>
      <c r="E369">
        <v>327670</v>
      </c>
      <c r="F369">
        <v>308920</v>
      </c>
      <c r="G369">
        <v>290170</v>
      </c>
      <c r="H369">
        <v>271420</v>
      </c>
      <c r="I369">
        <v>252670</v>
      </c>
      <c r="J369">
        <v>233920</v>
      </c>
      <c r="K369">
        <v>215170</v>
      </c>
      <c r="L369">
        <v>196420</v>
      </c>
      <c r="M369">
        <v>177670</v>
      </c>
    </row>
    <row r="370" spans="1:13" x14ac:dyDescent="0.3">
      <c r="A370">
        <v>5600000</v>
      </c>
      <c r="B370">
        <v>5620000</v>
      </c>
      <c r="C370">
        <v>435890</v>
      </c>
      <c r="D370">
        <v>405410</v>
      </c>
      <c r="E370">
        <v>330250</v>
      </c>
      <c r="F370">
        <v>311500</v>
      </c>
      <c r="G370">
        <v>292750</v>
      </c>
      <c r="H370">
        <v>274000</v>
      </c>
      <c r="I370">
        <v>255250</v>
      </c>
      <c r="J370">
        <v>236500</v>
      </c>
      <c r="K370">
        <v>217750</v>
      </c>
      <c r="L370">
        <v>199000</v>
      </c>
      <c r="M370">
        <v>180250</v>
      </c>
    </row>
    <row r="371" spans="1:13" x14ac:dyDescent="0.3">
      <c r="A371">
        <v>5620000</v>
      </c>
      <c r="B371">
        <v>5640000</v>
      </c>
      <c r="C371">
        <v>440380</v>
      </c>
      <c r="D371">
        <v>408200</v>
      </c>
      <c r="E371">
        <v>332830</v>
      </c>
      <c r="F371">
        <v>314080</v>
      </c>
      <c r="G371">
        <v>295330</v>
      </c>
      <c r="H371">
        <v>276580</v>
      </c>
      <c r="I371">
        <v>257830</v>
      </c>
      <c r="J371">
        <v>239080</v>
      </c>
      <c r="K371">
        <v>220330</v>
      </c>
      <c r="L371">
        <v>201580</v>
      </c>
      <c r="M371">
        <v>182830</v>
      </c>
    </row>
    <row r="372" spans="1:13" x14ac:dyDescent="0.3">
      <c r="A372">
        <v>5640000</v>
      </c>
      <c r="B372">
        <v>5660000</v>
      </c>
      <c r="C372">
        <v>444860</v>
      </c>
      <c r="D372">
        <v>410990</v>
      </c>
      <c r="E372">
        <v>335410</v>
      </c>
      <c r="F372">
        <v>316660</v>
      </c>
      <c r="G372">
        <v>297910</v>
      </c>
      <c r="H372">
        <v>279160</v>
      </c>
      <c r="I372">
        <v>260410</v>
      </c>
      <c r="J372">
        <v>241660</v>
      </c>
      <c r="K372">
        <v>222910</v>
      </c>
      <c r="L372">
        <v>204160</v>
      </c>
      <c r="M372">
        <v>185410</v>
      </c>
    </row>
    <row r="373" spans="1:13" x14ac:dyDescent="0.3">
      <c r="A373">
        <v>5660000</v>
      </c>
      <c r="B373">
        <v>5680000</v>
      </c>
      <c r="C373">
        <v>449350</v>
      </c>
      <c r="D373">
        <v>413780</v>
      </c>
      <c r="E373">
        <v>337990</v>
      </c>
      <c r="F373">
        <v>319240</v>
      </c>
      <c r="G373">
        <v>300490</v>
      </c>
      <c r="H373">
        <v>281740</v>
      </c>
      <c r="I373">
        <v>262990</v>
      </c>
      <c r="J373">
        <v>244240</v>
      </c>
      <c r="K373">
        <v>225490</v>
      </c>
      <c r="L373">
        <v>206740</v>
      </c>
      <c r="M373">
        <v>187990</v>
      </c>
    </row>
    <row r="374" spans="1:13" x14ac:dyDescent="0.3">
      <c r="A374">
        <v>5680000</v>
      </c>
      <c r="B374">
        <v>5700000</v>
      </c>
      <c r="C374">
        <v>453840</v>
      </c>
      <c r="D374">
        <v>416570</v>
      </c>
      <c r="E374">
        <v>340570</v>
      </c>
      <c r="F374">
        <v>321820</v>
      </c>
      <c r="G374">
        <v>303070</v>
      </c>
      <c r="H374">
        <v>284320</v>
      </c>
      <c r="I374">
        <v>265570</v>
      </c>
      <c r="J374">
        <v>246820</v>
      </c>
      <c r="K374">
        <v>228070</v>
      </c>
      <c r="L374">
        <v>209320</v>
      </c>
      <c r="M374">
        <v>190570</v>
      </c>
    </row>
    <row r="375" spans="1:13" x14ac:dyDescent="0.3">
      <c r="A375">
        <v>5700000</v>
      </c>
      <c r="B375">
        <v>5720000</v>
      </c>
      <c r="C375">
        <v>458330</v>
      </c>
      <c r="D375">
        <v>419360</v>
      </c>
      <c r="E375">
        <v>343150</v>
      </c>
      <c r="F375">
        <v>324400</v>
      </c>
      <c r="G375">
        <v>305650</v>
      </c>
      <c r="H375">
        <v>286900</v>
      </c>
      <c r="I375">
        <v>268150</v>
      </c>
      <c r="J375">
        <v>249400</v>
      </c>
      <c r="K375">
        <v>230650</v>
      </c>
      <c r="L375">
        <v>211900</v>
      </c>
      <c r="M375">
        <v>193150</v>
      </c>
    </row>
    <row r="376" spans="1:13" x14ac:dyDescent="0.3">
      <c r="A376">
        <v>5720000</v>
      </c>
      <c r="B376">
        <v>5740000</v>
      </c>
      <c r="C376">
        <v>462820</v>
      </c>
      <c r="D376">
        <v>422150</v>
      </c>
      <c r="E376">
        <v>345730</v>
      </c>
      <c r="F376">
        <v>326980</v>
      </c>
      <c r="G376">
        <v>308230</v>
      </c>
      <c r="H376">
        <v>289480</v>
      </c>
      <c r="I376">
        <v>270730</v>
      </c>
      <c r="J376">
        <v>251980</v>
      </c>
      <c r="K376">
        <v>233230</v>
      </c>
      <c r="L376">
        <v>214480</v>
      </c>
      <c r="M376">
        <v>195730</v>
      </c>
    </row>
    <row r="377" spans="1:13" x14ac:dyDescent="0.3">
      <c r="A377">
        <v>5740000</v>
      </c>
      <c r="B377">
        <v>5760000</v>
      </c>
      <c r="C377">
        <v>467300</v>
      </c>
      <c r="D377">
        <v>424940</v>
      </c>
      <c r="E377">
        <v>348310</v>
      </c>
      <c r="F377">
        <v>329560</v>
      </c>
      <c r="G377">
        <v>310810</v>
      </c>
      <c r="H377">
        <v>292060</v>
      </c>
      <c r="I377">
        <v>273310</v>
      </c>
      <c r="J377">
        <v>254560</v>
      </c>
      <c r="K377">
        <v>235810</v>
      </c>
      <c r="L377">
        <v>217060</v>
      </c>
      <c r="M377">
        <v>198310</v>
      </c>
    </row>
    <row r="378" spans="1:13" x14ac:dyDescent="0.3">
      <c r="A378">
        <v>5760000</v>
      </c>
      <c r="B378">
        <v>5780000</v>
      </c>
      <c r="C378">
        <v>471790</v>
      </c>
      <c r="D378">
        <v>427730</v>
      </c>
      <c r="E378">
        <v>350890</v>
      </c>
      <c r="F378">
        <v>332140</v>
      </c>
      <c r="G378">
        <v>313390</v>
      </c>
      <c r="H378">
        <v>294640</v>
      </c>
      <c r="I378">
        <v>275890</v>
      </c>
      <c r="J378">
        <v>257140</v>
      </c>
      <c r="K378">
        <v>238390</v>
      </c>
      <c r="L378">
        <v>219640</v>
      </c>
      <c r="M378">
        <v>200890</v>
      </c>
    </row>
    <row r="379" spans="1:13" x14ac:dyDescent="0.3">
      <c r="A379">
        <v>5780000</v>
      </c>
      <c r="B379">
        <v>5800000</v>
      </c>
      <c r="C379">
        <v>476280</v>
      </c>
      <c r="D379">
        <v>430520</v>
      </c>
      <c r="E379">
        <v>353470</v>
      </c>
      <c r="F379">
        <v>334720</v>
      </c>
      <c r="G379">
        <v>315970</v>
      </c>
      <c r="H379">
        <v>297220</v>
      </c>
      <c r="I379">
        <v>278470</v>
      </c>
      <c r="J379">
        <v>259720</v>
      </c>
      <c r="K379">
        <v>240970</v>
      </c>
      <c r="L379">
        <v>222220</v>
      </c>
      <c r="M379">
        <v>203470</v>
      </c>
    </row>
    <row r="380" spans="1:13" x14ac:dyDescent="0.3">
      <c r="A380">
        <v>5800000</v>
      </c>
      <c r="B380">
        <v>5820000</v>
      </c>
      <c r="C380">
        <v>480770</v>
      </c>
      <c r="D380">
        <v>433800</v>
      </c>
      <c r="E380">
        <v>356050</v>
      </c>
      <c r="F380">
        <v>337300</v>
      </c>
      <c r="G380">
        <v>318550</v>
      </c>
      <c r="H380">
        <v>299800</v>
      </c>
      <c r="I380">
        <v>281050</v>
      </c>
      <c r="J380">
        <v>262300</v>
      </c>
      <c r="K380">
        <v>243550</v>
      </c>
      <c r="L380">
        <v>224800</v>
      </c>
      <c r="M380">
        <v>206050</v>
      </c>
    </row>
    <row r="381" spans="1:13" x14ac:dyDescent="0.3">
      <c r="A381">
        <v>5820000</v>
      </c>
      <c r="B381">
        <v>5840000</v>
      </c>
      <c r="C381">
        <v>485260</v>
      </c>
      <c r="D381">
        <v>438260</v>
      </c>
      <c r="E381">
        <v>358630</v>
      </c>
      <c r="F381">
        <v>339880</v>
      </c>
      <c r="G381">
        <v>321130</v>
      </c>
      <c r="H381">
        <v>302380</v>
      </c>
      <c r="I381">
        <v>283630</v>
      </c>
      <c r="J381">
        <v>264880</v>
      </c>
      <c r="K381">
        <v>246130</v>
      </c>
      <c r="L381">
        <v>227380</v>
      </c>
      <c r="M381">
        <v>208630</v>
      </c>
    </row>
    <row r="382" spans="1:13" x14ac:dyDescent="0.3">
      <c r="A382">
        <v>5840000</v>
      </c>
      <c r="B382">
        <v>5860000</v>
      </c>
      <c r="C382">
        <v>512120</v>
      </c>
      <c r="D382">
        <v>465100</v>
      </c>
      <c r="E382">
        <v>387100</v>
      </c>
      <c r="F382">
        <v>368350</v>
      </c>
      <c r="G382">
        <v>349600</v>
      </c>
      <c r="H382">
        <v>330850</v>
      </c>
      <c r="I382">
        <v>312100</v>
      </c>
      <c r="J382">
        <v>293350</v>
      </c>
      <c r="K382">
        <v>274600</v>
      </c>
      <c r="L382">
        <v>255850</v>
      </c>
      <c r="M382">
        <v>237100</v>
      </c>
    </row>
    <row r="383" spans="1:13" x14ac:dyDescent="0.3">
      <c r="A383">
        <v>5860000</v>
      </c>
      <c r="B383">
        <v>5880000</v>
      </c>
      <c r="C383">
        <v>519150</v>
      </c>
      <c r="D383">
        <v>472110</v>
      </c>
      <c r="E383">
        <v>392240</v>
      </c>
      <c r="F383">
        <v>373490</v>
      </c>
      <c r="G383">
        <v>354740</v>
      </c>
      <c r="H383">
        <v>335990</v>
      </c>
      <c r="I383">
        <v>317240</v>
      </c>
      <c r="J383">
        <v>298490</v>
      </c>
      <c r="K383">
        <v>279740</v>
      </c>
      <c r="L383">
        <v>260990</v>
      </c>
      <c r="M383">
        <v>242240</v>
      </c>
    </row>
    <row r="384" spans="1:13" x14ac:dyDescent="0.3">
      <c r="A384">
        <v>5880000</v>
      </c>
      <c r="B384">
        <v>5900000</v>
      </c>
      <c r="C384">
        <v>523690</v>
      </c>
      <c r="D384">
        <v>476620</v>
      </c>
      <c r="E384">
        <v>394880</v>
      </c>
      <c r="F384">
        <v>376130</v>
      </c>
      <c r="G384">
        <v>357380</v>
      </c>
      <c r="H384">
        <v>338630</v>
      </c>
      <c r="I384">
        <v>319880</v>
      </c>
      <c r="J384">
        <v>301130</v>
      </c>
      <c r="K384">
        <v>282380</v>
      </c>
      <c r="L384">
        <v>263630</v>
      </c>
      <c r="M384">
        <v>244880</v>
      </c>
    </row>
    <row r="385" spans="1:13" x14ac:dyDescent="0.3">
      <c r="A385">
        <v>5900000</v>
      </c>
      <c r="B385">
        <v>5920000</v>
      </c>
      <c r="C385">
        <v>528220</v>
      </c>
      <c r="D385">
        <v>481130</v>
      </c>
      <c r="E385">
        <v>397520</v>
      </c>
      <c r="F385">
        <v>378770</v>
      </c>
      <c r="G385">
        <v>360020</v>
      </c>
      <c r="H385">
        <v>341270</v>
      </c>
      <c r="I385">
        <v>322520</v>
      </c>
      <c r="J385">
        <v>303770</v>
      </c>
      <c r="K385">
        <v>285020</v>
      </c>
      <c r="L385">
        <v>266270</v>
      </c>
      <c r="M385">
        <v>247520</v>
      </c>
    </row>
    <row r="386" spans="1:13" x14ac:dyDescent="0.3">
      <c r="A386">
        <v>5920000</v>
      </c>
      <c r="B386">
        <v>5940000</v>
      </c>
      <c r="C386">
        <v>532760</v>
      </c>
      <c r="D386">
        <v>485640</v>
      </c>
      <c r="E386">
        <v>400160</v>
      </c>
      <c r="F386">
        <v>381410</v>
      </c>
      <c r="G386">
        <v>362660</v>
      </c>
      <c r="H386">
        <v>343910</v>
      </c>
      <c r="I386">
        <v>325160</v>
      </c>
      <c r="J386">
        <v>306410</v>
      </c>
      <c r="K386">
        <v>287660</v>
      </c>
      <c r="L386">
        <v>268910</v>
      </c>
      <c r="M386">
        <v>250160</v>
      </c>
    </row>
    <row r="387" spans="1:13" x14ac:dyDescent="0.3">
      <c r="A387">
        <v>5940000</v>
      </c>
      <c r="B387">
        <v>5960000</v>
      </c>
      <c r="C387">
        <v>537300</v>
      </c>
      <c r="D387">
        <v>490160</v>
      </c>
      <c r="E387">
        <v>402800</v>
      </c>
      <c r="F387">
        <v>384050</v>
      </c>
      <c r="G387">
        <v>365300</v>
      </c>
      <c r="H387">
        <v>346550</v>
      </c>
      <c r="I387">
        <v>327800</v>
      </c>
      <c r="J387">
        <v>309050</v>
      </c>
      <c r="K387">
        <v>290300</v>
      </c>
      <c r="L387">
        <v>271550</v>
      </c>
      <c r="M387">
        <v>252800</v>
      </c>
    </row>
    <row r="388" spans="1:13" x14ac:dyDescent="0.3">
      <c r="A388">
        <v>5960000</v>
      </c>
      <c r="B388">
        <v>5980000</v>
      </c>
      <c r="C388">
        <v>541830</v>
      </c>
      <c r="D388">
        <v>494670</v>
      </c>
      <c r="E388">
        <v>405440</v>
      </c>
      <c r="F388">
        <v>386690</v>
      </c>
      <c r="G388">
        <v>367940</v>
      </c>
      <c r="H388">
        <v>349190</v>
      </c>
      <c r="I388">
        <v>330440</v>
      </c>
      <c r="J388">
        <v>311690</v>
      </c>
      <c r="K388">
        <v>292940</v>
      </c>
      <c r="L388">
        <v>274190</v>
      </c>
      <c r="M388">
        <v>255440</v>
      </c>
    </row>
    <row r="389" spans="1:13" x14ac:dyDescent="0.3">
      <c r="A389">
        <v>5980000</v>
      </c>
      <c r="B389">
        <v>6000000</v>
      </c>
      <c r="C389">
        <v>546370</v>
      </c>
      <c r="D389">
        <v>499180</v>
      </c>
      <c r="E389">
        <v>408080</v>
      </c>
      <c r="F389">
        <v>389330</v>
      </c>
      <c r="G389">
        <v>370580</v>
      </c>
      <c r="H389">
        <v>351830</v>
      </c>
      <c r="I389">
        <v>333080</v>
      </c>
      <c r="J389">
        <v>314330</v>
      </c>
      <c r="K389">
        <v>295580</v>
      </c>
      <c r="L389">
        <v>276830</v>
      </c>
      <c r="M389">
        <v>258080</v>
      </c>
    </row>
    <row r="390" spans="1:13" x14ac:dyDescent="0.3">
      <c r="A390">
        <v>6000000</v>
      </c>
      <c r="B390">
        <v>6020000</v>
      </c>
      <c r="C390">
        <v>550900</v>
      </c>
      <c r="D390">
        <v>503690</v>
      </c>
      <c r="E390">
        <v>410720</v>
      </c>
      <c r="F390">
        <v>391970</v>
      </c>
      <c r="G390">
        <v>373220</v>
      </c>
      <c r="H390">
        <v>354470</v>
      </c>
      <c r="I390">
        <v>335720</v>
      </c>
      <c r="J390">
        <v>316970</v>
      </c>
      <c r="K390">
        <v>298220</v>
      </c>
      <c r="L390">
        <v>279470</v>
      </c>
      <c r="M390">
        <v>260720</v>
      </c>
    </row>
    <row r="391" spans="1:13" x14ac:dyDescent="0.3">
      <c r="A391">
        <v>6020000</v>
      </c>
      <c r="B391">
        <v>6040000</v>
      </c>
      <c r="C391">
        <v>555440</v>
      </c>
      <c r="D391">
        <v>508200</v>
      </c>
      <c r="E391">
        <v>413360</v>
      </c>
      <c r="F391">
        <v>394610</v>
      </c>
      <c r="G391">
        <v>375860</v>
      </c>
      <c r="H391">
        <v>357110</v>
      </c>
      <c r="I391">
        <v>338360</v>
      </c>
      <c r="J391">
        <v>319610</v>
      </c>
      <c r="K391">
        <v>300860</v>
      </c>
      <c r="L391">
        <v>282110</v>
      </c>
      <c r="M391">
        <v>263360</v>
      </c>
    </row>
    <row r="392" spans="1:13" x14ac:dyDescent="0.3">
      <c r="A392">
        <v>6040000</v>
      </c>
      <c r="B392">
        <v>6060000</v>
      </c>
      <c r="C392">
        <v>559980</v>
      </c>
      <c r="D392">
        <v>512720</v>
      </c>
      <c r="E392">
        <v>416000</v>
      </c>
      <c r="F392">
        <v>397250</v>
      </c>
      <c r="G392">
        <v>378500</v>
      </c>
      <c r="H392">
        <v>359750</v>
      </c>
      <c r="I392">
        <v>341000</v>
      </c>
      <c r="J392">
        <v>322250</v>
      </c>
      <c r="K392">
        <v>303500</v>
      </c>
      <c r="L392">
        <v>284750</v>
      </c>
      <c r="M392">
        <v>266000</v>
      </c>
    </row>
    <row r="393" spans="1:13" x14ac:dyDescent="0.3">
      <c r="A393">
        <v>6060000</v>
      </c>
      <c r="B393">
        <v>6080000</v>
      </c>
      <c r="C393">
        <v>564510</v>
      </c>
      <c r="D393">
        <v>517230</v>
      </c>
      <c r="E393">
        <v>418640</v>
      </c>
      <c r="F393">
        <v>399890</v>
      </c>
      <c r="G393">
        <v>381140</v>
      </c>
      <c r="H393">
        <v>362390</v>
      </c>
      <c r="I393">
        <v>343640</v>
      </c>
      <c r="J393">
        <v>324890</v>
      </c>
      <c r="K393">
        <v>306140</v>
      </c>
      <c r="L393">
        <v>287390</v>
      </c>
      <c r="M393">
        <v>268640</v>
      </c>
    </row>
    <row r="394" spans="1:13" x14ac:dyDescent="0.3">
      <c r="A394">
        <v>6080000</v>
      </c>
      <c r="B394">
        <v>6100000</v>
      </c>
      <c r="C394">
        <v>569050</v>
      </c>
      <c r="D394">
        <v>521740</v>
      </c>
      <c r="E394">
        <v>421280</v>
      </c>
      <c r="F394">
        <v>402530</v>
      </c>
      <c r="G394">
        <v>383780</v>
      </c>
      <c r="H394">
        <v>365030</v>
      </c>
      <c r="I394">
        <v>346280</v>
      </c>
      <c r="J394">
        <v>327530</v>
      </c>
      <c r="K394">
        <v>308780</v>
      </c>
      <c r="L394">
        <v>290030</v>
      </c>
      <c r="M394">
        <v>271280</v>
      </c>
    </row>
    <row r="395" spans="1:13" x14ac:dyDescent="0.3">
      <c r="A395">
        <v>6100000</v>
      </c>
      <c r="B395">
        <v>6120000</v>
      </c>
      <c r="C395">
        <v>573580</v>
      </c>
      <c r="D395">
        <v>526250</v>
      </c>
      <c r="E395">
        <v>423920</v>
      </c>
      <c r="F395">
        <v>405170</v>
      </c>
      <c r="G395">
        <v>386420</v>
      </c>
      <c r="H395">
        <v>367670</v>
      </c>
      <c r="I395">
        <v>348920</v>
      </c>
      <c r="J395">
        <v>330170</v>
      </c>
      <c r="K395">
        <v>311420</v>
      </c>
      <c r="L395">
        <v>292670</v>
      </c>
      <c r="M395">
        <v>273920</v>
      </c>
    </row>
    <row r="396" spans="1:13" x14ac:dyDescent="0.3">
      <c r="A396">
        <v>6120000</v>
      </c>
      <c r="B396">
        <v>6140000</v>
      </c>
      <c r="C396">
        <v>578120</v>
      </c>
      <c r="D396">
        <v>530760</v>
      </c>
      <c r="E396">
        <v>426560</v>
      </c>
      <c r="F396">
        <v>407810</v>
      </c>
      <c r="G396">
        <v>389060</v>
      </c>
      <c r="H396">
        <v>370310</v>
      </c>
      <c r="I396">
        <v>351560</v>
      </c>
      <c r="J396">
        <v>332810</v>
      </c>
      <c r="K396">
        <v>314060</v>
      </c>
      <c r="L396">
        <v>295310</v>
      </c>
      <c r="M396">
        <v>276560</v>
      </c>
    </row>
    <row r="397" spans="1:13" x14ac:dyDescent="0.3">
      <c r="A397">
        <v>6140000</v>
      </c>
      <c r="B397">
        <v>6160000</v>
      </c>
      <c r="C397">
        <v>582660</v>
      </c>
      <c r="D397">
        <v>535280</v>
      </c>
      <c r="E397">
        <v>429200</v>
      </c>
      <c r="F397">
        <v>410450</v>
      </c>
      <c r="G397">
        <v>391700</v>
      </c>
      <c r="H397">
        <v>372950</v>
      </c>
      <c r="I397">
        <v>354200</v>
      </c>
      <c r="J397">
        <v>335450</v>
      </c>
      <c r="K397">
        <v>316700</v>
      </c>
      <c r="L397">
        <v>297950</v>
      </c>
      <c r="M397">
        <v>279200</v>
      </c>
    </row>
    <row r="398" spans="1:13" x14ac:dyDescent="0.3">
      <c r="A398">
        <v>6160000</v>
      </c>
      <c r="B398">
        <v>6180000</v>
      </c>
      <c r="C398">
        <v>587190</v>
      </c>
      <c r="D398">
        <v>539790</v>
      </c>
      <c r="E398">
        <v>431840</v>
      </c>
      <c r="F398">
        <v>413090</v>
      </c>
      <c r="G398">
        <v>394340</v>
      </c>
      <c r="H398">
        <v>375590</v>
      </c>
      <c r="I398">
        <v>356840</v>
      </c>
      <c r="J398">
        <v>338090</v>
      </c>
      <c r="K398">
        <v>319340</v>
      </c>
      <c r="L398">
        <v>300590</v>
      </c>
      <c r="M398">
        <v>281840</v>
      </c>
    </row>
    <row r="399" spans="1:13" x14ac:dyDescent="0.3">
      <c r="A399">
        <v>6180000</v>
      </c>
      <c r="B399">
        <v>6200000</v>
      </c>
      <c r="C399">
        <v>591730</v>
      </c>
      <c r="D399">
        <v>544300</v>
      </c>
      <c r="E399">
        <v>434480</v>
      </c>
      <c r="F399">
        <v>415730</v>
      </c>
      <c r="G399">
        <v>396980</v>
      </c>
      <c r="H399">
        <v>378230</v>
      </c>
      <c r="I399">
        <v>359480</v>
      </c>
      <c r="J399">
        <v>340730</v>
      </c>
      <c r="K399">
        <v>321980</v>
      </c>
      <c r="L399">
        <v>303230</v>
      </c>
      <c r="M399">
        <v>284480</v>
      </c>
    </row>
    <row r="400" spans="1:13" x14ac:dyDescent="0.3">
      <c r="A400">
        <v>6200000</v>
      </c>
      <c r="B400">
        <v>6220000</v>
      </c>
      <c r="C400">
        <v>596260</v>
      </c>
      <c r="D400">
        <v>548810</v>
      </c>
      <c r="E400">
        <v>437120</v>
      </c>
      <c r="F400">
        <v>418370</v>
      </c>
      <c r="G400">
        <v>399620</v>
      </c>
      <c r="H400">
        <v>380870</v>
      </c>
      <c r="I400">
        <v>362120</v>
      </c>
      <c r="J400">
        <v>343370</v>
      </c>
      <c r="K400">
        <v>324620</v>
      </c>
      <c r="L400">
        <v>305870</v>
      </c>
      <c r="M400">
        <v>287120</v>
      </c>
    </row>
    <row r="401" spans="1:13" x14ac:dyDescent="0.3">
      <c r="A401">
        <v>6220000</v>
      </c>
      <c r="B401">
        <v>6240000</v>
      </c>
      <c r="C401">
        <v>600800</v>
      </c>
      <c r="D401">
        <v>553320</v>
      </c>
      <c r="E401">
        <v>439760</v>
      </c>
      <c r="F401">
        <v>421010</v>
      </c>
      <c r="G401">
        <v>402260</v>
      </c>
      <c r="H401">
        <v>383510</v>
      </c>
      <c r="I401">
        <v>364760</v>
      </c>
      <c r="J401">
        <v>346010</v>
      </c>
      <c r="K401">
        <v>327260</v>
      </c>
      <c r="L401">
        <v>308510</v>
      </c>
      <c r="M401">
        <v>289760</v>
      </c>
    </row>
    <row r="402" spans="1:13" x14ac:dyDescent="0.3">
      <c r="A402">
        <v>6240000</v>
      </c>
      <c r="B402">
        <v>6260000</v>
      </c>
      <c r="C402">
        <v>605340</v>
      </c>
      <c r="D402">
        <v>557840</v>
      </c>
      <c r="E402">
        <v>442400</v>
      </c>
      <c r="F402">
        <v>423650</v>
      </c>
      <c r="G402">
        <v>404900</v>
      </c>
      <c r="H402">
        <v>386150</v>
      </c>
      <c r="I402">
        <v>367400</v>
      </c>
      <c r="J402">
        <v>348650</v>
      </c>
      <c r="K402">
        <v>329900</v>
      </c>
      <c r="L402">
        <v>311150</v>
      </c>
      <c r="M402">
        <v>292400</v>
      </c>
    </row>
    <row r="403" spans="1:13" x14ac:dyDescent="0.3">
      <c r="A403">
        <v>6260000</v>
      </c>
      <c r="B403">
        <v>6280000</v>
      </c>
      <c r="C403">
        <v>609870</v>
      </c>
      <c r="D403">
        <v>562350</v>
      </c>
      <c r="E403">
        <v>446060</v>
      </c>
      <c r="F403">
        <v>426290</v>
      </c>
      <c r="G403">
        <v>407540</v>
      </c>
      <c r="H403">
        <v>388790</v>
      </c>
      <c r="I403">
        <v>370040</v>
      </c>
      <c r="J403">
        <v>351290</v>
      </c>
      <c r="K403">
        <v>332540</v>
      </c>
      <c r="L403">
        <v>313790</v>
      </c>
      <c r="M403">
        <v>295040</v>
      </c>
    </row>
    <row r="404" spans="1:13" x14ac:dyDescent="0.3">
      <c r="A404">
        <v>6280000</v>
      </c>
      <c r="B404">
        <v>6300000</v>
      </c>
      <c r="C404">
        <v>614410</v>
      </c>
      <c r="D404">
        <v>566860</v>
      </c>
      <c r="E404">
        <v>450280</v>
      </c>
      <c r="F404">
        <v>428930</v>
      </c>
      <c r="G404">
        <v>410180</v>
      </c>
      <c r="H404">
        <v>391430</v>
      </c>
      <c r="I404">
        <v>372680</v>
      </c>
      <c r="J404">
        <v>353930</v>
      </c>
      <c r="K404">
        <v>335180</v>
      </c>
      <c r="L404">
        <v>316430</v>
      </c>
      <c r="M404">
        <v>297680</v>
      </c>
    </row>
    <row r="405" spans="1:13" x14ac:dyDescent="0.3">
      <c r="A405">
        <v>6300000</v>
      </c>
      <c r="B405">
        <v>6320000</v>
      </c>
      <c r="C405">
        <v>618940</v>
      </c>
      <c r="D405">
        <v>571370</v>
      </c>
      <c r="E405">
        <v>454510</v>
      </c>
      <c r="F405">
        <v>431570</v>
      </c>
      <c r="G405">
        <v>412820</v>
      </c>
      <c r="H405">
        <v>394070</v>
      </c>
      <c r="I405">
        <v>375320</v>
      </c>
      <c r="J405">
        <v>356570</v>
      </c>
      <c r="K405">
        <v>337820</v>
      </c>
      <c r="L405">
        <v>319070</v>
      </c>
      <c r="M405">
        <v>300320</v>
      </c>
    </row>
    <row r="406" spans="1:13" x14ac:dyDescent="0.3">
      <c r="A406">
        <v>6320000</v>
      </c>
      <c r="B406">
        <v>6340000</v>
      </c>
      <c r="C406">
        <v>623480</v>
      </c>
      <c r="D406">
        <v>575880</v>
      </c>
      <c r="E406">
        <v>458730</v>
      </c>
      <c r="F406">
        <v>434210</v>
      </c>
      <c r="G406">
        <v>415460</v>
      </c>
      <c r="H406">
        <v>396710</v>
      </c>
      <c r="I406">
        <v>377960</v>
      </c>
      <c r="J406">
        <v>359210</v>
      </c>
      <c r="K406">
        <v>340460</v>
      </c>
      <c r="L406">
        <v>321710</v>
      </c>
      <c r="M406">
        <v>302960</v>
      </c>
    </row>
    <row r="407" spans="1:13" x14ac:dyDescent="0.3">
      <c r="A407">
        <v>6340000</v>
      </c>
      <c r="B407">
        <v>6360000</v>
      </c>
      <c r="C407">
        <v>628020</v>
      </c>
      <c r="D407">
        <v>580400</v>
      </c>
      <c r="E407">
        <v>462960</v>
      </c>
      <c r="F407">
        <v>436850</v>
      </c>
      <c r="G407">
        <v>418100</v>
      </c>
      <c r="H407">
        <v>399350</v>
      </c>
      <c r="I407">
        <v>380600</v>
      </c>
      <c r="J407">
        <v>361850</v>
      </c>
      <c r="K407">
        <v>343100</v>
      </c>
      <c r="L407">
        <v>324350</v>
      </c>
      <c r="M407">
        <v>305600</v>
      </c>
    </row>
    <row r="408" spans="1:13" x14ac:dyDescent="0.3">
      <c r="A408">
        <v>6360000</v>
      </c>
      <c r="B408">
        <v>6380000</v>
      </c>
      <c r="C408">
        <v>632550</v>
      </c>
      <c r="D408">
        <v>584910</v>
      </c>
      <c r="E408">
        <v>467180</v>
      </c>
      <c r="F408">
        <v>439490</v>
      </c>
      <c r="G408">
        <v>420740</v>
      </c>
      <c r="H408">
        <v>401990</v>
      </c>
      <c r="I408">
        <v>383240</v>
      </c>
      <c r="J408">
        <v>364490</v>
      </c>
      <c r="K408">
        <v>345740</v>
      </c>
      <c r="L408">
        <v>326990</v>
      </c>
      <c r="M408">
        <v>308240</v>
      </c>
    </row>
    <row r="409" spans="1:13" x14ac:dyDescent="0.3">
      <c r="A409">
        <v>6380000</v>
      </c>
      <c r="B409">
        <v>6400000</v>
      </c>
      <c r="C409">
        <v>637090</v>
      </c>
      <c r="D409">
        <v>589420</v>
      </c>
      <c r="E409">
        <v>471400</v>
      </c>
      <c r="F409">
        <v>442130</v>
      </c>
      <c r="G409">
        <v>423380</v>
      </c>
      <c r="H409">
        <v>404630</v>
      </c>
      <c r="I409">
        <v>385880</v>
      </c>
      <c r="J409">
        <v>367130</v>
      </c>
      <c r="K409">
        <v>348380</v>
      </c>
      <c r="L409">
        <v>329630</v>
      </c>
      <c r="M409">
        <v>310880</v>
      </c>
    </row>
    <row r="410" spans="1:13" x14ac:dyDescent="0.3">
      <c r="A410">
        <v>6400000</v>
      </c>
      <c r="B410">
        <v>6420000</v>
      </c>
      <c r="C410">
        <v>641620</v>
      </c>
      <c r="D410">
        <v>593930</v>
      </c>
      <c r="E410">
        <v>475630</v>
      </c>
      <c r="F410">
        <v>445630</v>
      </c>
      <c r="G410">
        <v>426020</v>
      </c>
      <c r="H410">
        <v>407270</v>
      </c>
      <c r="I410">
        <v>388520</v>
      </c>
      <c r="J410">
        <v>369770</v>
      </c>
      <c r="K410">
        <v>351020</v>
      </c>
      <c r="L410">
        <v>332270</v>
      </c>
      <c r="M410">
        <v>313520</v>
      </c>
    </row>
    <row r="411" spans="1:13" x14ac:dyDescent="0.3">
      <c r="A411">
        <v>6420000</v>
      </c>
      <c r="B411">
        <v>6440000</v>
      </c>
      <c r="C411">
        <v>646160</v>
      </c>
      <c r="D411">
        <v>598440</v>
      </c>
      <c r="E411">
        <v>479850</v>
      </c>
      <c r="F411">
        <v>449850</v>
      </c>
      <c r="G411">
        <v>428660</v>
      </c>
      <c r="H411">
        <v>409910</v>
      </c>
      <c r="I411">
        <v>391160</v>
      </c>
      <c r="J411">
        <v>372410</v>
      </c>
      <c r="K411">
        <v>353660</v>
      </c>
      <c r="L411">
        <v>334910</v>
      </c>
      <c r="M411">
        <v>316160</v>
      </c>
    </row>
    <row r="412" spans="1:13" x14ac:dyDescent="0.3">
      <c r="A412">
        <v>6440000</v>
      </c>
      <c r="B412">
        <v>6460000</v>
      </c>
      <c r="C412">
        <v>650700</v>
      </c>
      <c r="D412">
        <v>602960</v>
      </c>
      <c r="E412">
        <v>484080</v>
      </c>
      <c r="F412">
        <v>454080</v>
      </c>
      <c r="G412">
        <v>431300</v>
      </c>
      <c r="H412">
        <v>412550</v>
      </c>
      <c r="I412">
        <v>393800</v>
      </c>
      <c r="J412">
        <v>375050</v>
      </c>
      <c r="K412">
        <v>356300</v>
      </c>
      <c r="L412">
        <v>337550</v>
      </c>
      <c r="M412">
        <v>318800</v>
      </c>
    </row>
    <row r="413" spans="1:13" x14ac:dyDescent="0.3">
      <c r="A413">
        <v>6460000</v>
      </c>
      <c r="B413">
        <v>6480000</v>
      </c>
      <c r="C413">
        <v>655230</v>
      </c>
      <c r="D413">
        <v>607470</v>
      </c>
      <c r="E413">
        <v>488300</v>
      </c>
      <c r="F413">
        <v>458300</v>
      </c>
      <c r="G413">
        <v>433940</v>
      </c>
      <c r="H413">
        <v>415190</v>
      </c>
      <c r="I413">
        <v>396440</v>
      </c>
      <c r="J413">
        <v>377690</v>
      </c>
      <c r="K413">
        <v>358940</v>
      </c>
      <c r="L413">
        <v>340190</v>
      </c>
      <c r="M413">
        <v>321440</v>
      </c>
    </row>
    <row r="414" spans="1:13" x14ac:dyDescent="0.3">
      <c r="A414">
        <v>6480000</v>
      </c>
      <c r="B414">
        <v>6500000</v>
      </c>
      <c r="C414">
        <v>659770</v>
      </c>
      <c r="D414">
        <v>611980</v>
      </c>
      <c r="E414">
        <v>492520</v>
      </c>
      <c r="F414">
        <v>462520</v>
      </c>
      <c r="G414">
        <v>436580</v>
      </c>
      <c r="H414">
        <v>417830</v>
      </c>
      <c r="I414">
        <v>399080</v>
      </c>
      <c r="J414">
        <v>380330</v>
      </c>
      <c r="K414">
        <v>361580</v>
      </c>
      <c r="L414">
        <v>342830</v>
      </c>
      <c r="M414">
        <v>324080</v>
      </c>
    </row>
    <row r="415" spans="1:13" x14ac:dyDescent="0.3">
      <c r="A415">
        <v>6500000</v>
      </c>
      <c r="B415">
        <v>6520000</v>
      </c>
      <c r="C415">
        <v>664300</v>
      </c>
      <c r="D415">
        <v>616490</v>
      </c>
      <c r="E415">
        <v>496750</v>
      </c>
      <c r="F415">
        <v>466750</v>
      </c>
      <c r="G415">
        <v>439220</v>
      </c>
      <c r="H415">
        <v>420470</v>
      </c>
      <c r="I415">
        <v>401720</v>
      </c>
      <c r="J415">
        <v>382970</v>
      </c>
      <c r="K415">
        <v>364220</v>
      </c>
      <c r="L415">
        <v>345470</v>
      </c>
      <c r="M415">
        <v>326720</v>
      </c>
    </row>
    <row r="416" spans="1:13" x14ac:dyDescent="0.3">
      <c r="A416">
        <v>6520000</v>
      </c>
      <c r="B416">
        <v>6540000</v>
      </c>
      <c r="C416">
        <v>668840</v>
      </c>
      <c r="D416">
        <v>621000</v>
      </c>
      <c r="E416">
        <v>500970</v>
      </c>
      <c r="F416">
        <v>470970</v>
      </c>
      <c r="G416">
        <v>441860</v>
      </c>
      <c r="H416">
        <v>423110</v>
      </c>
      <c r="I416">
        <v>404360</v>
      </c>
      <c r="J416">
        <v>385610</v>
      </c>
      <c r="K416">
        <v>366860</v>
      </c>
      <c r="L416">
        <v>348110</v>
      </c>
      <c r="M416">
        <v>329360</v>
      </c>
    </row>
    <row r="417" spans="1:13" x14ac:dyDescent="0.3">
      <c r="A417">
        <v>6540000</v>
      </c>
      <c r="B417">
        <v>6560000</v>
      </c>
      <c r="C417">
        <v>673380</v>
      </c>
      <c r="D417">
        <v>625520</v>
      </c>
      <c r="E417">
        <v>505200</v>
      </c>
      <c r="F417">
        <v>475200</v>
      </c>
      <c r="G417">
        <v>445200</v>
      </c>
      <c r="H417">
        <v>425750</v>
      </c>
      <c r="I417">
        <v>407000</v>
      </c>
      <c r="J417">
        <v>388250</v>
      </c>
      <c r="K417">
        <v>369500</v>
      </c>
      <c r="L417">
        <v>350750</v>
      </c>
      <c r="M417">
        <v>332000</v>
      </c>
    </row>
    <row r="418" spans="1:13" x14ac:dyDescent="0.3">
      <c r="A418">
        <v>6560000</v>
      </c>
      <c r="B418">
        <v>6580000</v>
      </c>
      <c r="C418">
        <v>677910</v>
      </c>
      <c r="D418">
        <v>630030</v>
      </c>
      <c r="E418">
        <v>509420</v>
      </c>
      <c r="F418">
        <v>479420</v>
      </c>
      <c r="G418">
        <v>449420</v>
      </c>
      <c r="H418">
        <v>428390</v>
      </c>
      <c r="I418">
        <v>409640</v>
      </c>
      <c r="J418">
        <v>390890</v>
      </c>
      <c r="K418">
        <v>372140</v>
      </c>
      <c r="L418">
        <v>353390</v>
      </c>
      <c r="M418">
        <v>334640</v>
      </c>
    </row>
    <row r="419" spans="1:13" x14ac:dyDescent="0.3">
      <c r="A419">
        <v>6580000</v>
      </c>
      <c r="B419">
        <v>6600000</v>
      </c>
      <c r="C419">
        <v>682450</v>
      </c>
      <c r="D419">
        <v>634540</v>
      </c>
      <c r="E419">
        <v>513640</v>
      </c>
      <c r="F419">
        <v>483640</v>
      </c>
      <c r="G419">
        <v>453640</v>
      </c>
      <c r="H419">
        <v>431030</v>
      </c>
      <c r="I419">
        <v>412280</v>
      </c>
      <c r="J419">
        <v>393530</v>
      </c>
      <c r="K419">
        <v>374780</v>
      </c>
      <c r="L419">
        <v>356030</v>
      </c>
      <c r="M419">
        <v>337280</v>
      </c>
    </row>
    <row r="420" spans="1:13" x14ac:dyDescent="0.3">
      <c r="A420">
        <v>6600000</v>
      </c>
      <c r="B420">
        <v>6620000</v>
      </c>
      <c r="C420">
        <v>686980</v>
      </c>
      <c r="D420">
        <v>639050</v>
      </c>
      <c r="E420">
        <v>517870</v>
      </c>
      <c r="F420">
        <v>487870</v>
      </c>
      <c r="G420">
        <v>457870</v>
      </c>
      <c r="H420">
        <v>433670</v>
      </c>
      <c r="I420">
        <v>414920</v>
      </c>
      <c r="J420">
        <v>396170</v>
      </c>
      <c r="K420">
        <v>377420</v>
      </c>
      <c r="L420">
        <v>358670</v>
      </c>
      <c r="M420">
        <v>339920</v>
      </c>
    </row>
    <row r="421" spans="1:13" x14ac:dyDescent="0.3">
      <c r="A421">
        <v>6620000</v>
      </c>
      <c r="B421">
        <v>6640000</v>
      </c>
      <c r="C421">
        <v>691520</v>
      </c>
      <c r="D421">
        <v>643560</v>
      </c>
      <c r="E421">
        <v>522090</v>
      </c>
      <c r="F421">
        <v>492090</v>
      </c>
      <c r="G421">
        <v>462090</v>
      </c>
      <c r="H421">
        <v>436310</v>
      </c>
      <c r="I421">
        <v>417560</v>
      </c>
      <c r="J421">
        <v>398810</v>
      </c>
      <c r="K421">
        <v>380060</v>
      </c>
      <c r="L421">
        <v>361310</v>
      </c>
      <c r="M421">
        <v>342560</v>
      </c>
    </row>
    <row r="422" spans="1:13" x14ac:dyDescent="0.3">
      <c r="A422">
        <v>6640000</v>
      </c>
      <c r="B422">
        <v>6660000</v>
      </c>
      <c r="C422">
        <v>696060</v>
      </c>
      <c r="D422">
        <v>648080</v>
      </c>
      <c r="E422">
        <v>526320</v>
      </c>
      <c r="F422">
        <v>496320</v>
      </c>
      <c r="G422">
        <v>466320</v>
      </c>
      <c r="H422">
        <v>438950</v>
      </c>
      <c r="I422">
        <v>420200</v>
      </c>
      <c r="J422">
        <v>401450</v>
      </c>
      <c r="K422">
        <v>382700</v>
      </c>
      <c r="L422">
        <v>363950</v>
      </c>
      <c r="M422">
        <v>345200</v>
      </c>
    </row>
    <row r="423" spans="1:13" x14ac:dyDescent="0.3">
      <c r="A423">
        <v>6660000</v>
      </c>
      <c r="B423">
        <v>6680000</v>
      </c>
      <c r="C423">
        <v>700590</v>
      </c>
      <c r="D423">
        <v>652590</v>
      </c>
      <c r="E423">
        <v>530540</v>
      </c>
      <c r="F423">
        <v>500540</v>
      </c>
      <c r="G423">
        <v>470540</v>
      </c>
      <c r="H423">
        <v>441590</v>
      </c>
      <c r="I423">
        <v>422840</v>
      </c>
      <c r="J423">
        <v>404090</v>
      </c>
      <c r="K423">
        <v>385340</v>
      </c>
      <c r="L423">
        <v>366590</v>
      </c>
      <c r="M423">
        <v>347840</v>
      </c>
    </row>
    <row r="424" spans="1:13" x14ac:dyDescent="0.3">
      <c r="A424">
        <v>6680000</v>
      </c>
      <c r="B424">
        <v>6700000</v>
      </c>
      <c r="C424">
        <v>705130</v>
      </c>
      <c r="D424">
        <v>657100</v>
      </c>
      <c r="E424">
        <v>534760</v>
      </c>
      <c r="F424">
        <v>504760</v>
      </c>
      <c r="G424">
        <v>474760</v>
      </c>
      <c r="H424">
        <v>444760</v>
      </c>
      <c r="I424">
        <v>425480</v>
      </c>
      <c r="J424">
        <v>406730</v>
      </c>
      <c r="K424">
        <v>387980</v>
      </c>
      <c r="L424">
        <v>369230</v>
      </c>
      <c r="M424">
        <v>350480</v>
      </c>
    </row>
    <row r="425" spans="1:13" x14ac:dyDescent="0.3">
      <c r="A425">
        <v>6700000</v>
      </c>
      <c r="B425">
        <v>6720000</v>
      </c>
      <c r="C425">
        <v>709660</v>
      </c>
      <c r="D425">
        <v>661610</v>
      </c>
      <c r="E425">
        <v>538990</v>
      </c>
      <c r="F425">
        <v>508990</v>
      </c>
      <c r="G425">
        <v>478990</v>
      </c>
      <c r="H425">
        <v>448990</v>
      </c>
      <c r="I425">
        <v>428120</v>
      </c>
      <c r="J425">
        <v>409370</v>
      </c>
      <c r="K425">
        <v>390620</v>
      </c>
      <c r="L425">
        <v>371870</v>
      </c>
      <c r="M425">
        <v>353120</v>
      </c>
    </row>
    <row r="426" spans="1:13" x14ac:dyDescent="0.3">
      <c r="A426">
        <v>6720000</v>
      </c>
      <c r="B426">
        <v>6740000</v>
      </c>
      <c r="C426">
        <v>714200</v>
      </c>
      <c r="D426">
        <v>666120</v>
      </c>
      <c r="E426">
        <v>543210</v>
      </c>
      <c r="F426">
        <v>513210</v>
      </c>
      <c r="G426">
        <v>483210</v>
      </c>
      <c r="H426">
        <v>453210</v>
      </c>
      <c r="I426">
        <v>430760</v>
      </c>
      <c r="J426">
        <v>412010</v>
      </c>
      <c r="K426">
        <v>393260</v>
      </c>
      <c r="L426">
        <v>374510</v>
      </c>
      <c r="M426">
        <v>355760</v>
      </c>
    </row>
    <row r="427" spans="1:13" x14ac:dyDescent="0.3">
      <c r="A427">
        <v>6740000</v>
      </c>
      <c r="B427">
        <v>6760000</v>
      </c>
      <c r="C427">
        <v>718740</v>
      </c>
      <c r="D427">
        <v>670640</v>
      </c>
      <c r="E427">
        <v>547440</v>
      </c>
      <c r="F427">
        <v>517440</v>
      </c>
      <c r="G427">
        <v>487440</v>
      </c>
      <c r="H427">
        <v>457440</v>
      </c>
      <c r="I427">
        <v>433400</v>
      </c>
      <c r="J427">
        <v>414650</v>
      </c>
      <c r="K427">
        <v>395900</v>
      </c>
      <c r="L427">
        <v>377150</v>
      </c>
      <c r="M427">
        <v>358400</v>
      </c>
    </row>
    <row r="428" spans="1:13" x14ac:dyDescent="0.3">
      <c r="A428">
        <v>6760000</v>
      </c>
      <c r="B428">
        <v>6780000</v>
      </c>
      <c r="C428">
        <v>723270</v>
      </c>
      <c r="D428">
        <v>675150</v>
      </c>
      <c r="E428">
        <v>551660</v>
      </c>
      <c r="F428">
        <v>521660</v>
      </c>
      <c r="G428">
        <v>491660</v>
      </c>
      <c r="H428">
        <v>461660</v>
      </c>
      <c r="I428">
        <v>436040</v>
      </c>
      <c r="J428">
        <v>417290</v>
      </c>
      <c r="K428">
        <v>398540</v>
      </c>
      <c r="L428">
        <v>379790</v>
      </c>
      <c r="M428">
        <v>361040</v>
      </c>
    </row>
    <row r="429" spans="1:13" x14ac:dyDescent="0.3">
      <c r="A429">
        <v>6780000</v>
      </c>
      <c r="B429">
        <v>6800000</v>
      </c>
      <c r="C429">
        <v>727810</v>
      </c>
      <c r="D429">
        <v>679660</v>
      </c>
      <c r="E429">
        <v>555880</v>
      </c>
      <c r="F429">
        <v>525880</v>
      </c>
      <c r="G429">
        <v>495880</v>
      </c>
      <c r="H429">
        <v>465880</v>
      </c>
      <c r="I429">
        <v>438680</v>
      </c>
      <c r="J429">
        <v>419930</v>
      </c>
      <c r="K429">
        <v>401180</v>
      </c>
      <c r="L429">
        <v>382430</v>
      </c>
      <c r="M429">
        <v>363680</v>
      </c>
    </row>
    <row r="430" spans="1:13" x14ac:dyDescent="0.3">
      <c r="A430">
        <v>6800000</v>
      </c>
      <c r="B430">
        <v>6820000</v>
      </c>
      <c r="C430">
        <v>732340</v>
      </c>
      <c r="D430">
        <v>684170</v>
      </c>
      <c r="E430">
        <v>560110</v>
      </c>
      <c r="F430">
        <v>530110</v>
      </c>
      <c r="G430">
        <v>500110</v>
      </c>
      <c r="H430">
        <v>470110</v>
      </c>
      <c r="I430">
        <v>441320</v>
      </c>
      <c r="J430">
        <v>422570</v>
      </c>
      <c r="K430">
        <v>403820</v>
      </c>
      <c r="L430">
        <v>385070</v>
      </c>
      <c r="M430">
        <v>366320</v>
      </c>
    </row>
    <row r="431" spans="1:13" x14ac:dyDescent="0.3">
      <c r="A431">
        <v>6820000</v>
      </c>
      <c r="B431">
        <v>6840000</v>
      </c>
      <c r="C431">
        <v>736880</v>
      </c>
      <c r="D431">
        <v>688680</v>
      </c>
      <c r="E431">
        <v>564330</v>
      </c>
      <c r="F431">
        <v>534330</v>
      </c>
      <c r="G431">
        <v>504330</v>
      </c>
      <c r="H431">
        <v>474330</v>
      </c>
      <c r="I431">
        <v>444330</v>
      </c>
      <c r="J431">
        <v>425210</v>
      </c>
      <c r="K431">
        <v>406460</v>
      </c>
      <c r="L431">
        <v>387710</v>
      </c>
      <c r="M431">
        <v>368960</v>
      </c>
    </row>
    <row r="432" spans="1:13" x14ac:dyDescent="0.3">
      <c r="A432">
        <v>6840000</v>
      </c>
      <c r="B432">
        <v>6860000</v>
      </c>
      <c r="C432">
        <v>741420</v>
      </c>
      <c r="D432">
        <v>693200</v>
      </c>
      <c r="E432">
        <v>568560</v>
      </c>
      <c r="F432">
        <v>538560</v>
      </c>
      <c r="G432">
        <v>508560</v>
      </c>
      <c r="H432">
        <v>478560</v>
      </c>
      <c r="I432">
        <v>448560</v>
      </c>
      <c r="J432">
        <v>427850</v>
      </c>
      <c r="K432">
        <v>409100</v>
      </c>
      <c r="L432">
        <v>390350</v>
      </c>
      <c r="M432">
        <v>371600</v>
      </c>
    </row>
    <row r="433" spans="1:13" x14ac:dyDescent="0.3">
      <c r="A433">
        <v>6860000</v>
      </c>
      <c r="B433">
        <v>6880000</v>
      </c>
      <c r="C433">
        <v>745950</v>
      </c>
      <c r="D433">
        <v>697710</v>
      </c>
      <c r="E433">
        <v>572780</v>
      </c>
      <c r="F433">
        <v>542780</v>
      </c>
      <c r="G433">
        <v>512780</v>
      </c>
      <c r="H433">
        <v>482780</v>
      </c>
      <c r="I433">
        <v>452780</v>
      </c>
      <c r="J433">
        <v>430490</v>
      </c>
      <c r="K433">
        <v>411740</v>
      </c>
      <c r="L433">
        <v>392990</v>
      </c>
      <c r="M433">
        <v>374240</v>
      </c>
    </row>
    <row r="434" spans="1:13" x14ac:dyDescent="0.3">
      <c r="A434">
        <v>6880000</v>
      </c>
      <c r="B434">
        <v>6900000</v>
      </c>
      <c r="C434">
        <v>750490</v>
      </c>
      <c r="D434">
        <v>702220</v>
      </c>
      <c r="E434">
        <v>577000</v>
      </c>
      <c r="F434">
        <v>547000</v>
      </c>
      <c r="G434">
        <v>517000</v>
      </c>
      <c r="H434">
        <v>487000</v>
      </c>
      <c r="I434">
        <v>457000</v>
      </c>
      <c r="J434">
        <v>433130</v>
      </c>
      <c r="K434">
        <v>414380</v>
      </c>
      <c r="L434">
        <v>395630</v>
      </c>
      <c r="M434">
        <v>376880</v>
      </c>
    </row>
    <row r="435" spans="1:13" x14ac:dyDescent="0.3">
      <c r="A435">
        <v>6900000</v>
      </c>
      <c r="B435">
        <v>6920000</v>
      </c>
      <c r="C435">
        <v>755020</v>
      </c>
      <c r="D435">
        <v>706730</v>
      </c>
      <c r="E435">
        <v>581230</v>
      </c>
      <c r="F435">
        <v>551230</v>
      </c>
      <c r="G435">
        <v>521230</v>
      </c>
      <c r="H435">
        <v>491230</v>
      </c>
      <c r="I435">
        <v>461230</v>
      </c>
      <c r="J435">
        <v>435770</v>
      </c>
      <c r="K435">
        <v>417020</v>
      </c>
      <c r="L435">
        <v>398270</v>
      </c>
      <c r="M435">
        <v>379520</v>
      </c>
    </row>
    <row r="436" spans="1:13" x14ac:dyDescent="0.3">
      <c r="A436">
        <v>6920000</v>
      </c>
      <c r="B436">
        <v>6940000</v>
      </c>
      <c r="C436">
        <v>759560</v>
      </c>
      <c r="D436">
        <v>711240</v>
      </c>
      <c r="E436">
        <v>585450</v>
      </c>
      <c r="F436">
        <v>555450</v>
      </c>
      <c r="G436">
        <v>525450</v>
      </c>
      <c r="H436">
        <v>495450</v>
      </c>
      <c r="I436">
        <v>465450</v>
      </c>
      <c r="J436">
        <v>438410</v>
      </c>
      <c r="K436">
        <v>419660</v>
      </c>
      <c r="L436">
        <v>400910</v>
      </c>
      <c r="M436">
        <v>382160</v>
      </c>
    </row>
    <row r="437" spans="1:13" x14ac:dyDescent="0.3">
      <c r="A437">
        <v>6940000</v>
      </c>
      <c r="B437">
        <v>6960000</v>
      </c>
      <c r="C437">
        <v>764100</v>
      </c>
      <c r="D437">
        <v>715760</v>
      </c>
      <c r="E437">
        <v>589680</v>
      </c>
      <c r="F437">
        <v>559680</v>
      </c>
      <c r="G437">
        <v>529680</v>
      </c>
      <c r="H437">
        <v>499680</v>
      </c>
      <c r="I437">
        <v>469680</v>
      </c>
      <c r="J437">
        <v>441050</v>
      </c>
      <c r="K437">
        <v>422300</v>
      </c>
      <c r="L437">
        <v>403550</v>
      </c>
      <c r="M437">
        <v>384800</v>
      </c>
    </row>
    <row r="438" spans="1:13" x14ac:dyDescent="0.3">
      <c r="A438">
        <v>6960000</v>
      </c>
      <c r="B438">
        <v>6980000</v>
      </c>
      <c r="C438">
        <v>768630</v>
      </c>
      <c r="D438">
        <v>720270</v>
      </c>
      <c r="E438">
        <v>593900</v>
      </c>
      <c r="F438">
        <v>563900</v>
      </c>
      <c r="G438">
        <v>533900</v>
      </c>
      <c r="H438">
        <v>503900</v>
      </c>
      <c r="I438">
        <v>473900</v>
      </c>
      <c r="J438">
        <v>443900</v>
      </c>
      <c r="K438">
        <v>424940</v>
      </c>
      <c r="L438">
        <v>406190</v>
      </c>
      <c r="M438">
        <v>387440</v>
      </c>
    </row>
    <row r="439" spans="1:13" x14ac:dyDescent="0.3">
      <c r="A439">
        <v>6980000</v>
      </c>
      <c r="B439">
        <v>7000000</v>
      </c>
      <c r="C439">
        <v>773170</v>
      </c>
      <c r="D439">
        <v>724780</v>
      </c>
      <c r="E439">
        <v>598120</v>
      </c>
      <c r="F439">
        <v>568120</v>
      </c>
      <c r="G439">
        <v>538120</v>
      </c>
      <c r="H439">
        <v>508120</v>
      </c>
      <c r="I439">
        <v>478120</v>
      </c>
      <c r="J439">
        <v>448120</v>
      </c>
      <c r="K439">
        <v>427580</v>
      </c>
      <c r="L439">
        <v>408830</v>
      </c>
      <c r="M439">
        <v>390080</v>
      </c>
    </row>
    <row r="440" spans="1:13" x14ac:dyDescent="0.3">
      <c r="A440">
        <v>7000000</v>
      </c>
      <c r="B440">
        <v>7020000</v>
      </c>
      <c r="C440">
        <v>777700</v>
      </c>
      <c r="D440">
        <v>729290</v>
      </c>
      <c r="E440">
        <v>602350</v>
      </c>
      <c r="F440">
        <v>572350</v>
      </c>
      <c r="G440">
        <v>542350</v>
      </c>
      <c r="H440">
        <v>512350</v>
      </c>
      <c r="I440">
        <v>482350</v>
      </c>
      <c r="J440">
        <v>452350</v>
      </c>
      <c r="K440">
        <v>430220</v>
      </c>
      <c r="L440">
        <v>411470</v>
      </c>
      <c r="M440">
        <v>392720</v>
      </c>
    </row>
    <row r="441" spans="1:13" x14ac:dyDescent="0.3">
      <c r="A441">
        <v>7020000</v>
      </c>
      <c r="B441">
        <v>7040000</v>
      </c>
      <c r="C441">
        <v>782240</v>
      </c>
      <c r="D441">
        <v>733800</v>
      </c>
      <c r="E441">
        <v>606570</v>
      </c>
      <c r="F441">
        <v>576570</v>
      </c>
      <c r="G441">
        <v>546570</v>
      </c>
      <c r="H441">
        <v>516570</v>
      </c>
      <c r="I441">
        <v>486570</v>
      </c>
      <c r="J441">
        <v>456570</v>
      </c>
      <c r="K441">
        <v>432860</v>
      </c>
      <c r="L441">
        <v>414110</v>
      </c>
      <c r="M441">
        <v>395360</v>
      </c>
    </row>
    <row r="442" spans="1:13" x14ac:dyDescent="0.3">
      <c r="A442">
        <v>7040000</v>
      </c>
      <c r="B442">
        <v>7060000</v>
      </c>
      <c r="C442">
        <v>786780</v>
      </c>
      <c r="D442">
        <v>738320</v>
      </c>
      <c r="E442">
        <v>610800</v>
      </c>
      <c r="F442">
        <v>580800</v>
      </c>
      <c r="G442">
        <v>550800</v>
      </c>
      <c r="H442">
        <v>520800</v>
      </c>
      <c r="I442">
        <v>490800</v>
      </c>
      <c r="J442">
        <v>460800</v>
      </c>
      <c r="K442">
        <v>435500</v>
      </c>
      <c r="L442">
        <v>416750</v>
      </c>
      <c r="M442">
        <v>398000</v>
      </c>
    </row>
    <row r="443" spans="1:13" x14ac:dyDescent="0.3">
      <c r="A443">
        <v>7060000</v>
      </c>
      <c r="B443">
        <v>7080000</v>
      </c>
      <c r="C443">
        <v>791310</v>
      </c>
      <c r="D443">
        <v>742830</v>
      </c>
      <c r="E443">
        <v>615020</v>
      </c>
      <c r="F443">
        <v>585020</v>
      </c>
      <c r="G443">
        <v>555020</v>
      </c>
      <c r="H443">
        <v>525020</v>
      </c>
      <c r="I443">
        <v>495020</v>
      </c>
      <c r="J443">
        <v>465020</v>
      </c>
      <c r="K443">
        <v>438140</v>
      </c>
      <c r="L443">
        <v>419390</v>
      </c>
      <c r="M443">
        <v>400640</v>
      </c>
    </row>
    <row r="444" spans="1:13" x14ac:dyDescent="0.3">
      <c r="A444">
        <v>7080000</v>
      </c>
      <c r="B444">
        <v>7100000</v>
      </c>
      <c r="C444">
        <v>795850</v>
      </c>
      <c r="D444">
        <v>747340</v>
      </c>
      <c r="E444">
        <v>619240</v>
      </c>
      <c r="F444">
        <v>589240</v>
      </c>
      <c r="G444">
        <v>559240</v>
      </c>
      <c r="H444">
        <v>529240</v>
      </c>
      <c r="I444">
        <v>499240</v>
      </c>
      <c r="J444">
        <v>469240</v>
      </c>
      <c r="K444">
        <v>440780</v>
      </c>
      <c r="L444">
        <v>422030</v>
      </c>
      <c r="M444">
        <v>403280</v>
      </c>
    </row>
    <row r="445" spans="1:13" x14ac:dyDescent="0.3">
      <c r="A445">
        <v>7100000</v>
      </c>
      <c r="B445">
        <v>7120000</v>
      </c>
      <c r="C445">
        <v>800380</v>
      </c>
      <c r="D445">
        <v>751850</v>
      </c>
      <c r="E445">
        <v>623470</v>
      </c>
      <c r="F445">
        <v>593470</v>
      </c>
      <c r="G445">
        <v>563470</v>
      </c>
      <c r="H445">
        <v>533470</v>
      </c>
      <c r="I445">
        <v>503470</v>
      </c>
      <c r="J445">
        <v>473470</v>
      </c>
      <c r="K445">
        <v>443470</v>
      </c>
      <c r="L445">
        <v>424670</v>
      </c>
      <c r="M445">
        <v>405920</v>
      </c>
    </row>
    <row r="446" spans="1:13" x14ac:dyDescent="0.3">
      <c r="A446">
        <v>7120000</v>
      </c>
      <c r="B446">
        <v>7140000</v>
      </c>
      <c r="C446">
        <v>804920</v>
      </c>
      <c r="D446">
        <v>756360</v>
      </c>
      <c r="E446">
        <v>627690</v>
      </c>
      <c r="F446" s="1">
        <v>597690</v>
      </c>
      <c r="G446" s="3">
        <v>567690</v>
      </c>
      <c r="H446" s="1">
        <v>537690</v>
      </c>
      <c r="I446" s="2">
        <v>507690</v>
      </c>
      <c r="J446">
        <v>477690</v>
      </c>
      <c r="K446">
        <v>447690</v>
      </c>
      <c r="L446">
        <v>427310</v>
      </c>
      <c r="M446">
        <v>408560</v>
      </c>
    </row>
    <row r="447" spans="1:13" x14ac:dyDescent="0.3">
      <c r="A447">
        <v>7140000</v>
      </c>
      <c r="B447">
        <v>7160000</v>
      </c>
      <c r="C447">
        <v>809460</v>
      </c>
      <c r="D447">
        <v>760880</v>
      </c>
      <c r="E447">
        <v>631920</v>
      </c>
      <c r="F447" s="1">
        <v>601920</v>
      </c>
      <c r="G447" s="3">
        <v>571920</v>
      </c>
      <c r="H447" s="1">
        <v>541920</v>
      </c>
      <c r="I447" s="2">
        <v>511920</v>
      </c>
      <c r="J447" s="2">
        <v>481920</v>
      </c>
      <c r="K447">
        <v>451920</v>
      </c>
      <c r="L447">
        <v>429950</v>
      </c>
      <c r="M447">
        <v>411200</v>
      </c>
    </row>
    <row r="448" spans="1:13" x14ac:dyDescent="0.3">
      <c r="A448">
        <v>7160000</v>
      </c>
      <c r="B448">
        <v>7180000</v>
      </c>
      <c r="C448">
        <v>813990</v>
      </c>
      <c r="D448">
        <v>765390</v>
      </c>
      <c r="E448">
        <v>636140</v>
      </c>
      <c r="F448">
        <v>606140</v>
      </c>
      <c r="G448">
        <v>576140</v>
      </c>
      <c r="H448">
        <v>546140</v>
      </c>
      <c r="I448">
        <v>516140</v>
      </c>
      <c r="J448">
        <v>486140</v>
      </c>
      <c r="K448">
        <v>456140</v>
      </c>
      <c r="L448">
        <v>432590</v>
      </c>
      <c r="M448">
        <v>413840</v>
      </c>
    </row>
    <row r="449" spans="1:13" x14ac:dyDescent="0.3">
      <c r="A449">
        <v>7180000</v>
      </c>
      <c r="B449">
        <v>7200000</v>
      </c>
      <c r="C449">
        <v>818530</v>
      </c>
      <c r="D449">
        <v>769900</v>
      </c>
      <c r="E449">
        <v>640360</v>
      </c>
      <c r="F449">
        <v>610360</v>
      </c>
      <c r="G449">
        <v>580360</v>
      </c>
      <c r="H449">
        <v>550360</v>
      </c>
      <c r="I449">
        <v>520360</v>
      </c>
      <c r="J449">
        <v>490360</v>
      </c>
      <c r="K449">
        <v>460360</v>
      </c>
      <c r="L449">
        <v>435230</v>
      </c>
      <c r="M449">
        <v>416480</v>
      </c>
    </row>
    <row r="450" spans="1:13" x14ac:dyDescent="0.3">
      <c r="A450">
        <v>7200000</v>
      </c>
      <c r="B450">
        <v>7220000</v>
      </c>
      <c r="C450">
        <v>823060</v>
      </c>
      <c r="D450">
        <v>774410</v>
      </c>
      <c r="E450">
        <v>644590</v>
      </c>
      <c r="F450">
        <v>614590</v>
      </c>
      <c r="G450">
        <v>584590</v>
      </c>
      <c r="H450">
        <v>554590</v>
      </c>
      <c r="I450">
        <v>524590</v>
      </c>
      <c r="J450">
        <v>494590</v>
      </c>
      <c r="K450">
        <v>464590</v>
      </c>
      <c r="L450">
        <v>437870</v>
      </c>
      <c r="M450">
        <v>419120</v>
      </c>
    </row>
    <row r="451" spans="1:13" x14ac:dyDescent="0.3">
      <c r="A451">
        <v>7220000</v>
      </c>
      <c r="B451">
        <v>7240000</v>
      </c>
      <c r="C451">
        <v>827600</v>
      </c>
      <c r="D451">
        <v>778920</v>
      </c>
      <c r="E451">
        <v>648810</v>
      </c>
      <c r="F451">
        <v>618810</v>
      </c>
      <c r="G451">
        <v>588810</v>
      </c>
      <c r="H451">
        <v>558810</v>
      </c>
      <c r="I451">
        <v>528810</v>
      </c>
      <c r="J451">
        <v>498810</v>
      </c>
      <c r="K451">
        <v>468810</v>
      </c>
      <c r="L451">
        <v>440510</v>
      </c>
      <c r="M451">
        <v>421760</v>
      </c>
    </row>
    <row r="452" spans="1:13" x14ac:dyDescent="0.3">
      <c r="A452">
        <v>7240000</v>
      </c>
      <c r="B452">
        <v>7260000</v>
      </c>
      <c r="C452">
        <v>832140</v>
      </c>
      <c r="D452">
        <v>783440</v>
      </c>
      <c r="E452">
        <v>653040</v>
      </c>
      <c r="F452">
        <v>623040</v>
      </c>
      <c r="G452">
        <v>593040</v>
      </c>
      <c r="H452">
        <v>563040</v>
      </c>
      <c r="I452">
        <v>533040</v>
      </c>
      <c r="J452">
        <v>503040</v>
      </c>
      <c r="K452">
        <v>473040</v>
      </c>
      <c r="L452">
        <v>443150</v>
      </c>
      <c r="M452">
        <v>424400</v>
      </c>
    </row>
    <row r="453" spans="1:13" x14ac:dyDescent="0.3">
      <c r="A453">
        <v>7260000</v>
      </c>
      <c r="B453">
        <v>7280000</v>
      </c>
      <c r="C453">
        <v>836670</v>
      </c>
      <c r="D453">
        <v>787950</v>
      </c>
      <c r="E453">
        <v>657260</v>
      </c>
      <c r="F453">
        <v>627260</v>
      </c>
      <c r="G453">
        <v>597260</v>
      </c>
      <c r="H453">
        <v>567260</v>
      </c>
      <c r="I453">
        <v>537260</v>
      </c>
      <c r="J453">
        <v>507260</v>
      </c>
      <c r="K453">
        <v>477260</v>
      </c>
      <c r="L453">
        <v>447260</v>
      </c>
      <c r="M453">
        <v>427040</v>
      </c>
    </row>
    <row r="454" spans="1:13" x14ac:dyDescent="0.3">
      <c r="A454">
        <v>7280000</v>
      </c>
      <c r="B454">
        <v>7300000</v>
      </c>
      <c r="C454">
        <v>841210</v>
      </c>
      <c r="D454">
        <v>792460</v>
      </c>
      <c r="E454">
        <v>661480</v>
      </c>
      <c r="F454">
        <v>631480</v>
      </c>
      <c r="G454">
        <v>601480</v>
      </c>
      <c r="H454">
        <v>571480</v>
      </c>
      <c r="I454">
        <v>541480</v>
      </c>
      <c r="J454">
        <v>511480</v>
      </c>
      <c r="K454">
        <v>481480</v>
      </c>
      <c r="L454">
        <v>451480</v>
      </c>
      <c r="M454">
        <v>429680</v>
      </c>
    </row>
    <row r="455" spans="1:13" x14ac:dyDescent="0.3">
      <c r="A455">
        <v>7300000</v>
      </c>
      <c r="B455">
        <v>7320000</v>
      </c>
      <c r="C455">
        <v>845740</v>
      </c>
      <c r="D455">
        <v>796970</v>
      </c>
      <c r="E455">
        <v>665710</v>
      </c>
      <c r="F455">
        <v>635710</v>
      </c>
      <c r="G455">
        <v>605710</v>
      </c>
      <c r="H455">
        <v>575710</v>
      </c>
      <c r="I455">
        <v>545710</v>
      </c>
      <c r="J455">
        <v>515710</v>
      </c>
      <c r="K455">
        <v>485710</v>
      </c>
      <c r="L455">
        <v>455710</v>
      </c>
      <c r="M455">
        <v>432320</v>
      </c>
    </row>
    <row r="456" spans="1:13" x14ac:dyDescent="0.3">
      <c r="A456">
        <v>7320000</v>
      </c>
      <c r="B456">
        <v>7340000</v>
      </c>
      <c r="C456">
        <v>850280</v>
      </c>
      <c r="D456">
        <v>801480</v>
      </c>
      <c r="E456">
        <v>669930</v>
      </c>
      <c r="F456">
        <v>639930</v>
      </c>
      <c r="G456">
        <v>609930</v>
      </c>
      <c r="H456">
        <v>579930</v>
      </c>
      <c r="I456">
        <v>549930</v>
      </c>
      <c r="J456">
        <v>519930</v>
      </c>
      <c r="K456">
        <v>489930</v>
      </c>
      <c r="L456">
        <v>459930</v>
      </c>
      <c r="M456">
        <v>434960</v>
      </c>
    </row>
    <row r="457" spans="1:13" x14ac:dyDescent="0.3">
      <c r="A457">
        <v>7340000</v>
      </c>
      <c r="B457">
        <v>7360000</v>
      </c>
      <c r="C457">
        <v>854820</v>
      </c>
      <c r="D457">
        <v>806000</v>
      </c>
      <c r="E457">
        <v>674160</v>
      </c>
      <c r="F457">
        <v>644160</v>
      </c>
      <c r="G457">
        <v>614160</v>
      </c>
      <c r="H457">
        <v>584160</v>
      </c>
      <c r="I457">
        <v>554160</v>
      </c>
      <c r="J457">
        <v>524160</v>
      </c>
      <c r="K457">
        <v>494160</v>
      </c>
      <c r="L457">
        <v>464160</v>
      </c>
      <c r="M457">
        <v>437600</v>
      </c>
    </row>
    <row r="458" spans="1:13" x14ac:dyDescent="0.3">
      <c r="A458">
        <v>7360000</v>
      </c>
      <c r="B458">
        <v>7380000</v>
      </c>
      <c r="C458">
        <v>859350</v>
      </c>
      <c r="D458">
        <v>810510</v>
      </c>
      <c r="E458">
        <v>678380</v>
      </c>
      <c r="F458">
        <v>648380</v>
      </c>
      <c r="G458">
        <v>618380</v>
      </c>
      <c r="H458">
        <v>588380</v>
      </c>
      <c r="I458">
        <v>558380</v>
      </c>
      <c r="J458">
        <v>528380</v>
      </c>
      <c r="K458">
        <v>498380</v>
      </c>
      <c r="L458">
        <v>468380</v>
      </c>
      <c r="M458">
        <v>440240</v>
      </c>
    </row>
    <row r="459" spans="1:13" x14ac:dyDescent="0.3">
      <c r="A459">
        <v>7380000</v>
      </c>
      <c r="B459">
        <v>7400000</v>
      </c>
      <c r="C459">
        <v>863890</v>
      </c>
      <c r="D459">
        <v>815020</v>
      </c>
      <c r="E459">
        <v>682600</v>
      </c>
      <c r="F459">
        <v>652600</v>
      </c>
      <c r="G459">
        <v>622600</v>
      </c>
      <c r="H459">
        <v>592600</v>
      </c>
      <c r="I459">
        <v>562600</v>
      </c>
      <c r="J459">
        <v>532600</v>
      </c>
      <c r="K459">
        <v>502600</v>
      </c>
      <c r="L459">
        <v>472600</v>
      </c>
      <c r="M459">
        <v>442880</v>
      </c>
    </row>
    <row r="460" spans="1:13" x14ac:dyDescent="0.3">
      <c r="A460">
        <v>7400000</v>
      </c>
      <c r="B460">
        <v>7420000</v>
      </c>
      <c r="C460">
        <v>868420</v>
      </c>
      <c r="D460">
        <v>819530</v>
      </c>
      <c r="E460">
        <v>686830</v>
      </c>
      <c r="F460">
        <v>656830</v>
      </c>
      <c r="G460">
        <v>626830</v>
      </c>
      <c r="H460">
        <v>596830</v>
      </c>
      <c r="I460">
        <v>566830</v>
      </c>
      <c r="J460">
        <v>536830</v>
      </c>
      <c r="K460">
        <v>506830</v>
      </c>
      <c r="L460">
        <v>476830</v>
      </c>
      <c r="M460">
        <v>446830</v>
      </c>
    </row>
    <row r="461" spans="1:13" x14ac:dyDescent="0.3">
      <c r="A461">
        <v>7420000</v>
      </c>
      <c r="B461">
        <v>7440000</v>
      </c>
      <c r="C461">
        <v>872960</v>
      </c>
      <c r="D461">
        <v>824040</v>
      </c>
      <c r="E461">
        <v>691050</v>
      </c>
      <c r="F461">
        <v>661050</v>
      </c>
      <c r="G461">
        <v>631050</v>
      </c>
      <c r="H461">
        <v>601050</v>
      </c>
      <c r="I461">
        <v>571050</v>
      </c>
      <c r="J461">
        <v>541050</v>
      </c>
      <c r="K461">
        <v>511050</v>
      </c>
      <c r="L461">
        <v>481050</v>
      </c>
      <c r="M461">
        <v>451050</v>
      </c>
    </row>
    <row r="462" spans="1:13" x14ac:dyDescent="0.3">
      <c r="A462">
        <v>7440000</v>
      </c>
      <c r="B462">
        <v>7460000</v>
      </c>
      <c r="C462">
        <v>877500</v>
      </c>
      <c r="D462">
        <v>828560</v>
      </c>
      <c r="E462">
        <v>695280</v>
      </c>
      <c r="F462">
        <v>665280</v>
      </c>
      <c r="G462">
        <v>635280</v>
      </c>
      <c r="H462">
        <v>605280</v>
      </c>
      <c r="I462">
        <v>575280</v>
      </c>
      <c r="J462">
        <v>545280</v>
      </c>
      <c r="K462">
        <v>515280</v>
      </c>
      <c r="L462">
        <v>485280</v>
      </c>
      <c r="M462">
        <v>455280</v>
      </c>
    </row>
    <row r="463" spans="1:13" x14ac:dyDescent="0.3">
      <c r="A463">
        <v>7460000</v>
      </c>
      <c r="B463">
        <v>7480000</v>
      </c>
      <c r="C463">
        <v>882030</v>
      </c>
      <c r="D463">
        <v>833070</v>
      </c>
      <c r="E463">
        <v>699500</v>
      </c>
      <c r="F463">
        <v>669500</v>
      </c>
      <c r="G463">
        <v>639500</v>
      </c>
      <c r="H463">
        <v>609500</v>
      </c>
      <c r="I463">
        <v>579500</v>
      </c>
      <c r="J463">
        <v>549500</v>
      </c>
      <c r="K463">
        <v>519500</v>
      </c>
      <c r="L463">
        <v>489500</v>
      </c>
      <c r="M463">
        <v>459500</v>
      </c>
    </row>
    <row r="464" spans="1:13" x14ac:dyDescent="0.3">
      <c r="A464">
        <v>7480000</v>
      </c>
      <c r="B464">
        <v>7500000</v>
      </c>
      <c r="C464">
        <v>886570</v>
      </c>
      <c r="D464">
        <v>837580</v>
      </c>
      <c r="E464">
        <v>703720</v>
      </c>
      <c r="F464">
        <v>673720</v>
      </c>
      <c r="G464">
        <v>643720</v>
      </c>
      <c r="H464">
        <v>613720</v>
      </c>
      <c r="I464">
        <v>583720</v>
      </c>
      <c r="J464">
        <v>553720</v>
      </c>
      <c r="K464">
        <v>523720</v>
      </c>
      <c r="L464">
        <v>493720</v>
      </c>
      <c r="M464">
        <v>463720</v>
      </c>
    </row>
    <row r="465" spans="1:13" x14ac:dyDescent="0.3">
      <c r="A465">
        <v>7500000</v>
      </c>
      <c r="B465">
        <v>7520000</v>
      </c>
      <c r="C465">
        <v>891100</v>
      </c>
      <c r="D465">
        <v>842090</v>
      </c>
      <c r="E465">
        <v>707950</v>
      </c>
      <c r="F465">
        <v>677950</v>
      </c>
      <c r="G465">
        <v>647950</v>
      </c>
      <c r="H465">
        <v>617950</v>
      </c>
      <c r="I465">
        <v>587950</v>
      </c>
      <c r="J465">
        <v>557950</v>
      </c>
      <c r="K465">
        <v>527950</v>
      </c>
      <c r="L465">
        <v>497950</v>
      </c>
      <c r="M465">
        <v>467950</v>
      </c>
    </row>
    <row r="466" spans="1:13" x14ac:dyDescent="0.3">
      <c r="A466">
        <v>7520000</v>
      </c>
      <c r="B466">
        <v>7540000</v>
      </c>
      <c r="C466">
        <v>895640</v>
      </c>
      <c r="D466">
        <v>846600</v>
      </c>
      <c r="E466">
        <v>712170</v>
      </c>
      <c r="F466">
        <v>682170</v>
      </c>
      <c r="G466">
        <v>652170</v>
      </c>
      <c r="H466">
        <v>622170</v>
      </c>
      <c r="I466">
        <v>592170</v>
      </c>
      <c r="J466">
        <v>562170</v>
      </c>
      <c r="K466">
        <v>532170</v>
      </c>
      <c r="L466">
        <v>502170</v>
      </c>
      <c r="M466">
        <v>472170</v>
      </c>
    </row>
    <row r="467" spans="1:13" x14ac:dyDescent="0.3">
      <c r="A467">
        <v>7540000</v>
      </c>
      <c r="B467">
        <v>7560000</v>
      </c>
      <c r="C467">
        <v>900180</v>
      </c>
      <c r="D467">
        <v>851120</v>
      </c>
      <c r="E467">
        <v>716400</v>
      </c>
      <c r="F467">
        <v>686400</v>
      </c>
      <c r="G467">
        <v>656400</v>
      </c>
      <c r="H467">
        <v>626400</v>
      </c>
      <c r="I467">
        <v>596400</v>
      </c>
      <c r="J467">
        <v>566400</v>
      </c>
      <c r="K467">
        <v>536400</v>
      </c>
      <c r="L467">
        <v>506400</v>
      </c>
      <c r="M467">
        <v>476400</v>
      </c>
    </row>
    <row r="468" spans="1:13" x14ac:dyDescent="0.3">
      <c r="A468">
        <v>7560000</v>
      </c>
      <c r="B468">
        <v>7580000</v>
      </c>
      <c r="C468">
        <v>904710</v>
      </c>
      <c r="D468">
        <v>855630</v>
      </c>
      <c r="E468">
        <v>720620</v>
      </c>
      <c r="F468">
        <v>690620</v>
      </c>
      <c r="G468">
        <v>660620</v>
      </c>
      <c r="H468">
        <v>630620</v>
      </c>
      <c r="I468">
        <v>600620</v>
      </c>
      <c r="J468">
        <v>570620</v>
      </c>
      <c r="K468">
        <v>540620</v>
      </c>
      <c r="L468">
        <v>510620</v>
      </c>
      <c r="M468">
        <v>480620</v>
      </c>
    </row>
    <row r="469" spans="1:13" x14ac:dyDescent="0.3">
      <c r="A469">
        <v>7580000</v>
      </c>
      <c r="B469">
        <v>7600000</v>
      </c>
      <c r="C469">
        <v>909250</v>
      </c>
      <c r="D469">
        <v>860140</v>
      </c>
      <c r="E469">
        <v>724840</v>
      </c>
      <c r="F469">
        <v>694840</v>
      </c>
      <c r="G469">
        <v>664840</v>
      </c>
      <c r="H469">
        <v>634840</v>
      </c>
      <c r="I469">
        <v>604840</v>
      </c>
      <c r="J469">
        <v>574840</v>
      </c>
      <c r="K469">
        <v>544840</v>
      </c>
      <c r="L469">
        <v>514840</v>
      </c>
      <c r="M469">
        <v>484840</v>
      </c>
    </row>
    <row r="470" spans="1:13" x14ac:dyDescent="0.3">
      <c r="A470">
        <v>7600000</v>
      </c>
      <c r="B470">
        <v>7620000</v>
      </c>
      <c r="C470">
        <v>913780</v>
      </c>
      <c r="D470">
        <v>864650</v>
      </c>
      <c r="E470">
        <v>729070</v>
      </c>
      <c r="F470">
        <v>699070</v>
      </c>
      <c r="G470">
        <v>669070</v>
      </c>
      <c r="H470">
        <v>639070</v>
      </c>
      <c r="I470">
        <v>609070</v>
      </c>
      <c r="J470">
        <v>579070</v>
      </c>
      <c r="K470">
        <v>549070</v>
      </c>
      <c r="L470">
        <v>519070</v>
      </c>
      <c r="M470">
        <v>489070</v>
      </c>
    </row>
    <row r="471" spans="1:13" x14ac:dyDescent="0.3">
      <c r="A471">
        <v>7620000</v>
      </c>
      <c r="B471">
        <v>7640000</v>
      </c>
      <c r="C471">
        <v>918320</v>
      </c>
      <c r="D471">
        <v>869160</v>
      </c>
      <c r="E471">
        <v>733290</v>
      </c>
      <c r="F471">
        <v>703290</v>
      </c>
      <c r="G471">
        <v>673290</v>
      </c>
      <c r="H471">
        <v>643290</v>
      </c>
      <c r="I471">
        <v>613290</v>
      </c>
      <c r="J471">
        <v>583290</v>
      </c>
      <c r="K471">
        <v>553290</v>
      </c>
      <c r="L471">
        <v>523290</v>
      </c>
      <c r="M471">
        <v>493290</v>
      </c>
    </row>
    <row r="472" spans="1:13" x14ac:dyDescent="0.3">
      <c r="A472">
        <v>7640000</v>
      </c>
      <c r="B472">
        <v>7660000</v>
      </c>
      <c r="C472">
        <v>922860</v>
      </c>
      <c r="D472">
        <v>873680</v>
      </c>
      <c r="E472">
        <v>737520</v>
      </c>
      <c r="F472">
        <v>707520</v>
      </c>
      <c r="G472">
        <v>677520</v>
      </c>
      <c r="H472">
        <v>647520</v>
      </c>
      <c r="I472">
        <v>617520</v>
      </c>
      <c r="J472">
        <v>587520</v>
      </c>
      <c r="K472">
        <v>557520</v>
      </c>
      <c r="L472">
        <v>527520</v>
      </c>
      <c r="M472">
        <v>497520</v>
      </c>
    </row>
    <row r="473" spans="1:13" x14ac:dyDescent="0.3">
      <c r="A473">
        <v>7660000</v>
      </c>
      <c r="B473">
        <v>7680000</v>
      </c>
      <c r="C473">
        <v>927390</v>
      </c>
      <c r="D473">
        <v>878190</v>
      </c>
      <c r="E473">
        <v>741740</v>
      </c>
      <c r="F473">
        <v>711740</v>
      </c>
      <c r="G473">
        <v>681740</v>
      </c>
      <c r="H473">
        <v>651740</v>
      </c>
      <c r="I473">
        <v>621740</v>
      </c>
      <c r="J473">
        <v>591740</v>
      </c>
      <c r="K473">
        <v>561740</v>
      </c>
      <c r="L473">
        <v>531740</v>
      </c>
      <c r="M473">
        <v>501740</v>
      </c>
    </row>
    <row r="474" spans="1:13" x14ac:dyDescent="0.3">
      <c r="A474">
        <v>7680000</v>
      </c>
      <c r="B474">
        <v>7700000</v>
      </c>
      <c r="C474">
        <v>931930</v>
      </c>
      <c r="D474">
        <v>882700</v>
      </c>
      <c r="E474">
        <v>745960</v>
      </c>
      <c r="F474">
        <v>715960</v>
      </c>
      <c r="G474">
        <v>685960</v>
      </c>
      <c r="H474">
        <v>655960</v>
      </c>
      <c r="I474">
        <v>625960</v>
      </c>
      <c r="J474">
        <v>595960</v>
      </c>
      <c r="K474">
        <v>565960</v>
      </c>
      <c r="L474">
        <v>535960</v>
      </c>
      <c r="M474">
        <v>505960</v>
      </c>
    </row>
    <row r="475" spans="1:13" x14ac:dyDescent="0.3">
      <c r="A475">
        <v>7700000</v>
      </c>
      <c r="B475">
        <v>7720000</v>
      </c>
      <c r="C475">
        <v>936460</v>
      </c>
      <c r="D475">
        <v>887210</v>
      </c>
      <c r="E475">
        <v>750190</v>
      </c>
      <c r="F475">
        <v>720190</v>
      </c>
      <c r="G475">
        <v>690190</v>
      </c>
      <c r="H475">
        <v>660190</v>
      </c>
      <c r="I475">
        <v>630190</v>
      </c>
      <c r="J475">
        <v>600190</v>
      </c>
      <c r="K475">
        <v>570190</v>
      </c>
      <c r="L475">
        <v>540190</v>
      </c>
      <c r="M475">
        <v>510190</v>
      </c>
    </row>
    <row r="476" spans="1:13" x14ac:dyDescent="0.3">
      <c r="A476">
        <v>7720000</v>
      </c>
      <c r="B476">
        <v>7740000</v>
      </c>
      <c r="C476">
        <v>941000</v>
      </c>
      <c r="D476">
        <v>891720</v>
      </c>
      <c r="E476">
        <v>754410</v>
      </c>
      <c r="F476">
        <v>724410</v>
      </c>
      <c r="G476">
        <v>694410</v>
      </c>
      <c r="H476">
        <v>664410</v>
      </c>
      <c r="I476">
        <v>634410</v>
      </c>
      <c r="J476">
        <v>604410</v>
      </c>
      <c r="K476">
        <v>574410</v>
      </c>
      <c r="L476">
        <v>544410</v>
      </c>
      <c r="M476">
        <v>514410</v>
      </c>
    </row>
    <row r="477" spans="1:13" x14ac:dyDescent="0.3">
      <c r="A477">
        <v>7740000</v>
      </c>
      <c r="B477">
        <v>7760000</v>
      </c>
      <c r="C477">
        <v>945540</v>
      </c>
      <c r="D477">
        <v>896240</v>
      </c>
      <c r="E477">
        <v>758640</v>
      </c>
      <c r="F477">
        <v>728640</v>
      </c>
      <c r="G477">
        <v>698640</v>
      </c>
      <c r="H477">
        <v>668640</v>
      </c>
      <c r="I477">
        <v>638640</v>
      </c>
      <c r="J477">
        <v>608640</v>
      </c>
      <c r="K477">
        <v>578640</v>
      </c>
      <c r="L477">
        <v>548640</v>
      </c>
      <c r="M477">
        <v>518640</v>
      </c>
    </row>
    <row r="478" spans="1:13" x14ac:dyDescent="0.3">
      <c r="A478">
        <v>7760000</v>
      </c>
      <c r="B478">
        <v>7780000</v>
      </c>
      <c r="C478">
        <v>950070</v>
      </c>
      <c r="D478">
        <v>900750</v>
      </c>
      <c r="E478">
        <v>762860</v>
      </c>
      <c r="F478">
        <v>732860</v>
      </c>
      <c r="G478">
        <v>702860</v>
      </c>
      <c r="H478">
        <v>672860</v>
      </c>
      <c r="I478">
        <v>642860</v>
      </c>
      <c r="J478">
        <v>612860</v>
      </c>
      <c r="K478">
        <v>582860</v>
      </c>
      <c r="L478">
        <v>552860</v>
      </c>
      <c r="M478">
        <v>522860</v>
      </c>
    </row>
    <row r="479" spans="1:13" x14ac:dyDescent="0.3">
      <c r="A479">
        <v>7780000</v>
      </c>
      <c r="B479">
        <v>7800000</v>
      </c>
      <c r="C479">
        <v>954610</v>
      </c>
      <c r="D479">
        <v>905260</v>
      </c>
      <c r="E479">
        <v>767080</v>
      </c>
      <c r="F479">
        <v>737080</v>
      </c>
      <c r="G479">
        <v>707080</v>
      </c>
      <c r="H479">
        <v>677080</v>
      </c>
      <c r="I479">
        <v>647080</v>
      </c>
      <c r="J479">
        <v>617080</v>
      </c>
      <c r="K479">
        <v>587080</v>
      </c>
      <c r="L479">
        <v>557080</v>
      </c>
      <c r="M479">
        <v>527080</v>
      </c>
    </row>
    <row r="480" spans="1:13" x14ac:dyDescent="0.3">
      <c r="A480">
        <v>7800000</v>
      </c>
      <c r="B480">
        <v>7820000</v>
      </c>
      <c r="C480">
        <v>959140</v>
      </c>
      <c r="D480">
        <v>909770</v>
      </c>
      <c r="E480">
        <v>771310</v>
      </c>
      <c r="F480">
        <v>741310</v>
      </c>
      <c r="G480">
        <v>711310</v>
      </c>
      <c r="H480">
        <v>681310</v>
      </c>
      <c r="I480">
        <v>651310</v>
      </c>
      <c r="J480">
        <v>621310</v>
      </c>
      <c r="K480">
        <v>591310</v>
      </c>
      <c r="L480">
        <v>561310</v>
      </c>
      <c r="M480">
        <v>531310</v>
      </c>
    </row>
    <row r="481" spans="1:13" x14ac:dyDescent="0.3">
      <c r="A481">
        <v>7820000</v>
      </c>
      <c r="B481">
        <v>7840000</v>
      </c>
      <c r="C481">
        <v>963680</v>
      </c>
      <c r="D481">
        <v>914280</v>
      </c>
      <c r="E481">
        <v>775530</v>
      </c>
      <c r="F481">
        <v>745530</v>
      </c>
      <c r="G481">
        <v>715530</v>
      </c>
      <c r="H481">
        <v>685530</v>
      </c>
      <c r="I481">
        <v>655530</v>
      </c>
      <c r="J481">
        <v>625530</v>
      </c>
      <c r="K481">
        <v>595530</v>
      </c>
      <c r="L481">
        <v>565530</v>
      </c>
      <c r="M481">
        <v>535530</v>
      </c>
    </row>
    <row r="482" spans="1:13" x14ac:dyDescent="0.3">
      <c r="A482">
        <v>7840000</v>
      </c>
      <c r="B482">
        <v>7860000</v>
      </c>
      <c r="C482">
        <v>968220</v>
      </c>
      <c r="D482">
        <v>918800</v>
      </c>
      <c r="E482">
        <v>779760</v>
      </c>
      <c r="F482">
        <v>749760</v>
      </c>
      <c r="G482">
        <v>719760</v>
      </c>
      <c r="H482">
        <v>689760</v>
      </c>
      <c r="I482">
        <v>659760</v>
      </c>
      <c r="J482">
        <v>629760</v>
      </c>
      <c r="K482">
        <v>599760</v>
      </c>
      <c r="L482">
        <v>569760</v>
      </c>
      <c r="M482">
        <v>539760</v>
      </c>
    </row>
    <row r="483" spans="1:13" x14ac:dyDescent="0.3">
      <c r="A483">
        <v>7860000</v>
      </c>
      <c r="B483">
        <v>7880000</v>
      </c>
      <c r="C483">
        <v>972750</v>
      </c>
      <c r="D483">
        <v>923310</v>
      </c>
      <c r="E483">
        <v>783980</v>
      </c>
      <c r="F483">
        <v>753980</v>
      </c>
      <c r="G483">
        <v>723980</v>
      </c>
      <c r="H483">
        <v>693980</v>
      </c>
      <c r="I483">
        <v>663980</v>
      </c>
      <c r="J483">
        <v>633980</v>
      </c>
      <c r="K483">
        <v>603980</v>
      </c>
      <c r="L483">
        <v>573980</v>
      </c>
      <c r="M483">
        <v>543980</v>
      </c>
    </row>
    <row r="484" spans="1:13" x14ac:dyDescent="0.3">
      <c r="A484">
        <v>7880000</v>
      </c>
      <c r="B484">
        <v>7900000</v>
      </c>
      <c r="C484">
        <v>977290</v>
      </c>
      <c r="D484">
        <v>927820</v>
      </c>
      <c r="E484">
        <v>788200</v>
      </c>
      <c r="F484">
        <v>758200</v>
      </c>
      <c r="G484">
        <v>728200</v>
      </c>
      <c r="H484">
        <v>698200</v>
      </c>
      <c r="I484">
        <v>668200</v>
      </c>
      <c r="J484">
        <v>638200</v>
      </c>
      <c r="K484">
        <v>608200</v>
      </c>
      <c r="L484">
        <v>578200</v>
      </c>
      <c r="M484">
        <v>548200</v>
      </c>
    </row>
    <row r="485" spans="1:13" x14ac:dyDescent="0.3">
      <c r="A485">
        <v>7900000</v>
      </c>
      <c r="B485">
        <v>7920000</v>
      </c>
      <c r="C485">
        <v>981820</v>
      </c>
      <c r="D485">
        <v>932330</v>
      </c>
      <c r="E485">
        <v>792430</v>
      </c>
      <c r="F485">
        <v>762430</v>
      </c>
      <c r="G485">
        <v>732430</v>
      </c>
      <c r="H485">
        <v>702430</v>
      </c>
      <c r="I485">
        <v>672430</v>
      </c>
      <c r="J485">
        <v>642430</v>
      </c>
      <c r="K485">
        <v>612430</v>
      </c>
      <c r="L485">
        <v>582430</v>
      </c>
      <c r="M485">
        <v>552430</v>
      </c>
    </row>
    <row r="486" spans="1:13" x14ac:dyDescent="0.3">
      <c r="A486">
        <v>7920000</v>
      </c>
      <c r="B486">
        <v>7940000</v>
      </c>
      <c r="C486">
        <v>986360</v>
      </c>
      <c r="D486">
        <v>936840</v>
      </c>
      <c r="E486">
        <v>796650</v>
      </c>
      <c r="F486">
        <v>766650</v>
      </c>
      <c r="G486">
        <v>736650</v>
      </c>
      <c r="H486">
        <v>706650</v>
      </c>
      <c r="I486">
        <v>676650</v>
      </c>
      <c r="J486">
        <v>646650</v>
      </c>
      <c r="K486">
        <v>616650</v>
      </c>
      <c r="L486">
        <v>586650</v>
      </c>
      <c r="M486">
        <v>556650</v>
      </c>
    </row>
    <row r="487" spans="1:13" x14ac:dyDescent="0.3">
      <c r="A487">
        <v>7940000</v>
      </c>
      <c r="B487">
        <v>7960000</v>
      </c>
      <c r="C487">
        <v>990900</v>
      </c>
      <c r="D487">
        <v>941360</v>
      </c>
      <c r="E487">
        <v>800880</v>
      </c>
      <c r="F487">
        <v>770880</v>
      </c>
      <c r="G487">
        <v>740880</v>
      </c>
      <c r="H487">
        <v>710880</v>
      </c>
      <c r="I487">
        <v>680880</v>
      </c>
      <c r="J487">
        <v>650880</v>
      </c>
      <c r="K487">
        <v>620880</v>
      </c>
      <c r="L487">
        <v>590880</v>
      </c>
      <c r="M487">
        <v>560880</v>
      </c>
    </row>
    <row r="488" spans="1:13" x14ac:dyDescent="0.3">
      <c r="A488">
        <v>7960000</v>
      </c>
      <c r="B488">
        <v>7980000</v>
      </c>
      <c r="C488">
        <v>995430</v>
      </c>
      <c r="D488">
        <v>945870</v>
      </c>
      <c r="E488">
        <v>805100</v>
      </c>
      <c r="F488">
        <v>775100</v>
      </c>
      <c r="G488">
        <v>745100</v>
      </c>
      <c r="H488">
        <v>715100</v>
      </c>
      <c r="I488">
        <v>685100</v>
      </c>
      <c r="J488">
        <v>655100</v>
      </c>
      <c r="K488">
        <v>625100</v>
      </c>
      <c r="L488">
        <v>595100</v>
      </c>
      <c r="M488">
        <v>565100</v>
      </c>
    </row>
    <row r="489" spans="1:13" x14ac:dyDescent="0.3">
      <c r="A489">
        <v>7980000</v>
      </c>
      <c r="B489">
        <v>8000000</v>
      </c>
      <c r="C489">
        <v>999970</v>
      </c>
      <c r="D489">
        <v>950380</v>
      </c>
      <c r="E489">
        <v>809320</v>
      </c>
      <c r="F489">
        <v>779320</v>
      </c>
      <c r="G489">
        <v>749320</v>
      </c>
      <c r="H489">
        <v>719320</v>
      </c>
      <c r="I489">
        <v>689320</v>
      </c>
      <c r="J489">
        <v>659320</v>
      </c>
      <c r="K489">
        <v>629320</v>
      </c>
      <c r="L489">
        <v>599320</v>
      </c>
      <c r="M489">
        <v>569320</v>
      </c>
    </row>
    <row r="490" spans="1:13" x14ac:dyDescent="0.3">
      <c r="A490">
        <v>8000000</v>
      </c>
      <c r="B490">
        <v>8020000</v>
      </c>
      <c r="C490">
        <v>1004500</v>
      </c>
      <c r="D490">
        <v>954890</v>
      </c>
      <c r="E490">
        <v>813550</v>
      </c>
      <c r="F490">
        <v>783550</v>
      </c>
      <c r="G490">
        <v>753550</v>
      </c>
      <c r="H490">
        <v>723550</v>
      </c>
      <c r="I490">
        <v>693550</v>
      </c>
      <c r="J490">
        <v>663550</v>
      </c>
      <c r="K490">
        <v>633550</v>
      </c>
      <c r="L490">
        <v>603550</v>
      </c>
      <c r="M490">
        <v>573550</v>
      </c>
    </row>
    <row r="491" spans="1:13" x14ac:dyDescent="0.3">
      <c r="A491">
        <v>8020000</v>
      </c>
      <c r="B491">
        <v>8040000</v>
      </c>
      <c r="C491">
        <v>1009040</v>
      </c>
      <c r="D491">
        <v>959400</v>
      </c>
      <c r="E491">
        <v>817770</v>
      </c>
      <c r="F491">
        <v>787770</v>
      </c>
      <c r="G491">
        <v>757770</v>
      </c>
      <c r="H491">
        <v>727770</v>
      </c>
      <c r="I491">
        <v>697770</v>
      </c>
      <c r="J491">
        <v>667770</v>
      </c>
      <c r="K491">
        <v>637770</v>
      </c>
      <c r="L491">
        <v>607770</v>
      </c>
      <c r="M491">
        <v>577770</v>
      </c>
    </row>
    <row r="492" spans="1:13" x14ac:dyDescent="0.3">
      <c r="A492">
        <v>8040000</v>
      </c>
      <c r="B492">
        <v>8060000</v>
      </c>
      <c r="C492">
        <v>1013580</v>
      </c>
      <c r="D492">
        <v>963920</v>
      </c>
      <c r="E492">
        <v>822000</v>
      </c>
      <c r="F492">
        <v>792000</v>
      </c>
      <c r="G492">
        <v>762000</v>
      </c>
      <c r="H492">
        <v>732000</v>
      </c>
      <c r="I492">
        <v>702000</v>
      </c>
      <c r="J492">
        <v>672000</v>
      </c>
      <c r="K492">
        <v>642000</v>
      </c>
      <c r="L492">
        <v>612000</v>
      </c>
      <c r="M492">
        <v>582000</v>
      </c>
    </row>
    <row r="493" spans="1:13" x14ac:dyDescent="0.3">
      <c r="A493">
        <v>8060000</v>
      </c>
      <c r="B493">
        <v>8080000</v>
      </c>
      <c r="C493">
        <v>1018110</v>
      </c>
      <c r="D493">
        <v>968430</v>
      </c>
      <c r="E493">
        <v>826220</v>
      </c>
      <c r="F493">
        <v>796220</v>
      </c>
      <c r="G493">
        <v>766220</v>
      </c>
      <c r="H493">
        <v>736220</v>
      </c>
      <c r="I493">
        <v>706220</v>
      </c>
      <c r="J493">
        <v>676220</v>
      </c>
      <c r="K493">
        <v>646220</v>
      </c>
      <c r="L493">
        <v>616220</v>
      </c>
      <c r="M493">
        <v>586220</v>
      </c>
    </row>
    <row r="494" spans="1:13" x14ac:dyDescent="0.3">
      <c r="A494">
        <v>8080000</v>
      </c>
      <c r="B494">
        <v>8100000</v>
      </c>
      <c r="C494">
        <v>1022650</v>
      </c>
      <c r="D494">
        <v>972940</v>
      </c>
      <c r="E494">
        <v>830440</v>
      </c>
      <c r="F494">
        <v>800440</v>
      </c>
      <c r="G494">
        <v>770440</v>
      </c>
      <c r="H494">
        <v>740440</v>
      </c>
      <c r="I494">
        <v>710440</v>
      </c>
      <c r="J494">
        <v>680440</v>
      </c>
      <c r="K494">
        <v>650440</v>
      </c>
      <c r="L494">
        <v>620440</v>
      </c>
      <c r="M494">
        <v>590440</v>
      </c>
    </row>
    <row r="495" spans="1:13" x14ac:dyDescent="0.3">
      <c r="A495">
        <v>8100000</v>
      </c>
      <c r="B495">
        <v>8120000</v>
      </c>
      <c r="C495">
        <v>1027180</v>
      </c>
      <c r="D495">
        <v>977450</v>
      </c>
      <c r="E495">
        <v>834670</v>
      </c>
      <c r="F495">
        <v>804670</v>
      </c>
      <c r="G495">
        <v>774670</v>
      </c>
      <c r="H495">
        <v>744670</v>
      </c>
      <c r="I495">
        <v>714670</v>
      </c>
      <c r="J495">
        <v>684670</v>
      </c>
      <c r="K495">
        <v>654670</v>
      </c>
      <c r="L495">
        <v>624670</v>
      </c>
      <c r="M495">
        <v>594670</v>
      </c>
    </row>
    <row r="496" spans="1:13" x14ac:dyDescent="0.3">
      <c r="A496">
        <v>8120000</v>
      </c>
      <c r="B496">
        <v>8140000</v>
      </c>
      <c r="C496">
        <v>1031720</v>
      </c>
      <c r="D496">
        <v>981960</v>
      </c>
      <c r="E496">
        <v>838890</v>
      </c>
      <c r="F496">
        <v>808890</v>
      </c>
      <c r="G496">
        <v>778890</v>
      </c>
      <c r="H496">
        <v>748890</v>
      </c>
      <c r="I496">
        <v>718890</v>
      </c>
      <c r="J496">
        <v>688890</v>
      </c>
      <c r="K496">
        <v>658890</v>
      </c>
      <c r="L496">
        <v>628890</v>
      </c>
      <c r="M496">
        <v>598890</v>
      </c>
    </row>
    <row r="497" spans="1:13" x14ac:dyDescent="0.3">
      <c r="A497">
        <v>8140000</v>
      </c>
      <c r="B497">
        <v>8160000</v>
      </c>
      <c r="C497">
        <v>1036260</v>
      </c>
      <c r="D497">
        <v>986480</v>
      </c>
      <c r="E497">
        <v>843120</v>
      </c>
      <c r="F497">
        <v>813120</v>
      </c>
      <c r="G497">
        <v>783120</v>
      </c>
      <c r="H497">
        <v>753120</v>
      </c>
      <c r="I497">
        <v>723120</v>
      </c>
      <c r="J497">
        <v>693120</v>
      </c>
      <c r="K497">
        <v>663120</v>
      </c>
      <c r="L497">
        <v>633120</v>
      </c>
      <c r="M497">
        <v>603120</v>
      </c>
    </row>
    <row r="498" spans="1:13" x14ac:dyDescent="0.3">
      <c r="A498">
        <v>8160000</v>
      </c>
      <c r="B498">
        <v>8180000</v>
      </c>
      <c r="C498">
        <v>1040790</v>
      </c>
      <c r="D498">
        <v>990990</v>
      </c>
      <c r="E498">
        <v>847340</v>
      </c>
      <c r="F498">
        <v>817340</v>
      </c>
      <c r="G498">
        <v>787340</v>
      </c>
      <c r="H498">
        <v>757340</v>
      </c>
      <c r="I498">
        <v>727340</v>
      </c>
      <c r="J498">
        <v>697340</v>
      </c>
      <c r="K498">
        <v>667340</v>
      </c>
      <c r="L498">
        <v>637340</v>
      </c>
      <c r="M498">
        <v>607340</v>
      </c>
    </row>
    <row r="499" spans="1:13" x14ac:dyDescent="0.3">
      <c r="A499">
        <v>8180000</v>
      </c>
      <c r="B499">
        <v>8200000</v>
      </c>
      <c r="C499">
        <v>1045330</v>
      </c>
      <c r="D499">
        <v>995500</v>
      </c>
      <c r="E499">
        <v>851560</v>
      </c>
      <c r="F499">
        <v>821560</v>
      </c>
      <c r="G499">
        <v>791560</v>
      </c>
      <c r="H499">
        <v>761560</v>
      </c>
      <c r="I499">
        <v>731560</v>
      </c>
      <c r="J499">
        <v>701560</v>
      </c>
      <c r="K499">
        <v>671560</v>
      </c>
      <c r="L499">
        <v>641560</v>
      </c>
      <c r="M499">
        <v>611560</v>
      </c>
    </row>
    <row r="500" spans="1:13" x14ac:dyDescent="0.3">
      <c r="A500">
        <v>8200000</v>
      </c>
      <c r="B500">
        <v>8220000</v>
      </c>
      <c r="C500">
        <v>1049860</v>
      </c>
      <c r="D500">
        <v>1000010</v>
      </c>
      <c r="E500">
        <v>855790</v>
      </c>
      <c r="F500">
        <v>825790</v>
      </c>
      <c r="G500">
        <v>795790</v>
      </c>
      <c r="H500">
        <v>765790</v>
      </c>
      <c r="I500">
        <v>735790</v>
      </c>
      <c r="J500">
        <v>705790</v>
      </c>
      <c r="K500">
        <v>675790</v>
      </c>
      <c r="L500">
        <v>645790</v>
      </c>
      <c r="M500">
        <v>615790</v>
      </c>
    </row>
    <row r="501" spans="1:13" x14ac:dyDescent="0.3">
      <c r="A501">
        <v>8220000</v>
      </c>
      <c r="B501">
        <v>8240000</v>
      </c>
      <c r="C501">
        <v>1054400</v>
      </c>
      <c r="D501">
        <v>1004520</v>
      </c>
      <c r="E501">
        <v>860010</v>
      </c>
      <c r="F501">
        <v>830010</v>
      </c>
      <c r="G501">
        <v>800010</v>
      </c>
      <c r="H501">
        <v>770010</v>
      </c>
      <c r="I501">
        <v>740010</v>
      </c>
      <c r="J501">
        <v>710010</v>
      </c>
      <c r="K501">
        <v>680010</v>
      </c>
      <c r="L501">
        <v>650010</v>
      </c>
      <c r="M501">
        <v>620010</v>
      </c>
    </row>
    <row r="502" spans="1:13" x14ac:dyDescent="0.3">
      <c r="A502">
        <v>8240000</v>
      </c>
      <c r="B502">
        <v>8260000</v>
      </c>
      <c r="C502">
        <v>1058940</v>
      </c>
      <c r="D502">
        <v>1009040</v>
      </c>
      <c r="E502">
        <v>864240</v>
      </c>
      <c r="F502">
        <v>834240</v>
      </c>
      <c r="G502">
        <v>804240</v>
      </c>
      <c r="H502">
        <v>774240</v>
      </c>
      <c r="I502">
        <v>744240</v>
      </c>
      <c r="J502">
        <v>714240</v>
      </c>
      <c r="K502">
        <v>684240</v>
      </c>
      <c r="L502">
        <v>654240</v>
      </c>
      <c r="M502">
        <v>624240</v>
      </c>
    </row>
    <row r="503" spans="1:13" x14ac:dyDescent="0.3">
      <c r="A503">
        <v>8260000</v>
      </c>
      <c r="B503">
        <v>8280000</v>
      </c>
      <c r="C503">
        <v>1063470</v>
      </c>
      <c r="D503">
        <v>1013550</v>
      </c>
      <c r="E503">
        <v>868460</v>
      </c>
      <c r="F503">
        <v>838460</v>
      </c>
      <c r="G503">
        <v>808460</v>
      </c>
      <c r="H503">
        <v>778460</v>
      </c>
      <c r="I503">
        <v>748460</v>
      </c>
      <c r="J503">
        <v>718460</v>
      </c>
      <c r="K503">
        <v>688460</v>
      </c>
      <c r="L503">
        <v>658460</v>
      </c>
      <c r="M503">
        <v>628460</v>
      </c>
    </row>
    <row r="504" spans="1:13" x14ac:dyDescent="0.3">
      <c r="A504">
        <v>8280000</v>
      </c>
      <c r="B504">
        <v>8300000</v>
      </c>
      <c r="C504">
        <v>1068010</v>
      </c>
      <c r="D504">
        <v>1018060</v>
      </c>
      <c r="E504">
        <v>872680</v>
      </c>
      <c r="F504">
        <v>842680</v>
      </c>
      <c r="G504">
        <v>812680</v>
      </c>
      <c r="H504">
        <v>782680</v>
      </c>
      <c r="I504">
        <v>752680</v>
      </c>
      <c r="J504">
        <v>722680</v>
      </c>
      <c r="K504">
        <v>692680</v>
      </c>
      <c r="L504">
        <v>662680</v>
      </c>
      <c r="M504">
        <v>632680</v>
      </c>
    </row>
    <row r="505" spans="1:13" x14ac:dyDescent="0.3">
      <c r="A505">
        <v>8300000</v>
      </c>
      <c r="B505">
        <v>8320000</v>
      </c>
      <c r="C505">
        <v>1072540</v>
      </c>
      <c r="D505">
        <v>1022570</v>
      </c>
      <c r="E505">
        <v>876910</v>
      </c>
      <c r="F505">
        <v>846910</v>
      </c>
      <c r="G505">
        <v>816910</v>
      </c>
      <c r="H505">
        <v>786910</v>
      </c>
      <c r="I505">
        <v>756910</v>
      </c>
      <c r="J505">
        <v>726910</v>
      </c>
      <c r="K505">
        <v>696910</v>
      </c>
      <c r="L505">
        <v>666910</v>
      </c>
      <c r="M505">
        <v>636910</v>
      </c>
    </row>
    <row r="506" spans="1:13" x14ac:dyDescent="0.3">
      <c r="A506">
        <v>8320000</v>
      </c>
      <c r="B506">
        <v>8340000</v>
      </c>
      <c r="C506">
        <v>1077080</v>
      </c>
      <c r="D506">
        <v>1027080</v>
      </c>
      <c r="E506">
        <v>881130</v>
      </c>
      <c r="F506">
        <v>851130</v>
      </c>
      <c r="G506">
        <v>821130</v>
      </c>
      <c r="H506">
        <v>791130</v>
      </c>
      <c r="I506">
        <v>761130</v>
      </c>
      <c r="J506">
        <v>731130</v>
      </c>
      <c r="K506">
        <v>701130</v>
      </c>
      <c r="L506">
        <v>671130</v>
      </c>
      <c r="M506">
        <v>641130</v>
      </c>
    </row>
    <row r="507" spans="1:13" x14ac:dyDescent="0.3">
      <c r="A507">
        <v>8340000</v>
      </c>
      <c r="B507">
        <v>8360000</v>
      </c>
      <c r="C507">
        <v>1081740</v>
      </c>
      <c r="D507">
        <v>1031720</v>
      </c>
      <c r="E507">
        <v>885480</v>
      </c>
      <c r="F507">
        <v>855480</v>
      </c>
      <c r="G507">
        <v>825480</v>
      </c>
      <c r="H507">
        <v>795480</v>
      </c>
      <c r="I507">
        <v>765480</v>
      </c>
      <c r="J507">
        <v>735480</v>
      </c>
      <c r="K507">
        <v>705480</v>
      </c>
      <c r="L507">
        <v>675480</v>
      </c>
      <c r="M507">
        <v>645480</v>
      </c>
    </row>
    <row r="508" spans="1:13" x14ac:dyDescent="0.3">
      <c r="A508">
        <v>8360000</v>
      </c>
      <c r="B508">
        <v>8380000</v>
      </c>
      <c r="C508">
        <v>1086420</v>
      </c>
      <c r="D508">
        <v>1036370</v>
      </c>
      <c r="E508">
        <v>889840</v>
      </c>
      <c r="F508">
        <v>859840</v>
      </c>
      <c r="G508">
        <v>829840</v>
      </c>
      <c r="H508">
        <v>799840</v>
      </c>
      <c r="I508">
        <v>769840</v>
      </c>
      <c r="J508">
        <v>739840</v>
      </c>
      <c r="K508">
        <v>709840</v>
      </c>
      <c r="L508">
        <v>679840</v>
      </c>
      <c r="M508">
        <v>649840</v>
      </c>
    </row>
    <row r="509" spans="1:13" x14ac:dyDescent="0.3">
      <c r="A509">
        <v>8380000</v>
      </c>
      <c r="B509">
        <v>8400000</v>
      </c>
      <c r="C509">
        <v>1091100</v>
      </c>
      <c r="D509">
        <v>1041030</v>
      </c>
      <c r="E509">
        <v>894210</v>
      </c>
      <c r="F509">
        <v>864210</v>
      </c>
      <c r="G509">
        <v>834210</v>
      </c>
      <c r="H509">
        <v>804210</v>
      </c>
      <c r="I509">
        <v>774210</v>
      </c>
      <c r="J509">
        <v>744210</v>
      </c>
      <c r="K509">
        <v>714210</v>
      </c>
      <c r="L509">
        <v>684210</v>
      </c>
      <c r="M509">
        <v>654210</v>
      </c>
    </row>
    <row r="510" spans="1:13" x14ac:dyDescent="0.3">
      <c r="A510">
        <v>8400000</v>
      </c>
      <c r="B510">
        <v>8420000</v>
      </c>
      <c r="C510">
        <v>1095780</v>
      </c>
      <c r="D510">
        <v>1045680</v>
      </c>
      <c r="E510">
        <v>898580</v>
      </c>
      <c r="F510">
        <v>868580</v>
      </c>
      <c r="G510">
        <v>838580</v>
      </c>
      <c r="H510">
        <v>808580</v>
      </c>
      <c r="I510">
        <v>778580</v>
      </c>
      <c r="J510">
        <v>748580</v>
      </c>
      <c r="K510">
        <v>718580</v>
      </c>
      <c r="L510">
        <v>688580</v>
      </c>
      <c r="M510">
        <v>658580</v>
      </c>
    </row>
    <row r="511" spans="1:13" x14ac:dyDescent="0.3">
      <c r="A511">
        <v>8420000</v>
      </c>
      <c r="B511">
        <v>8440000</v>
      </c>
      <c r="C511">
        <v>1100460</v>
      </c>
      <c r="D511">
        <v>1050340</v>
      </c>
      <c r="E511">
        <v>902950</v>
      </c>
      <c r="F511">
        <v>872950</v>
      </c>
      <c r="G511">
        <v>842950</v>
      </c>
      <c r="H511">
        <v>812950</v>
      </c>
      <c r="I511">
        <v>782950</v>
      </c>
      <c r="J511">
        <v>752950</v>
      </c>
      <c r="K511">
        <v>722950</v>
      </c>
      <c r="L511">
        <v>692950</v>
      </c>
      <c r="M511">
        <v>662950</v>
      </c>
    </row>
    <row r="512" spans="1:13" x14ac:dyDescent="0.3">
      <c r="A512">
        <v>8440000</v>
      </c>
      <c r="B512">
        <v>8460000</v>
      </c>
      <c r="C512">
        <v>1105140</v>
      </c>
      <c r="D512">
        <v>1055000</v>
      </c>
      <c r="E512">
        <v>907320</v>
      </c>
      <c r="F512">
        <v>877320</v>
      </c>
      <c r="G512">
        <v>847320</v>
      </c>
      <c r="H512">
        <v>817320</v>
      </c>
      <c r="I512">
        <v>787320</v>
      </c>
      <c r="J512">
        <v>757320</v>
      </c>
      <c r="K512">
        <v>727320</v>
      </c>
      <c r="L512">
        <v>697320</v>
      </c>
      <c r="M512">
        <v>667320</v>
      </c>
    </row>
    <row r="513" spans="1:13" x14ac:dyDescent="0.3">
      <c r="A513">
        <v>8460000</v>
      </c>
      <c r="B513">
        <v>8480000</v>
      </c>
      <c r="C513">
        <v>1109820</v>
      </c>
      <c r="D513">
        <v>1059650</v>
      </c>
      <c r="E513">
        <v>911680</v>
      </c>
      <c r="F513">
        <v>881680</v>
      </c>
      <c r="G513">
        <v>851680</v>
      </c>
      <c r="H513">
        <v>821680</v>
      </c>
      <c r="I513">
        <v>791680</v>
      </c>
      <c r="J513">
        <v>761680</v>
      </c>
      <c r="K513">
        <v>731680</v>
      </c>
      <c r="L513">
        <v>701680</v>
      </c>
      <c r="M513">
        <v>671680</v>
      </c>
    </row>
    <row r="514" spans="1:13" x14ac:dyDescent="0.3">
      <c r="A514">
        <v>8480000</v>
      </c>
      <c r="B514">
        <v>8500000</v>
      </c>
      <c r="C514">
        <v>1114500</v>
      </c>
      <c r="D514">
        <v>1064310</v>
      </c>
      <c r="E514">
        <v>916050</v>
      </c>
      <c r="F514">
        <v>886050</v>
      </c>
      <c r="G514">
        <v>856050</v>
      </c>
      <c r="H514">
        <v>826050</v>
      </c>
      <c r="I514">
        <v>796050</v>
      </c>
      <c r="J514">
        <v>766050</v>
      </c>
      <c r="K514">
        <v>736050</v>
      </c>
      <c r="L514">
        <v>706050</v>
      </c>
      <c r="M514">
        <v>676050</v>
      </c>
    </row>
    <row r="515" spans="1:13" x14ac:dyDescent="0.3">
      <c r="A515">
        <v>8500000</v>
      </c>
      <c r="B515">
        <v>8520000</v>
      </c>
      <c r="C515">
        <v>1119180</v>
      </c>
      <c r="D515">
        <v>1068960</v>
      </c>
      <c r="E515">
        <v>920420</v>
      </c>
      <c r="F515">
        <v>890420</v>
      </c>
      <c r="G515">
        <v>860420</v>
      </c>
      <c r="H515">
        <v>830420</v>
      </c>
      <c r="I515">
        <v>800420</v>
      </c>
      <c r="J515">
        <v>770420</v>
      </c>
      <c r="K515">
        <v>740420</v>
      </c>
      <c r="L515">
        <v>710420</v>
      </c>
      <c r="M515">
        <v>680420</v>
      </c>
    </row>
    <row r="516" spans="1:13" x14ac:dyDescent="0.3">
      <c r="A516">
        <v>8520000</v>
      </c>
      <c r="B516">
        <v>8540000</v>
      </c>
      <c r="C516">
        <v>1123860</v>
      </c>
      <c r="D516">
        <v>1073620</v>
      </c>
      <c r="E516">
        <v>924790</v>
      </c>
      <c r="F516">
        <v>894790</v>
      </c>
      <c r="G516">
        <v>864790</v>
      </c>
      <c r="H516">
        <v>834790</v>
      </c>
      <c r="I516">
        <v>804790</v>
      </c>
      <c r="J516">
        <v>774790</v>
      </c>
      <c r="K516">
        <v>744790</v>
      </c>
      <c r="L516">
        <v>714790</v>
      </c>
      <c r="M516">
        <v>684790</v>
      </c>
    </row>
    <row r="517" spans="1:13" x14ac:dyDescent="0.3">
      <c r="A517">
        <v>8540000</v>
      </c>
      <c r="B517">
        <v>8560000</v>
      </c>
      <c r="C517">
        <v>1128540</v>
      </c>
      <c r="D517">
        <v>1078280</v>
      </c>
      <c r="E517">
        <v>929160</v>
      </c>
      <c r="F517">
        <v>899160</v>
      </c>
      <c r="G517">
        <v>869160</v>
      </c>
      <c r="H517">
        <v>839160</v>
      </c>
      <c r="I517">
        <v>809160</v>
      </c>
      <c r="J517">
        <v>779160</v>
      </c>
      <c r="K517">
        <v>749160</v>
      </c>
      <c r="L517">
        <v>719160</v>
      </c>
      <c r="M517">
        <v>689160</v>
      </c>
    </row>
    <row r="518" spans="1:13" x14ac:dyDescent="0.3">
      <c r="A518">
        <v>8560000</v>
      </c>
      <c r="B518">
        <v>8580000</v>
      </c>
      <c r="C518">
        <v>1133220</v>
      </c>
      <c r="D518">
        <v>1082930</v>
      </c>
      <c r="E518">
        <v>933520</v>
      </c>
      <c r="F518">
        <v>903520</v>
      </c>
      <c r="G518">
        <v>873520</v>
      </c>
      <c r="H518">
        <v>843520</v>
      </c>
      <c r="I518">
        <v>813520</v>
      </c>
      <c r="J518">
        <v>783520</v>
      </c>
      <c r="K518">
        <v>753520</v>
      </c>
      <c r="L518">
        <v>723520</v>
      </c>
      <c r="M518">
        <v>693520</v>
      </c>
    </row>
    <row r="519" spans="1:13" x14ac:dyDescent="0.3">
      <c r="A519">
        <v>8580000</v>
      </c>
      <c r="B519">
        <v>8600000</v>
      </c>
      <c r="C519">
        <v>1137900</v>
      </c>
      <c r="D519">
        <v>1087590</v>
      </c>
      <c r="E519">
        <v>937890</v>
      </c>
      <c r="F519">
        <v>907890</v>
      </c>
      <c r="G519">
        <v>877890</v>
      </c>
      <c r="H519">
        <v>847890</v>
      </c>
      <c r="I519">
        <v>817890</v>
      </c>
      <c r="J519">
        <v>787890</v>
      </c>
      <c r="K519">
        <v>757890</v>
      </c>
      <c r="L519">
        <v>727890</v>
      </c>
      <c r="M519">
        <v>697890</v>
      </c>
    </row>
    <row r="520" spans="1:13" x14ac:dyDescent="0.3">
      <c r="A520">
        <v>8600000</v>
      </c>
      <c r="B520">
        <v>8620000</v>
      </c>
      <c r="C520">
        <v>1142580</v>
      </c>
      <c r="D520">
        <v>1092240</v>
      </c>
      <c r="E520">
        <v>942260</v>
      </c>
      <c r="F520">
        <v>912260</v>
      </c>
      <c r="G520">
        <v>882260</v>
      </c>
      <c r="H520">
        <v>852260</v>
      </c>
      <c r="I520">
        <v>822260</v>
      </c>
      <c r="J520">
        <v>792260</v>
      </c>
      <c r="K520">
        <v>762260</v>
      </c>
      <c r="L520">
        <v>732260</v>
      </c>
      <c r="M520">
        <v>702260</v>
      </c>
    </row>
    <row r="521" spans="1:13" x14ac:dyDescent="0.3">
      <c r="A521">
        <v>8620000</v>
      </c>
      <c r="B521">
        <v>8640000</v>
      </c>
      <c r="C521">
        <v>1147260</v>
      </c>
      <c r="D521">
        <v>1096900</v>
      </c>
      <c r="E521">
        <v>946630</v>
      </c>
      <c r="F521">
        <v>916630</v>
      </c>
      <c r="G521">
        <v>886630</v>
      </c>
      <c r="H521">
        <v>856630</v>
      </c>
      <c r="I521">
        <v>826630</v>
      </c>
      <c r="J521">
        <v>796630</v>
      </c>
      <c r="K521">
        <v>766630</v>
      </c>
      <c r="L521">
        <v>736630</v>
      </c>
      <c r="M521">
        <v>706630</v>
      </c>
    </row>
    <row r="522" spans="1:13" x14ac:dyDescent="0.3">
      <c r="A522">
        <v>8640000</v>
      </c>
      <c r="B522">
        <v>8660000</v>
      </c>
      <c r="C522">
        <v>1151940</v>
      </c>
      <c r="D522">
        <v>1101560</v>
      </c>
      <c r="E522">
        <v>951000</v>
      </c>
      <c r="F522">
        <v>921000</v>
      </c>
      <c r="G522">
        <v>891000</v>
      </c>
      <c r="H522">
        <v>861000</v>
      </c>
      <c r="I522">
        <v>831000</v>
      </c>
      <c r="J522">
        <v>801000</v>
      </c>
      <c r="K522">
        <v>771000</v>
      </c>
      <c r="L522">
        <v>741000</v>
      </c>
      <c r="M522">
        <v>711000</v>
      </c>
    </row>
    <row r="523" spans="1:13" x14ac:dyDescent="0.3">
      <c r="A523">
        <v>8660000</v>
      </c>
      <c r="B523">
        <v>8680000</v>
      </c>
      <c r="C523">
        <v>1156620</v>
      </c>
      <c r="D523">
        <v>1106210</v>
      </c>
      <c r="E523">
        <v>955360</v>
      </c>
      <c r="F523">
        <v>925360</v>
      </c>
      <c r="G523">
        <v>895360</v>
      </c>
      <c r="H523">
        <v>865360</v>
      </c>
      <c r="I523">
        <v>835360</v>
      </c>
      <c r="J523">
        <v>805360</v>
      </c>
      <c r="K523">
        <v>775360</v>
      </c>
      <c r="L523">
        <v>745360</v>
      </c>
      <c r="M523">
        <v>715360</v>
      </c>
    </row>
    <row r="524" spans="1:13" x14ac:dyDescent="0.3">
      <c r="A524">
        <v>8680000</v>
      </c>
      <c r="B524">
        <v>8700000</v>
      </c>
      <c r="C524">
        <v>1161300</v>
      </c>
      <c r="D524">
        <v>1110870</v>
      </c>
      <c r="E524">
        <v>959730</v>
      </c>
      <c r="F524">
        <v>929730</v>
      </c>
      <c r="G524">
        <v>899730</v>
      </c>
      <c r="H524">
        <v>869730</v>
      </c>
      <c r="I524">
        <v>839730</v>
      </c>
      <c r="J524">
        <v>809730</v>
      </c>
      <c r="K524">
        <v>779730</v>
      </c>
      <c r="L524">
        <v>749730</v>
      </c>
      <c r="M524">
        <v>719730</v>
      </c>
    </row>
    <row r="525" spans="1:13" x14ac:dyDescent="0.3">
      <c r="A525">
        <v>8700000</v>
      </c>
      <c r="B525">
        <v>8720000</v>
      </c>
      <c r="C525">
        <v>1165980</v>
      </c>
      <c r="D525">
        <v>1115520</v>
      </c>
      <c r="E525">
        <v>964100</v>
      </c>
      <c r="F525">
        <v>934100</v>
      </c>
      <c r="G525">
        <v>904100</v>
      </c>
      <c r="H525">
        <v>874100</v>
      </c>
      <c r="I525">
        <v>844100</v>
      </c>
      <c r="J525">
        <v>814100</v>
      </c>
      <c r="K525">
        <v>784100</v>
      </c>
      <c r="L525">
        <v>754100</v>
      </c>
      <c r="M525">
        <v>724100</v>
      </c>
    </row>
    <row r="526" spans="1:13" x14ac:dyDescent="0.3">
      <c r="A526">
        <v>8720000</v>
      </c>
      <c r="B526">
        <v>8740000</v>
      </c>
      <c r="C526">
        <v>1170660</v>
      </c>
      <c r="D526">
        <v>1120180</v>
      </c>
      <c r="E526">
        <v>968470</v>
      </c>
      <c r="F526">
        <v>938470</v>
      </c>
      <c r="G526">
        <v>908470</v>
      </c>
      <c r="H526">
        <v>878470</v>
      </c>
      <c r="I526">
        <v>848470</v>
      </c>
      <c r="J526">
        <v>818470</v>
      </c>
      <c r="K526">
        <v>788470</v>
      </c>
      <c r="L526">
        <v>758470</v>
      </c>
      <c r="M526">
        <v>728470</v>
      </c>
    </row>
    <row r="527" spans="1:13" x14ac:dyDescent="0.3">
      <c r="A527">
        <v>8740000</v>
      </c>
      <c r="B527">
        <v>8760000</v>
      </c>
      <c r="C527">
        <v>1175340</v>
      </c>
      <c r="D527">
        <v>1124840</v>
      </c>
      <c r="E527">
        <v>972840</v>
      </c>
      <c r="F527">
        <v>942840</v>
      </c>
      <c r="G527">
        <v>912840</v>
      </c>
      <c r="H527">
        <v>882840</v>
      </c>
      <c r="I527">
        <v>852840</v>
      </c>
      <c r="J527">
        <v>822840</v>
      </c>
      <c r="K527">
        <v>792840</v>
      </c>
      <c r="L527">
        <v>762840</v>
      </c>
      <c r="M527">
        <v>732840</v>
      </c>
    </row>
    <row r="528" spans="1:13" x14ac:dyDescent="0.3">
      <c r="A528">
        <v>8760000</v>
      </c>
      <c r="B528">
        <v>8780000</v>
      </c>
      <c r="C528">
        <v>1180020</v>
      </c>
      <c r="D528">
        <v>1129490</v>
      </c>
      <c r="E528">
        <v>977200</v>
      </c>
      <c r="F528">
        <v>947200</v>
      </c>
      <c r="G528">
        <v>917200</v>
      </c>
      <c r="H528">
        <v>887200</v>
      </c>
      <c r="I528">
        <v>857200</v>
      </c>
      <c r="J528">
        <v>827200</v>
      </c>
      <c r="K528">
        <v>797200</v>
      </c>
      <c r="L528">
        <v>767200</v>
      </c>
      <c r="M528">
        <v>737200</v>
      </c>
    </row>
    <row r="529" spans="1:13" x14ac:dyDescent="0.3">
      <c r="A529">
        <v>8780000</v>
      </c>
      <c r="B529">
        <v>8800000</v>
      </c>
      <c r="C529">
        <v>1184700</v>
      </c>
      <c r="D529">
        <v>1134150</v>
      </c>
      <c r="E529">
        <v>981570</v>
      </c>
      <c r="F529">
        <v>951570</v>
      </c>
      <c r="G529">
        <v>921570</v>
      </c>
      <c r="H529">
        <v>891570</v>
      </c>
      <c r="I529">
        <v>861570</v>
      </c>
      <c r="J529">
        <v>831570</v>
      </c>
      <c r="K529">
        <v>801570</v>
      </c>
      <c r="L529">
        <v>771570</v>
      </c>
      <c r="M529">
        <v>741570</v>
      </c>
    </row>
    <row r="530" spans="1:13" x14ac:dyDescent="0.3">
      <c r="A530">
        <v>8800000</v>
      </c>
      <c r="B530">
        <v>8820000</v>
      </c>
      <c r="C530">
        <v>1189380</v>
      </c>
      <c r="D530">
        <v>1138800</v>
      </c>
      <c r="E530">
        <v>985940</v>
      </c>
      <c r="F530">
        <v>955940</v>
      </c>
      <c r="G530">
        <v>925940</v>
      </c>
      <c r="H530">
        <v>895940</v>
      </c>
      <c r="I530">
        <v>865940</v>
      </c>
      <c r="J530">
        <v>835940</v>
      </c>
      <c r="K530">
        <v>805940</v>
      </c>
      <c r="L530">
        <v>775940</v>
      </c>
      <c r="M530">
        <v>745940</v>
      </c>
    </row>
    <row r="531" spans="1:13" x14ac:dyDescent="0.3">
      <c r="A531">
        <v>8820000</v>
      </c>
      <c r="B531">
        <v>8840000</v>
      </c>
      <c r="C531">
        <v>1194060</v>
      </c>
      <c r="D531">
        <v>1143460</v>
      </c>
      <c r="E531">
        <v>990310</v>
      </c>
      <c r="F531">
        <v>960310</v>
      </c>
      <c r="G531">
        <v>930310</v>
      </c>
      <c r="H531">
        <v>900310</v>
      </c>
      <c r="I531">
        <v>870310</v>
      </c>
      <c r="J531">
        <v>840310</v>
      </c>
      <c r="K531">
        <v>810310</v>
      </c>
      <c r="L531">
        <v>780310</v>
      </c>
      <c r="M531">
        <v>750310</v>
      </c>
    </row>
    <row r="532" spans="1:13" x14ac:dyDescent="0.3">
      <c r="A532">
        <v>8840000</v>
      </c>
      <c r="B532">
        <v>8860000</v>
      </c>
      <c r="C532">
        <v>1198740</v>
      </c>
      <c r="D532">
        <v>1148120</v>
      </c>
      <c r="E532">
        <v>994680</v>
      </c>
      <c r="F532">
        <v>964680</v>
      </c>
      <c r="G532">
        <v>934680</v>
      </c>
      <c r="H532">
        <v>904680</v>
      </c>
      <c r="I532">
        <v>874680</v>
      </c>
      <c r="J532">
        <v>844680</v>
      </c>
      <c r="K532">
        <v>814680</v>
      </c>
      <c r="L532">
        <v>784680</v>
      </c>
      <c r="M532">
        <v>754680</v>
      </c>
    </row>
    <row r="533" spans="1:13" x14ac:dyDescent="0.3">
      <c r="A533">
        <v>8860000</v>
      </c>
      <c r="B533">
        <v>8880000</v>
      </c>
      <c r="C533">
        <v>1203420</v>
      </c>
      <c r="D533">
        <v>1152770</v>
      </c>
      <c r="E533">
        <v>999040</v>
      </c>
      <c r="F533">
        <v>969040</v>
      </c>
      <c r="G533">
        <v>939040</v>
      </c>
      <c r="H533">
        <v>909040</v>
      </c>
      <c r="I533">
        <v>879040</v>
      </c>
      <c r="J533">
        <v>849040</v>
      </c>
      <c r="K533">
        <v>819040</v>
      </c>
      <c r="L533">
        <v>789040</v>
      </c>
      <c r="M533">
        <v>759040</v>
      </c>
    </row>
    <row r="534" spans="1:13" x14ac:dyDescent="0.3">
      <c r="A534">
        <v>8880000</v>
      </c>
      <c r="B534">
        <v>8900000</v>
      </c>
      <c r="C534">
        <v>1208100</v>
      </c>
      <c r="D534">
        <v>1157430</v>
      </c>
      <c r="E534">
        <v>1003410</v>
      </c>
      <c r="F534">
        <v>973410</v>
      </c>
      <c r="G534">
        <v>943410</v>
      </c>
      <c r="H534">
        <v>913410</v>
      </c>
      <c r="I534">
        <v>883410</v>
      </c>
      <c r="J534">
        <v>853410</v>
      </c>
      <c r="K534">
        <v>823410</v>
      </c>
      <c r="L534">
        <v>793410</v>
      </c>
      <c r="M534">
        <v>763410</v>
      </c>
    </row>
    <row r="535" spans="1:13" x14ac:dyDescent="0.3">
      <c r="A535">
        <v>8900000</v>
      </c>
      <c r="B535">
        <v>8920000</v>
      </c>
      <c r="C535">
        <v>1212780</v>
      </c>
      <c r="D535">
        <v>1162080</v>
      </c>
      <c r="E535">
        <v>1007780</v>
      </c>
      <c r="F535">
        <v>977780</v>
      </c>
      <c r="G535">
        <v>947780</v>
      </c>
      <c r="H535">
        <v>917780</v>
      </c>
      <c r="I535">
        <v>887780</v>
      </c>
      <c r="J535">
        <v>857780</v>
      </c>
      <c r="K535">
        <v>827780</v>
      </c>
      <c r="L535">
        <v>797780</v>
      </c>
      <c r="M535">
        <v>767780</v>
      </c>
    </row>
    <row r="536" spans="1:13" x14ac:dyDescent="0.3">
      <c r="A536">
        <v>8920000</v>
      </c>
      <c r="B536">
        <v>8940000</v>
      </c>
      <c r="C536">
        <v>1217460</v>
      </c>
      <c r="D536">
        <v>1166740</v>
      </c>
      <c r="E536">
        <v>1012150</v>
      </c>
      <c r="F536">
        <v>982150</v>
      </c>
      <c r="G536">
        <v>952150</v>
      </c>
      <c r="H536">
        <v>922150</v>
      </c>
      <c r="I536">
        <v>892150</v>
      </c>
      <c r="J536">
        <v>862150</v>
      </c>
      <c r="K536">
        <v>832150</v>
      </c>
      <c r="L536">
        <v>802150</v>
      </c>
      <c r="M536">
        <v>772150</v>
      </c>
    </row>
    <row r="537" spans="1:13" x14ac:dyDescent="0.3">
      <c r="A537">
        <v>8940000</v>
      </c>
      <c r="B537">
        <v>8960000</v>
      </c>
      <c r="C537">
        <v>1222140</v>
      </c>
      <c r="D537">
        <v>1171400</v>
      </c>
      <c r="E537">
        <v>1016520</v>
      </c>
      <c r="F537">
        <v>986520</v>
      </c>
      <c r="G537">
        <v>956520</v>
      </c>
      <c r="H537">
        <v>926520</v>
      </c>
      <c r="I537">
        <v>896520</v>
      </c>
      <c r="J537">
        <v>866520</v>
      </c>
      <c r="K537">
        <v>836520</v>
      </c>
      <c r="L537">
        <v>806520</v>
      </c>
      <c r="M537">
        <v>776520</v>
      </c>
    </row>
    <row r="538" spans="1:13" x14ac:dyDescent="0.3">
      <c r="A538">
        <v>8960000</v>
      </c>
      <c r="B538">
        <v>8980000</v>
      </c>
      <c r="C538">
        <v>1226820</v>
      </c>
      <c r="D538">
        <v>1176050</v>
      </c>
      <c r="E538">
        <v>1020880</v>
      </c>
      <c r="F538">
        <v>990880</v>
      </c>
      <c r="G538">
        <v>960880</v>
      </c>
      <c r="H538">
        <v>930880</v>
      </c>
      <c r="I538">
        <v>900880</v>
      </c>
      <c r="J538">
        <v>870880</v>
      </c>
      <c r="K538">
        <v>840880</v>
      </c>
      <c r="L538">
        <v>810880</v>
      </c>
      <c r="M538">
        <v>780880</v>
      </c>
    </row>
    <row r="539" spans="1:13" x14ac:dyDescent="0.3">
      <c r="A539">
        <v>8980000</v>
      </c>
      <c r="B539">
        <v>9000000</v>
      </c>
      <c r="C539">
        <v>1231500</v>
      </c>
      <c r="D539">
        <v>1180710</v>
      </c>
      <c r="E539">
        <v>1025250</v>
      </c>
      <c r="F539">
        <v>995250</v>
      </c>
      <c r="G539">
        <v>965250</v>
      </c>
      <c r="H539">
        <v>935250</v>
      </c>
      <c r="I539">
        <v>905250</v>
      </c>
      <c r="J539">
        <v>875250</v>
      </c>
      <c r="K539">
        <v>845250</v>
      </c>
      <c r="L539">
        <v>815250</v>
      </c>
      <c r="M539">
        <v>785250</v>
      </c>
    </row>
    <row r="540" spans="1:13" x14ac:dyDescent="0.3">
      <c r="A540">
        <v>9000000</v>
      </c>
      <c r="B540">
        <v>9020000</v>
      </c>
      <c r="C540">
        <v>1236180</v>
      </c>
      <c r="D540">
        <v>1185360</v>
      </c>
      <c r="E540">
        <v>1029620</v>
      </c>
      <c r="F540">
        <v>999620</v>
      </c>
      <c r="G540">
        <v>969620</v>
      </c>
      <c r="H540">
        <v>939620</v>
      </c>
      <c r="I540">
        <v>909620</v>
      </c>
      <c r="J540">
        <v>879620</v>
      </c>
      <c r="K540">
        <v>849620</v>
      </c>
      <c r="L540">
        <v>819620</v>
      </c>
      <c r="M540">
        <v>789620</v>
      </c>
    </row>
    <row r="541" spans="1:13" x14ac:dyDescent="0.3">
      <c r="A541">
        <v>9020000</v>
      </c>
      <c r="B541">
        <v>9040000</v>
      </c>
      <c r="C541">
        <v>1240860</v>
      </c>
      <c r="D541">
        <v>1190020</v>
      </c>
      <c r="E541">
        <v>1033990</v>
      </c>
      <c r="F541">
        <v>1003990</v>
      </c>
      <c r="G541">
        <v>973990</v>
      </c>
      <c r="H541">
        <v>943990</v>
      </c>
      <c r="I541">
        <v>913990</v>
      </c>
      <c r="J541">
        <v>883990</v>
      </c>
      <c r="K541">
        <v>853990</v>
      </c>
      <c r="L541">
        <v>823990</v>
      </c>
      <c r="M541">
        <v>793990</v>
      </c>
    </row>
    <row r="542" spans="1:13" x14ac:dyDescent="0.3">
      <c r="A542">
        <v>9040000</v>
      </c>
      <c r="B542">
        <v>9060000</v>
      </c>
      <c r="C542">
        <v>1245540</v>
      </c>
      <c r="D542">
        <v>1194680</v>
      </c>
      <c r="E542">
        <v>1038360</v>
      </c>
      <c r="F542">
        <v>1008360</v>
      </c>
      <c r="G542">
        <v>978360</v>
      </c>
      <c r="H542">
        <v>948360</v>
      </c>
      <c r="I542">
        <v>918360</v>
      </c>
      <c r="J542">
        <v>888360</v>
      </c>
      <c r="K542">
        <v>858360</v>
      </c>
      <c r="L542">
        <v>828360</v>
      </c>
      <c r="M542">
        <v>798360</v>
      </c>
    </row>
    <row r="543" spans="1:13" x14ac:dyDescent="0.3">
      <c r="A543">
        <v>9060000</v>
      </c>
      <c r="B543">
        <v>9080000</v>
      </c>
      <c r="C543">
        <v>1250220</v>
      </c>
      <c r="D543">
        <v>1199330</v>
      </c>
      <c r="E543">
        <v>1042720</v>
      </c>
      <c r="F543">
        <v>1012720</v>
      </c>
      <c r="G543">
        <v>982720</v>
      </c>
      <c r="H543">
        <v>952720</v>
      </c>
      <c r="I543">
        <v>922720</v>
      </c>
      <c r="J543">
        <v>892720</v>
      </c>
      <c r="K543">
        <v>862720</v>
      </c>
      <c r="L543">
        <v>832720</v>
      </c>
      <c r="M543">
        <v>802720</v>
      </c>
    </row>
    <row r="544" spans="1:13" x14ac:dyDescent="0.3">
      <c r="A544">
        <v>9080000</v>
      </c>
      <c r="B544">
        <v>9100000</v>
      </c>
      <c r="C544">
        <v>1254900</v>
      </c>
      <c r="D544">
        <v>1203990</v>
      </c>
      <c r="E544">
        <v>1047090</v>
      </c>
      <c r="F544">
        <v>1017090</v>
      </c>
      <c r="G544">
        <v>987090</v>
      </c>
      <c r="H544">
        <v>957090</v>
      </c>
      <c r="I544">
        <v>927090</v>
      </c>
      <c r="J544">
        <v>897090</v>
      </c>
      <c r="K544">
        <v>867090</v>
      </c>
      <c r="L544">
        <v>837090</v>
      </c>
      <c r="M544">
        <v>807090</v>
      </c>
    </row>
    <row r="545" spans="1:13" x14ac:dyDescent="0.3">
      <c r="A545">
        <v>9100000</v>
      </c>
      <c r="B545">
        <v>9120000</v>
      </c>
      <c r="C545">
        <v>1259580</v>
      </c>
      <c r="D545">
        <v>1208640</v>
      </c>
      <c r="E545">
        <v>1051460</v>
      </c>
      <c r="F545">
        <v>1021460</v>
      </c>
      <c r="G545">
        <v>991460</v>
      </c>
      <c r="H545">
        <v>961460</v>
      </c>
      <c r="I545">
        <v>931460</v>
      </c>
      <c r="J545">
        <v>901460</v>
      </c>
      <c r="K545">
        <v>871460</v>
      </c>
      <c r="L545">
        <v>841460</v>
      </c>
      <c r="M545">
        <v>811460</v>
      </c>
    </row>
    <row r="546" spans="1:13" x14ac:dyDescent="0.3">
      <c r="A546">
        <v>9120000</v>
      </c>
      <c r="B546">
        <v>9140000</v>
      </c>
      <c r="C546">
        <v>1264260</v>
      </c>
      <c r="D546">
        <v>1213300</v>
      </c>
      <c r="E546">
        <v>1055830</v>
      </c>
      <c r="F546">
        <v>1025830</v>
      </c>
      <c r="G546">
        <v>995830</v>
      </c>
      <c r="H546">
        <v>965830</v>
      </c>
      <c r="I546">
        <v>935830</v>
      </c>
      <c r="J546">
        <v>905830</v>
      </c>
      <c r="K546">
        <v>875830</v>
      </c>
      <c r="L546">
        <v>845830</v>
      </c>
      <c r="M546">
        <v>815830</v>
      </c>
    </row>
    <row r="547" spans="1:13" x14ac:dyDescent="0.3">
      <c r="A547">
        <v>9140000</v>
      </c>
      <c r="B547">
        <v>9160000</v>
      </c>
      <c r="C547">
        <v>1268940</v>
      </c>
      <c r="D547">
        <v>1217960</v>
      </c>
      <c r="E547">
        <v>1060200</v>
      </c>
      <c r="F547">
        <v>1030200</v>
      </c>
      <c r="G547">
        <v>1000200</v>
      </c>
      <c r="H547">
        <v>970200</v>
      </c>
      <c r="I547">
        <v>940200</v>
      </c>
      <c r="J547">
        <v>910200</v>
      </c>
      <c r="K547">
        <v>880200</v>
      </c>
      <c r="L547">
        <v>850200</v>
      </c>
      <c r="M547">
        <v>820200</v>
      </c>
    </row>
    <row r="548" spans="1:13" x14ac:dyDescent="0.3">
      <c r="A548">
        <v>9160000</v>
      </c>
      <c r="B548">
        <v>9180000</v>
      </c>
      <c r="C548">
        <v>1273620</v>
      </c>
      <c r="D548">
        <v>1222610</v>
      </c>
      <c r="E548">
        <v>1064560</v>
      </c>
      <c r="F548">
        <v>1034560</v>
      </c>
      <c r="G548">
        <v>1004560</v>
      </c>
      <c r="H548">
        <v>974560</v>
      </c>
      <c r="I548">
        <v>944560</v>
      </c>
      <c r="J548">
        <v>914560</v>
      </c>
      <c r="K548">
        <v>884560</v>
      </c>
      <c r="L548">
        <v>854560</v>
      </c>
      <c r="M548">
        <v>824560</v>
      </c>
    </row>
    <row r="549" spans="1:13" x14ac:dyDescent="0.3">
      <c r="A549">
        <v>9180000</v>
      </c>
      <c r="B549">
        <v>9200000</v>
      </c>
      <c r="C549">
        <v>1278300</v>
      </c>
      <c r="D549">
        <v>1227270</v>
      </c>
      <c r="E549">
        <v>1068930</v>
      </c>
      <c r="F549">
        <v>1038930</v>
      </c>
      <c r="G549">
        <v>1008930</v>
      </c>
      <c r="H549">
        <v>978930</v>
      </c>
      <c r="I549">
        <v>948930</v>
      </c>
      <c r="J549">
        <v>918930</v>
      </c>
      <c r="K549">
        <v>888930</v>
      </c>
      <c r="L549">
        <v>858930</v>
      </c>
      <c r="M549">
        <v>828930</v>
      </c>
    </row>
    <row r="550" spans="1:13" x14ac:dyDescent="0.3">
      <c r="A550">
        <v>9200000</v>
      </c>
      <c r="B550">
        <v>9220000</v>
      </c>
      <c r="C550">
        <v>1282980</v>
      </c>
      <c r="D550">
        <v>1231920</v>
      </c>
      <c r="E550">
        <v>1073300</v>
      </c>
      <c r="F550">
        <v>1043300</v>
      </c>
      <c r="G550">
        <v>1013300</v>
      </c>
      <c r="H550">
        <v>983300</v>
      </c>
      <c r="I550">
        <v>953300</v>
      </c>
      <c r="J550">
        <v>923300</v>
      </c>
      <c r="K550">
        <v>893300</v>
      </c>
      <c r="L550">
        <v>863300</v>
      </c>
      <c r="M550">
        <v>833300</v>
      </c>
    </row>
    <row r="551" spans="1:13" x14ac:dyDescent="0.3">
      <c r="A551">
        <v>9220000</v>
      </c>
      <c r="B551">
        <v>9240000</v>
      </c>
      <c r="C551">
        <v>1289640</v>
      </c>
      <c r="D551">
        <v>1236580</v>
      </c>
      <c r="E551">
        <v>1077670</v>
      </c>
      <c r="F551">
        <v>1047670</v>
      </c>
      <c r="G551">
        <v>1017670</v>
      </c>
      <c r="H551">
        <v>987670</v>
      </c>
      <c r="I551">
        <v>957670</v>
      </c>
      <c r="J551">
        <v>927670</v>
      </c>
      <c r="K551">
        <v>897670</v>
      </c>
      <c r="L551">
        <v>867670</v>
      </c>
      <c r="M551">
        <v>837670</v>
      </c>
    </row>
    <row r="552" spans="1:13" x14ac:dyDescent="0.3">
      <c r="A552">
        <v>9240000</v>
      </c>
      <c r="B552">
        <v>9260000</v>
      </c>
      <c r="C552">
        <v>1296470</v>
      </c>
      <c r="D552">
        <v>1241240</v>
      </c>
      <c r="E552">
        <v>1082040</v>
      </c>
      <c r="F552">
        <v>1052040</v>
      </c>
      <c r="G552">
        <v>1022040</v>
      </c>
      <c r="H552">
        <v>992040</v>
      </c>
      <c r="I552">
        <v>962040</v>
      </c>
      <c r="J552">
        <v>932040</v>
      </c>
      <c r="K552">
        <v>902040</v>
      </c>
      <c r="L552">
        <v>872040</v>
      </c>
      <c r="M552">
        <v>842040</v>
      </c>
    </row>
    <row r="553" spans="1:13" x14ac:dyDescent="0.3">
      <c r="A553">
        <v>9260000</v>
      </c>
      <c r="B553">
        <v>9280000</v>
      </c>
      <c r="C553">
        <v>1303290</v>
      </c>
      <c r="D553">
        <v>1245890</v>
      </c>
      <c r="E553">
        <v>1086400</v>
      </c>
      <c r="F553">
        <v>1056400</v>
      </c>
      <c r="G553">
        <v>1026400</v>
      </c>
      <c r="H553">
        <v>996400</v>
      </c>
      <c r="I553">
        <v>966400</v>
      </c>
      <c r="J553">
        <v>936400</v>
      </c>
      <c r="K553">
        <v>906400</v>
      </c>
      <c r="L553">
        <v>876400</v>
      </c>
      <c r="M553">
        <v>846400</v>
      </c>
    </row>
    <row r="554" spans="1:13" x14ac:dyDescent="0.3">
      <c r="A554">
        <v>9280000</v>
      </c>
      <c r="B554">
        <v>9300000</v>
      </c>
      <c r="C554">
        <v>1310120</v>
      </c>
      <c r="D554">
        <v>1250550</v>
      </c>
      <c r="E554">
        <v>1090770</v>
      </c>
      <c r="F554">
        <v>1060770</v>
      </c>
      <c r="G554">
        <v>1030770</v>
      </c>
      <c r="H554">
        <v>1000770</v>
      </c>
      <c r="I554">
        <v>970770</v>
      </c>
      <c r="J554">
        <v>940770</v>
      </c>
      <c r="K554">
        <v>910770</v>
      </c>
      <c r="L554">
        <v>880770</v>
      </c>
      <c r="M554">
        <v>850770</v>
      </c>
    </row>
    <row r="555" spans="1:13" x14ac:dyDescent="0.3">
      <c r="A555">
        <v>9300000</v>
      </c>
      <c r="B555">
        <v>9320000</v>
      </c>
      <c r="C555">
        <v>1316940</v>
      </c>
      <c r="D555">
        <v>1255200</v>
      </c>
      <c r="E555">
        <v>1095140</v>
      </c>
      <c r="F555">
        <v>1065140</v>
      </c>
      <c r="G555">
        <v>1035140</v>
      </c>
      <c r="H555">
        <v>1005140</v>
      </c>
      <c r="I555">
        <v>975140</v>
      </c>
      <c r="J555">
        <v>945140</v>
      </c>
      <c r="K555">
        <v>915140</v>
      </c>
      <c r="L555">
        <v>885140</v>
      </c>
      <c r="M555">
        <v>855140</v>
      </c>
    </row>
    <row r="556" spans="1:13" x14ac:dyDescent="0.3">
      <c r="A556">
        <v>9320000</v>
      </c>
      <c r="B556">
        <v>9340000</v>
      </c>
      <c r="C556">
        <v>1323770</v>
      </c>
      <c r="D556">
        <v>1259860</v>
      </c>
      <c r="E556">
        <v>1099510</v>
      </c>
      <c r="F556">
        <v>1069510</v>
      </c>
      <c r="G556">
        <v>1039510</v>
      </c>
      <c r="H556">
        <v>1009510</v>
      </c>
      <c r="I556">
        <v>979510</v>
      </c>
      <c r="J556">
        <v>949510</v>
      </c>
      <c r="K556">
        <v>919510</v>
      </c>
      <c r="L556">
        <v>889510</v>
      </c>
      <c r="M556">
        <v>859510</v>
      </c>
    </row>
    <row r="557" spans="1:13" x14ac:dyDescent="0.3">
      <c r="A557">
        <v>9340000</v>
      </c>
      <c r="B557">
        <v>9360000</v>
      </c>
      <c r="C557">
        <v>1330590</v>
      </c>
      <c r="D557">
        <v>1264520</v>
      </c>
      <c r="E557">
        <v>1103880</v>
      </c>
      <c r="F557">
        <v>1073880</v>
      </c>
      <c r="G557">
        <v>1043880</v>
      </c>
      <c r="H557">
        <v>1013880</v>
      </c>
      <c r="I557">
        <v>983880</v>
      </c>
      <c r="J557">
        <v>953880</v>
      </c>
      <c r="K557">
        <v>923880</v>
      </c>
      <c r="L557">
        <v>893880</v>
      </c>
      <c r="M557">
        <v>863880</v>
      </c>
    </row>
    <row r="558" spans="1:13" x14ac:dyDescent="0.3">
      <c r="A558">
        <v>9360000</v>
      </c>
      <c r="B558">
        <v>9380000</v>
      </c>
      <c r="C558">
        <v>1337420</v>
      </c>
      <c r="D558">
        <v>1269170</v>
      </c>
      <c r="E558">
        <v>1108240</v>
      </c>
      <c r="F558">
        <v>1078240</v>
      </c>
      <c r="G558">
        <v>1048240</v>
      </c>
      <c r="H558">
        <v>1018240</v>
      </c>
      <c r="I558">
        <v>988240</v>
      </c>
      <c r="J558">
        <v>958240</v>
      </c>
      <c r="K558">
        <v>928240</v>
      </c>
      <c r="L558">
        <v>898240</v>
      </c>
      <c r="M558">
        <v>868240</v>
      </c>
    </row>
    <row r="559" spans="1:13" x14ac:dyDescent="0.3">
      <c r="A559">
        <v>9380000</v>
      </c>
      <c r="B559">
        <v>9400000</v>
      </c>
      <c r="C559">
        <v>1344240</v>
      </c>
      <c r="D559">
        <v>1273830</v>
      </c>
      <c r="E559">
        <v>1112610</v>
      </c>
      <c r="F559">
        <v>1082610</v>
      </c>
      <c r="G559">
        <v>1052610</v>
      </c>
      <c r="H559">
        <v>1022610</v>
      </c>
      <c r="I559">
        <v>992610</v>
      </c>
      <c r="J559">
        <v>962610</v>
      </c>
      <c r="K559">
        <v>932610</v>
      </c>
      <c r="L559">
        <v>902610</v>
      </c>
      <c r="M559">
        <v>872610</v>
      </c>
    </row>
    <row r="560" spans="1:13" x14ac:dyDescent="0.3">
      <c r="A560">
        <v>9400000</v>
      </c>
      <c r="B560">
        <v>9420000</v>
      </c>
      <c r="C560">
        <v>1351070</v>
      </c>
      <c r="D560">
        <v>1278480</v>
      </c>
      <c r="E560">
        <v>1116980</v>
      </c>
      <c r="F560">
        <v>1086980</v>
      </c>
      <c r="G560">
        <v>1056980</v>
      </c>
      <c r="H560">
        <v>1026980</v>
      </c>
      <c r="I560">
        <v>996980</v>
      </c>
      <c r="J560">
        <v>966980</v>
      </c>
      <c r="K560">
        <v>936980</v>
      </c>
      <c r="L560">
        <v>906980</v>
      </c>
      <c r="M560">
        <v>876980</v>
      </c>
    </row>
    <row r="561" spans="1:13" x14ac:dyDescent="0.3">
      <c r="A561">
        <v>9420000</v>
      </c>
      <c r="B561">
        <v>9440000</v>
      </c>
      <c r="C561">
        <v>1357890</v>
      </c>
      <c r="D561">
        <v>1283140</v>
      </c>
      <c r="E561">
        <v>1121350</v>
      </c>
      <c r="F561">
        <v>1091350</v>
      </c>
      <c r="G561">
        <v>1061350</v>
      </c>
      <c r="H561">
        <v>1031350</v>
      </c>
      <c r="I561">
        <v>1001350</v>
      </c>
      <c r="J561">
        <v>971350</v>
      </c>
      <c r="K561">
        <v>941350</v>
      </c>
      <c r="L561">
        <v>911350</v>
      </c>
      <c r="M561">
        <v>881350</v>
      </c>
    </row>
    <row r="562" spans="1:13" x14ac:dyDescent="0.3">
      <c r="A562">
        <v>9440000</v>
      </c>
      <c r="B562">
        <v>9460000</v>
      </c>
      <c r="C562">
        <v>1364720</v>
      </c>
      <c r="D562">
        <v>1289840</v>
      </c>
      <c r="E562">
        <v>1125720</v>
      </c>
      <c r="F562">
        <v>1095720</v>
      </c>
      <c r="G562">
        <v>1065720</v>
      </c>
      <c r="H562">
        <v>1035720</v>
      </c>
      <c r="I562">
        <v>1005720</v>
      </c>
      <c r="J562">
        <v>975720</v>
      </c>
      <c r="K562">
        <v>945720</v>
      </c>
      <c r="L562">
        <v>915720</v>
      </c>
      <c r="M562">
        <v>885720</v>
      </c>
    </row>
    <row r="563" spans="1:13" x14ac:dyDescent="0.3">
      <c r="A563">
        <v>9460000</v>
      </c>
      <c r="B563">
        <v>9480000</v>
      </c>
      <c r="C563">
        <v>1371540</v>
      </c>
      <c r="D563">
        <v>1296630</v>
      </c>
      <c r="E563">
        <v>1130080</v>
      </c>
      <c r="F563">
        <v>1100080</v>
      </c>
      <c r="G563">
        <v>1070080</v>
      </c>
      <c r="H563">
        <v>1040080</v>
      </c>
      <c r="I563">
        <v>1010080</v>
      </c>
      <c r="J563">
        <v>980080</v>
      </c>
      <c r="K563">
        <v>950080</v>
      </c>
      <c r="L563">
        <v>920080</v>
      </c>
      <c r="M563">
        <v>890080</v>
      </c>
    </row>
    <row r="564" spans="1:13" x14ac:dyDescent="0.3">
      <c r="A564">
        <v>9480000</v>
      </c>
      <c r="B564">
        <v>9500000</v>
      </c>
      <c r="C564">
        <v>1378370</v>
      </c>
      <c r="D564">
        <v>1303420</v>
      </c>
      <c r="E564">
        <v>1134450</v>
      </c>
      <c r="F564">
        <v>1104450</v>
      </c>
      <c r="G564">
        <v>1074450</v>
      </c>
      <c r="H564">
        <v>1044450</v>
      </c>
      <c r="I564">
        <v>1014450</v>
      </c>
      <c r="J564">
        <v>984450</v>
      </c>
      <c r="K564">
        <v>954450</v>
      </c>
      <c r="L564">
        <v>924450</v>
      </c>
      <c r="M564">
        <v>894450</v>
      </c>
    </row>
    <row r="565" spans="1:13" x14ac:dyDescent="0.3">
      <c r="A565">
        <v>9500000</v>
      </c>
      <c r="B565">
        <v>9520000</v>
      </c>
      <c r="C565">
        <v>1385190</v>
      </c>
      <c r="D565">
        <v>1310210</v>
      </c>
      <c r="E565">
        <v>1138820</v>
      </c>
      <c r="F565">
        <v>1108820</v>
      </c>
      <c r="G565">
        <v>1078820</v>
      </c>
      <c r="H565">
        <v>1048820</v>
      </c>
      <c r="I565">
        <v>1018820</v>
      </c>
      <c r="J565">
        <v>988820</v>
      </c>
      <c r="K565">
        <v>958820</v>
      </c>
      <c r="L565">
        <v>928820</v>
      </c>
      <c r="M565">
        <v>898820</v>
      </c>
    </row>
    <row r="566" spans="1:13" x14ac:dyDescent="0.3">
      <c r="A566">
        <v>9520000</v>
      </c>
      <c r="B566">
        <v>9540000</v>
      </c>
      <c r="C566">
        <v>1392020</v>
      </c>
      <c r="D566">
        <v>1317000</v>
      </c>
      <c r="E566">
        <v>1143190</v>
      </c>
      <c r="F566">
        <v>1113190</v>
      </c>
      <c r="G566">
        <v>1083190</v>
      </c>
      <c r="H566">
        <v>1053190</v>
      </c>
      <c r="I566">
        <v>1023190</v>
      </c>
      <c r="J566">
        <v>993190</v>
      </c>
      <c r="K566">
        <v>963190</v>
      </c>
      <c r="L566">
        <v>933190</v>
      </c>
      <c r="M566">
        <v>903190</v>
      </c>
    </row>
    <row r="567" spans="1:13" x14ac:dyDescent="0.3">
      <c r="A567">
        <v>9540000</v>
      </c>
      <c r="B567">
        <v>9560000</v>
      </c>
      <c r="C567">
        <v>1398840</v>
      </c>
      <c r="D567">
        <v>1323790</v>
      </c>
      <c r="E567">
        <v>1147560</v>
      </c>
      <c r="F567">
        <v>1117560</v>
      </c>
      <c r="G567">
        <v>1087560</v>
      </c>
      <c r="H567">
        <v>1057560</v>
      </c>
      <c r="I567">
        <v>1027560</v>
      </c>
      <c r="J567">
        <v>997560</v>
      </c>
      <c r="K567">
        <v>967560</v>
      </c>
      <c r="L567">
        <v>937560</v>
      </c>
      <c r="M567">
        <v>907560</v>
      </c>
    </row>
    <row r="568" spans="1:13" x14ac:dyDescent="0.3">
      <c r="A568">
        <v>9560000</v>
      </c>
      <c r="B568">
        <v>9580000</v>
      </c>
      <c r="C568">
        <v>1405670</v>
      </c>
      <c r="D568">
        <v>1330580</v>
      </c>
      <c r="E568">
        <v>1151920</v>
      </c>
      <c r="F568">
        <v>1121920</v>
      </c>
      <c r="G568">
        <v>1091920</v>
      </c>
      <c r="H568">
        <v>1061920</v>
      </c>
      <c r="I568">
        <v>1031920</v>
      </c>
      <c r="J568">
        <v>1001920</v>
      </c>
      <c r="K568">
        <v>971920</v>
      </c>
      <c r="L568">
        <v>941920</v>
      </c>
      <c r="M568">
        <v>911920</v>
      </c>
    </row>
    <row r="569" spans="1:13" x14ac:dyDescent="0.3">
      <c r="A569">
        <v>9580000</v>
      </c>
      <c r="B569">
        <v>9600000</v>
      </c>
      <c r="C569">
        <v>1412490</v>
      </c>
      <c r="D569">
        <v>1337370</v>
      </c>
      <c r="E569">
        <v>1156290</v>
      </c>
      <c r="F569">
        <v>1126290</v>
      </c>
      <c r="G569">
        <v>1096290</v>
      </c>
      <c r="H569">
        <v>1066290</v>
      </c>
      <c r="I569">
        <v>1036290</v>
      </c>
      <c r="J569">
        <v>1006290</v>
      </c>
      <c r="K569">
        <v>976290</v>
      </c>
      <c r="L569">
        <v>946290</v>
      </c>
      <c r="M569">
        <v>916290</v>
      </c>
    </row>
    <row r="570" spans="1:13" x14ac:dyDescent="0.3">
      <c r="A570">
        <v>9600000</v>
      </c>
      <c r="B570">
        <v>9620000</v>
      </c>
      <c r="C570">
        <v>1419320</v>
      </c>
      <c r="D570">
        <v>1344160</v>
      </c>
      <c r="E570">
        <v>1160660</v>
      </c>
      <c r="F570">
        <v>1130660</v>
      </c>
      <c r="G570">
        <v>1100660</v>
      </c>
      <c r="H570">
        <v>1070660</v>
      </c>
      <c r="I570">
        <v>1040660</v>
      </c>
      <c r="J570">
        <v>1010660</v>
      </c>
      <c r="K570">
        <v>980660</v>
      </c>
      <c r="L570">
        <v>950660</v>
      </c>
      <c r="M570">
        <v>920660</v>
      </c>
    </row>
    <row r="571" spans="1:13" x14ac:dyDescent="0.3">
      <c r="A571">
        <v>9620000</v>
      </c>
      <c r="B571">
        <v>9640000</v>
      </c>
      <c r="C571">
        <v>1426140</v>
      </c>
      <c r="D571">
        <v>1350950</v>
      </c>
      <c r="E571">
        <v>1165030</v>
      </c>
      <c r="F571">
        <v>1135030</v>
      </c>
      <c r="G571">
        <v>1105030</v>
      </c>
      <c r="H571">
        <v>1075030</v>
      </c>
      <c r="I571">
        <v>1045030</v>
      </c>
      <c r="J571">
        <v>1015030</v>
      </c>
      <c r="K571">
        <v>985030</v>
      </c>
      <c r="L571">
        <v>955030</v>
      </c>
      <c r="M571">
        <v>925030</v>
      </c>
    </row>
    <row r="572" spans="1:13" x14ac:dyDescent="0.3">
      <c r="A572">
        <v>9640000</v>
      </c>
      <c r="B572">
        <v>9660000</v>
      </c>
      <c r="C572">
        <v>1432970</v>
      </c>
      <c r="D572">
        <v>1357740</v>
      </c>
      <c r="E572">
        <v>1169400</v>
      </c>
      <c r="F572">
        <v>1139400</v>
      </c>
      <c r="G572">
        <v>1109400</v>
      </c>
      <c r="H572">
        <v>1079400</v>
      </c>
      <c r="I572">
        <v>1049400</v>
      </c>
      <c r="J572">
        <v>1019400</v>
      </c>
      <c r="K572">
        <v>989400</v>
      </c>
      <c r="L572">
        <v>959400</v>
      </c>
      <c r="M572">
        <v>929400</v>
      </c>
    </row>
    <row r="573" spans="1:13" x14ac:dyDescent="0.3">
      <c r="A573">
        <v>9660000</v>
      </c>
      <c r="B573">
        <v>9680000</v>
      </c>
      <c r="C573">
        <v>1439790</v>
      </c>
      <c r="D573">
        <v>1364530</v>
      </c>
      <c r="E573">
        <v>1173760</v>
      </c>
      <c r="F573">
        <v>1143760</v>
      </c>
      <c r="G573">
        <v>1113760</v>
      </c>
      <c r="H573">
        <v>1083760</v>
      </c>
      <c r="I573">
        <v>1053760</v>
      </c>
      <c r="J573">
        <v>1023760</v>
      </c>
      <c r="K573">
        <v>993760</v>
      </c>
      <c r="L573">
        <v>963760</v>
      </c>
      <c r="M573">
        <v>933760</v>
      </c>
    </row>
    <row r="574" spans="1:13" x14ac:dyDescent="0.3">
      <c r="A574">
        <v>9680000</v>
      </c>
      <c r="B574">
        <v>9700000</v>
      </c>
      <c r="C574">
        <v>1446620</v>
      </c>
      <c r="D574">
        <v>1371320</v>
      </c>
      <c r="E574">
        <v>1178130</v>
      </c>
      <c r="F574">
        <v>1148130</v>
      </c>
      <c r="G574">
        <v>1118130</v>
      </c>
      <c r="H574">
        <v>1088130</v>
      </c>
      <c r="I574">
        <v>1058130</v>
      </c>
      <c r="J574">
        <v>1028130</v>
      </c>
      <c r="K574">
        <v>998130</v>
      </c>
      <c r="L574">
        <v>968130</v>
      </c>
      <c r="M574">
        <v>938130</v>
      </c>
    </row>
    <row r="575" spans="1:13" x14ac:dyDescent="0.3">
      <c r="A575">
        <v>9700000</v>
      </c>
      <c r="B575">
        <v>9720000</v>
      </c>
      <c r="C575">
        <v>1453440</v>
      </c>
      <c r="D575">
        <v>1378110</v>
      </c>
      <c r="E575">
        <v>1182500</v>
      </c>
      <c r="F575">
        <v>1152500</v>
      </c>
      <c r="G575">
        <v>1122500</v>
      </c>
      <c r="H575">
        <v>1092500</v>
      </c>
      <c r="I575">
        <v>1062500</v>
      </c>
      <c r="J575">
        <v>1032500</v>
      </c>
      <c r="K575">
        <v>1002500</v>
      </c>
      <c r="L575">
        <v>972500</v>
      </c>
      <c r="M575">
        <v>942500</v>
      </c>
    </row>
    <row r="576" spans="1:13" x14ac:dyDescent="0.3">
      <c r="A576">
        <v>9720000</v>
      </c>
      <c r="B576">
        <v>9740000</v>
      </c>
      <c r="C576">
        <v>1460270</v>
      </c>
      <c r="D576">
        <v>1384900</v>
      </c>
      <c r="E576">
        <v>1186870</v>
      </c>
      <c r="F576">
        <v>1156870</v>
      </c>
      <c r="G576">
        <v>1126870</v>
      </c>
      <c r="H576">
        <v>1096870</v>
      </c>
      <c r="I576">
        <v>1066870</v>
      </c>
      <c r="J576">
        <v>1036870</v>
      </c>
      <c r="K576">
        <v>1006870</v>
      </c>
      <c r="L576">
        <v>976870</v>
      </c>
      <c r="M576">
        <v>946870</v>
      </c>
    </row>
    <row r="577" spans="1:13" x14ac:dyDescent="0.3">
      <c r="A577">
        <v>9740000</v>
      </c>
      <c r="B577">
        <v>9760000</v>
      </c>
      <c r="C577">
        <v>1467090</v>
      </c>
      <c r="D577">
        <v>1391690</v>
      </c>
      <c r="E577">
        <v>1191240</v>
      </c>
      <c r="F577">
        <v>1161240</v>
      </c>
      <c r="G577">
        <v>1131240</v>
      </c>
      <c r="H577">
        <v>1101240</v>
      </c>
      <c r="I577">
        <v>1071240</v>
      </c>
      <c r="J577">
        <v>1041240</v>
      </c>
      <c r="K577">
        <v>1011240</v>
      </c>
      <c r="L577">
        <v>981240</v>
      </c>
      <c r="M577">
        <v>951240</v>
      </c>
    </row>
    <row r="578" spans="1:13" x14ac:dyDescent="0.3">
      <c r="A578">
        <v>9760000</v>
      </c>
      <c r="B578">
        <v>9780000</v>
      </c>
      <c r="C578">
        <v>1473920</v>
      </c>
      <c r="D578">
        <v>1398480</v>
      </c>
      <c r="E578">
        <v>1195600</v>
      </c>
      <c r="F578">
        <v>1165600</v>
      </c>
      <c r="G578">
        <v>1135600</v>
      </c>
      <c r="H578">
        <v>1105600</v>
      </c>
      <c r="I578">
        <v>1075600</v>
      </c>
      <c r="J578">
        <v>1045600</v>
      </c>
      <c r="K578">
        <v>1015600</v>
      </c>
      <c r="L578">
        <v>985600</v>
      </c>
      <c r="M578">
        <v>955600</v>
      </c>
    </row>
    <row r="579" spans="1:13" x14ac:dyDescent="0.3">
      <c r="A579">
        <v>9780000</v>
      </c>
      <c r="B579">
        <v>9800000</v>
      </c>
      <c r="C579">
        <v>1480740</v>
      </c>
      <c r="D579">
        <v>1405270</v>
      </c>
      <c r="E579">
        <v>1199970</v>
      </c>
      <c r="F579">
        <v>1169970</v>
      </c>
      <c r="G579">
        <v>1139970</v>
      </c>
      <c r="H579">
        <v>1109970</v>
      </c>
      <c r="I579">
        <v>1079970</v>
      </c>
      <c r="J579">
        <v>1049970</v>
      </c>
      <c r="K579">
        <v>1019970</v>
      </c>
      <c r="L579">
        <v>989970</v>
      </c>
      <c r="M579">
        <v>959970</v>
      </c>
    </row>
    <row r="580" spans="1:13" x14ac:dyDescent="0.3">
      <c r="A580">
        <v>9800000</v>
      </c>
      <c r="B580">
        <v>9820000</v>
      </c>
      <c r="C580">
        <v>1487570</v>
      </c>
      <c r="D580">
        <v>1412060</v>
      </c>
      <c r="E580">
        <v>1204340</v>
      </c>
      <c r="F580">
        <v>1174340</v>
      </c>
      <c r="G580">
        <v>1144340</v>
      </c>
      <c r="H580">
        <v>1114340</v>
      </c>
      <c r="I580">
        <v>1084340</v>
      </c>
      <c r="J580">
        <v>1054340</v>
      </c>
      <c r="K580">
        <v>1024340</v>
      </c>
      <c r="L580">
        <v>994340</v>
      </c>
      <c r="M580">
        <v>964340</v>
      </c>
    </row>
    <row r="581" spans="1:13" x14ac:dyDescent="0.3">
      <c r="A581">
        <v>9820000</v>
      </c>
      <c r="B581">
        <v>9840000</v>
      </c>
      <c r="C581">
        <v>1494390</v>
      </c>
      <c r="D581">
        <v>1418850</v>
      </c>
      <c r="E581">
        <v>1208710</v>
      </c>
      <c r="F581">
        <v>1178710</v>
      </c>
      <c r="G581">
        <v>1148710</v>
      </c>
      <c r="H581">
        <v>1118710</v>
      </c>
      <c r="I581">
        <v>1088710</v>
      </c>
      <c r="J581">
        <v>1058710</v>
      </c>
      <c r="K581">
        <v>1028710</v>
      </c>
      <c r="L581">
        <v>998710</v>
      </c>
      <c r="M581">
        <v>968710</v>
      </c>
    </row>
    <row r="582" spans="1:13" x14ac:dyDescent="0.3">
      <c r="A582">
        <v>9840000</v>
      </c>
      <c r="B582">
        <v>9860000</v>
      </c>
      <c r="C582">
        <v>1501220</v>
      </c>
      <c r="D582">
        <v>1425640</v>
      </c>
      <c r="E582">
        <v>1213080</v>
      </c>
      <c r="F582">
        <v>1183080</v>
      </c>
      <c r="G582">
        <v>1153080</v>
      </c>
      <c r="H582">
        <v>1123080</v>
      </c>
      <c r="I582">
        <v>1093080</v>
      </c>
      <c r="J582">
        <v>1063080</v>
      </c>
      <c r="K582">
        <v>1033080</v>
      </c>
      <c r="L582">
        <v>1003080</v>
      </c>
      <c r="M582">
        <v>973080</v>
      </c>
    </row>
    <row r="583" spans="1:13" x14ac:dyDescent="0.3">
      <c r="A583">
        <v>9860000</v>
      </c>
      <c r="B583">
        <v>9880000</v>
      </c>
      <c r="C583">
        <v>1508040</v>
      </c>
      <c r="D583">
        <v>1432430</v>
      </c>
      <c r="E583">
        <v>1217440</v>
      </c>
      <c r="F583">
        <v>1187440</v>
      </c>
      <c r="G583">
        <v>1157440</v>
      </c>
      <c r="H583">
        <v>1127440</v>
      </c>
      <c r="I583">
        <v>1097440</v>
      </c>
      <c r="J583">
        <v>1067440</v>
      </c>
      <c r="K583">
        <v>1037440</v>
      </c>
      <c r="L583">
        <v>1007440</v>
      </c>
      <c r="M583">
        <v>977440</v>
      </c>
    </row>
    <row r="584" spans="1:13" x14ac:dyDescent="0.3">
      <c r="A584">
        <v>9880000</v>
      </c>
      <c r="B584">
        <v>9900000</v>
      </c>
      <c r="C584">
        <v>1514870</v>
      </c>
      <c r="D584">
        <v>1439220</v>
      </c>
      <c r="E584">
        <v>1221810</v>
      </c>
      <c r="F584">
        <v>1191810</v>
      </c>
      <c r="G584">
        <v>1161810</v>
      </c>
      <c r="H584">
        <v>1131810</v>
      </c>
      <c r="I584">
        <v>1101810</v>
      </c>
      <c r="J584">
        <v>1071810</v>
      </c>
      <c r="K584">
        <v>1041810</v>
      </c>
      <c r="L584">
        <v>1011810</v>
      </c>
      <c r="M584">
        <v>981810</v>
      </c>
    </row>
    <row r="585" spans="1:13" x14ac:dyDescent="0.3">
      <c r="A585">
        <v>9900000</v>
      </c>
      <c r="B585">
        <v>9920000</v>
      </c>
      <c r="C585">
        <v>1521690</v>
      </c>
      <c r="D585">
        <v>1446010</v>
      </c>
      <c r="E585">
        <v>1226180</v>
      </c>
      <c r="F585">
        <v>1196180</v>
      </c>
      <c r="G585">
        <v>1166180</v>
      </c>
      <c r="H585">
        <v>1136180</v>
      </c>
      <c r="I585">
        <v>1106180</v>
      </c>
      <c r="J585">
        <v>1076180</v>
      </c>
      <c r="K585">
        <v>1046180</v>
      </c>
      <c r="L585">
        <v>1016180</v>
      </c>
      <c r="M585">
        <v>986180</v>
      </c>
    </row>
    <row r="586" spans="1:13" x14ac:dyDescent="0.3">
      <c r="A586">
        <v>9920000</v>
      </c>
      <c r="B586">
        <v>9940000</v>
      </c>
      <c r="C586">
        <v>1528520</v>
      </c>
      <c r="D586">
        <v>1452800</v>
      </c>
      <c r="E586">
        <v>1230550</v>
      </c>
      <c r="F586">
        <v>1200550</v>
      </c>
      <c r="G586">
        <v>1170550</v>
      </c>
      <c r="H586">
        <v>1140550</v>
      </c>
      <c r="I586">
        <v>1110550</v>
      </c>
      <c r="J586">
        <v>1080550</v>
      </c>
      <c r="K586">
        <v>1050550</v>
      </c>
      <c r="L586">
        <v>1020550</v>
      </c>
      <c r="M586">
        <v>990550</v>
      </c>
    </row>
    <row r="587" spans="1:13" x14ac:dyDescent="0.3">
      <c r="A587">
        <v>9940000</v>
      </c>
      <c r="B587">
        <v>9960000</v>
      </c>
      <c r="C587">
        <v>1535340</v>
      </c>
      <c r="D587">
        <v>1459590</v>
      </c>
      <c r="E587">
        <v>1234920</v>
      </c>
      <c r="F587">
        <v>1204920</v>
      </c>
      <c r="G587">
        <v>1174920</v>
      </c>
      <c r="H587">
        <v>1144920</v>
      </c>
      <c r="I587">
        <v>1114920</v>
      </c>
      <c r="J587">
        <v>1084920</v>
      </c>
      <c r="K587">
        <v>1054920</v>
      </c>
      <c r="L587">
        <v>1024920</v>
      </c>
      <c r="M587">
        <v>994920</v>
      </c>
    </row>
    <row r="588" spans="1:13" x14ac:dyDescent="0.3">
      <c r="A588">
        <v>9960000</v>
      </c>
      <c r="B588">
        <v>9980000</v>
      </c>
      <c r="C588">
        <v>1542170</v>
      </c>
      <c r="D588">
        <v>1466380</v>
      </c>
      <c r="E588">
        <v>1239280</v>
      </c>
      <c r="F588">
        <v>1209280</v>
      </c>
      <c r="G588">
        <v>1179280</v>
      </c>
      <c r="H588">
        <v>1149280</v>
      </c>
      <c r="I588">
        <v>1119280</v>
      </c>
      <c r="J588">
        <v>1089280</v>
      </c>
      <c r="K588">
        <v>1059280</v>
      </c>
      <c r="L588">
        <v>1029280</v>
      </c>
      <c r="M588">
        <v>999280</v>
      </c>
    </row>
    <row r="589" spans="1:13" x14ac:dyDescent="0.3">
      <c r="A589">
        <v>9980000</v>
      </c>
      <c r="B589">
        <v>10000000</v>
      </c>
      <c r="C589">
        <v>1548990</v>
      </c>
      <c r="D589">
        <v>1473170</v>
      </c>
      <c r="E589">
        <v>1243650</v>
      </c>
      <c r="F589">
        <v>1213650</v>
      </c>
      <c r="G589">
        <v>1183650</v>
      </c>
      <c r="H589">
        <v>1153650</v>
      </c>
      <c r="I589">
        <v>1123650</v>
      </c>
      <c r="J589">
        <v>1093650</v>
      </c>
      <c r="K589">
        <v>1063650</v>
      </c>
      <c r="L589">
        <v>1033650</v>
      </c>
      <c r="M589">
        <v>1003650</v>
      </c>
    </row>
    <row r="590" spans="1:13" x14ac:dyDescent="0.3">
      <c r="A590">
        <v>10000000</v>
      </c>
      <c r="B590">
        <v>10000000</v>
      </c>
      <c r="C590">
        <v>1552400</v>
      </c>
      <c r="D590">
        <v>1476570</v>
      </c>
      <c r="E590">
        <v>1245840</v>
      </c>
      <c r="F590">
        <v>1215840</v>
      </c>
      <c r="G590">
        <v>1185840</v>
      </c>
      <c r="H590">
        <v>1155840</v>
      </c>
      <c r="I590">
        <v>1125840</v>
      </c>
      <c r="J590">
        <v>1095840</v>
      </c>
      <c r="K590">
        <v>1065840</v>
      </c>
      <c r="L590">
        <v>1035840</v>
      </c>
      <c r="M590">
        <v>1005840</v>
      </c>
    </row>
  </sheetData>
  <phoneticPr fontId="63" type="noConversion"/>
  <pageMargins left="0.69972223043441772" right="0.69972223043441772" top="0.75" bottom="0.75" header="0.30000001192092896" footer="0.30000001192092896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B2:G11"/>
  <sheetViews>
    <sheetView showGridLines="0" zoomScaleNormal="100" zoomScaleSheetLayoutView="100" workbookViewId="0"/>
  </sheetViews>
  <sheetFormatPr defaultColWidth="9" defaultRowHeight="16.5" x14ac:dyDescent="0.3"/>
  <cols>
    <col min="1" max="1" width="2.625" customWidth="1"/>
    <col min="2" max="2" width="13.625" bestFit="1" customWidth="1"/>
    <col min="3" max="3" width="14.875" customWidth="1"/>
    <col min="4" max="4" width="16.75" customWidth="1"/>
    <col min="5" max="5" width="11.375" customWidth="1"/>
    <col min="6" max="6" width="15.375" customWidth="1"/>
    <col min="7" max="7" width="19.375" bestFit="1" customWidth="1"/>
  </cols>
  <sheetData>
    <row r="2" spans="2:7" x14ac:dyDescent="0.3">
      <c r="B2" s="760" t="s">
        <v>444</v>
      </c>
      <c r="C2" s="760"/>
      <c r="D2" s="760"/>
      <c r="G2" s="35"/>
    </row>
    <row r="3" spans="2:7" x14ac:dyDescent="0.3">
      <c r="B3" s="761" t="s">
        <v>394</v>
      </c>
      <c r="C3" s="762"/>
      <c r="D3" s="36" t="s">
        <v>23</v>
      </c>
      <c r="E3" s="36" t="s">
        <v>406</v>
      </c>
      <c r="F3" s="36" t="s">
        <v>337</v>
      </c>
      <c r="G3" s="37" t="s">
        <v>425</v>
      </c>
    </row>
    <row r="4" spans="2:7" x14ac:dyDescent="0.3">
      <c r="B4" s="763" t="s">
        <v>132</v>
      </c>
      <c r="C4" s="38" t="s">
        <v>381</v>
      </c>
      <c r="D4" s="39">
        <v>4.4999999999999998E-2</v>
      </c>
      <c r="E4" s="751">
        <v>330000</v>
      </c>
      <c r="F4" s="751">
        <v>5240000</v>
      </c>
      <c r="G4" s="753" t="s">
        <v>442</v>
      </c>
    </row>
    <row r="5" spans="2:7" x14ac:dyDescent="0.3">
      <c r="B5" s="764"/>
      <c r="C5" s="40" t="s">
        <v>380</v>
      </c>
      <c r="D5" s="41">
        <v>4.4999999999999998E-2</v>
      </c>
      <c r="E5" s="752"/>
      <c r="F5" s="752"/>
      <c r="G5" s="754"/>
    </row>
    <row r="6" spans="2:7" x14ac:dyDescent="0.3">
      <c r="B6" s="765" t="s">
        <v>6</v>
      </c>
      <c r="C6" s="40" t="s">
        <v>381</v>
      </c>
      <c r="D6" s="42">
        <v>3.4950000000000002E-2</v>
      </c>
      <c r="E6" s="755">
        <v>279256</v>
      </c>
      <c r="F6" s="755">
        <v>104536481</v>
      </c>
      <c r="G6" s="756" t="s">
        <v>436</v>
      </c>
    </row>
    <row r="7" spans="2:7" x14ac:dyDescent="0.3">
      <c r="B7" s="764"/>
      <c r="C7" s="40" t="s">
        <v>380</v>
      </c>
      <c r="D7" s="42">
        <v>3.4950000000000002E-2</v>
      </c>
      <c r="E7" s="752"/>
      <c r="F7" s="752"/>
      <c r="G7" s="757"/>
    </row>
    <row r="8" spans="2:7" x14ac:dyDescent="0.3">
      <c r="B8" s="765" t="s">
        <v>491</v>
      </c>
      <c r="C8" s="40" t="s">
        <v>381</v>
      </c>
      <c r="D8" s="43">
        <v>0.12269999999999999</v>
      </c>
      <c r="E8" s="755"/>
      <c r="F8" s="755"/>
      <c r="G8" s="758"/>
    </row>
    <row r="9" spans="2:7" x14ac:dyDescent="0.3">
      <c r="B9" s="764"/>
      <c r="C9" s="40" t="s">
        <v>380</v>
      </c>
      <c r="D9" s="43">
        <v>0.1227</v>
      </c>
      <c r="E9" s="752"/>
      <c r="F9" s="752"/>
      <c r="G9" s="759"/>
    </row>
    <row r="10" spans="2:7" x14ac:dyDescent="0.3">
      <c r="B10" s="765" t="s">
        <v>134</v>
      </c>
      <c r="C10" s="40" t="s">
        <v>381</v>
      </c>
      <c r="D10" s="43">
        <v>8.0000000000000002E-3</v>
      </c>
      <c r="E10" s="755"/>
      <c r="F10" s="755"/>
      <c r="G10" s="758"/>
    </row>
    <row r="11" spans="2:7" x14ac:dyDescent="0.3">
      <c r="B11" s="764"/>
      <c r="C11" s="40" t="s">
        <v>380</v>
      </c>
      <c r="D11" s="43">
        <v>1.0500000000000001E-2</v>
      </c>
      <c r="E11" s="752"/>
      <c r="F11" s="752"/>
      <c r="G11" s="759"/>
    </row>
  </sheetData>
  <mergeCells count="18">
    <mergeCell ref="B10:B11"/>
    <mergeCell ref="B2:D2"/>
    <mergeCell ref="B3:C3"/>
    <mergeCell ref="B4:B5"/>
    <mergeCell ref="B6:B7"/>
    <mergeCell ref="B8:B9"/>
    <mergeCell ref="E8:E9"/>
    <mergeCell ref="F8:F9"/>
    <mergeCell ref="G8:G9"/>
    <mergeCell ref="E6:E7"/>
    <mergeCell ref="E10:E11"/>
    <mergeCell ref="F10:F11"/>
    <mergeCell ref="G10:G11"/>
    <mergeCell ref="E4:E5"/>
    <mergeCell ref="F4:F5"/>
    <mergeCell ref="G4:G5"/>
    <mergeCell ref="F6:F7"/>
    <mergeCell ref="G6:G7"/>
  </mergeCells>
  <phoneticPr fontId="63" type="noConversion"/>
  <pageMargins left="0.74805557727813721" right="0.74805557727813721" top="0.98430556058883667" bottom="0.98430556058883667" header="0.51138889789581299" footer="0.51138889789581299"/>
  <pageSetup paperSize="9" orientation="landscape" horizontalDpi="0" verticalDpi="0" copies="0"/>
  <colBreaks count="1" manualBreakCount="1">
    <brk id="7" max="16383" man="1"/>
  </colBreak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9"/>
  <dimension ref="B1:V49"/>
  <sheetViews>
    <sheetView showGridLines="0" zoomScaleNormal="100" zoomScaleSheetLayoutView="100" workbookViewId="0"/>
  </sheetViews>
  <sheetFormatPr defaultColWidth="9" defaultRowHeight="16.5" x14ac:dyDescent="0.3"/>
  <cols>
    <col min="1" max="1" width="1" customWidth="1"/>
    <col min="22" max="22" width="8" customWidth="1"/>
    <col min="23" max="23" width="1.125" customWidth="1"/>
  </cols>
  <sheetData>
    <row r="1" spans="2:22" ht="10.5" customHeight="1" x14ac:dyDescent="0.3"/>
    <row r="2" spans="2:22" ht="10.5" customHeight="1" x14ac:dyDescent="0.3"/>
    <row r="3" spans="2:22" ht="10.5" customHeight="1" x14ac:dyDescent="0.3"/>
    <row r="4" spans="2:22" ht="10.5" customHeight="1" x14ac:dyDescent="0.3"/>
    <row r="5" spans="2:22" ht="10.5" customHeight="1" x14ac:dyDescent="0.3"/>
    <row r="6" spans="2:22" ht="10.5" customHeight="1" x14ac:dyDescent="0.3"/>
    <row r="7" spans="2:22" ht="10.5" customHeight="1" x14ac:dyDescent="0.3"/>
    <row r="8" spans="2:22" x14ac:dyDescent="0.3">
      <c r="B8" s="766" t="s">
        <v>302</v>
      </c>
      <c r="C8" s="767"/>
      <c r="D8" s="767"/>
      <c r="E8" s="767"/>
      <c r="F8" s="767"/>
      <c r="G8" s="767"/>
      <c r="H8" s="767"/>
      <c r="I8" s="767"/>
      <c r="J8" s="767"/>
      <c r="K8" s="767"/>
      <c r="L8" s="767"/>
      <c r="M8" s="767"/>
      <c r="N8" s="767"/>
      <c r="O8" s="767"/>
      <c r="P8" s="767"/>
      <c r="Q8" s="767"/>
      <c r="R8" s="767"/>
      <c r="S8" s="767"/>
      <c r="T8" s="767"/>
      <c r="U8" s="767"/>
      <c r="V8" s="768"/>
    </row>
    <row r="9" spans="2:22" x14ac:dyDescent="0.3">
      <c r="B9" s="769"/>
      <c r="C9" s="770"/>
      <c r="D9" s="770"/>
      <c r="E9" s="770"/>
      <c r="F9" s="770"/>
      <c r="G9" s="770"/>
      <c r="H9" s="770"/>
      <c r="I9" s="770"/>
      <c r="J9" s="770"/>
      <c r="K9" s="770"/>
      <c r="L9" s="770"/>
      <c r="M9" s="770"/>
      <c r="N9" s="770"/>
      <c r="O9" s="770"/>
      <c r="P9" s="770"/>
      <c r="Q9" s="770"/>
      <c r="R9" s="770"/>
      <c r="S9" s="770"/>
      <c r="T9" s="770"/>
      <c r="U9" s="770"/>
      <c r="V9" s="771"/>
    </row>
    <row r="10" spans="2:22" x14ac:dyDescent="0.3">
      <c r="B10" s="769"/>
      <c r="C10" s="770"/>
      <c r="D10" s="770"/>
      <c r="E10" s="770"/>
      <c r="F10" s="770"/>
      <c r="G10" s="770"/>
      <c r="H10" s="770"/>
      <c r="I10" s="770"/>
      <c r="J10" s="770"/>
      <c r="K10" s="770"/>
      <c r="L10" s="770"/>
      <c r="M10" s="770"/>
      <c r="N10" s="770"/>
      <c r="O10" s="770"/>
      <c r="P10" s="770"/>
      <c r="Q10" s="770"/>
      <c r="R10" s="770"/>
      <c r="S10" s="770"/>
      <c r="T10" s="770"/>
      <c r="U10" s="770"/>
      <c r="V10" s="771"/>
    </row>
    <row r="11" spans="2:22" x14ac:dyDescent="0.3">
      <c r="B11" s="769"/>
      <c r="C11" s="770"/>
      <c r="D11" s="770"/>
      <c r="E11" s="770"/>
      <c r="F11" s="770"/>
      <c r="G11" s="770"/>
      <c r="H11" s="770"/>
      <c r="I11" s="770"/>
      <c r="J11" s="770"/>
      <c r="K11" s="770"/>
      <c r="L11" s="770"/>
      <c r="M11" s="770"/>
      <c r="N11" s="770"/>
      <c r="O11" s="770"/>
      <c r="P11" s="770"/>
      <c r="Q11" s="770"/>
      <c r="R11" s="770"/>
      <c r="S11" s="770"/>
      <c r="T11" s="770"/>
      <c r="U11" s="770"/>
      <c r="V11" s="771"/>
    </row>
    <row r="12" spans="2:22" x14ac:dyDescent="0.3">
      <c r="B12" s="769"/>
      <c r="C12" s="770"/>
      <c r="D12" s="770"/>
      <c r="E12" s="770"/>
      <c r="F12" s="770"/>
      <c r="G12" s="770"/>
      <c r="H12" s="770"/>
      <c r="I12" s="770"/>
      <c r="J12" s="770"/>
      <c r="K12" s="770"/>
      <c r="L12" s="770"/>
      <c r="M12" s="770"/>
      <c r="N12" s="770"/>
      <c r="O12" s="770"/>
      <c r="P12" s="770"/>
      <c r="Q12" s="770"/>
      <c r="R12" s="770"/>
      <c r="S12" s="770"/>
      <c r="T12" s="770"/>
      <c r="U12" s="770"/>
      <c r="V12" s="771"/>
    </row>
    <row r="13" spans="2:22" x14ac:dyDescent="0.3">
      <c r="B13" s="769"/>
      <c r="C13" s="770"/>
      <c r="D13" s="770"/>
      <c r="E13" s="770"/>
      <c r="F13" s="770"/>
      <c r="G13" s="770"/>
      <c r="H13" s="770"/>
      <c r="I13" s="770"/>
      <c r="J13" s="770"/>
      <c r="K13" s="770"/>
      <c r="L13" s="770"/>
      <c r="M13" s="770"/>
      <c r="N13" s="770"/>
      <c r="O13" s="770"/>
      <c r="P13" s="770"/>
      <c r="Q13" s="770"/>
      <c r="R13" s="770"/>
      <c r="S13" s="770"/>
      <c r="T13" s="770"/>
      <c r="U13" s="770"/>
      <c r="V13" s="771"/>
    </row>
    <row r="14" spans="2:22" x14ac:dyDescent="0.3">
      <c r="B14" s="769"/>
      <c r="C14" s="770"/>
      <c r="D14" s="770"/>
      <c r="E14" s="770"/>
      <c r="F14" s="770"/>
      <c r="G14" s="770"/>
      <c r="H14" s="770"/>
      <c r="I14" s="770"/>
      <c r="J14" s="770"/>
      <c r="K14" s="770"/>
      <c r="L14" s="770"/>
      <c r="M14" s="770"/>
      <c r="N14" s="770"/>
      <c r="O14" s="770"/>
      <c r="P14" s="770"/>
      <c r="Q14" s="770"/>
      <c r="R14" s="770"/>
      <c r="S14" s="770"/>
      <c r="T14" s="770"/>
      <c r="U14" s="770"/>
      <c r="V14" s="771"/>
    </row>
    <row r="15" spans="2:22" x14ac:dyDescent="0.3">
      <c r="B15" s="769"/>
      <c r="C15" s="770"/>
      <c r="D15" s="770"/>
      <c r="E15" s="770"/>
      <c r="F15" s="770"/>
      <c r="G15" s="770"/>
      <c r="H15" s="770"/>
      <c r="I15" s="770"/>
      <c r="J15" s="770"/>
      <c r="K15" s="770"/>
      <c r="L15" s="770"/>
      <c r="M15" s="770"/>
      <c r="N15" s="770"/>
      <c r="O15" s="770"/>
      <c r="P15" s="770"/>
      <c r="Q15" s="770"/>
      <c r="R15" s="770"/>
      <c r="S15" s="770"/>
      <c r="T15" s="770"/>
      <c r="U15" s="770"/>
      <c r="V15" s="771"/>
    </row>
    <row r="16" spans="2:22" x14ac:dyDescent="0.3">
      <c r="B16" s="769"/>
      <c r="C16" s="770"/>
      <c r="D16" s="770"/>
      <c r="E16" s="770"/>
      <c r="F16" s="770"/>
      <c r="G16" s="770"/>
      <c r="H16" s="770"/>
      <c r="I16" s="770"/>
      <c r="J16" s="770"/>
      <c r="K16" s="770"/>
      <c r="L16" s="770"/>
      <c r="M16" s="770"/>
      <c r="N16" s="770"/>
      <c r="O16" s="770"/>
      <c r="P16" s="770"/>
      <c r="Q16" s="770"/>
      <c r="R16" s="770"/>
      <c r="S16" s="770"/>
      <c r="T16" s="770"/>
      <c r="U16" s="770"/>
      <c r="V16" s="771"/>
    </row>
    <row r="17" spans="2:22" x14ac:dyDescent="0.3">
      <c r="B17" s="769"/>
      <c r="C17" s="770"/>
      <c r="D17" s="770"/>
      <c r="E17" s="770"/>
      <c r="F17" s="770"/>
      <c r="G17" s="770"/>
      <c r="H17" s="770"/>
      <c r="I17" s="770"/>
      <c r="J17" s="770"/>
      <c r="K17" s="770"/>
      <c r="L17" s="770"/>
      <c r="M17" s="770"/>
      <c r="N17" s="770"/>
      <c r="O17" s="770"/>
      <c r="P17" s="770"/>
      <c r="Q17" s="770"/>
      <c r="R17" s="770"/>
      <c r="S17" s="770"/>
      <c r="T17" s="770"/>
      <c r="U17" s="770"/>
      <c r="V17" s="771"/>
    </row>
    <row r="18" spans="2:22" x14ac:dyDescent="0.3">
      <c r="B18" s="769"/>
      <c r="C18" s="770"/>
      <c r="D18" s="770"/>
      <c r="E18" s="770"/>
      <c r="F18" s="770"/>
      <c r="G18" s="770"/>
      <c r="H18" s="770"/>
      <c r="I18" s="770"/>
      <c r="J18" s="770"/>
      <c r="K18" s="770"/>
      <c r="L18" s="770"/>
      <c r="M18" s="770"/>
      <c r="N18" s="770"/>
      <c r="O18" s="770"/>
      <c r="P18" s="770"/>
      <c r="Q18" s="770"/>
      <c r="R18" s="770"/>
      <c r="S18" s="770"/>
      <c r="T18" s="770"/>
      <c r="U18" s="770"/>
      <c r="V18" s="771"/>
    </row>
    <row r="19" spans="2:22" x14ac:dyDescent="0.3">
      <c r="B19" s="769"/>
      <c r="C19" s="770"/>
      <c r="D19" s="770"/>
      <c r="E19" s="770"/>
      <c r="F19" s="770"/>
      <c r="G19" s="770"/>
      <c r="H19" s="770"/>
      <c r="I19" s="770"/>
      <c r="J19" s="770"/>
      <c r="K19" s="770"/>
      <c r="L19" s="770"/>
      <c r="M19" s="770"/>
      <c r="N19" s="770"/>
      <c r="O19" s="770"/>
      <c r="P19" s="770"/>
      <c r="Q19" s="770"/>
      <c r="R19" s="770"/>
      <c r="S19" s="770"/>
      <c r="T19" s="770"/>
      <c r="U19" s="770"/>
      <c r="V19" s="771"/>
    </row>
    <row r="20" spans="2:22" x14ac:dyDescent="0.3">
      <c r="B20" s="769"/>
      <c r="C20" s="770"/>
      <c r="D20" s="770"/>
      <c r="E20" s="770"/>
      <c r="F20" s="770"/>
      <c r="G20" s="770"/>
      <c r="H20" s="770"/>
      <c r="I20" s="770"/>
      <c r="J20" s="770"/>
      <c r="K20" s="770"/>
      <c r="L20" s="770"/>
      <c r="M20" s="770"/>
      <c r="N20" s="770"/>
      <c r="O20" s="770"/>
      <c r="P20" s="770"/>
      <c r="Q20" s="770"/>
      <c r="R20" s="770"/>
      <c r="S20" s="770"/>
      <c r="T20" s="770"/>
      <c r="U20" s="770"/>
      <c r="V20" s="771"/>
    </row>
    <row r="21" spans="2:22" x14ac:dyDescent="0.3">
      <c r="B21" s="769"/>
      <c r="C21" s="770"/>
      <c r="D21" s="770"/>
      <c r="E21" s="770"/>
      <c r="F21" s="770"/>
      <c r="G21" s="770"/>
      <c r="H21" s="770"/>
      <c r="I21" s="770"/>
      <c r="J21" s="770"/>
      <c r="K21" s="770"/>
      <c r="L21" s="770"/>
      <c r="M21" s="770"/>
      <c r="N21" s="770"/>
      <c r="O21" s="770"/>
      <c r="P21" s="770"/>
      <c r="Q21" s="770"/>
      <c r="R21" s="770"/>
      <c r="S21" s="770"/>
      <c r="T21" s="770"/>
      <c r="U21" s="770"/>
      <c r="V21" s="771"/>
    </row>
    <row r="22" spans="2:22" x14ac:dyDescent="0.3">
      <c r="B22" s="769"/>
      <c r="C22" s="770"/>
      <c r="D22" s="770"/>
      <c r="E22" s="770"/>
      <c r="F22" s="770"/>
      <c r="G22" s="770"/>
      <c r="H22" s="770"/>
      <c r="I22" s="770"/>
      <c r="J22" s="770"/>
      <c r="K22" s="770"/>
      <c r="L22" s="770"/>
      <c r="M22" s="770"/>
      <c r="N22" s="770"/>
      <c r="O22" s="770"/>
      <c r="P22" s="770"/>
      <c r="Q22" s="770"/>
      <c r="R22" s="770"/>
      <c r="S22" s="770"/>
      <c r="T22" s="770"/>
      <c r="U22" s="770"/>
      <c r="V22" s="771"/>
    </row>
    <row r="23" spans="2:22" x14ac:dyDescent="0.3">
      <c r="B23" s="769"/>
      <c r="C23" s="770"/>
      <c r="D23" s="770"/>
      <c r="E23" s="770"/>
      <c r="F23" s="770"/>
      <c r="G23" s="770"/>
      <c r="H23" s="770"/>
      <c r="I23" s="770"/>
      <c r="J23" s="770"/>
      <c r="K23" s="770"/>
      <c r="L23" s="770"/>
      <c r="M23" s="770"/>
      <c r="N23" s="770"/>
      <c r="O23" s="770"/>
      <c r="P23" s="770"/>
      <c r="Q23" s="770"/>
      <c r="R23" s="770"/>
      <c r="S23" s="770"/>
      <c r="T23" s="770"/>
      <c r="U23" s="770"/>
      <c r="V23" s="771"/>
    </row>
    <row r="24" spans="2:22" x14ac:dyDescent="0.3">
      <c r="B24" s="769"/>
      <c r="C24" s="770"/>
      <c r="D24" s="770"/>
      <c r="E24" s="770"/>
      <c r="F24" s="770"/>
      <c r="G24" s="770"/>
      <c r="H24" s="770"/>
      <c r="I24" s="770"/>
      <c r="J24" s="770"/>
      <c r="K24" s="770"/>
      <c r="L24" s="770"/>
      <c r="M24" s="770"/>
      <c r="N24" s="770"/>
      <c r="O24" s="770"/>
      <c r="P24" s="770"/>
      <c r="Q24" s="770"/>
      <c r="R24" s="770"/>
      <c r="S24" s="770"/>
      <c r="T24" s="770"/>
      <c r="U24" s="770"/>
      <c r="V24" s="771"/>
    </row>
    <row r="25" spans="2:22" x14ac:dyDescent="0.3">
      <c r="B25" s="769"/>
      <c r="C25" s="770"/>
      <c r="D25" s="770"/>
      <c r="E25" s="770"/>
      <c r="F25" s="770"/>
      <c r="G25" s="770"/>
      <c r="H25" s="770"/>
      <c r="I25" s="770"/>
      <c r="J25" s="770"/>
      <c r="K25" s="770"/>
      <c r="L25" s="770"/>
      <c r="M25" s="770"/>
      <c r="N25" s="770"/>
      <c r="O25" s="770"/>
      <c r="P25" s="770"/>
      <c r="Q25" s="770"/>
      <c r="R25" s="770"/>
      <c r="S25" s="770"/>
      <c r="T25" s="770"/>
      <c r="U25" s="770"/>
      <c r="V25" s="771"/>
    </row>
    <row r="26" spans="2:22" x14ac:dyDescent="0.3">
      <c r="B26" s="769"/>
      <c r="C26" s="770"/>
      <c r="D26" s="770"/>
      <c r="E26" s="770"/>
      <c r="F26" s="770"/>
      <c r="G26" s="770"/>
      <c r="H26" s="770"/>
      <c r="I26" s="770"/>
      <c r="J26" s="770"/>
      <c r="K26" s="770"/>
      <c r="L26" s="770"/>
      <c r="M26" s="770"/>
      <c r="N26" s="770"/>
      <c r="O26" s="770"/>
      <c r="P26" s="770"/>
      <c r="Q26" s="770"/>
      <c r="R26" s="770"/>
      <c r="S26" s="770"/>
      <c r="T26" s="770"/>
      <c r="U26" s="770"/>
      <c r="V26" s="771"/>
    </row>
    <row r="27" spans="2:22" x14ac:dyDescent="0.3">
      <c r="B27" s="769"/>
      <c r="C27" s="770"/>
      <c r="D27" s="770"/>
      <c r="E27" s="770"/>
      <c r="F27" s="770"/>
      <c r="G27" s="770"/>
      <c r="H27" s="770"/>
      <c r="I27" s="770"/>
      <c r="J27" s="770"/>
      <c r="K27" s="770"/>
      <c r="L27" s="770"/>
      <c r="M27" s="770"/>
      <c r="N27" s="770"/>
      <c r="O27" s="770"/>
      <c r="P27" s="770"/>
      <c r="Q27" s="770"/>
      <c r="R27" s="770"/>
      <c r="S27" s="770"/>
      <c r="T27" s="770"/>
      <c r="U27" s="770"/>
      <c r="V27" s="771"/>
    </row>
    <row r="28" spans="2:22" x14ac:dyDescent="0.3">
      <c r="B28" s="769"/>
      <c r="C28" s="770"/>
      <c r="D28" s="770"/>
      <c r="E28" s="770"/>
      <c r="F28" s="770"/>
      <c r="G28" s="770"/>
      <c r="H28" s="770"/>
      <c r="I28" s="770"/>
      <c r="J28" s="770"/>
      <c r="K28" s="770"/>
      <c r="L28" s="770"/>
      <c r="M28" s="770"/>
      <c r="N28" s="770"/>
      <c r="O28" s="770"/>
      <c r="P28" s="770"/>
      <c r="Q28" s="770"/>
      <c r="R28" s="770"/>
      <c r="S28" s="770"/>
      <c r="T28" s="770"/>
      <c r="U28" s="770"/>
      <c r="V28" s="771"/>
    </row>
    <row r="29" spans="2:22" x14ac:dyDescent="0.3">
      <c r="B29" s="769"/>
      <c r="C29" s="770"/>
      <c r="D29" s="770"/>
      <c r="E29" s="770"/>
      <c r="F29" s="770"/>
      <c r="G29" s="770"/>
      <c r="H29" s="770"/>
      <c r="I29" s="770"/>
      <c r="J29" s="770"/>
      <c r="K29" s="770"/>
      <c r="L29" s="770"/>
      <c r="M29" s="770"/>
      <c r="N29" s="770"/>
      <c r="O29" s="770"/>
      <c r="P29" s="770"/>
      <c r="Q29" s="770"/>
      <c r="R29" s="770"/>
      <c r="S29" s="770"/>
      <c r="T29" s="770"/>
      <c r="U29" s="770"/>
      <c r="V29" s="771"/>
    </row>
    <row r="30" spans="2:22" x14ac:dyDescent="0.3">
      <c r="B30" s="769"/>
      <c r="C30" s="770"/>
      <c r="D30" s="770"/>
      <c r="E30" s="770"/>
      <c r="F30" s="770"/>
      <c r="G30" s="770"/>
      <c r="H30" s="770"/>
      <c r="I30" s="770"/>
      <c r="J30" s="770"/>
      <c r="K30" s="770"/>
      <c r="L30" s="770"/>
      <c r="M30" s="770"/>
      <c r="N30" s="770"/>
      <c r="O30" s="770"/>
      <c r="P30" s="770"/>
      <c r="Q30" s="770"/>
      <c r="R30" s="770"/>
      <c r="S30" s="770"/>
      <c r="T30" s="770"/>
      <c r="U30" s="770"/>
      <c r="V30" s="771"/>
    </row>
    <row r="31" spans="2:22" x14ac:dyDescent="0.3">
      <c r="B31" s="769"/>
      <c r="C31" s="770"/>
      <c r="D31" s="770"/>
      <c r="E31" s="770"/>
      <c r="F31" s="770"/>
      <c r="G31" s="770"/>
      <c r="H31" s="770"/>
      <c r="I31" s="770"/>
      <c r="J31" s="770"/>
      <c r="K31" s="770"/>
      <c r="L31" s="770"/>
      <c r="M31" s="770"/>
      <c r="N31" s="770"/>
      <c r="O31" s="770"/>
      <c r="P31" s="770"/>
      <c r="Q31" s="770"/>
      <c r="R31" s="770"/>
      <c r="S31" s="770"/>
      <c r="T31" s="770"/>
      <c r="U31" s="770"/>
      <c r="V31" s="771"/>
    </row>
    <row r="32" spans="2:22" x14ac:dyDescent="0.3">
      <c r="B32" s="769"/>
      <c r="C32" s="770"/>
      <c r="D32" s="770"/>
      <c r="E32" s="770"/>
      <c r="F32" s="770"/>
      <c r="G32" s="770"/>
      <c r="H32" s="770"/>
      <c r="I32" s="770"/>
      <c r="J32" s="770"/>
      <c r="K32" s="770"/>
      <c r="L32" s="770"/>
      <c r="M32" s="770"/>
      <c r="N32" s="770"/>
      <c r="O32" s="770"/>
      <c r="P32" s="770"/>
      <c r="Q32" s="770"/>
      <c r="R32" s="770"/>
      <c r="S32" s="770"/>
      <c r="T32" s="770"/>
      <c r="U32" s="770"/>
      <c r="V32" s="771"/>
    </row>
    <row r="33" spans="2:22" x14ac:dyDescent="0.3">
      <c r="B33" s="769"/>
      <c r="C33" s="770"/>
      <c r="D33" s="770"/>
      <c r="E33" s="770"/>
      <c r="F33" s="770"/>
      <c r="G33" s="770"/>
      <c r="H33" s="770"/>
      <c r="I33" s="770"/>
      <c r="J33" s="770"/>
      <c r="K33" s="770"/>
      <c r="L33" s="770"/>
      <c r="M33" s="770"/>
      <c r="N33" s="770"/>
      <c r="O33" s="770"/>
      <c r="P33" s="770"/>
      <c r="Q33" s="770"/>
      <c r="R33" s="770"/>
      <c r="S33" s="770"/>
      <c r="T33" s="770"/>
      <c r="U33" s="770"/>
      <c r="V33" s="771"/>
    </row>
    <row r="34" spans="2:22" x14ac:dyDescent="0.3">
      <c r="B34" s="769"/>
      <c r="C34" s="770"/>
      <c r="D34" s="770"/>
      <c r="E34" s="770"/>
      <c r="F34" s="770"/>
      <c r="G34" s="770"/>
      <c r="H34" s="770"/>
      <c r="I34" s="770"/>
      <c r="J34" s="770"/>
      <c r="K34" s="770"/>
      <c r="L34" s="770"/>
      <c r="M34" s="770"/>
      <c r="N34" s="770"/>
      <c r="O34" s="770"/>
      <c r="P34" s="770"/>
      <c r="Q34" s="770"/>
      <c r="R34" s="770"/>
      <c r="S34" s="770"/>
      <c r="T34" s="770"/>
      <c r="U34" s="770"/>
      <c r="V34" s="771"/>
    </row>
    <row r="35" spans="2:22" x14ac:dyDescent="0.3">
      <c r="B35" s="769"/>
      <c r="C35" s="770"/>
      <c r="D35" s="770"/>
      <c r="E35" s="770"/>
      <c r="F35" s="770"/>
      <c r="G35" s="770"/>
      <c r="H35" s="770"/>
      <c r="I35" s="770"/>
      <c r="J35" s="770"/>
      <c r="K35" s="770"/>
      <c r="L35" s="770"/>
      <c r="M35" s="770"/>
      <c r="N35" s="770"/>
      <c r="O35" s="770"/>
      <c r="P35" s="770"/>
      <c r="Q35" s="770"/>
      <c r="R35" s="770"/>
      <c r="S35" s="770"/>
      <c r="T35" s="770"/>
      <c r="U35" s="770"/>
      <c r="V35" s="771"/>
    </row>
    <row r="36" spans="2:22" x14ac:dyDescent="0.3">
      <c r="B36" s="769"/>
      <c r="C36" s="770"/>
      <c r="D36" s="770"/>
      <c r="E36" s="770"/>
      <c r="F36" s="770"/>
      <c r="G36" s="770"/>
      <c r="H36" s="770"/>
      <c r="I36" s="770"/>
      <c r="J36" s="770"/>
      <c r="K36" s="770"/>
      <c r="L36" s="770"/>
      <c r="M36" s="770"/>
      <c r="N36" s="770"/>
      <c r="O36" s="770"/>
      <c r="P36" s="770"/>
      <c r="Q36" s="770"/>
      <c r="R36" s="770"/>
      <c r="S36" s="770"/>
      <c r="T36" s="770"/>
      <c r="U36" s="770"/>
      <c r="V36" s="771"/>
    </row>
    <row r="37" spans="2:22" x14ac:dyDescent="0.3">
      <c r="B37" s="769"/>
      <c r="C37" s="770"/>
      <c r="D37" s="770"/>
      <c r="E37" s="770"/>
      <c r="F37" s="770"/>
      <c r="G37" s="770"/>
      <c r="H37" s="770"/>
      <c r="I37" s="770"/>
      <c r="J37" s="770"/>
      <c r="K37" s="770"/>
      <c r="L37" s="770"/>
      <c r="M37" s="770"/>
      <c r="N37" s="770"/>
      <c r="O37" s="770"/>
      <c r="P37" s="770"/>
      <c r="Q37" s="770"/>
      <c r="R37" s="770"/>
      <c r="S37" s="770"/>
      <c r="T37" s="770"/>
      <c r="U37" s="770"/>
      <c r="V37" s="771"/>
    </row>
    <row r="38" spans="2:22" x14ac:dyDescent="0.3">
      <c r="B38" s="769"/>
      <c r="C38" s="770"/>
      <c r="D38" s="770"/>
      <c r="E38" s="770"/>
      <c r="F38" s="770"/>
      <c r="G38" s="770"/>
      <c r="H38" s="770"/>
      <c r="I38" s="770"/>
      <c r="J38" s="770"/>
      <c r="K38" s="770"/>
      <c r="L38" s="770"/>
      <c r="M38" s="770"/>
      <c r="N38" s="770"/>
      <c r="O38" s="770"/>
      <c r="P38" s="770"/>
      <c r="Q38" s="770"/>
      <c r="R38" s="770"/>
      <c r="S38" s="770"/>
      <c r="T38" s="770"/>
      <c r="U38" s="770"/>
      <c r="V38" s="771"/>
    </row>
    <row r="39" spans="2:22" x14ac:dyDescent="0.3">
      <c r="B39" s="769"/>
      <c r="C39" s="770"/>
      <c r="D39" s="770"/>
      <c r="E39" s="770"/>
      <c r="F39" s="770"/>
      <c r="G39" s="770"/>
      <c r="H39" s="770"/>
      <c r="I39" s="770"/>
      <c r="J39" s="770"/>
      <c r="K39" s="770"/>
      <c r="L39" s="770"/>
      <c r="M39" s="770"/>
      <c r="N39" s="770"/>
      <c r="O39" s="770"/>
      <c r="P39" s="770"/>
      <c r="Q39" s="770"/>
      <c r="R39" s="770"/>
      <c r="S39" s="770"/>
      <c r="T39" s="770"/>
      <c r="U39" s="770"/>
      <c r="V39" s="771"/>
    </row>
    <row r="40" spans="2:22" x14ac:dyDescent="0.3">
      <c r="B40" s="769"/>
      <c r="C40" s="770"/>
      <c r="D40" s="770"/>
      <c r="E40" s="770"/>
      <c r="F40" s="770"/>
      <c r="G40" s="770"/>
      <c r="H40" s="770"/>
      <c r="I40" s="770"/>
      <c r="J40" s="770"/>
      <c r="K40" s="770"/>
      <c r="L40" s="770"/>
      <c r="M40" s="770"/>
      <c r="N40" s="770"/>
      <c r="O40" s="770"/>
      <c r="P40" s="770"/>
      <c r="Q40" s="770"/>
      <c r="R40" s="770"/>
      <c r="S40" s="770"/>
      <c r="T40" s="770"/>
      <c r="U40" s="770"/>
      <c r="V40" s="771"/>
    </row>
    <row r="41" spans="2:22" x14ac:dyDescent="0.3">
      <c r="B41" s="769"/>
      <c r="C41" s="770"/>
      <c r="D41" s="770"/>
      <c r="E41" s="770"/>
      <c r="F41" s="770"/>
      <c r="G41" s="770"/>
      <c r="H41" s="770"/>
      <c r="I41" s="770"/>
      <c r="J41" s="770"/>
      <c r="K41" s="770"/>
      <c r="L41" s="770"/>
      <c r="M41" s="770"/>
      <c r="N41" s="770"/>
      <c r="O41" s="770"/>
      <c r="P41" s="770"/>
      <c r="Q41" s="770"/>
      <c r="R41" s="770"/>
      <c r="S41" s="770"/>
      <c r="T41" s="770"/>
      <c r="U41" s="770"/>
      <c r="V41" s="771"/>
    </row>
    <row r="42" spans="2:22" x14ac:dyDescent="0.3">
      <c r="B42" s="769"/>
      <c r="C42" s="770"/>
      <c r="D42" s="770"/>
      <c r="E42" s="770"/>
      <c r="F42" s="770"/>
      <c r="G42" s="770"/>
      <c r="H42" s="770"/>
      <c r="I42" s="770"/>
      <c r="J42" s="770"/>
      <c r="K42" s="770"/>
      <c r="L42" s="770"/>
      <c r="M42" s="770"/>
      <c r="N42" s="770"/>
      <c r="O42" s="770"/>
      <c r="P42" s="770"/>
      <c r="Q42" s="770"/>
      <c r="R42" s="770"/>
      <c r="S42" s="770"/>
      <c r="T42" s="770"/>
      <c r="U42" s="770"/>
      <c r="V42" s="771"/>
    </row>
    <row r="43" spans="2:22" x14ac:dyDescent="0.3">
      <c r="B43" s="769"/>
      <c r="C43" s="770"/>
      <c r="D43" s="770"/>
      <c r="E43" s="770"/>
      <c r="F43" s="770"/>
      <c r="G43" s="770"/>
      <c r="H43" s="770"/>
      <c r="I43" s="770"/>
      <c r="J43" s="770"/>
      <c r="K43" s="770"/>
      <c r="L43" s="770"/>
      <c r="M43" s="770"/>
      <c r="N43" s="770"/>
      <c r="O43" s="770"/>
      <c r="P43" s="770"/>
      <c r="Q43" s="770"/>
      <c r="R43" s="770"/>
      <c r="S43" s="770"/>
      <c r="T43" s="770"/>
      <c r="U43" s="770"/>
      <c r="V43" s="771"/>
    </row>
    <row r="44" spans="2:22" x14ac:dyDescent="0.3">
      <c r="B44" s="769"/>
      <c r="C44" s="770"/>
      <c r="D44" s="770"/>
      <c r="E44" s="770"/>
      <c r="F44" s="770"/>
      <c r="G44" s="770"/>
      <c r="H44" s="770"/>
      <c r="I44" s="770"/>
      <c r="J44" s="770"/>
      <c r="K44" s="770"/>
      <c r="L44" s="770"/>
      <c r="M44" s="770"/>
      <c r="N44" s="770"/>
      <c r="O44" s="770"/>
      <c r="P44" s="770"/>
      <c r="Q44" s="770"/>
      <c r="R44" s="770"/>
      <c r="S44" s="770"/>
      <c r="T44" s="770"/>
      <c r="U44" s="770"/>
      <c r="V44" s="771"/>
    </row>
    <row r="45" spans="2:22" x14ac:dyDescent="0.3">
      <c r="B45" s="769"/>
      <c r="C45" s="770"/>
      <c r="D45" s="770"/>
      <c r="E45" s="770"/>
      <c r="F45" s="770"/>
      <c r="G45" s="770"/>
      <c r="H45" s="770"/>
      <c r="I45" s="770"/>
      <c r="J45" s="770"/>
      <c r="K45" s="770"/>
      <c r="L45" s="770"/>
      <c r="M45" s="770"/>
      <c r="N45" s="770"/>
      <c r="O45" s="770"/>
      <c r="P45" s="770"/>
      <c r="Q45" s="770"/>
      <c r="R45" s="770"/>
      <c r="S45" s="770"/>
      <c r="T45" s="770"/>
      <c r="U45" s="770"/>
      <c r="V45" s="771"/>
    </row>
    <row r="46" spans="2:22" x14ac:dyDescent="0.3">
      <c r="B46" s="769"/>
      <c r="C46" s="770"/>
      <c r="D46" s="770"/>
      <c r="E46" s="770"/>
      <c r="F46" s="770"/>
      <c r="G46" s="770"/>
      <c r="H46" s="770"/>
      <c r="I46" s="770"/>
      <c r="J46" s="770"/>
      <c r="K46" s="770"/>
      <c r="L46" s="770"/>
      <c r="M46" s="770"/>
      <c r="N46" s="770"/>
      <c r="O46" s="770"/>
      <c r="P46" s="770"/>
      <c r="Q46" s="770"/>
      <c r="R46" s="770"/>
      <c r="S46" s="770"/>
      <c r="T46" s="770"/>
      <c r="U46" s="770"/>
      <c r="V46" s="771"/>
    </row>
    <row r="47" spans="2:22" x14ac:dyDescent="0.3">
      <c r="B47" s="769"/>
      <c r="C47" s="770"/>
      <c r="D47" s="770"/>
      <c r="E47" s="770"/>
      <c r="F47" s="770"/>
      <c r="G47" s="770"/>
      <c r="H47" s="770"/>
      <c r="I47" s="770"/>
      <c r="J47" s="770"/>
      <c r="K47" s="770"/>
      <c r="L47" s="770"/>
      <c r="M47" s="770"/>
      <c r="N47" s="770"/>
      <c r="O47" s="770"/>
      <c r="P47" s="770"/>
      <c r="Q47" s="770"/>
      <c r="R47" s="770"/>
      <c r="S47" s="770"/>
      <c r="T47" s="770"/>
      <c r="U47" s="770"/>
      <c r="V47" s="771"/>
    </row>
    <row r="48" spans="2:22" x14ac:dyDescent="0.3">
      <c r="B48" s="772"/>
      <c r="C48" s="773"/>
      <c r="D48" s="773"/>
      <c r="E48" s="773"/>
      <c r="F48" s="773"/>
      <c r="G48" s="773"/>
      <c r="H48" s="773"/>
      <c r="I48" s="773"/>
      <c r="J48" s="773"/>
      <c r="K48" s="773"/>
      <c r="L48" s="773"/>
      <c r="M48" s="773"/>
      <c r="N48" s="773"/>
      <c r="O48" s="773"/>
      <c r="P48" s="773"/>
      <c r="Q48" s="773"/>
      <c r="R48" s="773"/>
      <c r="S48" s="773"/>
      <c r="T48" s="773"/>
      <c r="U48" s="773"/>
      <c r="V48" s="774"/>
    </row>
    <row r="49" ht="4.5" customHeight="1" x14ac:dyDescent="0.3"/>
  </sheetData>
  <mergeCells count="1">
    <mergeCell ref="B8:V48"/>
  </mergeCells>
  <phoneticPr fontId="63" type="noConversion"/>
  <printOptions horizontalCentered="1"/>
  <pageMargins left="0.19666667282581329" right="0.19666667282581329" top="0.27541667222976685" bottom="0.27541667222976685" header="0.51138889789581299" footer="0.51138889789581299"/>
  <pageSetup paperSize="9" scale="65" orientation="landscape" horizontalDpi="0" verticalDpi="0" copies="0"/>
  <rowBreaks count="1" manualBreakCount="1">
    <brk id="49" max="1048575" man="1"/>
  </rowBreaks>
  <colBreaks count="1" manualBreakCount="1">
    <brk id="23" max="16383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>
    <pageSetUpPr fitToPage="1"/>
  </sheetPr>
  <dimension ref="A1:BB142"/>
  <sheetViews>
    <sheetView zoomScale="90" zoomScaleNormal="90" zoomScaleSheetLayoutView="75" workbookViewId="0">
      <pane xSplit="2" ySplit="5" topLeftCell="C6" activePane="bottomRight" state="frozen"/>
      <selection pane="topRight"/>
      <selection pane="bottomLeft"/>
      <selection pane="bottomRight" activeCell="C55" sqref="C55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4" width="12.375" style="4" bestFit="1" customWidth="1"/>
    <col min="5" max="5" width="9.625" style="4" customWidth="1"/>
    <col min="6" max="6" width="9.375" style="5" bestFit="1" customWidth="1"/>
    <col min="7" max="10" width="11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20" width="11.125" style="13" customWidth="1"/>
    <col min="21" max="21" width="10" style="13" customWidth="1"/>
    <col min="22" max="23" width="14.5" style="13" bestFit="1" customWidth="1"/>
    <col min="24" max="24" width="18.875" style="13" bestFit="1" customWidth="1"/>
    <col min="25" max="29" width="10" style="13" customWidth="1"/>
    <col min="30" max="30" width="10.375" style="13" bestFit="1" customWidth="1"/>
    <col min="31" max="31" width="11" style="13" bestFit="1" customWidth="1"/>
    <col min="32" max="32" width="9" style="13" customWidth="1"/>
    <col min="33" max="33" width="9" style="13" bestFit="1" customWidth="1"/>
    <col min="34" max="34" width="14.125" style="13" bestFit="1" customWidth="1"/>
    <col min="35" max="35" width="9" style="13" bestFit="1" customWidth="1"/>
    <col min="36" max="37" width="9" style="13" customWidth="1"/>
    <col min="38" max="38" width="9.5" style="13" customWidth="1"/>
    <col min="39" max="39" width="3.25" customWidth="1"/>
    <col min="40" max="51" width="11" customWidth="1"/>
    <col min="52" max="54" width="9" bestFit="1" customWidth="1"/>
  </cols>
  <sheetData>
    <row r="1" spans="1:54" ht="37.5" x14ac:dyDescent="0.3">
      <c r="A1" s="25"/>
      <c r="B1" s="25"/>
      <c r="C1" s="11"/>
      <c r="D1" s="11"/>
      <c r="E1" s="11"/>
      <c r="O1" s="10"/>
      <c r="P1" s="17" t="s">
        <v>287</v>
      </c>
    </row>
    <row r="2" spans="1:54" ht="40.5" customHeight="1" x14ac:dyDescent="0.3">
      <c r="A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N2" s="332" t="s">
        <v>566</v>
      </c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</row>
    <row r="3" spans="1:54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4"/>
      <c r="P3" s="324" t="s">
        <v>44</v>
      </c>
      <c r="Q3" s="325"/>
      <c r="R3" s="325"/>
      <c r="S3" s="325"/>
      <c r="T3" s="326"/>
      <c r="U3" s="321" t="s">
        <v>451</v>
      </c>
      <c r="V3" s="322"/>
      <c r="W3" s="322"/>
      <c r="X3" s="322"/>
      <c r="Y3" s="322"/>
      <c r="Z3" s="322"/>
      <c r="AA3" s="322"/>
      <c r="AB3" s="322"/>
      <c r="AC3" s="323"/>
      <c r="AD3" s="320" t="s">
        <v>453</v>
      </c>
      <c r="AE3" s="320"/>
      <c r="AF3" s="320"/>
      <c r="AG3" s="320"/>
      <c r="AH3" s="320"/>
      <c r="AI3" s="320"/>
      <c r="AJ3" s="320"/>
      <c r="AK3" s="320"/>
      <c r="AL3" s="320"/>
      <c r="AN3" s="330" t="s">
        <v>94</v>
      </c>
      <c r="AO3" s="330"/>
      <c r="AP3" s="330"/>
      <c r="AQ3" s="330" t="s">
        <v>98</v>
      </c>
      <c r="AR3" s="330"/>
      <c r="AS3" s="330"/>
      <c r="AT3" s="330" t="s">
        <v>467</v>
      </c>
      <c r="AU3" s="330"/>
      <c r="AV3" s="330"/>
      <c r="AW3" s="330" t="s">
        <v>37</v>
      </c>
      <c r="AX3" s="330"/>
      <c r="AY3" s="330"/>
      <c r="AZ3" s="331" t="s">
        <v>219</v>
      </c>
      <c r="BA3" s="330"/>
      <c r="BB3" s="330"/>
    </row>
    <row r="4" spans="1:54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4"/>
      <c r="P4" s="327"/>
      <c r="Q4" s="328"/>
      <c r="R4" s="328"/>
      <c r="S4" s="328"/>
      <c r="T4" s="329"/>
      <c r="U4" s="15" t="s">
        <v>374</v>
      </c>
      <c r="V4" s="15" t="s">
        <v>7</v>
      </c>
      <c r="W4" s="15" t="s">
        <v>82</v>
      </c>
      <c r="X4" s="15" t="s">
        <v>43</v>
      </c>
      <c r="Y4" s="15" t="s">
        <v>315</v>
      </c>
      <c r="Z4" s="59" t="s">
        <v>294</v>
      </c>
      <c r="AA4" s="15" t="s">
        <v>125</v>
      </c>
      <c r="AB4" s="15" t="s">
        <v>405</v>
      </c>
      <c r="AC4" s="15" t="s">
        <v>121</v>
      </c>
      <c r="AD4" s="53" t="s">
        <v>304</v>
      </c>
      <c r="AE4" s="53" t="s">
        <v>421</v>
      </c>
      <c r="AF4" s="53" t="s">
        <v>94</v>
      </c>
      <c r="AG4" s="53" t="s">
        <v>98</v>
      </c>
      <c r="AH4" s="182" t="s">
        <v>467</v>
      </c>
      <c r="AI4" s="53" t="s">
        <v>37</v>
      </c>
      <c r="AJ4" s="16" t="s">
        <v>39</v>
      </c>
      <c r="AK4" s="16" t="s">
        <v>430</v>
      </c>
      <c r="AL4" s="16" t="s">
        <v>102</v>
      </c>
      <c r="AN4" s="330" t="s">
        <v>401</v>
      </c>
      <c r="AO4" s="60" t="s">
        <v>408</v>
      </c>
      <c r="AP4" s="60" t="s">
        <v>391</v>
      </c>
      <c r="AQ4" s="330" t="s">
        <v>401</v>
      </c>
      <c r="AR4" s="60" t="s">
        <v>408</v>
      </c>
      <c r="AS4" s="60" t="s">
        <v>391</v>
      </c>
      <c r="AT4" s="330" t="s">
        <v>401</v>
      </c>
      <c r="AU4" s="60" t="s">
        <v>408</v>
      </c>
      <c r="AV4" s="60" t="s">
        <v>391</v>
      </c>
      <c r="AW4" s="330" t="s">
        <v>401</v>
      </c>
      <c r="AX4" s="60" t="s">
        <v>408</v>
      </c>
      <c r="AY4" s="60" t="s">
        <v>391</v>
      </c>
      <c r="AZ4" s="330" t="s">
        <v>401</v>
      </c>
      <c r="BA4" s="60" t="s">
        <v>408</v>
      </c>
      <c r="BB4" s="60" t="s">
        <v>391</v>
      </c>
    </row>
    <row r="5" spans="1:54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6" t="s">
        <v>33</v>
      </c>
      <c r="P5" s="14" t="s">
        <v>65</v>
      </c>
      <c r="Q5" s="14" t="s">
        <v>317</v>
      </c>
      <c r="R5" s="14" t="s">
        <v>96</v>
      </c>
      <c r="S5" s="14" t="s">
        <v>88</v>
      </c>
      <c r="T5" s="14" t="s">
        <v>47</v>
      </c>
      <c r="U5" s="57"/>
      <c r="V5" s="57" t="s">
        <v>483</v>
      </c>
      <c r="W5" s="57" t="s">
        <v>528</v>
      </c>
      <c r="X5" s="57" t="s">
        <v>483</v>
      </c>
      <c r="Y5" s="57"/>
      <c r="Z5" s="57"/>
      <c r="AA5" s="15"/>
      <c r="AB5" s="15"/>
      <c r="AC5" s="15"/>
      <c r="AD5" s="55" t="s">
        <v>204</v>
      </c>
      <c r="AE5" s="54" t="s">
        <v>79</v>
      </c>
      <c r="AF5" s="54" t="s">
        <v>239</v>
      </c>
      <c r="AG5" s="54" t="s">
        <v>524</v>
      </c>
      <c r="AH5" s="54" t="s">
        <v>216</v>
      </c>
      <c r="AI5" s="54" t="s">
        <v>571</v>
      </c>
      <c r="AJ5" s="56"/>
      <c r="AK5" s="56"/>
      <c r="AL5" s="56"/>
      <c r="AN5" s="330"/>
      <c r="AO5" s="331" t="s">
        <v>239</v>
      </c>
      <c r="AP5" s="331"/>
      <c r="AQ5" s="330"/>
      <c r="AR5" s="331" t="s">
        <v>232</v>
      </c>
      <c r="AS5" s="331"/>
      <c r="AT5" s="330"/>
      <c r="AU5" s="331" t="s">
        <v>258</v>
      </c>
      <c r="AV5" s="331"/>
      <c r="AW5" s="330"/>
      <c r="AX5" s="61" t="s">
        <v>495</v>
      </c>
      <c r="AY5" s="61" t="s">
        <v>469</v>
      </c>
      <c r="AZ5" s="330"/>
      <c r="BA5" s="61" t="s">
        <v>495</v>
      </c>
      <c r="BB5" s="61" t="s">
        <v>469</v>
      </c>
    </row>
    <row r="6" spans="1:54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f ca="1">VLOOKUP($A6,INDIRECT("인사기본정보!$B:$L"),11,0)</f>
        <v>0</v>
      </c>
      <c r="G6" s="49"/>
      <c r="H6" s="49"/>
      <c r="I6" s="49"/>
      <c r="J6" s="151">
        <f>ROUNDUP(((U6+Z6)/209),1)</f>
        <v>0</v>
      </c>
      <c r="K6" s="151">
        <f>J6*1.5</f>
        <v>0</v>
      </c>
      <c r="L6" s="151">
        <f>K6*0.5</f>
        <v>0</v>
      </c>
      <c r="M6" s="181"/>
      <c r="N6" s="181"/>
      <c r="O6" s="181"/>
      <c r="P6" s="34">
        <f>SUM(U6:AC6)</f>
        <v>550000</v>
      </c>
      <c r="Q6" s="152">
        <f t="shared" ref="Q6:Q21" si="0">IF(Z6&gt;100000,100000,Z6)</f>
        <v>0</v>
      </c>
      <c r="R6" s="34">
        <f t="shared" ref="R6:R21" si="1">P6-Q6</f>
        <v>550000</v>
      </c>
      <c r="S6" s="34">
        <f t="shared" ref="S6:S21" si="2">SUM(AD6:AL6)</f>
        <v>0</v>
      </c>
      <c r="T6" s="34">
        <f t="shared" ref="T6:T21" si="3">P6-S6</f>
        <v>550000</v>
      </c>
      <c r="U6" s="24"/>
      <c r="V6" s="34">
        <f>ROUNDUP(K6*M6,-1)</f>
        <v>0</v>
      </c>
      <c r="W6" s="34">
        <f>ROUNDUP(L6*N6,-1)</f>
        <v>0</v>
      </c>
      <c r="X6" s="34">
        <f>ROUNDUP(K6*O6,-1)</f>
        <v>0</v>
      </c>
      <c r="Y6" s="24"/>
      <c r="Z6" s="24"/>
      <c r="AA6" s="24">
        <v>550000</v>
      </c>
      <c r="AB6" s="24"/>
      <c r="AC6" s="24"/>
      <c r="AD6" s="34">
        <f>IF(R6&gt;1060000,INDEX(간이세액표!A:L,MATCH(R6,간이세액표!A:A,3),F6+3),0)</f>
        <v>0</v>
      </c>
      <c r="AE6" s="34">
        <f t="shared" ref="AE6:AE56" si="4">ROUNDDOWN(AD6/10,-1)</f>
        <v>0</v>
      </c>
      <c r="AF6" s="46">
        <f t="shared" ref="AF6:AF56" si="5">AO6</f>
        <v>0</v>
      </c>
      <c r="AG6" s="46">
        <f t="shared" ref="AG6:AG56" si="6">AR6</f>
        <v>0</v>
      </c>
      <c r="AH6" s="46">
        <f t="shared" ref="AH6:AH56" si="7">AU6</f>
        <v>0</v>
      </c>
      <c r="AI6" s="46">
        <f t="shared" ref="AI6:AI56" si="8">AX6</f>
        <v>0</v>
      </c>
      <c r="AJ6" s="24">
        <v>0</v>
      </c>
      <c r="AK6" s="24">
        <v>0</v>
      </c>
      <c r="AL6" s="24"/>
      <c r="AN6" s="49">
        <f>SUM(AO6:AP6)</f>
        <v>0</v>
      </c>
      <c r="AO6" s="268">
        <v>0</v>
      </c>
      <c r="AP6" s="49">
        <f>SUM(AO6)</f>
        <v>0</v>
      </c>
      <c r="AQ6" s="49">
        <f>SUM(AR6:AS6)</f>
        <v>0</v>
      </c>
      <c r="AR6" s="268">
        <v>0</v>
      </c>
      <c r="AS6" s="49">
        <f>SUM(AR6)</f>
        <v>0</v>
      </c>
      <c r="AT6" s="49">
        <f>SUM(AU6:AV6)</f>
        <v>0</v>
      </c>
      <c r="AU6" s="268">
        <v>0</v>
      </c>
      <c r="AV6" s="49">
        <f>SUM(AU6)</f>
        <v>0</v>
      </c>
      <c r="AW6" s="49">
        <f>SUM(AX6:AY6)</f>
        <v>0</v>
      </c>
      <c r="AX6" s="287">
        <v>0</v>
      </c>
      <c r="AY6" s="49">
        <v>0</v>
      </c>
      <c r="AZ6" s="49">
        <f>SUM(BA6:BB6)</f>
        <v>0</v>
      </c>
      <c r="BA6" s="49"/>
      <c r="BB6" s="268">
        <v>0</v>
      </c>
    </row>
    <row r="7" spans="1:54" x14ac:dyDescent="0.3">
      <c r="A7" s="47">
        <v>2</v>
      </c>
      <c r="B7" s="94" t="str">
        <f t="shared" ref="B7:B56" ca="1" si="9">VLOOKUP($A7,INDIRECT("인사기본정보!$B:$K"),2,0)</f>
        <v>이성실</v>
      </c>
      <c r="C7" s="94" t="str">
        <f t="shared" ref="C7:C56" ca="1" si="10">VLOOKUP($A7,INDIRECT("인사기본정보!$B:$K"),3,0)</f>
        <v>741204-2******</v>
      </c>
      <c r="D7" s="94" t="str">
        <f t="shared" ref="D7:D56" ca="1" si="11">VLOOKUP($A7,INDIRECT("인사기본정보!$B:$K"),4,0)</f>
        <v>501여단 본부</v>
      </c>
      <c r="E7" s="94" t="str">
        <f t="shared" ref="E7:E56" ca="1" si="12">VLOOKUP($A7,INDIRECT("인사기본정보!$B:$K"),5,0)</f>
        <v>민간조리원</v>
      </c>
      <c r="F7" s="95">
        <f t="shared" ref="F7:F56" ca="1" si="13">VLOOKUP($A7,INDIRECT("인사기본정보!$B:$L"),11,0)</f>
        <v>0</v>
      </c>
      <c r="G7" s="49"/>
      <c r="H7" s="49"/>
      <c r="I7" s="49"/>
      <c r="J7" s="151"/>
      <c r="K7" s="151">
        <f t="shared" ref="K7:K56" si="14">((U7+Z7)/209)*1.5</f>
        <v>0</v>
      </c>
      <c r="L7" s="151">
        <f t="shared" ref="L7:L56" si="15">K7*0.5</f>
        <v>0</v>
      </c>
      <c r="M7" s="23"/>
      <c r="N7" s="23"/>
      <c r="O7" s="23"/>
      <c r="P7" s="34">
        <f>SUM(U7:AC7)</f>
        <v>550000</v>
      </c>
      <c r="Q7" s="152">
        <f t="shared" si="0"/>
        <v>0</v>
      </c>
      <c r="R7" s="34">
        <f t="shared" si="1"/>
        <v>550000</v>
      </c>
      <c r="S7" s="34">
        <f t="shared" si="2"/>
        <v>0</v>
      </c>
      <c r="T7" s="34">
        <f t="shared" si="3"/>
        <v>550000</v>
      </c>
      <c r="U7" s="24"/>
      <c r="V7" s="34"/>
      <c r="W7" s="34"/>
      <c r="X7" s="34"/>
      <c r="Y7" s="24"/>
      <c r="Z7" s="24"/>
      <c r="AA7" s="24">
        <v>550000</v>
      </c>
      <c r="AB7" s="24"/>
      <c r="AC7" s="24"/>
      <c r="AD7" s="34">
        <f>IF(R7&gt;1060000,INDEX(간이세액표!A:L,MATCH(R7,간이세액표!A:A,3),F7+3),0)</f>
        <v>0</v>
      </c>
      <c r="AE7" s="34">
        <f t="shared" si="4"/>
        <v>0</v>
      </c>
      <c r="AF7" s="46">
        <f t="shared" si="5"/>
        <v>0</v>
      </c>
      <c r="AG7" s="46">
        <f t="shared" si="6"/>
        <v>0</v>
      </c>
      <c r="AH7" s="46">
        <f t="shared" si="7"/>
        <v>0</v>
      </c>
      <c r="AI7" s="46">
        <f t="shared" si="8"/>
        <v>0</v>
      </c>
      <c r="AJ7" s="24"/>
      <c r="AK7" s="24"/>
      <c r="AL7" s="24"/>
      <c r="AN7" s="49">
        <f t="shared" ref="AN7:AN56" si="16">SUM(AO7:AP7)</f>
        <v>0</v>
      </c>
      <c r="AO7" s="268">
        <v>0</v>
      </c>
      <c r="AP7" s="49">
        <f t="shared" ref="AP7:AP56" si="17">SUM(AO7)</f>
        <v>0</v>
      </c>
      <c r="AQ7" s="49">
        <f t="shared" ref="AQ7:AQ56" si="18">SUM(AR7:AS7)</f>
        <v>0</v>
      </c>
      <c r="AR7" s="268">
        <v>0</v>
      </c>
      <c r="AS7" s="49">
        <f t="shared" ref="AS7:AS56" si="19">SUM(AR7)</f>
        <v>0</v>
      </c>
      <c r="AT7" s="49">
        <f t="shared" ref="AT7:AT56" si="20">SUM(AU7:AV7)</f>
        <v>0</v>
      </c>
      <c r="AU7" s="268">
        <v>0</v>
      </c>
      <c r="AV7" s="49">
        <f t="shared" ref="AV7:AV56" si="21">SUM(AU7)</f>
        <v>0</v>
      </c>
      <c r="AW7" s="49">
        <f t="shared" ref="AW7:AW56" si="22">SUM(AX7:AY7)</f>
        <v>0</v>
      </c>
      <c r="AX7" s="287">
        <v>0</v>
      </c>
      <c r="AY7" s="49">
        <v>0</v>
      </c>
      <c r="AZ7" s="49">
        <f t="shared" ref="AZ7:AZ56" si="23">SUM(BA7:BB7)</f>
        <v>0</v>
      </c>
      <c r="BA7" s="49"/>
      <c r="BB7" s="268">
        <v>0</v>
      </c>
    </row>
    <row r="8" spans="1:54" x14ac:dyDescent="0.3">
      <c r="A8" s="47">
        <v>3</v>
      </c>
      <c r="B8" s="94" t="str">
        <f t="shared" ca="1" si="9"/>
        <v>임세영</v>
      </c>
      <c r="C8" s="94" t="str">
        <f t="shared" ca="1" si="10"/>
        <v>700910-2******</v>
      </c>
      <c r="D8" s="94" t="str">
        <f t="shared" ca="1" si="11"/>
        <v>501여단 1대대</v>
      </c>
      <c r="E8" s="94" t="str">
        <f t="shared" ca="1" si="12"/>
        <v>민간조리원</v>
      </c>
      <c r="F8" s="95">
        <f t="shared" ca="1" si="13"/>
        <v>0</v>
      </c>
      <c r="G8" s="49"/>
      <c r="H8" s="49"/>
      <c r="I8" s="49"/>
      <c r="J8" s="151">
        <f t="shared" ref="J8:J56" si="24">ROUNDUP(((U8+Z8)/209),1)</f>
        <v>0</v>
      </c>
      <c r="K8" s="151">
        <f t="shared" si="14"/>
        <v>0</v>
      </c>
      <c r="L8" s="151">
        <f t="shared" si="15"/>
        <v>0</v>
      </c>
      <c r="M8" s="23"/>
      <c r="N8" s="23"/>
      <c r="O8" s="23"/>
      <c r="P8" s="34">
        <f t="shared" ref="P8:P56" si="25">SUM(U8:AC8)</f>
        <v>550000</v>
      </c>
      <c r="Q8" s="152">
        <f t="shared" si="0"/>
        <v>0</v>
      </c>
      <c r="R8" s="34">
        <f t="shared" si="1"/>
        <v>550000</v>
      </c>
      <c r="S8" s="34">
        <f t="shared" si="2"/>
        <v>0</v>
      </c>
      <c r="T8" s="34">
        <f t="shared" si="3"/>
        <v>550000</v>
      </c>
      <c r="U8" s="24"/>
      <c r="V8" s="34">
        <f t="shared" ref="V8:W49" si="26">ROUNDUP(K8*M8,-1)</f>
        <v>0</v>
      </c>
      <c r="W8" s="34">
        <f t="shared" si="26"/>
        <v>0</v>
      </c>
      <c r="X8" s="34">
        <f t="shared" ref="X8:X56" si="27">ROUNDUP(K8*O8,-1)</f>
        <v>0</v>
      </c>
      <c r="Y8" s="24"/>
      <c r="Z8" s="24"/>
      <c r="AA8" s="24">
        <v>550000</v>
      </c>
      <c r="AB8" s="24"/>
      <c r="AC8" s="24"/>
      <c r="AD8" s="34">
        <f>IF(R8&gt;1060000,INDEX(간이세액표!A:L,MATCH(R8,간이세액표!A:A,3),F8+3),0)</f>
        <v>0</v>
      </c>
      <c r="AE8" s="34">
        <f t="shared" si="4"/>
        <v>0</v>
      </c>
      <c r="AF8" s="46">
        <f t="shared" si="5"/>
        <v>0</v>
      </c>
      <c r="AG8" s="46">
        <f t="shared" si="6"/>
        <v>0</v>
      </c>
      <c r="AH8" s="46">
        <f t="shared" si="7"/>
        <v>0</v>
      </c>
      <c r="AI8" s="46">
        <f t="shared" si="8"/>
        <v>0</v>
      </c>
      <c r="AJ8" s="24"/>
      <c r="AK8" s="24"/>
      <c r="AL8" s="24"/>
      <c r="AN8" s="49">
        <f t="shared" si="16"/>
        <v>0</v>
      </c>
      <c r="AO8" s="268">
        <v>0</v>
      </c>
      <c r="AP8" s="49">
        <f t="shared" si="17"/>
        <v>0</v>
      </c>
      <c r="AQ8" s="49">
        <f t="shared" si="18"/>
        <v>0</v>
      </c>
      <c r="AR8" s="268">
        <v>0</v>
      </c>
      <c r="AS8" s="49">
        <f t="shared" si="19"/>
        <v>0</v>
      </c>
      <c r="AT8" s="49">
        <f t="shared" si="20"/>
        <v>0</v>
      </c>
      <c r="AU8" s="268">
        <v>0</v>
      </c>
      <c r="AV8" s="49">
        <f t="shared" si="21"/>
        <v>0</v>
      </c>
      <c r="AW8" s="49">
        <f t="shared" si="22"/>
        <v>0</v>
      </c>
      <c r="AX8" s="287">
        <v>0</v>
      </c>
      <c r="AY8" s="49">
        <v>0</v>
      </c>
      <c r="AZ8" s="49">
        <f t="shared" si="23"/>
        <v>0</v>
      </c>
      <c r="BA8" s="49"/>
      <c r="BB8" s="268">
        <v>0</v>
      </c>
    </row>
    <row r="9" spans="1:54" x14ac:dyDescent="0.3">
      <c r="A9" s="47">
        <v>4</v>
      </c>
      <c r="B9" s="94" t="str">
        <f t="shared" ca="1" si="9"/>
        <v>김서정</v>
      </c>
      <c r="C9" s="94" t="str">
        <f t="shared" ca="1" si="10"/>
        <v>780828-2******</v>
      </c>
      <c r="D9" s="94" t="str">
        <f t="shared" ca="1" si="11"/>
        <v>501여단 4대대</v>
      </c>
      <c r="E9" s="94" t="str">
        <f t="shared" ca="1" si="12"/>
        <v>민간조리원</v>
      </c>
      <c r="F9" s="95">
        <f t="shared" ca="1" si="13"/>
        <v>0</v>
      </c>
      <c r="G9" s="49"/>
      <c r="H9" s="49"/>
      <c r="I9" s="49"/>
      <c r="J9" s="151">
        <f t="shared" si="24"/>
        <v>0</v>
      </c>
      <c r="K9" s="151">
        <f t="shared" si="14"/>
        <v>0</v>
      </c>
      <c r="L9" s="151">
        <f t="shared" si="15"/>
        <v>0</v>
      </c>
      <c r="M9" s="23"/>
      <c r="N9" s="23"/>
      <c r="O9" s="23"/>
      <c r="P9" s="34">
        <f t="shared" si="25"/>
        <v>550000</v>
      </c>
      <c r="Q9" s="152">
        <f t="shared" si="0"/>
        <v>0</v>
      </c>
      <c r="R9" s="34">
        <f t="shared" si="1"/>
        <v>550000</v>
      </c>
      <c r="S9" s="34">
        <f t="shared" si="2"/>
        <v>0</v>
      </c>
      <c r="T9" s="34">
        <f t="shared" si="3"/>
        <v>550000</v>
      </c>
      <c r="U9" s="24"/>
      <c r="V9" s="34">
        <f t="shared" si="26"/>
        <v>0</v>
      </c>
      <c r="W9" s="34">
        <f t="shared" si="26"/>
        <v>0</v>
      </c>
      <c r="X9" s="34">
        <f t="shared" si="27"/>
        <v>0</v>
      </c>
      <c r="Y9" s="24"/>
      <c r="Z9" s="24"/>
      <c r="AA9" s="24">
        <v>550000</v>
      </c>
      <c r="AB9" s="24"/>
      <c r="AC9" s="24"/>
      <c r="AD9" s="34">
        <f>IF(R9&gt;1060000,INDEX(간이세액표!A:L,MATCH(R9,간이세액표!A:A,3),F9+3),0)</f>
        <v>0</v>
      </c>
      <c r="AE9" s="34">
        <f t="shared" si="4"/>
        <v>0</v>
      </c>
      <c r="AF9" s="46">
        <f t="shared" si="5"/>
        <v>0</v>
      </c>
      <c r="AG9" s="46">
        <f t="shared" si="6"/>
        <v>0</v>
      </c>
      <c r="AH9" s="46">
        <f t="shared" si="7"/>
        <v>0</v>
      </c>
      <c r="AI9" s="46">
        <f t="shared" si="8"/>
        <v>0</v>
      </c>
      <c r="AJ9" s="24"/>
      <c r="AK9" s="24"/>
      <c r="AL9" s="24"/>
      <c r="AN9" s="49">
        <f t="shared" si="16"/>
        <v>0</v>
      </c>
      <c r="AO9" s="268">
        <v>0</v>
      </c>
      <c r="AP9" s="49">
        <f t="shared" si="17"/>
        <v>0</v>
      </c>
      <c r="AQ9" s="49">
        <f t="shared" si="18"/>
        <v>0</v>
      </c>
      <c r="AR9" s="268">
        <v>0</v>
      </c>
      <c r="AS9" s="49">
        <f t="shared" si="19"/>
        <v>0</v>
      </c>
      <c r="AT9" s="49">
        <f t="shared" si="20"/>
        <v>0</v>
      </c>
      <c r="AU9" s="268">
        <v>0</v>
      </c>
      <c r="AV9" s="49">
        <f t="shared" si="21"/>
        <v>0</v>
      </c>
      <c r="AW9" s="49">
        <f t="shared" si="22"/>
        <v>0</v>
      </c>
      <c r="AX9" s="287">
        <v>0</v>
      </c>
      <c r="AY9" s="49">
        <v>0</v>
      </c>
      <c r="AZ9" s="49">
        <f t="shared" si="23"/>
        <v>0</v>
      </c>
      <c r="BA9" s="49"/>
      <c r="BB9" s="268">
        <v>0</v>
      </c>
    </row>
    <row r="10" spans="1:54" x14ac:dyDescent="0.3">
      <c r="A10" s="47">
        <v>5</v>
      </c>
      <c r="B10" s="94" t="str">
        <f t="shared" ca="1" si="9"/>
        <v>윤정여</v>
      </c>
      <c r="C10" s="94" t="str">
        <f t="shared" ca="1" si="10"/>
        <v>691023-2******</v>
      </c>
      <c r="D10" s="94" t="str">
        <f t="shared" ca="1" si="11"/>
        <v>501여단 6대대</v>
      </c>
      <c r="E10" s="94" t="str">
        <f t="shared" ca="1" si="12"/>
        <v>민간조리원</v>
      </c>
      <c r="F10" s="95">
        <f t="shared" ca="1" si="13"/>
        <v>0</v>
      </c>
      <c r="G10" s="49"/>
      <c r="H10" s="49"/>
      <c r="I10" s="49"/>
      <c r="J10" s="151">
        <f t="shared" si="24"/>
        <v>0</v>
      </c>
      <c r="K10" s="151">
        <f t="shared" si="14"/>
        <v>0</v>
      </c>
      <c r="L10" s="151">
        <f t="shared" si="15"/>
        <v>0</v>
      </c>
      <c r="M10" s="23"/>
      <c r="N10" s="23"/>
      <c r="O10" s="23"/>
      <c r="P10" s="34">
        <f t="shared" si="25"/>
        <v>550000</v>
      </c>
      <c r="Q10" s="152">
        <f t="shared" si="0"/>
        <v>0</v>
      </c>
      <c r="R10" s="34">
        <f t="shared" si="1"/>
        <v>550000</v>
      </c>
      <c r="S10" s="34">
        <f t="shared" si="2"/>
        <v>0</v>
      </c>
      <c r="T10" s="34">
        <f t="shared" si="3"/>
        <v>550000</v>
      </c>
      <c r="U10" s="24"/>
      <c r="V10" s="34">
        <f t="shared" si="26"/>
        <v>0</v>
      </c>
      <c r="W10" s="34">
        <f t="shared" si="26"/>
        <v>0</v>
      </c>
      <c r="X10" s="34">
        <f t="shared" si="27"/>
        <v>0</v>
      </c>
      <c r="Y10" s="24"/>
      <c r="Z10" s="24"/>
      <c r="AA10" s="24">
        <v>550000</v>
      </c>
      <c r="AB10" s="24"/>
      <c r="AC10" s="24"/>
      <c r="AD10" s="34">
        <f>IF(R10&gt;1060000,INDEX(간이세액표!A:L,MATCH(R10,간이세액표!A:A,3),F10+3),0)</f>
        <v>0</v>
      </c>
      <c r="AE10" s="34">
        <f t="shared" si="4"/>
        <v>0</v>
      </c>
      <c r="AF10" s="46">
        <f t="shared" si="5"/>
        <v>0</v>
      </c>
      <c r="AG10" s="46">
        <f t="shared" si="6"/>
        <v>0</v>
      </c>
      <c r="AH10" s="46">
        <f t="shared" si="7"/>
        <v>0</v>
      </c>
      <c r="AI10" s="46">
        <f t="shared" si="8"/>
        <v>0</v>
      </c>
      <c r="AJ10" s="24"/>
      <c r="AK10" s="24"/>
      <c r="AL10" s="24"/>
      <c r="AN10" s="49">
        <f t="shared" si="16"/>
        <v>0</v>
      </c>
      <c r="AO10" s="268">
        <v>0</v>
      </c>
      <c r="AP10" s="49">
        <f t="shared" si="17"/>
        <v>0</v>
      </c>
      <c r="AQ10" s="49">
        <f t="shared" si="18"/>
        <v>0</v>
      </c>
      <c r="AR10" s="268">
        <v>0</v>
      </c>
      <c r="AS10" s="49">
        <f t="shared" si="19"/>
        <v>0</v>
      </c>
      <c r="AT10" s="49">
        <f t="shared" si="20"/>
        <v>0</v>
      </c>
      <c r="AU10" s="268">
        <v>0</v>
      </c>
      <c r="AV10" s="49">
        <f t="shared" si="21"/>
        <v>0</v>
      </c>
      <c r="AW10" s="49">
        <f t="shared" si="22"/>
        <v>0</v>
      </c>
      <c r="AX10" s="287">
        <v>0</v>
      </c>
      <c r="AY10" s="49">
        <v>0</v>
      </c>
      <c r="AZ10" s="49">
        <f t="shared" si="23"/>
        <v>0</v>
      </c>
      <c r="BA10" s="49"/>
      <c r="BB10" s="268">
        <v>0</v>
      </c>
    </row>
    <row r="11" spans="1:54" x14ac:dyDescent="0.3">
      <c r="A11" s="47">
        <v>6</v>
      </c>
      <c r="B11" s="94" t="str">
        <f t="shared" ca="1" si="9"/>
        <v>홍정희</v>
      </c>
      <c r="C11" s="94" t="str">
        <f t="shared" ca="1" si="10"/>
        <v>611210-2******</v>
      </c>
      <c r="D11" s="94" t="str">
        <f t="shared" ca="1" si="11"/>
        <v>501여단 7대대</v>
      </c>
      <c r="E11" s="94" t="str">
        <f t="shared" ca="1" si="12"/>
        <v>민간조리원</v>
      </c>
      <c r="F11" s="95">
        <f t="shared" ca="1" si="13"/>
        <v>0</v>
      </c>
      <c r="G11" s="49"/>
      <c r="H11" s="49"/>
      <c r="I11" s="49"/>
      <c r="J11" s="151">
        <f t="shared" si="24"/>
        <v>0</v>
      </c>
      <c r="K11" s="151">
        <f t="shared" si="14"/>
        <v>0</v>
      </c>
      <c r="L11" s="151">
        <f t="shared" si="15"/>
        <v>0</v>
      </c>
      <c r="M11" s="23"/>
      <c r="N11" s="23"/>
      <c r="O11" s="23"/>
      <c r="P11" s="34">
        <f t="shared" si="25"/>
        <v>550000</v>
      </c>
      <c r="Q11" s="152">
        <f t="shared" si="0"/>
        <v>0</v>
      </c>
      <c r="R11" s="34">
        <f t="shared" si="1"/>
        <v>550000</v>
      </c>
      <c r="S11" s="34">
        <f t="shared" si="2"/>
        <v>0</v>
      </c>
      <c r="T11" s="34">
        <f t="shared" si="3"/>
        <v>550000</v>
      </c>
      <c r="U11" s="24"/>
      <c r="V11" s="34">
        <f t="shared" si="26"/>
        <v>0</v>
      </c>
      <c r="W11" s="34">
        <f t="shared" si="26"/>
        <v>0</v>
      </c>
      <c r="X11" s="34">
        <f t="shared" si="27"/>
        <v>0</v>
      </c>
      <c r="Y11" s="24"/>
      <c r="Z11" s="24"/>
      <c r="AA11" s="24">
        <v>550000</v>
      </c>
      <c r="AB11" s="24"/>
      <c r="AC11" s="24"/>
      <c r="AD11" s="34">
        <f>IF(R11&gt;1060000,INDEX(간이세액표!A:L,MATCH(R11,간이세액표!A:A,3),F11+3),0)</f>
        <v>0</v>
      </c>
      <c r="AE11" s="34">
        <f t="shared" si="4"/>
        <v>0</v>
      </c>
      <c r="AF11" s="46">
        <f t="shared" si="5"/>
        <v>0</v>
      </c>
      <c r="AG11" s="46">
        <f t="shared" si="6"/>
        <v>0</v>
      </c>
      <c r="AH11" s="46">
        <f t="shared" si="7"/>
        <v>0</v>
      </c>
      <c r="AI11" s="46">
        <f t="shared" si="8"/>
        <v>0</v>
      </c>
      <c r="AJ11" s="24"/>
      <c r="AK11" s="24"/>
      <c r="AL11" s="24"/>
      <c r="AN11" s="49">
        <f t="shared" si="16"/>
        <v>0</v>
      </c>
      <c r="AO11" s="268">
        <v>0</v>
      </c>
      <c r="AP11" s="49">
        <f t="shared" si="17"/>
        <v>0</v>
      </c>
      <c r="AQ11" s="49">
        <f t="shared" si="18"/>
        <v>0</v>
      </c>
      <c r="AR11" s="268">
        <v>0</v>
      </c>
      <c r="AS11" s="49">
        <f t="shared" si="19"/>
        <v>0</v>
      </c>
      <c r="AT11" s="49">
        <f t="shared" si="20"/>
        <v>0</v>
      </c>
      <c r="AU11" s="268">
        <v>0</v>
      </c>
      <c r="AV11" s="49">
        <f t="shared" si="21"/>
        <v>0</v>
      </c>
      <c r="AW11" s="49">
        <f t="shared" si="22"/>
        <v>0</v>
      </c>
      <c r="AX11" s="287">
        <v>0</v>
      </c>
      <c r="AY11" s="49">
        <v>0</v>
      </c>
      <c r="AZ11" s="49">
        <f t="shared" si="23"/>
        <v>0</v>
      </c>
      <c r="BA11" s="49"/>
      <c r="BB11" s="268">
        <v>0</v>
      </c>
    </row>
    <row r="12" spans="1:54" x14ac:dyDescent="0.3">
      <c r="A12" s="47">
        <v>7</v>
      </c>
      <c r="B12" s="94" t="str">
        <f t="shared" ca="1" si="9"/>
        <v>이숙이</v>
      </c>
      <c r="C12" s="94" t="str">
        <f t="shared" ca="1" si="10"/>
        <v>680604-2******</v>
      </c>
      <c r="D12" s="94" t="str">
        <f t="shared" ca="1" si="11"/>
        <v>120여단 본부</v>
      </c>
      <c r="E12" s="94" t="str">
        <f t="shared" ca="1" si="12"/>
        <v>민간조리원</v>
      </c>
      <c r="F12" s="95">
        <f t="shared" ca="1" si="13"/>
        <v>1</v>
      </c>
      <c r="G12" s="49"/>
      <c r="H12" s="49"/>
      <c r="I12" s="49"/>
      <c r="J12" s="151">
        <f t="shared" si="24"/>
        <v>0</v>
      </c>
      <c r="K12" s="151">
        <f t="shared" si="14"/>
        <v>0</v>
      </c>
      <c r="L12" s="151">
        <f t="shared" si="15"/>
        <v>0</v>
      </c>
      <c r="M12" s="23"/>
      <c r="N12" s="23"/>
      <c r="O12" s="23"/>
      <c r="P12" s="34">
        <f t="shared" si="25"/>
        <v>550000</v>
      </c>
      <c r="Q12" s="152">
        <f t="shared" si="0"/>
        <v>0</v>
      </c>
      <c r="R12" s="34">
        <f t="shared" si="1"/>
        <v>550000</v>
      </c>
      <c r="S12" s="34">
        <f t="shared" si="2"/>
        <v>0</v>
      </c>
      <c r="T12" s="34">
        <f t="shared" si="3"/>
        <v>550000</v>
      </c>
      <c r="U12" s="24"/>
      <c r="V12" s="34">
        <f t="shared" si="26"/>
        <v>0</v>
      </c>
      <c r="W12" s="34">
        <f t="shared" si="26"/>
        <v>0</v>
      </c>
      <c r="X12" s="34">
        <f t="shared" si="27"/>
        <v>0</v>
      </c>
      <c r="Y12" s="24"/>
      <c r="Z12" s="24"/>
      <c r="AA12" s="24">
        <v>550000</v>
      </c>
      <c r="AB12" s="24"/>
      <c r="AC12" s="24"/>
      <c r="AD12" s="34">
        <f>IF(R12&gt;1060000,INDEX(간이세액표!A:L,MATCH(R12,간이세액표!A:A,3),F12+3),0)</f>
        <v>0</v>
      </c>
      <c r="AE12" s="34">
        <f t="shared" si="4"/>
        <v>0</v>
      </c>
      <c r="AF12" s="46">
        <f t="shared" si="5"/>
        <v>0</v>
      </c>
      <c r="AG12" s="46">
        <f t="shared" si="6"/>
        <v>0</v>
      </c>
      <c r="AH12" s="46">
        <f t="shared" si="7"/>
        <v>0</v>
      </c>
      <c r="AI12" s="46">
        <f t="shared" si="8"/>
        <v>0</v>
      </c>
      <c r="AJ12" s="24"/>
      <c r="AK12" s="24"/>
      <c r="AL12" s="24"/>
      <c r="AN12" s="49">
        <f t="shared" si="16"/>
        <v>0</v>
      </c>
      <c r="AO12" s="268">
        <v>0</v>
      </c>
      <c r="AP12" s="49">
        <f t="shared" si="17"/>
        <v>0</v>
      </c>
      <c r="AQ12" s="49">
        <f t="shared" si="18"/>
        <v>0</v>
      </c>
      <c r="AR12" s="268">
        <v>0</v>
      </c>
      <c r="AS12" s="49">
        <f t="shared" si="19"/>
        <v>0</v>
      </c>
      <c r="AT12" s="49">
        <f t="shared" si="20"/>
        <v>0</v>
      </c>
      <c r="AU12" s="268">
        <v>0</v>
      </c>
      <c r="AV12" s="49">
        <f t="shared" si="21"/>
        <v>0</v>
      </c>
      <c r="AW12" s="49">
        <f t="shared" si="22"/>
        <v>0</v>
      </c>
      <c r="AX12" s="287">
        <v>0</v>
      </c>
      <c r="AY12" s="49">
        <v>0</v>
      </c>
      <c r="AZ12" s="49">
        <f t="shared" si="23"/>
        <v>0</v>
      </c>
      <c r="BA12" s="49"/>
      <c r="BB12" s="268">
        <v>0</v>
      </c>
    </row>
    <row r="13" spans="1:54" x14ac:dyDescent="0.3">
      <c r="A13" s="47">
        <v>8</v>
      </c>
      <c r="B13" s="94" t="str">
        <f t="shared" ca="1" si="9"/>
        <v>박순득</v>
      </c>
      <c r="C13" s="94" t="str">
        <f t="shared" ca="1" si="10"/>
        <v>610119-2******</v>
      </c>
      <c r="D13" s="94" t="str">
        <f t="shared" ca="1" si="11"/>
        <v>120여단 1대대</v>
      </c>
      <c r="E13" s="94" t="str">
        <f t="shared" ca="1" si="12"/>
        <v>민간조리원</v>
      </c>
      <c r="F13" s="95">
        <f t="shared" ca="1" si="13"/>
        <v>0</v>
      </c>
      <c r="G13" s="49"/>
      <c r="H13" s="49"/>
      <c r="I13" s="49"/>
      <c r="J13" s="151">
        <f t="shared" si="24"/>
        <v>0</v>
      </c>
      <c r="K13" s="151">
        <f t="shared" si="14"/>
        <v>0</v>
      </c>
      <c r="L13" s="151">
        <f t="shared" si="15"/>
        <v>0</v>
      </c>
      <c r="M13" s="23"/>
      <c r="N13" s="23"/>
      <c r="O13" s="23"/>
      <c r="P13" s="34">
        <f t="shared" si="25"/>
        <v>550000</v>
      </c>
      <c r="Q13" s="152">
        <f t="shared" si="0"/>
        <v>0</v>
      </c>
      <c r="R13" s="34">
        <f t="shared" si="1"/>
        <v>550000</v>
      </c>
      <c r="S13" s="34">
        <f t="shared" si="2"/>
        <v>0</v>
      </c>
      <c r="T13" s="34">
        <f t="shared" si="3"/>
        <v>550000</v>
      </c>
      <c r="U13" s="24"/>
      <c r="V13" s="34">
        <f t="shared" si="26"/>
        <v>0</v>
      </c>
      <c r="W13" s="34">
        <f t="shared" si="26"/>
        <v>0</v>
      </c>
      <c r="X13" s="34">
        <f t="shared" si="27"/>
        <v>0</v>
      </c>
      <c r="Y13" s="24"/>
      <c r="Z13" s="24"/>
      <c r="AA13" s="24">
        <v>550000</v>
      </c>
      <c r="AB13" s="24"/>
      <c r="AC13" s="24"/>
      <c r="AD13" s="34">
        <f>IF(R13&gt;1060000,INDEX(간이세액표!A:L,MATCH(R13,간이세액표!A:A,3),F13+3),0)</f>
        <v>0</v>
      </c>
      <c r="AE13" s="34">
        <f t="shared" si="4"/>
        <v>0</v>
      </c>
      <c r="AF13" s="46">
        <f t="shared" si="5"/>
        <v>0</v>
      </c>
      <c r="AG13" s="46">
        <f t="shared" si="6"/>
        <v>0</v>
      </c>
      <c r="AH13" s="46">
        <f t="shared" si="7"/>
        <v>0</v>
      </c>
      <c r="AI13" s="46">
        <f t="shared" si="8"/>
        <v>0</v>
      </c>
      <c r="AJ13" s="24"/>
      <c r="AK13" s="24"/>
      <c r="AL13" s="24"/>
      <c r="AN13" s="49">
        <f t="shared" si="16"/>
        <v>0</v>
      </c>
      <c r="AO13" s="268">
        <v>0</v>
      </c>
      <c r="AP13" s="49">
        <f t="shared" si="17"/>
        <v>0</v>
      </c>
      <c r="AQ13" s="49">
        <f t="shared" si="18"/>
        <v>0</v>
      </c>
      <c r="AR13" s="268">
        <v>0</v>
      </c>
      <c r="AS13" s="49">
        <f t="shared" si="19"/>
        <v>0</v>
      </c>
      <c r="AT13" s="49">
        <f t="shared" si="20"/>
        <v>0</v>
      </c>
      <c r="AU13" s="268">
        <v>0</v>
      </c>
      <c r="AV13" s="49">
        <f t="shared" si="21"/>
        <v>0</v>
      </c>
      <c r="AW13" s="49">
        <f t="shared" si="22"/>
        <v>0</v>
      </c>
      <c r="AX13" s="287">
        <v>0</v>
      </c>
      <c r="AY13" s="49">
        <v>0</v>
      </c>
      <c r="AZ13" s="49">
        <f t="shared" si="23"/>
        <v>0</v>
      </c>
      <c r="BA13" s="49"/>
      <c r="BB13" s="268">
        <v>0</v>
      </c>
    </row>
    <row r="14" spans="1:54" x14ac:dyDescent="0.3">
      <c r="A14" s="47">
        <v>9</v>
      </c>
      <c r="B14" s="94" t="str">
        <f t="shared" ca="1" si="9"/>
        <v>양희자</v>
      </c>
      <c r="C14" s="94" t="str">
        <f t="shared" ca="1" si="10"/>
        <v>670115-2******</v>
      </c>
      <c r="D14" s="94" t="str">
        <f t="shared" ca="1" si="11"/>
        <v>120여단 2대대</v>
      </c>
      <c r="E14" s="94" t="str">
        <f t="shared" ca="1" si="12"/>
        <v>민간조리원</v>
      </c>
      <c r="F14" s="95">
        <f t="shared" ca="1" si="13"/>
        <v>0</v>
      </c>
      <c r="G14" s="49"/>
      <c r="H14" s="49"/>
      <c r="I14" s="49"/>
      <c r="J14" s="151">
        <f t="shared" si="24"/>
        <v>0</v>
      </c>
      <c r="K14" s="151">
        <f t="shared" si="14"/>
        <v>0</v>
      </c>
      <c r="L14" s="151">
        <f t="shared" si="15"/>
        <v>0</v>
      </c>
      <c r="M14" s="23"/>
      <c r="N14" s="23"/>
      <c r="O14" s="23"/>
      <c r="P14" s="34">
        <f t="shared" si="25"/>
        <v>550000</v>
      </c>
      <c r="Q14" s="152">
        <f t="shared" si="0"/>
        <v>0</v>
      </c>
      <c r="R14" s="34">
        <f t="shared" si="1"/>
        <v>550000</v>
      </c>
      <c r="S14" s="34">
        <f t="shared" si="2"/>
        <v>0</v>
      </c>
      <c r="T14" s="34">
        <f t="shared" si="3"/>
        <v>550000</v>
      </c>
      <c r="U14" s="24"/>
      <c r="V14" s="34">
        <f t="shared" si="26"/>
        <v>0</v>
      </c>
      <c r="W14" s="34">
        <f t="shared" si="26"/>
        <v>0</v>
      </c>
      <c r="X14" s="34">
        <f t="shared" si="27"/>
        <v>0</v>
      </c>
      <c r="Y14" s="24"/>
      <c r="Z14" s="24"/>
      <c r="AA14" s="24">
        <v>550000</v>
      </c>
      <c r="AB14" s="24"/>
      <c r="AC14" s="24"/>
      <c r="AD14" s="34">
        <f>IF(R14&gt;1060000,INDEX(간이세액표!A:L,MATCH(R14,간이세액표!A:A,3),F14+3),0)</f>
        <v>0</v>
      </c>
      <c r="AE14" s="34">
        <f t="shared" si="4"/>
        <v>0</v>
      </c>
      <c r="AF14" s="46">
        <f t="shared" si="5"/>
        <v>0</v>
      </c>
      <c r="AG14" s="46">
        <f t="shared" si="6"/>
        <v>0</v>
      </c>
      <c r="AH14" s="46">
        <f t="shared" si="7"/>
        <v>0</v>
      </c>
      <c r="AI14" s="46">
        <f t="shared" si="8"/>
        <v>0</v>
      </c>
      <c r="AJ14" s="24"/>
      <c r="AK14" s="24"/>
      <c r="AL14" s="24"/>
      <c r="AN14" s="49">
        <f t="shared" si="16"/>
        <v>0</v>
      </c>
      <c r="AO14" s="268">
        <v>0</v>
      </c>
      <c r="AP14" s="49">
        <f t="shared" si="17"/>
        <v>0</v>
      </c>
      <c r="AQ14" s="49">
        <f t="shared" si="18"/>
        <v>0</v>
      </c>
      <c r="AR14" s="268">
        <v>0</v>
      </c>
      <c r="AS14" s="49">
        <f t="shared" si="19"/>
        <v>0</v>
      </c>
      <c r="AT14" s="49">
        <f t="shared" si="20"/>
        <v>0</v>
      </c>
      <c r="AU14" s="268">
        <v>0</v>
      </c>
      <c r="AV14" s="49">
        <f t="shared" si="21"/>
        <v>0</v>
      </c>
      <c r="AW14" s="49">
        <f t="shared" si="22"/>
        <v>0</v>
      </c>
      <c r="AX14" s="287">
        <v>0</v>
      </c>
      <c r="AY14" s="49">
        <v>0</v>
      </c>
      <c r="AZ14" s="49">
        <f t="shared" si="23"/>
        <v>0</v>
      </c>
      <c r="BA14" s="49"/>
      <c r="BB14" s="268">
        <v>0</v>
      </c>
    </row>
    <row r="15" spans="1:54" x14ac:dyDescent="0.3">
      <c r="A15" s="47">
        <v>10</v>
      </c>
      <c r="B15" s="94" t="str">
        <f t="shared" ca="1" si="9"/>
        <v>권경임</v>
      </c>
      <c r="C15" s="94" t="str">
        <f t="shared" ca="1" si="10"/>
        <v>640419-2******</v>
      </c>
      <c r="D15" s="94" t="str">
        <f t="shared" ca="1" si="11"/>
        <v>120여단 3대대</v>
      </c>
      <c r="E15" s="94" t="str">
        <f t="shared" ca="1" si="12"/>
        <v>민간조리원</v>
      </c>
      <c r="F15" s="95">
        <f t="shared" ca="1" si="13"/>
        <v>2</v>
      </c>
      <c r="G15" s="49"/>
      <c r="H15" s="49"/>
      <c r="I15" s="49"/>
      <c r="J15" s="151">
        <f t="shared" si="24"/>
        <v>0</v>
      </c>
      <c r="K15" s="151">
        <f t="shared" si="14"/>
        <v>0</v>
      </c>
      <c r="L15" s="151">
        <f t="shared" si="15"/>
        <v>0</v>
      </c>
      <c r="M15" s="23"/>
      <c r="N15" s="23"/>
      <c r="O15" s="23"/>
      <c r="P15" s="34">
        <f t="shared" si="25"/>
        <v>550000</v>
      </c>
      <c r="Q15" s="152">
        <f t="shared" si="0"/>
        <v>0</v>
      </c>
      <c r="R15" s="34">
        <f t="shared" si="1"/>
        <v>550000</v>
      </c>
      <c r="S15" s="34">
        <f t="shared" si="2"/>
        <v>0</v>
      </c>
      <c r="T15" s="34">
        <f t="shared" si="3"/>
        <v>550000</v>
      </c>
      <c r="U15" s="24"/>
      <c r="V15" s="34">
        <f t="shared" si="26"/>
        <v>0</v>
      </c>
      <c r="W15" s="34">
        <f t="shared" si="26"/>
        <v>0</v>
      </c>
      <c r="X15" s="34">
        <f t="shared" si="27"/>
        <v>0</v>
      </c>
      <c r="Y15" s="24"/>
      <c r="Z15" s="24"/>
      <c r="AA15" s="24">
        <v>550000</v>
      </c>
      <c r="AB15" s="24"/>
      <c r="AC15" s="24"/>
      <c r="AD15" s="34">
        <f>IF(R15&gt;1060000,INDEX(간이세액표!A:L,MATCH(R15,간이세액표!A:A,3),F15+3),0)</f>
        <v>0</v>
      </c>
      <c r="AE15" s="34">
        <f t="shared" si="4"/>
        <v>0</v>
      </c>
      <c r="AF15" s="46">
        <f t="shared" si="5"/>
        <v>0</v>
      </c>
      <c r="AG15" s="46">
        <f t="shared" si="6"/>
        <v>0</v>
      </c>
      <c r="AH15" s="46">
        <f t="shared" si="7"/>
        <v>0</v>
      </c>
      <c r="AI15" s="46">
        <f t="shared" si="8"/>
        <v>0</v>
      </c>
      <c r="AJ15" s="24"/>
      <c r="AK15" s="24"/>
      <c r="AL15" s="24"/>
      <c r="AN15" s="49">
        <f t="shared" si="16"/>
        <v>0</v>
      </c>
      <c r="AO15" s="268">
        <v>0</v>
      </c>
      <c r="AP15" s="49">
        <f t="shared" si="17"/>
        <v>0</v>
      </c>
      <c r="AQ15" s="49">
        <f t="shared" si="18"/>
        <v>0</v>
      </c>
      <c r="AR15" s="268">
        <v>0</v>
      </c>
      <c r="AS15" s="49">
        <f t="shared" si="19"/>
        <v>0</v>
      </c>
      <c r="AT15" s="49">
        <f t="shared" si="20"/>
        <v>0</v>
      </c>
      <c r="AU15" s="268">
        <v>0</v>
      </c>
      <c r="AV15" s="49">
        <f t="shared" si="21"/>
        <v>0</v>
      </c>
      <c r="AW15" s="49">
        <f t="shared" si="22"/>
        <v>0</v>
      </c>
      <c r="AX15" s="287">
        <v>0</v>
      </c>
      <c r="AY15" s="49">
        <v>0</v>
      </c>
      <c r="AZ15" s="49">
        <f t="shared" si="23"/>
        <v>0</v>
      </c>
      <c r="BA15" s="49"/>
      <c r="BB15" s="268">
        <v>0</v>
      </c>
    </row>
    <row r="16" spans="1:54" x14ac:dyDescent="0.3">
      <c r="A16" s="47">
        <v>11</v>
      </c>
      <c r="B16" s="94" t="str">
        <f t="shared" ca="1" si="9"/>
        <v>권은숙</v>
      </c>
      <c r="C16" s="94" t="str">
        <f t="shared" ca="1" si="10"/>
        <v>800217-2******</v>
      </c>
      <c r="D16" s="94" t="str">
        <f t="shared" ca="1" si="11"/>
        <v>120여단 3대대</v>
      </c>
      <c r="E16" s="94" t="str">
        <f t="shared" ca="1" si="12"/>
        <v>민간조리원</v>
      </c>
      <c r="F16" s="95">
        <f t="shared" ca="1" si="13"/>
        <v>0</v>
      </c>
      <c r="G16" s="49"/>
      <c r="H16" s="49"/>
      <c r="I16" s="49"/>
      <c r="J16" s="151">
        <f t="shared" si="24"/>
        <v>0</v>
      </c>
      <c r="K16" s="151">
        <f t="shared" si="14"/>
        <v>0</v>
      </c>
      <c r="L16" s="151">
        <f t="shared" si="15"/>
        <v>0</v>
      </c>
      <c r="M16" s="23"/>
      <c r="N16" s="23"/>
      <c r="O16" s="23"/>
      <c r="P16" s="34">
        <f t="shared" si="25"/>
        <v>550000</v>
      </c>
      <c r="Q16" s="152">
        <f t="shared" si="0"/>
        <v>0</v>
      </c>
      <c r="R16" s="34">
        <f t="shared" si="1"/>
        <v>550000</v>
      </c>
      <c r="S16" s="34">
        <f t="shared" si="2"/>
        <v>0</v>
      </c>
      <c r="T16" s="34">
        <f t="shared" si="3"/>
        <v>550000</v>
      </c>
      <c r="U16" s="24"/>
      <c r="V16" s="34">
        <f t="shared" si="26"/>
        <v>0</v>
      </c>
      <c r="W16" s="34">
        <f t="shared" si="26"/>
        <v>0</v>
      </c>
      <c r="X16" s="34">
        <f t="shared" si="27"/>
        <v>0</v>
      </c>
      <c r="Y16" s="24"/>
      <c r="Z16" s="24"/>
      <c r="AA16" s="24">
        <v>550000</v>
      </c>
      <c r="AB16" s="24"/>
      <c r="AC16" s="24"/>
      <c r="AD16" s="34">
        <f>IF(R16&gt;1060000,INDEX(간이세액표!A:L,MATCH(R16,간이세액표!A:A,3),F16+3),0)</f>
        <v>0</v>
      </c>
      <c r="AE16" s="34">
        <f t="shared" si="4"/>
        <v>0</v>
      </c>
      <c r="AF16" s="46">
        <f t="shared" si="5"/>
        <v>0</v>
      </c>
      <c r="AG16" s="46">
        <f t="shared" si="6"/>
        <v>0</v>
      </c>
      <c r="AH16" s="46">
        <f t="shared" si="7"/>
        <v>0</v>
      </c>
      <c r="AI16" s="46">
        <f t="shared" si="8"/>
        <v>0</v>
      </c>
      <c r="AJ16" s="24"/>
      <c r="AK16" s="24"/>
      <c r="AL16" s="24"/>
      <c r="AN16" s="49">
        <f t="shared" si="16"/>
        <v>0</v>
      </c>
      <c r="AO16" s="268">
        <v>0</v>
      </c>
      <c r="AP16" s="49">
        <f t="shared" si="17"/>
        <v>0</v>
      </c>
      <c r="AQ16" s="49">
        <f t="shared" si="18"/>
        <v>0</v>
      </c>
      <c r="AR16" s="268">
        <v>0</v>
      </c>
      <c r="AS16" s="49">
        <f t="shared" si="19"/>
        <v>0</v>
      </c>
      <c r="AT16" s="49">
        <f t="shared" si="20"/>
        <v>0</v>
      </c>
      <c r="AU16" s="268">
        <v>0</v>
      </c>
      <c r="AV16" s="49">
        <f t="shared" si="21"/>
        <v>0</v>
      </c>
      <c r="AW16" s="49">
        <f t="shared" si="22"/>
        <v>0</v>
      </c>
      <c r="AX16" s="287">
        <v>0</v>
      </c>
      <c r="AY16" s="49">
        <v>0</v>
      </c>
      <c r="AZ16" s="49">
        <f t="shared" si="23"/>
        <v>0</v>
      </c>
      <c r="BA16" s="49"/>
      <c r="BB16" s="268">
        <v>0</v>
      </c>
    </row>
    <row r="17" spans="1:54" x14ac:dyDescent="0.3">
      <c r="A17" s="47">
        <v>12</v>
      </c>
      <c r="B17" s="94" t="str">
        <f t="shared" ca="1" si="9"/>
        <v>김명순</v>
      </c>
      <c r="C17" s="94" t="str">
        <f t="shared" ca="1" si="10"/>
        <v>670305-2******</v>
      </c>
      <c r="D17" s="94" t="str">
        <f t="shared" ca="1" si="11"/>
        <v>120여단 5대대</v>
      </c>
      <c r="E17" s="94" t="str">
        <f t="shared" ca="1" si="12"/>
        <v>민간조리원</v>
      </c>
      <c r="F17" s="95">
        <f t="shared" ca="1" si="13"/>
        <v>0</v>
      </c>
      <c r="G17" s="49"/>
      <c r="H17" s="49"/>
      <c r="I17" s="49"/>
      <c r="J17" s="151">
        <f t="shared" si="24"/>
        <v>0</v>
      </c>
      <c r="K17" s="151">
        <f t="shared" si="14"/>
        <v>0</v>
      </c>
      <c r="L17" s="151">
        <f t="shared" si="15"/>
        <v>0</v>
      </c>
      <c r="M17" s="23"/>
      <c r="N17" s="23"/>
      <c r="O17" s="23"/>
      <c r="P17" s="34">
        <f t="shared" si="25"/>
        <v>550000</v>
      </c>
      <c r="Q17" s="152">
        <f t="shared" si="0"/>
        <v>0</v>
      </c>
      <c r="R17" s="34">
        <f t="shared" si="1"/>
        <v>550000</v>
      </c>
      <c r="S17" s="34">
        <f t="shared" si="2"/>
        <v>0</v>
      </c>
      <c r="T17" s="34">
        <f t="shared" si="3"/>
        <v>550000</v>
      </c>
      <c r="U17" s="24"/>
      <c r="V17" s="34">
        <f t="shared" si="26"/>
        <v>0</v>
      </c>
      <c r="W17" s="34">
        <f t="shared" si="26"/>
        <v>0</v>
      </c>
      <c r="X17" s="34">
        <f t="shared" si="27"/>
        <v>0</v>
      </c>
      <c r="Y17" s="24"/>
      <c r="Z17" s="24"/>
      <c r="AA17" s="24">
        <v>550000</v>
      </c>
      <c r="AB17" s="24"/>
      <c r="AC17" s="24"/>
      <c r="AD17" s="34">
        <f>IF(R17&gt;1060000,INDEX(간이세액표!A:L,MATCH(R17,간이세액표!A:A,3),F17+3),0)</f>
        <v>0</v>
      </c>
      <c r="AE17" s="34">
        <f t="shared" si="4"/>
        <v>0</v>
      </c>
      <c r="AF17" s="46">
        <f t="shared" si="5"/>
        <v>0</v>
      </c>
      <c r="AG17" s="46">
        <f t="shared" si="6"/>
        <v>0</v>
      </c>
      <c r="AH17" s="46">
        <f t="shared" si="7"/>
        <v>0</v>
      </c>
      <c r="AI17" s="46">
        <f t="shared" si="8"/>
        <v>0</v>
      </c>
      <c r="AJ17" s="24"/>
      <c r="AK17" s="24"/>
      <c r="AL17" s="24"/>
      <c r="AN17" s="49">
        <f t="shared" si="16"/>
        <v>0</v>
      </c>
      <c r="AO17" s="268">
        <v>0</v>
      </c>
      <c r="AP17" s="49">
        <f t="shared" si="17"/>
        <v>0</v>
      </c>
      <c r="AQ17" s="49">
        <f t="shared" si="18"/>
        <v>0</v>
      </c>
      <c r="AR17" s="268">
        <v>0</v>
      </c>
      <c r="AS17" s="49">
        <f t="shared" si="19"/>
        <v>0</v>
      </c>
      <c r="AT17" s="49">
        <f t="shared" si="20"/>
        <v>0</v>
      </c>
      <c r="AU17" s="268">
        <v>0</v>
      </c>
      <c r="AV17" s="49">
        <f t="shared" si="21"/>
        <v>0</v>
      </c>
      <c r="AW17" s="49">
        <f t="shared" si="22"/>
        <v>0</v>
      </c>
      <c r="AX17" s="287">
        <v>0</v>
      </c>
      <c r="AY17" s="49">
        <v>0</v>
      </c>
      <c r="AZ17" s="49">
        <f t="shared" si="23"/>
        <v>0</v>
      </c>
      <c r="BA17" s="49"/>
      <c r="BB17" s="268">
        <v>0</v>
      </c>
    </row>
    <row r="18" spans="1:54" x14ac:dyDescent="0.3">
      <c r="A18" s="47">
        <v>13</v>
      </c>
      <c r="B18" s="94" t="str">
        <f t="shared" ca="1" si="9"/>
        <v>신명숙</v>
      </c>
      <c r="C18" s="94" t="str">
        <f t="shared" ca="1" si="10"/>
        <v>580528-2******</v>
      </c>
      <c r="D18" s="94" t="str">
        <f t="shared" ca="1" si="11"/>
        <v>120여단 6대대</v>
      </c>
      <c r="E18" s="94" t="str">
        <f t="shared" ca="1" si="12"/>
        <v>민간조리원</v>
      </c>
      <c r="F18" s="95">
        <f t="shared" ca="1" si="13"/>
        <v>1</v>
      </c>
      <c r="G18" s="49"/>
      <c r="H18" s="49"/>
      <c r="I18" s="49"/>
      <c r="J18" s="151">
        <f t="shared" si="24"/>
        <v>0</v>
      </c>
      <c r="K18" s="151">
        <f t="shared" si="14"/>
        <v>0</v>
      </c>
      <c r="L18" s="151">
        <f t="shared" si="15"/>
        <v>0</v>
      </c>
      <c r="M18" s="23"/>
      <c r="N18" s="23"/>
      <c r="O18" s="23"/>
      <c r="P18" s="34">
        <f t="shared" si="25"/>
        <v>550000</v>
      </c>
      <c r="Q18" s="152">
        <f t="shared" si="0"/>
        <v>0</v>
      </c>
      <c r="R18" s="34">
        <f t="shared" si="1"/>
        <v>550000</v>
      </c>
      <c r="S18" s="34">
        <f t="shared" si="2"/>
        <v>0</v>
      </c>
      <c r="T18" s="34">
        <f t="shared" si="3"/>
        <v>550000</v>
      </c>
      <c r="U18" s="24"/>
      <c r="V18" s="34">
        <f t="shared" si="26"/>
        <v>0</v>
      </c>
      <c r="W18" s="34">
        <f t="shared" si="26"/>
        <v>0</v>
      </c>
      <c r="X18" s="34">
        <f t="shared" si="27"/>
        <v>0</v>
      </c>
      <c r="Y18" s="24"/>
      <c r="Z18" s="24"/>
      <c r="AA18" s="24">
        <v>550000</v>
      </c>
      <c r="AB18" s="24"/>
      <c r="AC18" s="24"/>
      <c r="AD18" s="34">
        <f>IF(R18&gt;1060000,INDEX(간이세액표!A:L,MATCH(R18,간이세액표!A:A,3),F18+3),0)</f>
        <v>0</v>
      </c>
      <c r="AE18" s="34">
        <f t="shared" si="4"/>
        <v>0</v>
      </c>
      <c r="AF18" s="46">
        <f t="shared" si="5"/>
        <v>0</v>
      </c>
      <c r="AG18" s="46">
        <f t="shared" si="6"/>
        <v>0</v>
      </c>
      <c r="AH18" s="46">
        <f t="shared" si="7"/>
        <v>0</v>
      </c>
      <c r="AI18" s="46">
        <f t="shared" si="8"/>
        <v>0</v>
      </c>
      <c r="AJ18" s="24"/>
      <c r="AK18" s="24"/>
      <c r="AL18" s="24"/>
      <c r="AN18" s="49">
        <f t="shared" si="16"/>
        <v>0</v>
      </c>
      <c r="AO18" s="268">
        <v>0</v>
      </c>
      <c r="AP18" s="49">
        <f t="shared" si="17"/>
        <v>0</v>
      </c>
      <c r="AQ18" s="49">
        <f t="shared" si="18"/>
        <v>0</v>
      </c>
      <c r="AR18" s="268">
        <v>0</v>
      </c>
      <c r="AS18" s="49">
        <f t="shared" si="19"/>
        <v>0</v>
      </c>
      <c r="AT18" s="49">
        <f t="shared" si="20"/>
        <v>0</v>
      </c>
      <c r="AU18" s="268">
        <v>0</v>
      </c>
      <c r="AV18" s="49">
        <f t="shared" si="21"/>
        <v>0</v>
      </c>
      <c r="AW18" s="49">
        <f t="shared" si="22"/>
        <v>0</v>
      </c>
      <c r="AX18" s="287">
        <v>0</v>
      </c>
      <c r="AY18" s="49">
        <v>0</v>
      </c>
      <c r="AZ18" s="49">
        <f t="shared" si="23"/>
        <v>0</v>
      </c>
      <c r="BA18" s="49"/>
      <c r="BB18" s="268">
        <v>0</v>
      </c>
    </row>
    <row r="19" spans="1:54" x14ac:dyDescent="0.3">
      <c r="A19" s="47">
        <v>14</v>
      </c>
      <c r="B19" s="94" t="str">
        <f t="shared" ca="1" si="9"/>
        <v>김영경</v>
      </c>
      <c r="C19" s="94" t="str">
        <f t="shared" ca="1" si="10"/>
        <v>770214-2******</v>
      </c>
      <c r="D19" s="94" t="str">
        <f t="shared" ca="1" si="11"/>
        <v>121여단 본부</v>
      </c>
      <c r="E19" s="94" t="str">
        <f t="shared" ca="1" si="12"/>
        <v>민간조리원</v>
      </c>
      <c r="F19" s="95">
        <f t="shared" ca="1" si="13"/>
        <v>0</v>
      </c>
      <c r="G19" s="49"/>
      <c r="H19" s="49"/>
      <c r="I19" s="49"/>
      <c r="J19" s="151">
        <f t="shared" si="24"/>
        <v>0</v>
      </c>
      <c r="K19" s="151">
        <f t="shared" si="14"/>
        <v>0</v>
      </c>
      <c r="L19" s="151">
        <f t="shared" si="15"/>
        <v>0</v>
      </c>
      <c r="M19" s="23"/>
      <c r="N19" s="23"/>
      <c r="O19" s="23"/>
      <c r="P19" s="34">
        <f t="shared" si="25"/>
        <v>550000</v>
      </c>
      <c r="Q19" s="152">
        <f t="shared" si="0"/>
        <v>0</v>
      </c>
      <c r="R19" s="34">
        <f t="shared" si="1"/>
        <v>550000</v>
      </c>
      <c r="S19" s="34">
        <f t="shared" si="2"/>
        <v>0</v>
      </c>
      <c r="T19" s="34">
        <f t="shared" si="3"/>
        <v>550000</v>
      </c>
      <c r="U19" s="24"/>
      <c r="V19" s="34">
        <f t="shared" si="26"/>
        <v>0</v>
      </c>
      <c r="W19" s="34">
        <f t="shared" si="26"/>
        <v>0</v>
      </c>
      <c r="X19" s="34">
        <f t="shared" si="27"/>
        <v>0</v>
      </c>
      <c r="Y19" s="24"/>
      <c r="Z19" s="24"/>
      <c r="AA19" s="24">
        <v>550000</v>
      </c>
      <c r="AB19" s="24"/>
      <c r="AC19" s="24"/>
      <c r="AD19" s="34">
        <f>IF(R19&gt;1060000,INDEX(간이세액표!A:L,MATCH(R19,간이세액표!A:A,3),F19+3),0)</f>
        <v>0</v>
      </c>
      <c r="AE19" s="34">
        <f t="shared" si="4"/>
        <v>0</v>
      </c>
      <c r="AF19" s="46">
        <f t="shared" si="5"/>
        <v>0</v>
      </c>
      <c r="AG19" s="46">
        <f t="shared" si="6"/>
        <v>0</v>
      </c>
      <c r="AH19" s="46">
        <f t="shared" si="7"/>
        <v>0</v>
      </c>
      <c r="AI19" s="46">
        <f t="shared" si="8"/>
        <v>0</v>
      </c>
      <c r="AJ19" s="24"/>
      <c r="AK19" s="24"/>
      <c r="AL19" s="24"/>
      <c r="AN19" s="49">
        <f t="shared" si="16"/>
        <v>0</v>
      </c>
      <c r="AO19" s="268">
        <v>0</v>
      </c>
      <c r="AP19" s="49">
        <f t="shared" si="17"/>
        <v>0</v>
      </c>
      <c r="AQ19" s="49">
        <f t="shared" si="18"/>
        <v>0</v>
      </c>
      <c r="AR19" s="268">
        <v>0</v>
      </c>
      <c r="AS19" s="49">
        <f t="shared" si="19"/>
        <v>0</v>
      </c>
      <c r="AT19" s="49">
        <f t="shared" si="20"/>
        <v>0</v>
      </c>
      <c r="AU19" s="268">
        <v>0</v>
      </c>
      <c r="AV19" s="49">
        <f t="shared" si="21"/>
        <v>0</v>
      </c>
      <c r="AW19" s="49">
        <f t="shared" si="22"/>
        <v>0</v>
      </c>
      <c r="AX19" s="287">
        <v>0</v>
      </c>
      <c r="AY19" s="49">
        <v>0</v>
      </c>
      <c r="AZ19" s="49">
        <f t="shared" si="23"/>
        <v>0</v>
      </c>
      <c r="BA19" s="49"/>
      <c r="BB19" s="268">
        <v>0</v>
      </c>
    </row>
    <row r="20" spans="1:54" x14ac:dyDescent="0.3">
      <c r="A20" s="47">
        <v>15</v>
      </c>
      <c r="B20" s="94" t="str">
        <f t="shared" ca="1" si="9"/>
        <v>손송주</v>
      </c>
      <c r="C20" s="94" t="str">
        <f t="shared" ca="1" si="10"/>
        <v>760727-2******</v>
      </c>
      <c r="D20" s="94" t="str">
        <f t="shared" ca="1" si="11"/>
        <v>121여단 본부</v>
      </c>
      <c r="E20" s="94" t="str">
        <f t="shared" ca="1" si="12"/>
        <v>민간조리원</v>
      </c>
      <c r="F20" s="95">
        <f t="shared" ca="1" si="13"/>
        <v>0</v>
      </c>
      <c r="G20" s="49"/>
      <c r="H20" s="49"/>
      <c r="I20" s="49"/>
      <c r="J20" s="151">
        <f t="shared" si="24"/>
        <v>0</v>
      </c>
      <c r="K20" s="151">
        <f t="shared" si="14"/>
        <v>0</v>
      </c>
      <c r="L20" s="151">
        <f t="shared" si="15"/>
        <v>0</v>
      </c>
      <c r="M20" s="23"/>
      <c r="N20" s="23"/>
      <c r="O20" s="23"/>
      <c r="P20" s="34">
        <f t="shared" si="25"/>
        <v>550000</v>
      </c>
      <c r="Q20" s="152">
        <f t="shared" si="0"/>
        <v>0</v>
      </c>
      <c r="R20" s="34">
        <f t="shared" si="1"/>
        <v>550000</v>
      </c>
      <c r="S20" s="34">
        <f t="shared" si="2"/>
        <v>0</v>
      </c>
      <c r="T20" s="34">
        <f t="shared" si="3"/>
        <v>550000</v>
      </c>
      <c r="U20" s="24"/>
      <c r="V20" s="34">
        <f t="shared" si="26"/>
        <v>0</v>
      </c>
      <c r="W20" s="34">
        <f t="shared" si="26"/>
        <v>0</v>
      </c>
      <c r="X20" s="34">
        <f t="shared" si="27"/>
        <v>0</v>
      </c>
      <c r="Y20" s="24"/>
      <c r="Z20" s="24"/>
      <c r="AA20" s="24">
        <v>550000</v>
      </c>
      <c r="AB20" s="24"/>
      <c r="AC20" s="24"/>
      <c r="AD20" s="34">
        <f>IF(R20&gt;1060000,INDEX(간이세액표!A:L,MATCH(R20,간이세액표!A:A,3),F20+3),0)</f>
        <v>0</v>
      </c>
      <c r="AE20" s="34">
        <f t="shared" si="4"/>
        <v>0</v>
      </c>
      <c r="AF20" s="46">
        <f t="shared" si="5"/>
        <v>0</v>
      </c>
      <c r="AG20" s="46">
        <f t="shared" si="6"/>
        <v>0</v>
      </c>
      <c r="AH20" s="46">
        <f t="shared" si="7"/>
        <v>0</v>
      </c>
      <c r="AI20" s="46">
        <f t="shared" si="8"/>
        <v>0</v>
      </c>
      <c r="AJ20" s="24"/>
      <c r="AK20" s="24"/>
      <c r="AL20" s="24"/>
      <c r="AN20" s="49">
        <f t="shared" si="16"/>
        <v>0</v>
      </c>
      <c r="AO20" s="268">
        <v>0</v>
      </c>
      <c r="AP20" s="49">
        <f t="shared" si="17"/>
        <v>0</v>
      </c>
      <c r="AQ20" s="49">
        <f t="shared" si="18"/>
        <v>0</v>
      </c>
      <c r="AR20" s="268">
        <v>0</v>
      </c>
      <c r="AS20" s="49">
        <f t="shared" si="19"/>
        <v>0</v>
      </c>
      <c r="AT20" s="49">
        <f t="shared" si="20"/>
        <v>0</v>
      </c>
      <c r="AU20" s="268">
        <v>0</v>
      </c>
      <c r="AV20" s="49">
        <f t="shared" si="21"/>
        <v>0</v>
      </c>
      <c r="AW20" s="49">
        <f t="shared" si="22"/>
        <v>0</v>
      </c>
      <c r="AX20" s="287">
        <v>0</v>
      </c>
      <c r="AY20" s="49">
        <v>0</v>
      </c>
      <c r="AZ20" s="49">
        <f t="shared" si="23"/>
        <v>0</v>
      </c>
      <c r="BA20" s="49"/>
      <c r="BB20" s="268">
        <v>0</v>
      </c>
    </row>
    <row r="21" spans="1:54" x14ac:dyDescent="0.3">
      <c r="A21" s="47">
        <v>16</v>
      </c>
      <c r="B21" s="94" t="str">
        <f t="shared" ca="1" si="9"/>
        <v>박분영</v>
      </c>
      <c r="C21" s="94" t="str">
        <f t="shared" ca="1" si="10"/>
        <v>800502-2******</v>
      </c>
      <c r="D21" s="94" t="str">
        <f t="shared" ca="1" si="11"/>
        <v>121여단 1대대</v>
      </c>
      <c r="E21" s="94" t="str">
        <f t="shared" ca="1" si="12"/>
        <v>민간조리원</v>
      </c>
      <c r="F21" s="95">
        <f t="shared" ca="1" si="13"/>
        <v>0</v>
      </c>
      <c r="G21" s="49"/>
      <c r="H21" s="49"/>
      <c r="I21" s="49"/>
      <c r="J21" s="151">
        <f t="shared" si="24"/>
        <v>0</v>
      </c>
      <c r="K21" s="151">
        <f t="shared" si="14"/>
        <v>0</v>
      </c>
      <c r="L21" s="151">
        <f t="shared" si="15"/>
        <v>0</v>
      </c>
      <c r="M21" s="23"/>
      <c r="N21" s="23"/>
      <c r="O21" s="23"/>
      <c r="P21" s="34">
        <f t="shared" si="25"/>
        <v>550000</v>
      </c>
      <c r="Q21" s="152">
        <f t="shared" si="0"/>
        <v>0</v>
      </c>
      <c r="R21" s="34">
        <f t="shared" si="1"/>
        <v>550000</v>
      </c>
      <c r="S21" s="34">
        <f t="shared" si="2"/>
        <v>0</v>
      </c>
      <c r="T21" s="34">
        <f t="shared" si="3"/>
        <v>550000</v>
      </c>
      <c r="U21" s="24"/>
      <c r="V21" s="34">
        <f t="shared" si="26"/>
        <v>0</v>
      </c>
      <c r="W21" s="34">
        <f t="shared" si="26"/>
        <v>0</v>
      </c>
      <c r="X21" s="34">
        <f t="shared" si="27"/>
        <v>0</v>
      </c>
      <c r="Y21" s="24"/>
      <c r="Z21" s="24"/>
      <c r="AA21" s="24">
        <v>550000</v>
      </c>
      <c r="AB21" s="24"/>
      <c r="AC21" s="24"/>
      <c r="AD21" s="34">
        <f>IF(R21&gt;1060000,INDEX(간이세액표!A:L,MATCH(R21,간이세액표!A:A,3),F21+3),0)</f>
        <v>0</v>
      </c>
      <c r="AE21" s="34">
        <f t="shared" si="4"/>
        <v>0</v>
      </c>
      <c r="AF21" s="46">
        <f t="shared" si="5"/>
        <v>0</v>
      </c>
      <c r="AG21" s="46">
        <f t="shared" si="6"/>
        <v>0</v>
      </c>
      <c r="AH21" s="46">
        <f t="shared" si="7"/>
        <v>0</v>
      </c>
      <c r="AI21" s="46">
        <f t="shared" si="8"/>
        <v>0</v>
      </c>
      <c r="AJ21" s="24"/>
      <c r="AK21" s="24"/>
      <c r="AL21" s="24"/>
      <c r="AN21" s="49">
        <f t="shared" si="16"/>
        <v>0</v>
      </c>
      <c r="AO21" s="268">
        <v>0</v>
      </c>
      <c r="AP21" s="49">
        <f t="shared" si="17"/>
        <v>0</v>
      </c>
      <c r="AQ21" s="49">
        <f t="shared" si="18"/>
        <v>0</v>
      </c>
      <c r="AR21" s="268">
        <v>0</v>
      </c>
      <c r="AS21" s="49">
        <f t="shared" si="19"/>
        <v>0</v>
      </c>
      <c r="AT21" s="49">
        <f t="shared" si="20"/>
        <v>0</v>
      </c>
      <c r="AU21" s="268">
        <v>0</v>
      </c>
      <c r="AV21" s="49">
        <f t="shared" si="21"/>
        <v>0</v>
      </c>
      <c r="AW21" s="49">
        <f t="shared" si="22"/>
        <v>0</v>
      </c>
      <c r="AX21" s="287">
        <v>0</v>
      </c>
      <c r="AY21" s="49">
        <v>0</v>
      </c>
      <c r="AZ21" s="49">
        <f t="shared" si="23"/>
        <v>0</v>
      </c>
      <c r="BA21" s="49"/>
      <c r="BB21" s="268">
        <v>0</v>
      </c>
    </row>
    <row r="22" spans="1:54" x14ac:dyDescent="0.3">
      <c r="A22" s="47">
        <v>17</v>
      </c>
      <c r="B22" s="94" t="str">
        <f t="shared" ca="1" si="9"/>
        <v>한영선</v>
      </c>
      <c r="C22" s="94" t="str">
        <f t="shared" ca="1" si="10"/>
        <v>640519-2******</v>
      </c>
      <c r="D22" s="94" t="str">
        <f t="shared" ca="1" si="11"/>
        <v>121여단 고포</v>
      </c>
      <c r="E22" s="94" t="str">
        <f t="shared" ca="1" si="12"/>
        <v>민간조리원</v>
      </c>
      <c r="F22" s="95">
        <f t="shared" ca="1" si="13"/>
        <v>0</v>
      </c>
      <c r="G22" s="49"/>
      <c r="H22" s="49"/>
      <c r="I22" s="49"/>
      <c r="J22" s="151">
        <f t="shared" si="24"/>
        <v>0</v>
      </c>
      <c r="K22" s="151">
        <f t="shared" si="14"/>
        <v>0</v>
      </c>
      <c r="L22" s="151">
        <f t="shared" si="15"/>
        <v>0</v>
      </c>
      <c r="M22" s="23"/>
      <c r="N22" s="23"/>
      <c r="O22" s="23"/>
      <c r="P22" s="34">
        <f t="shared" si="25"/>
        <v>550000</v>
      </c>
      <c r="Q22" s="152">
        <f t="shared" ref="Q22:Q56" si="28">IF(Z22&gt;100000,100000,Z22)</f>
        <v>0</v>
      </c>
      <c r="R22" s="34">
        <f t="shared" ref="R22:R56" si="29">P22-Q22</f>
        <v>550000</v>
      </c>
      <c r="S22" s="34">
        <f t="shared" ref="S22:S56" si="30">SUM(AD22:AL22)</f>
        <v>0</v>
      </c>
      <c r="T22" s="34">
        <f t="shared" ref="T22:T56" si="31">P22-S22</f>
        <v>550000</v>
      </c>
      <c r="U22" s="24"/>
      <c r="V22" s="34">
        <f t="shared" si="26"/>
        <v>0</v>
      </c>
      <c r="W22" s="34">
        <f t="shared" si="26"/>
        <v>0</v>
      </c>
      <c r="X22" s="34">
        <f t="shared" si="27"/>
        <v>0</v>
      </c>
      <c r="Y22" s="24"/>
      <c r="Z22" s="24"/>
      <c r="AA22" s="24">
        <v>550000</v>
      </c>
      <c r="AB22" s="24"/>
      <c r="AC22" s="24"/>
      <c r="AD22" s="34">
        <f>IF(R22&gt;1060000,INDEX(간이세액표!A:L,MATCH(R22,간이세액표!A:A,3),F22+3),0)</f>
        <v>0</v>
      </c>
      <c r="AE22" s="34">
        <f t="shared" si="4"/>
        <v>0</v>
      </c>
      <c r="AF22" s="46">
        <f t="shared" si="5"/>
        <v>0</v>
      </c>
      <c r="AG22" s="46">
        <f t="shared" si="6"/>
        <v>0</v>
      </c>
      <c r="AH22" s="46">
        <f t="shared" si="7"/>
        <v>0</v>
      </c>
      <c r="AI22" s="46">
        <f t="shared" si="8"/>
        <v>0</v>
      </c>
      <c r="AJ22" s="24"/>
      <c r="AK22" s="24"/>
      <c r="AL22" s="24"/>
      <c r="AN22" s="49">
        <f t="shared" si="16"/>
        <v>0</v>
      </c>
      <c r="AO22" s="268">
        <v>0</v>
      </c>
      <c r="AP22" s="49">
        <f t="shared" si="17"/>
        <v>0</v>
      </c>
      <c r="AQ22" s="49">
        <f t="shared" si="18"/>
        <v>0</v>
      </c>
      <c r="AR22" s="268">
        <v>0</v>
      </c>
      <c r="AS22" s="49">
        <f t="shared" si="19"/>
        <v>0</v>
      </c>
      <c r="AT22" s="49">
        <f t="shared" si="20"/>
        <v>0</v>
      </c>
      <c r="AU22" s="268">
        <v>0</v>
      </c>
      <c r="AV22" s="49">
        <f t="shared" si="21"/>
        <v>0</v>
      </c>
      <c r="AW22" s="49">
        <f t="shared" si="22"/>
        <v>0</v>
      </c>
      <c r="AX22" s="287">
        <v>0</v>
      </c>
      <c r="AY22" s="49">
        <v>0</v>
      </c>
      <c r="AZ22" s="49">
        <f t="shared" si="23"/>
        <v>0</v>
      </c>
      <c r="BA22" s="49"/>
      <c r="BB22" s="268">
        <v>0</v>
      </c>
    </row>
    <row r="23" spans="1:54" x14ac:dyDescent="0.3">
      <c r="A23" s="47">
        <v>18</v>
      </c>
      <c r="B23" s="94" t="str">
        <f t="shared" ca="1" si="9"/>
        <v>남순란</v>
      </c>
      <c r="C23" s="94" t="str">
        <f t="shared" ca="1" si="10"/>
        <v>670519-2******</v>
      </c>
      <c r="D23" s="94" t="str">
        <f t="shared" ca="1" si="11"/>
        <v>121여단 원전</v>
      </c>
      <c r="E23" s="94" t="str">
        <f t="shared" ca="1" si="12"/>
        <v>민간조리원</v>
      </c>
      <c r="F23" s="95">
        <f t="shared" ca="1" si="13"/>
        <v>0</v>
      </c>
      <c r="G23" s="49"/>
      <c r="H23" s="49"/>
      <c r="I23" s="49"/>
      <c r="J23" s="151">
        <f t="shared" si="24"/>
        <v>0</v>
      </c>
      <c r="K23" s="151">
        <f t="shared" si="14"/>
        <v>0</v>
      </c>
      <c r="L23" s="151">
        <f t="shared" si="15"/>
        <v>0</v>
      </c>
      <c r="M23" s="23"/>
      <c r="N23" s="23"/>
      <c r="O23" s="23"/>
      <c r="P23" s="34">
        <f t="shared" si="25"/>
        <v>550000</v>
      </c>
      <c r="Q23" s="152">
        <f t="shared" si="28"/>
        <v>0</v>
      </c>
      <c r="R23" s="34">
        <f t="shared" si="29"/>
        <v>550000</v>
      </c>
      <c r="S23" s="34">
        <f t="shared" si="30"/>
        <v>0</v>
      </c>
      <c r="T23" s="34">
        <f t="shared" si="31"/>
        <v>550000</v>
      </c>
      <c r="U23" s="24"/>
      <c r="V23" s="34">
        <f t="shared" si="26"/>
        <v>0</v>
      </c>
      <c r="W23" s="34">
        <f t="shared" si="26"/>
        <v>0</v>
      </c>
      <c r="X23" s="34">
        <f t="shared" si="27"/>
        <v>0</v>
      </c>
      <c r="Y23" s="24"/>
      <c r="Z23" s="24"/>
      <c r="AA23" s="24">
        <v>550000</v>
      </c>
      <c r="AB23" s="24"/>
      <c r="AC23" s="24"/>
      <c r="AD23" s="34">
        <f>IF(R23&gt;1060000,INDEX(간이세액표!A:L,MATCH(R23,간이세액표!A:A,3),F23+3),0)</f>
        <v>0</v>
      </c>
      <c r="AE23" s="34">
        <f t="shared" si="4"/>
        <v>0</v>
      </c>
      <c r="AF23" s="46">
        <f t="shared" si="5"/>
        <v>0</v>
      </c>
      <c r="AG23" s="46">
        <f t="shared" si="6"/>
        <v>0</v>
      </c>
      <c r="AH23" s="46">
        <f t="shared" si="7"/>
        <v>0</v>
      </c>
      <c r="AI23" s="46">
        <f t="shared" si="8"/>
        <v>0</v>
      </c>
      <c r="AJ23" s="24"/>
      <c r="AK23" s="24"/>
      <c r="AL23" s="24"/>
      <c r="AN23" s="49">
        <f t="shared" si="16"/>
        <v>0</v>
      </c>
      <c r="AO23" s="268">
        <v>0</v>
      </c>
      <c r="AP23" s="49">
        <f t="shared" si="17"/>
        <v>0</v>
      </c>
      <c r="AQ23" s="49">
        <f t="shared" si="18"/>
        <v>0</v>
      </c>
      <c r="AR23" s="268">
        <v>0</v>
      </c>
      <c r="AS23" s="49">
        <f t="shared" si="19"/>
        <v>0</v>
      </c>
      <c r="AT23" s="49">
        <f t="shared" si="20"/>
        <v>0</v>
      </c>
      <c r="AU23" s="268">
        <v>0</v>
      </c>
      <c r="AV23" s="49">
        <f t="shared" si="21"/>
        <v>0</v>
      </c>
      <c r="AW23" s="49">
        <f t="shared" si="22"/>
        <v>0</v>
      </c>
      <c r="AX23" s="287">
        <v>0</v>
      </c>
      <c r="AY23" s="49">
        <v>0</v>
      </c>
      <c r="AZ23" s="49">
        <f t="shared" si="23"/>
        <v>0</v>
      </c>
      <c r="BA23" s="49"/>
      <c r="BB23" s="268">
        <v>0</v>
      </c>
    </row>
    <row r="24" spans="1:54" x14ac:dyDescent="0.3">
      <c r="A24" s="47">
        <v>19</v>
      </c>
      <c r="B24" s="94" t="str">
        <f t="shared" ca="1" si="9"/>
        <v>배미향</v>
      </c>
      <c r="C24" s="94" t="str">
        <f t="shared" ca="1" si="10"/>
        <v>650110-2******</v>
      </c>
      <c r="D24" s="94" t="str">
        <f t="shared" ca="1" si="11"/>
        <v>121여단 봉산</v>
      </c>
      <c r="E24" s="94" t="str">
        <f t="shared" ca="1" si="12"/>
        <v>민간조리원</v>
      </c>
      <c r="F24" s="95">
        <f t="shared" ca="1" si="13"/>
        <v>2</v>
      </c>
      <c r="G24" s="49"/>
      <c r="H24" s="49"/>
      <c r="I24" s="49"/>
      <c r="J24" s="151">
        <f t="shared" si="24"/>
        <v>0</v>
      </c>
      <c r="K24" s="151">
        <f t="shared" si="14"/>
        <v>0</v>
      </c>
      <c r="L24" s="151">
        <f t="shared" si="15"/>
        <v>0</v>
      </c>
      <c r="M24" s="23"/>
      <c r="N24" s="23"/>
      <c r="O24" s="23"/>
      <c r="P24" s="34">
        <f t="shared" si="25"/>
        <v>550000</v>
      </c>
      <c r="Q24" s="152">
        <f t="shared" si="28"/>
        <v>0</v>
      </c>
      <c r="R24" s="34">
        <f t="shared" si="29"/>
        <v>550000</v>
      </c>
      <c r="S24" s="34">
        <f t="shared" si="30"/>
        <v>0</v>
      </c>
      <c r="T24" s="34">
        <f t="shared" si="31"/>
        <v>550000</v>
      </c>
      <c r="U24" s="24"/>
      <c r="V24" s="34">
        <f t="shared" si="26"/>
        <v>0</v>
      </c>
      <c r="W24" s="34">
        <f t="shared" si="26"/>
        <v>0</v>
      </c>
      <c r="X24" s="34">
        <f t="shared" si="27"/>
        <v>0</v>
      </c>
      <c r="Y24" s="24"/>
      <c r="Z24" s="24"/>
      <c r="AA24" s="24">
        <v>550000</v>
      </c>
      <c r="AB24" s="24"/>
      <c r="AC24" s="24"/>
      <c r="AD24" s="34">
        <f>IF(R24&gt;1060000,INDEX(간이세액표!A:L,MATCH(R24,간이세액표!A:A,3),F24+3),0)</f>
        <v>0</v>
      </c>
      <c r="AE24" s="34">
        <f t="shared" si="4"/>
        <v>0</v>
      </c>
      <c r="AF24" s="46">
        <f t="shared" si="5"/>
        <v>0</v>
      </c>
      <c r="AG24" s="46">
        <f t="shared" si="6"/>
        <v>0</v>
      </c>
      <c r="AH24" s="46">
        <f t="shared" si="7"/>
        <v>0</v>
      </c>
      <c r="AI24" s="46">
        <f t="shared" si="8"/>
        <v>0</v>
      </c>
      <c r="AJ24" s="24"/>
      <c r="AK24" s="24"/>
      <c r="AL24" s="24"/>
      <c r="AN24" s="49">
        <f t="shared" si="16"/>
        <v>0</v>
      </c>
      <c r="AO24" s="268">
        <v>0</v>
      </c>
      <c r="AP24" s="49">
        <f t="shared" si="17"/>
        <v>0</v>
      </c>
      <c r="AQ24" s="49">
        <f t="shared" si="18"/>
        <v>0</v>
      </c>
      <c r="AR24" s="268">
        <v>0</v>
      </c>
      <c r="AS24" s="49">
        <f t="shared" si="19"/>
        <v>0</v>
      </c>
      <c r="AT24" s="49">
        <f t="shared" si="20"/>
        <v>0</v>
      </c>
      <c r="AU24" s="268">
        <v>0</v>
      </c>
      <c r="AV24" s="49">
        <f t="shared" si="21"/>
        <v>0</v>
      </c>
      <c r="AW24" s="49">
        <f t="shared" si="22"/>
        <v>0</v>
      </c>
      <c r="AX24" s="287">
        <v>0</v>
      </c>
      <c r="AY24" s="49">
        <v>0</v>
      </c>
      <c r="AZ24" s="49">
        <f t="shared" si="23"/>
        <v>0</v>
      </c>
      <c r="BA24" s="49"/>
      <c r="BB24" s="268">
        <v>0</v>
      </c>
    </row>
    <row r="25" spans="1:54" x14ac:dyDescent="0.3">
      <c r="A25" s="47">
        <v>20</v>
      </c>
      <c r="B25" s="94" t="str">
        <f t="shared" ca="1" si="9"/>
        <v>이상자</v>
      </c>
      <c r="C25" s="94" t="str">
        <f t="shared" ca="1" si="10"/>
        <v>641012-2******</v>
      </c>
      <c r="D25" s="94" t="str">
        <f t="shared" ca="1" si="11"/>
        <v>121여단 2대대</v>
      </c>
      <c r="E25" s="94" t="str">
        <f t="shared" ca="1" si="12"/>
        <v>민간조리원</v>
      </c>
      <c r="F25" s="95">
        <f t="shared" ca="1" si="13"/>
        <v>0</v>
      </c>
      <c r="G25" s="49"/>
      <c r="H25" s="49"/>
      <c r="I25" s="49"/>
      <c r="J25" s="151">
        <f t="shared" si="24"/>
        <v>0</v>
      </c>
      <c r="K25" s="151">
        <f t="shared" si="14"/>
        <v>0</v>
      </c>
      <c r="L25" s="151">
        <f t="shared" si="15"/>
        <v>0</v>
      </c>
      <c r="M25" s="23"/>
      <c r="N25" s="23"/>
      <c r="O25" s="23"/>
      <c r="P25" s="34">
        <f t="shared" si="25"/>
        <v>550000</v>
      </c>
      <c r="Q25" s="152">
        <f t="shared" si="28"/>
        <v>0</v>
      </c>
      <c r="R25" s="34">
        <f t="shared" si="29"/>
        <v>550000</v>
      </c>
      <c r="S25" s="34">
        <f t="shared" si="30"/>
        <v>0</v>
      </c>
      <c r="T25" s="34">
        <f t="shared" si="31"/>
        <v>550000</v>
      </c>
      <c r="U25" s="24"/>
      <c r="V25" s="34">
        <f t="shared" si="26"/>
        <v>0</v>
      </c>
      <c r="W25" s="34">
        <f t="shared" si="26"/>
        <v>0</v>
      </c>
      <c r="X25" s="34">
        <f t="shared" si="27"/>
        <v>0</v>
      </c>
      <c r="Y25" s="24"/>
      <c r="Z25" s="24"/>
      <c r="AA25" s="24">
        <v>550000</v>
      </c>
      <c r="AB25" s="24"/>
      <c r="AC25" s="24"/>
      <c r="AD25" s="34">
        <f>IF(R25&gt;1060000,INDEX(간이세액표!A:L,MATCH(R25,간이세액표!A:A,3),F25+3),0)</f>
        <v>0</v>
      </c>
      <c r="AE25" s="34">
        <f t="shared" si="4"/>
        <v>0</v>
      </c>
      <c r="AF25" s="46">
        <f t="shared" si="5"/>
        <v>0</v>
      </c>
      <c r="AG25" s="46">
        <f t="shared" si="6"/>
        <v>0</v>
      </c>
      <c r="AH25" s="46">
        <f t="shared" si="7"/>
        <v>0</v>
      </c>
      <c r="AI25" s="46">
        <f t="shared" si="8"/>
        <v>0</v>
      </c>
      <c r="AJ25" s="24"/>
      <c r="AK25" s="24"/>
      <c r="AL25" s="24"/>
      <c r="AN25" s="49">
        <f t="shared" si="16"/>
        <v>0</v>
      </c>
      <c r="AO25" s="268">
        <v>0</v>
      </c>
      <c r="AP25" s="49">
        <f t="shared" si="17"/>
        <v>0</v>
      </c>
      <c r="AQ25" s="49">
        <f t="shared" si="18"/>
        <v>0</v>
      </c>
      <c r="AR25" s="268">
        <v>0</v>
      </c>
      <c r="AS25" s="49">
        <f t="shared" si="19"/>
        <v>0</v>
      </c>
      <c r="AT25" s="49">
        <f t="shared" si="20"/>
        <v>0</v>
      </c>
      <c r="AU25" s="268">
        <v>0</v>
      </c>
      <c r="AV25" s="49">
        <f t="shared" si="21"/>
        <v>0</v>
      </c>
      <c r="AW25" s="49">
        <f t="shared" si="22"/>
        <v>0</v>
      </c>
      <c r="AX25" s="287">
        <v>0</v>
      </c>
      <c r="AY25" s="49">
        <v>0</v>
      </c>
      <c r="AZ25" s="49">
        <f t="shared" si="23"/>
        <v>0</v>
      </c>
      <c r="BA25" s="49"/>
      <c r="BB25" s="268">
        <v>0</v>
      </c>
    </row>
    <row r="26" spans="1:54" x14ac:dyDescent="0.3">
      <c r="A26" s="47">
        <v>21</v>
      </c>
      <c r="B26" s="94" t="str">
        <f t="shared" ca="1" si="9"/>
        <v>김덕남</v>
      </c>
      <c r="C26" s="94" t="str">
        <f t="shared" ca="1" si="10"/>
        <v>701004-2******</v>
      </c>
      <c r="D26" s="94" t="str">
        <f t="shared" ca="1" si="11"/>
        <v>121여단 직산</v>
      </c>
      <c r="E26" s="94" t="str">
        <f t="shared" ca="1" si="12"/>
        <v>민간조리원</v>
      </c>
      <c r="F26" s="95">
        <f t="shared" ca="1" si="13"/>
        <v>0</v>
      </c>
      <c r="G26" s="49"/>
      <c r="H26" s="49"/>
      <c r="I26" s="49"/>
      <c r="J26" s="151">
        <f t="shared" si="24"/>
        <v>0</v>
      </c>
      <c r="K26" s="151">
        <f t="shared" si="14"/>
        <v>0</v>
      </c>
      <c r="L26" s="151">
        <f t="shared" si="15"/>
        <v>0</v>
      </c>
      <c r="M26" s="23"/>
      <c r="N26" s="23"/>
      <c r="O26" s="23"/>
      <c r="P26" s="34">
        <f t="shared" si="25"/>
        <v>550000</v>
      </c>
      <c r="Q26" s="152">
        <f t="shared" si="28"/>
        <v>0</v>
      </c>
      <c r="R26" s="34">
        <f t="shared" si="29"/>
        <v>550000</v>
      </c>
      <c r="S26" s="34">
        <f t="shared" si="30"/>
        <v>0</v>
      </c>
      <c r="T26" s="34">
        <f t="shared" si="31"/>
        <v>550000</v>
      </c>
      <c r="U26" s="24"/>
      <c r="V26" s="34">
        <f t="shared" si="26"/>
        <v>0</v>
      </c>
      <c r="W26" s="34">
        <f t="shared" si="26"/>
        <v>0</v>
      </c>
      <c r="X26" s="34">
        <f t="shared" si="27"/>
        <v>0</v>
      </c>
      <c r="Y26" s="24"/>
      <c r="Z26" s="24"/>
      <c r="AA26" s="24">
        <v>550000</v>
      </c>
      <c r="AB26" s="24"/>
      <c r="AC26" s="24"/>
      <c r="AD26" s="34">
        <f>IF(R26&gt;1060000,INDEX(간이세액표!A:L,MATCH(R26,간이세액표!A:A,3),F26+3),0)</f>
        <v>0</v>
      </c>
      <c r="AE26" s="34">
        <f t="shared" si="4"/>
        <v>0</v>
      </c>
      <c r="AF26" s="46">
        <f t="shared" si="5"/>
        <v>0</v>
      </c>
      <c r="AG26" s="46">
        <f t="shared" si="6"/>
        <v>0</v>
      </c>
      <c r="AH26" s="46">
        <f t="shared" si="7"/>
        <v>0</v>
      </c>
      <c r="AI26" s="46">
        <f t="shared" si="8"/>
        <v>0</v>
      </c>
      <c r="AJ26" s="24"/>
      <c r="AK26" s="24"/>
      <c r="AL26" s="24"/>
      <c r="AN26" s="49">
        <f t="shared" si="16"/>
        <v>0</v>
      </c>
      <c r="AO26" s="268">
        <v>0</v>
      </c>
      <c r="AP26" s="49">
        <f t="shared" si="17"/>
        <v>0</v>
      </c>
      <c r="AQ26" s="49">
        <f t="shared" si="18"/>
        <v>0</v>
      </c>
      <c r="AR26" s="268">
        <v>0</v>
      </c>
      <c r="AS26" s="49">
        <f t="shared" si="19"/>
        <v>0</v>
      </c>
      <c r="AT26" s="49">
        <f t="shared" si="20"/>
        <v>0</v>
      </c>
      <c r="AU26" s="268">
        <v>0</v>
      </c>
      <c r="AV26" s="49">
        <f t="shared" si="21"/>
        <v>0</v>
      </c>
      <c r="AW26" s="49">
        <f t="shared" si="22"/>
        <v>0</v>
      </c>
      <c r="AX26" s="287">
        <v>0</v>
      </c>
      <c r="AY26" s="49">
        <v>0</v>
      </c>
      <c r="AZ26" s="49">
        <f t="shared" si="23"/>
        <v>0</v>
      </c>
      <c r="BA26" s="49"/>
      <c r="BB26" s="268">
        <v>0</v>
      </c>
    </row>
    <row r="27" spans="1:54" x14ac:dyDescent="0.3">
      <c r="A27" s="47">
        <v>22</v>
      </c>
      <c r="B27" s="94" t="str">
        <f t="shared" ca="1" si="9"/>
        <v>류혁환</v>
      </c>
      <c r="C27" s="94" t="str">
        <f t="shared" ca="1" si="10"/>
        <v>600629-2******</v>
      </c>
      <c r="D27" s="94" t="str">
        <f t="shared" ca="1" si="11"/>
        <v>121여단 병곡</v>
      </c>
      <c r="E27" s="94" t="str">
        <f t="shared" ca="1" si="12"/>
        <v>민간조리원</v>
      </c>
      <c r="F27" s="95">
        <f t="shared" ca="1" si="13"/>
        <v>1</v>
      </c>
      <c r="G27" s="49"/>
      <c r="H27" s="208"/>
      <c r="I27" s="208"/>
      <c r="J27" s="151">
        <f t="shared" si="24"/>
        <v>0</v>
      </c>
      <c r="K27" s="151">
        <f t="shared" si="14"/>
        <v>0</v>
      </c>
      <c r="L27" s="151">
        <f t="shared" si="15"/>
        <v>0</v>
      </c>
      <c r="M27" s="23"/>
      <c r="N27" s="23"/>
      <c r="O27" s="23"/>
      <c r="P27" s="34">
        <f t="shared" si="25"/>
        <v>550000</v>
      </c>
      <c r="Q27" s="152">
        <f t="shared" si="28"/>
        <v>0</v>
      </c>
      <c r="R27" s="34">
        <f t="shared" si="29"/>
        <v>550000</v>
      </c>
      <c r="S27" s="34">
        <f t="shared" si="30"/>
        <v>0</v>
      </c>
      <c r="T27" s="34">
        <f t="shared" si="31"/>
        <v>550000</v>
      </c>
      <c r="U27" s="24"/>
      <c r="V27" s="34">
        <f t="shared" si="26"/>
        <v>0</v>
      </c>
      <c r="W27" s="34">
        <f t="shared" si="26"/>
        <v>0</v>
      </c>
      <c r="X27" s="34">
        <f t="shared" si="27"/>
        <v>0</v>
      </c>
      <c r="Y27" s="24"/>
      <c r="Z27" s="24"/>
      <c r="AA27" s="24">
        <v>550000</v>
      </c>
      <c r="AB27" s="24"/>
      <c r="AC27" s="24"/>
      <c r="AD27" s="34">
        <f>IF(R27&gt;1060000,INDEX(간이세액표!A:L,MATCH(R27,간이세액표!A:A,3),F27+3),0)</f>
        <v>0</v>
      </c>
      <c r="AE27" s="34">
        <f t="shared" si="4"/>
        <v>0</v>
      </c>
      <c r="AF27" s="46">
        <f t="shared" si="5"/>
        <v>0</v>
      </c>
      <c r="AG27" s="46">
        <f t="shared" si="6"/>
        <v>0</v>
      </c>
      <c r="AH27" s="46">
        <f t="shared" si="7"/>
        <v>0</v>
      </c>
      <c r="AI27" s="46">
        <f t="shared" si="8"/>
        <v>0</v>
      </c>
      <c r="AJ27" s="24"/>
      <c r="AK27" s="24"/>
      <c r="AL27" s="24"/>
      <c r="AN27" s="49">
        <f t="shared" si="16"/>
        <v>0</v>
      </c>
      <c r="AO27" s="268">
        <v>0</v>
      </c>
      <c r="AP27" s="49">
        <f t="shared" si="17"/>
        <v>0</v>
      </c>
      <c r="AQ27" s="49">
        <f t="shared" si="18"/>
        <v>0</v>
      </c>
      <c r="AR27" s="268">
        <v>0</v>
      </c>
      <c r="AS27" s="49">
        <f t="shared" si="19"/>
        <v>0</v>
      </c>
      <c r="AT27" s="49">
        <f t="shared" si="20"/>
        <v>0</v>
      </c>
      <c r="AU27" s="268">
        <v>0</v>
      </c>
      <c r="AV27" s="49">
        <f t="shared" si="21"/>
        <v>0</v>
      </c>
      <c r="AW27" s="49">
        <f t="shared" si="22"/>
        <v>0</v>
      </c>
      <c r="AX27" s="287">
        <v>0</v>
      </c>
      <c r="AY27" s="49">
        <v>0</v>
      </c>
      <c r="AZ27" s="49">
        <f t="shared" si="23"/>
        <v>0</v>
      </c>
      <c r="BA27" s="49"/>
      <c r="BB27" s="268">
        <v>0</v>
      </c>
    </row>
    <row r="28" spans="1:54" x14ac:dyDescent="0.3">
      <c r="A28" s="47">
        <v>23</v>
      </c>
      <c r="B28" s="94" t="str">
        <f t="shared" ca="1" si="9"/>
        <v>허덕기</v>
      </c>
      <c r="C28" s="94" t="str">
        <f t="shared" ca="1" si="10"/>
        <v>720107-2******</v>
      </c>
      <c r="D28" s="94" t="str">
        <f t="shared" ca="1" si="11"/>
        <v>121여단 3대대</v>
      </c>
      <c r="E28" s="94" t="str">
        <f t="shared" ca="1" si="12"/>
        <v>민간조리원</v>
      </c>
      <c r="F28" s="95">
        <f t="shared" ca="1" si="13"/>
        <v>1</v>
      </c>
      <c r="G28" s="49"/>
      <c r="H28" s="208"/>
      <c r="I28" s="208"/>
      <c r="J28" s="151">
        <f t="shared" si="24"/>
        <v>0</v>
      </c>
      <c r="K28" s="151">
        <f t="shared" si="14"/>
        <v>0</v>
      </c>
      <c r="L28" s="151">
        <f t="shared" si="15"/>
        <v>0</v>
      </c>
      <c r="M28" s="23"/>
      <c r="N28" s="23"/>
      <c r="O28" s="23"/>
      <c r="P28" s="34">
        <f t="shared" si="25"/>
        <v>550000</v>
      </c>
      <c r="Q28" s="152">
        <f t="shared" si="28"/>
        <v>0</v>
      </c>
      <c r="R28" s="34">
        <f t="shared" si="29"/>
        <v>550000</v>
      </c>
      <c r="S28" s="34">
        <f t="shared" si="30"/>
        <v>0</v>
      </c>
      <c r="T28" s="34">
        <f t="shared" si="31"/>
        <v>550000</v>
      </c>
      <c r="U28" s="24"/>
      <c r="V28" s="34">
        <f t="shared" si="26"/>
        <v>0</v>
      </c>
      <c r="W28" s="34">
        <f t="shared" si="26"/>
        <v>0</v>
      </c>
      <c r="X28" s="34">
        <f t="shared" si="27"/>
        <v>0</v>
      </c>
      <c r="Y28" s="24"/>
      <c r="Z28" s="24"/>
      <c r="AA28" s="24">
        <v>550000</v>
      </c>
      <c r="AB28" s="24"/>
      <c r="AC28" s="24"/>
      <c r="AD28" s="34">
        <f>IF(R28&gt;1060000,INDEX(간이세액표!A:L,MATCH(R28,간이세액표!A:A,3),F28+3),0)</f>
        <v>0</v>
      </c>
      <c r="AE28" s="34">
        <f t="shared" si="4"/>
        <v>0</v>
      </c>
      <c r="AF28" s="46">
        <f t="shared" si="5"/>
        <v>0</v>
      </c>
      <c r="AG28" s="46">
        <f t="shared" si="6"/>
        <v>0</v>
      </c>
      <c r="AH28" s="46">
        <f t="shared" si="7"/>
        <v>0</v>
      </c>
      <c r="AI28" s="46">
        <f t="shared" si="8"/>
        <v>0</v>
      </c>
      <c r="AJ28" s="24"/>
      <c r="AK28" s="24"/>
      <c r="AL28" s="24"/>
      <c r="AN28" s="49">
        <f t="shared" si="16"/>
        <v>0</v>
      </c>
      <c r="AO28" s="268">
        <v>0</v>
      </c>
      <c r="AP28" s="49">
        <f t="shared" si="17"/>
        <v>0</v>
      </c>
      <c r="AQ28" s="49">
        <f t="shared" si="18"/>
        <v>0</v>
      </c>
      <c r="AR28" s="268">
        <v>0</v>
      </c>
      <c r="AS28" s="49">
        <f t="shared" si="19"/>
        <v>0</v>
      </c>
      <c r="AT28" s="49">
        <f t="shared" si="20"/>
        <v>0</v>
      </c>
      <c r="AU28" s="268">
        <v>0</v>
      </c>
      <c r="AV28" s="49">
        <f t="shared" si="21"/>
        <v>0</v>
      </c>
      <c r="AW28" s="49">
        <f t="shared" si="22"/>
        <v>0</v>
      </c>
      <c r="AX28" s="287">
        <v>0</v>
      </c>
      <c r="AY28" s="49">
        <v>0</v>
      </c>
      <c r="AZ28" s="49">
        <f t="shared" si="23"/>
        <v>0</v>
      </c>
      <c r="BA28" s="49"/>
      <c r="BB28" s="268">
        <v>0</v>
      </c>
    </row>
    <row r="29" spans="1:54" x14ac:dyDescent="0.3">
      <c r="A29" s="47">
        <v>24</v>
      </c>
      <c r="B29" s="94" t="str">
        <f t="shared" ca="1" si="9"/>
        <v>김민주</v>
      </c>
      <c r="C29" s="94" t="str">
        <f t="shared" ca="1" si="10"/>
        <v>780310-2******</v>
      </c>
      <c r="D29" s="94" t="str">
        <f t="shared" ca="1" si="11"/>
        <v>121여단 3대대</v>
      </c>
      <c r="E29" s="94" t="str">
        <f t="shared" ca="1" si="12"/>
        <v>민간조리원</v>
      </c>
      <c r="F29" s="95">
        <f t="shared" ca="1" si="13"/>
        <v>0</v>
      </c>
      <c r="G29" s="49"/>
      <c r="H29" s="208"/>
      <c r="I29" s="208"/>
      <c r="J29" s="151">
        <f t="shared" si="24"/>
        <v>0</v>
      </c>
      <c r="K29" s="151">
        <f t="shared" si="14"/>
        <v>0</v>
      </c>
      <c r="L29" s="151">
        <f t="shared" si="15"/>
        <v>0</v>
      </c>
      <c r="M29" s="23"/>
      <c r="N29" s="23"/>
      <c r="O29" s="23"/>
      <c r="P29" s="34">
        <f t="shared" si="25"/>
        <v>550000</v>
      </c>
      <c r="Q29" s="152">
        <f t="shared" si="28"/>
        <v>0</v>
      </c>
      <c r="R29" s="34">
        <f t="shared" si="29"/>
        <v>550000</v>
      </c>
      <c r="S29" s="34">
        <f t="shared" si="30"/>
        <v>0</v>
      </c>
      <c r="T29" s="34">
        <f t="shared" si="31"/>
        <v>550000</v>
      </c>
      <c r="U29" s="24"/>
      <c r="V29" s="34">
        <f t="shared" si="26"/>
        <v>0</v>
      </c>
      <c r="W29" s="34">
        <f t="shared" si="26"/>
        <v>0</v>
      </c>
      <c r="X29" s="34">
        <f t="shared" si="27"/>
        <v>0</v>
      </c>
      <c r="Y29" s="24"/>
      <c r="Z29" s="24"/>
      <c r="AA29" s="24">
        <v>550000</v>
      </c>
      <c r="AB29" s="24"/>
      <c r="AC29" s="24"/>
      <c r="AD29" s="34">
        <f>IF(R29&gt;1060000,INDEX(간이세액표!A:L,MATCH(R29,간이세액표!A:A,3),F29+3),0)</f>
        <v>0</v>
      </c>
      <c r="AE29" s="34">
        <f t="shared" si="4"/>
        <v>0</v>
      </c>
      <c r="AF29" s="46">
        <f t="shared" si="5"/>
        <v>0</v>
      </c>
      <c r="AG29" s="46">
        <f t="shared" si="6"/>
        <v>0</v>
      </c>
      <c r="AH29" s="46">
        <f t="shared" si="7"/>
        <v>0</v>
      </c>
      <c r="AI29" s="46">
        <f t="shared" si="8"/>
        <v>0</v>
      </c>
      <c r="AJ29" s="24"/>
      <c r="AK29" s="24"/>
      <c r="AL29" s="24"/>
      <c r="AN29" s="49">
        <f t="shared" si="16"/>
        <v>0</v>
      </c>
      <c r="AO29" s="268">
        <v>0</v>
      </c>
      <c r="AP29" s="49">
        <f t="shared" si="17"/>
        <v>0</v>
      </c>
      <c r="AQ29" s="49">
        <f t="shared" si="18"/>
        <v>0</v>
      </c>
      <c r="AR29" s="268">
        <v>0</v>
      </c>
      <c r="AS29" s="49">
        <f t="shared" si="19"/>
        <v>0</v>
      </c>
      <c r="AT29" s="49">
        <f t="shared" si="20"/>
        <v>0</v>
      </c>
      <c r="AU29" s="268">
        <v>0</v>
      </c>
      <c r="AV29" s="49">
        <f t="shared" si="21"/>
        <v>0</v>
      </c>
      <c r="AW29" s="49">
        <f t="shared" si="22"/>
        <v>0</v>
      </c>
      <c r="AX29" s="287">
        <v>0</v>
      </c>
      <c r="AY29" s="49">
        <v>0</v>
      </c>
      <c r="AZ29" s="49">
        <f t="shared" si="23"/>
        <v>0</v>
      </c>
      <c r="BA29" s="49"/>
      <c r="BB29" s="268">
        <v>0</v>
      </c>
    </row>
    <row r="30" spans="1:54" x14ac:dyDescent="0.3">
      <c r="A30" s="47">
        <v>25</v>
      </c>
      <c r="B30" s="94" t="str">
        <f t="shared" ca="1" si="9"/>
        <v>황순남</v>
      </c>
      <c r="C30" s="94" t="str">
        <f t="shared" ca="1" si="10"/>
        <v>691005-2******</v>
      </c>
      <c r="D30" s="94" t="str">
        <f t="shared" ca="1" si="11"/>
        <v>122여단 본부</v>
      </c>
      <c r="E30" s="94" t="str">
        <f t="shared" ca="1" si="12"/>
        <v>민간조리원</v>
      </c>
      <c r="F30" s="95">
        <f t="shared" ca="1" si="13"/>
        <v>1</v>
      </c>
      <c r="G30" s="49"/>
      <c r="H30" s="49"/>
      <c r="I30" s="49"/>
      <c r="J30" s="151">
        <f t="shared" si="24"/>
        <v>0</v>
      </c>
      <c r="K30" s="151">
        <f t="shared" si="14"/>
        <v>0</v>
      </c>
      <c r="L30" s="151">
        <f t="shared" si="15"/>
        <v>0</v>
      </c>
      <c r="M30" s="23"/>
      <c r="N30" s="23"/>
      <c r="O30" s="23"/>
      <c r="P30" s="34">
        <f t="shared" si="25"/>
        <v>550000</v>
      </c>
      <c r="Q30" s="152">
        <f t="shared" si="28"/>
        <v>0</v>
      </c>
      <c r="R30" s="34">
        <f t="shared" si="29"/>
        <v>550000</v>
      </c>
      <c r="S30" s="34">
        <f t="shared" si="30"/>
        <v>0</v>
      </c>
      <c r="T30" s="34">
        <f t="shared" si="31"/>
        <v>550000</v>
      </c>
      <c r="U30" s="24"/>
      <c r="V30" s="34">
        <f t="shared" si="26"/>
        <v>0</v>
      </c>
      <c r="W30" s="34">
        <f t="shared" si="26"/>
        <v>0</v>
      </c>
      <c r="X30" s="34">
        <f t="shared" si="27"/>
        <v>0</v>
      </c>
      <c r="Y30" s="24"/>
      <c r="Z30" s="24"/>
      <c r="AA30" s="24">
        <v>550000</v>
      </c>
      <c r="AB30" s="24"/>
      <c r="AC30" s="24"/>
      <c r="AD30" s="34">
        <f>IF(R30&gt;1060000,INDEX(간이세액표!A:L,MATCH(R30,간이세액표!A:A,3),F30+3),0)</f>
        <v>0</v>
      </c>
      <c r="AE30" s="34">
        <f t="shared" si="4"/>
        <v>0</v>
      </c>
      <c r="AF30" s="46">
        <f t="shared" si="5"/>
        <v>0</v>
      </c>
      <c r="AG30" s="46">
        <f t="shared" si="6"/>
        <v>0</v>
      </c>
      <c r="AH30" s="46">
        <f t="shared" si="7"/>
        <v>0</v>
      </c>
      <c r="AI30" s="46">
        <f t="shared" si="8"/>
        <v>0</v>
      </c>
      <c r="AJ30" s="24"/>
      <c r="AK30" s="24"/>
      <c r="AL30" s="24"/>
      <c r="AN30" s="49">
        <f t="shared" si="16"/>
        <v>0</v>
      </c>
      <c r="AO30" s="268">
        <v>0</v>
      </c>
      <c r="AP30" s="49">
        <f t="shared" si="17"/>
        <v>0</v>
      </c>
      <c r="AQ30" s="49">
        <f t="shared" si="18"/>
        <v>0</v>
      </c>
      <c r="AR30" s="268">
        <v>0</v>
      </c>
      <c r="AS30" s="49">
        <f t="shared" si="19"/>
        <v>0</v>
      </c>
      <c r="AT30" s="49">
        <f t="shared" si="20"/>
        <v>0</v>
      </c>
      <c r="AU30" s="268">
        <v>0</v>
      </c>
      <c r="AV30" s="49">
        <f t="shared" si="21"/>
        <v>0</v>
      </c>
      <c r="AW30" s="49">
        <f t="shared" si="22"/>
        <v>0</v>
      </c>
      <c r="AX30" s="287">
        <v>0</v>
      </c>
      <c r="AY30" s="49">
        <v>0</v>
      </c>
      <c r="AZ30" s="49">
        <f t="shared" si="23"/>
        <v>0</v>
      </c>
      <c r="BA30" s="49"/>
      <c r="BB30" s="268">
        <v>0</v>
      </c>
    </row>
    <row r="31" spans="1:54" x14ac:dyDescent="0.3">
      <c r="A31" s="47">
        <v>26</v>
      </c>
      <c r="B31" s="94" t="str">
        <f t="shared" ca="1" si="9"/>
        <v>조옥</v>
      </c>
      <c r="C31" s="94" t="str">
        <f t="shared" ca="1" si="10"/>
        <v>601210-2******</v>
      </c>
      <c r="D31" s="94" t="str">
        <f t="shared" ca="1" si="11"/>
        <v>122여단 1대대</v>
      </c>
      <c r="E31" s="94" t="str">
        <f t="shared" ca="1" si="12"/>
        <v>민간조리원</v>
      </c>
      <c r="F31" s="95">
        <f t="shared" ca="1" si="13"/>
        <v>0</v>
      </c>
      <c r="G31" s="49"/>
      <c r="H31" s="49"/>
      <c r="I31" s="49"/>
      <c r="J31" s="151">
        <f t="shared" si="24"/>
        <v>0</v>
      </c>
      <c r="K31" s="151">
        <f t="shared" si="14"/>
        <v>0</v>
      </c>
      <c r="L31" s="151">
        <f t="shared" si="15"/>
        <v>0</v>
      </c>
      <c r="M31" s="23"/>
      <c r="N31" s="23"/>
      <c r="O31" s="23"/>
      <c r="P31" s="34">
        <f t="shared" si="25"/>
        <v>550000</v>
      </c>
      <c r="Q31" s="152">
        <f t="shared" si="28"/>
        <v>0</v>
      </c>
      <c r="R31" s="34">
        <f t="shared" si="29"/>
        <v>550000</v>
      </c>
      <c r="S31" s="34">
        <f t="shared" si="30"/>
        <v>0</v>
      </c>
      <c r="T31" s="34">
        <f t="shared" si="31"/>
        <v>550000</v>
      </c>
      <c r="U31" s="24"/>
      <c r="V31" s="34">
        <f t="shared" si="26"/>
        <v>0</v>
      </c>
      <c r="W31" s="34">
        <f t="shared" si="26"/>
        <v>0</v>
      </c>
      <c r="X31" s="34">
        <f t="shared" si="27"/>
        <v>0</v>
      </c>
      <c r="Y31" s="24"/>
      <c r="Z31" s="24"/>
      <c r="AA31" s="24">
        <v>550000</v>
      </c>
      <c r="AB31" s="24"/>
      <c r="AC31" s="24"/>
      <c r="AD31" s="34">
        <f>IF(R31&gt;1060000,INDEX(간이세액표!A:L,MATCH(R31,간이세액표!A:A,3),F31+3),0)</f>
        <v>0</v>
      </c>
      <c r="AE31" s="34">
        <f t="shared" si="4"/>
        <v>0</v>
      </c>
      <c r="AF31" s="46">
        <f t="shared" si="5"/>
        <v>0</v>
      </c>
      <c r="AG31" s="46">
        <f t="shared" si="6"/>
        <v>0</v>
      </c>
      <c r="AH31" s="46">
        <f t="shared" si="7"/>
        <v>0</v>
      </c>
      <c r="AI31" s="46">
        <f t="shared" si="8"/>
        <v>0</v>
      </c>
      <c r="AJ31" s="24"/>
      <c r="AK31" s="24"/>
      <c r="AL31" s="24"/>
      <c r="AN31" s="49">
        <f t="shared" si="16"/>
        <v>0</v>
      </c>
      <c r="AO31" s="268">
        <v>0</v>
      </c>
      <c r="AP31" s="49">
        <f t="shared" si="17"/>
        <v>0</v>
      </c>
      <c r="AQ31" s="49">
        <f t="shared" si="18"/>
        <v>0</v>
      </c>
      <c r="AR31" s="268">
        <v>0</v>
      </c>
      <c r="AS31" s="49">
        <f t="shared" si="19"/>
        <v>0</v>
      </c>
      <c r="AT31" s="49">
        <f t="shared" si="20"/>
        <v>0</v>
      </c>
      <c r="AU31" s="268">
        <v>0</v>
      </c>
      <c r="AV31" s="49">
        <f t="shared" si="21"/>
        <v>0</v>
      </c>
      <c r="AW31" s="49">
        <f t="shared" si="22"/>
        <v>0</v>
      </c>
      <c r="AX31" s="287">
        <v>0</v>
      </c>
      <c r="AY31" s="49">
        <v>0</v>
      </c>
      <c r="AZ31" s="49">
        <f t="shared" si="23"/>
        <v>0</v>
      </c>
      <c r="BA31" s="49"/>
      <c r="BB31" s="268">
        <v>0</v>
      </c>
    </row>
    <row r="32" spans="1:54" x14ac:dyDescent="0.3">
      <c r="A32" s="47">
        <v>27</v>
      </c>
      <c r="B32" s="94" t="str">
        <f t="shared" ca="1" si="9"/>
        <v>김태희</v>
      </c>
      <c r="C32" s="94" t="str">
        <f t="shared" ca="1" si="10"/>
        <v>710923-2******</v>
      </c>
      <c r="D32" s="94" t="str">
        <f t="shared" ca="1" si="11"/>
        <v>122여단 2대대</v>
      </c>
      <c r="E32" s="94" t="str">
        <f t="shared" ca="1" si="12"/>
        <v>민간조리원</v>
      </c>
      <c r="F32" s="95">
        <f t="shared" ca="1" si="13"/>
        <v>0</v>
      </c>
      <c r="G32" s="49"/>
      <c r="H32" s="49"/>
      <c r="I32" s="49"/>
      <c r="J32" s="151">
        <f t="shared" si="24"/>
        <v>0</v>
      </c>
      <c r="K32" s="151">
        <f t="shared" si="14"/>
        <v>0</v>
      </c>
      <c r="L32" s="151">
        <f t="shared" si="15"/>
        <v>0</v>
      </c>
      <c r="M32" s="23"/>
      <c r="N32" s="23"/>
      <c r="O32" s="23"/>
      <c r="P32" s="34">
        <f t="shared" si="25"/>
        <v>550000</v>
      </c>
      <c r="Q32" s="152">
        <f t="shared" si="28"/>
        <v>0</v>
      </c>
      <c r="R32" s="34">
        <f t="shared" si="29"/>
        <v>550000</v>
      </c>
      <c r="S32" s="34">
        <f t="shared" si="30"/>
        <v>0</v>
      </c>
      <c r="T32" s="34">
        <f t="shared" si="31"/>
        <v>550000</v>
      </c>
      <c r="U32" s="24"/>
      <c r="V32" s="34">
        <f t="shared" si="26"/>
        <v>0</v>
      </c>
      <c r="W32" s="34">
        <f t="shared" si="26"/>
        <v>0</v>
      </c>
      <c r="X32" s="34">
        <f t="shared" si="27"/>
        <v>0</v>
      </c>
      <c r="Y32" s="24"/>
      <c r="Z32" s="24"/>
      <c r="AA32" s="24">
        <v>550000</v>
      </c>
      <c r="AB32" s="24"/>
      <c r="AC32" s="24"/>
      <c r="AD32" s="34">
        <f>IF(R32&gt;1060000,INDEX(간이세액표!A:L,MATCH(R32,간이세액표!A:A,3),F32+3),0)</f>
        <v>0</v>
      </c>
      <c r="AE32" s="34">
        <f t="shared" si="4"/>
        <v>0</v>
      </c>
      <c r="AF32" s="46">
        <f t="shared" si="5"/>
        <v>0</v>
      </c>
      <c r="AG32" s="46">
        <f t="shared" si="6"/>
        <v>0</v>
      </c>
      <c r="AH32" s="46">
        <f t="shared" si="7"/>
        <v>0</v>
      </c>
      <c r="AI32" s="46">
        <f t="shared" si="8"/>
        <v>0</v>
      </c>
      <c r="AJ32" s="24"/>
      <c r="AK32" s="24"/>
      <c r="AL32" s="24"/>
      <c r="AN32" s="49">
        <f t="shared" si="16"/>
        <v>0</v>
      </c>
      <c r="AO32" s="268">
        <v>0</v>
      </c>
      <c r="AP32" s="49">
        <f t="shared" si="17"/>
        <v>0</v>
      </c>
      <c r="AQ32" s="49">
        <f t="shared" si="18"/>
        <v>0</v>
      </c>
      <c r="AR32" s="268">
        <v>0</v>
      </c>
      <c r="AS32" s="49">
        <f t="shared" si="19"/>
        <v>0</v>
      </c>
      <c r="AT32" s="49">
        <f t="shared" si="20"/>
        <v>0</v>
      </c>
      <c r="AU32" s="268">
        <v>0</v>
      </c>
      <c r="AV32" s="49">
        <f t="shared" si="21"/>
        <v>0</v>
      </c>
      <c r="AW32" s="49">
        <f t="shared" si="22"/>
        <v>0</v>
      </c>
      <c r="AX32" s="287">
        <v>0</v>
      </c>
      <c r="AY32" s="49">
        <v>0</v>
      </c>
      <c r="AZ32" s="49">
        <f t="shared" si="23"/>
        <v>0</v>
      </c>
      <c r="BA32" s="49"/>
      <c r="BB32" s="268">
        <v>0</v>
      </c>
    </row>
    <row r="33" spans="1:54" x14ac:dyDescent="0.3">
      <c r="A33" s="47">
        <v>28</v>
      </c>
      <c r="B33" s="94" t="str">
        <f t="shared" ca="1" si="9"/>
        <v>임종순</v>
      </c>
      <c r="C33" s="94" t="str">
        <f t="shared" ca="1" si="10"/>
        <v>661218-2******</v>
      </c>
      <c r="D33" s="94" t="str">
        <f t="shared" ca="1" si="11"/>
        <v>122여단 3대대</v>
      </c>
      <c r="E33" s="94" t="str">
        <f t="shared" ca="1" si="12"/>
        <v>민간조리원</v>
      </c>
      <c r="F33" s="95">
        <f t="shared" ca="1" si="13"/>
        <v>2</v>
      </c>
      <c r="G33" s="49"/>
      <c r="H33" s="49"/>
      <c r="I33" s="49"/>
      <c r="J33" s="151">
        <f t="shared" si="24"/>
        <v>0</v>
      </c>
      <c r="K33" s="151">
        <f t="shared" si="14"/>
        <v>0</v>
      </c>
      <c r="L33" s="151">
        <f t="shared" si="15"/>
        <v>0</v>
      </c>
      <c r="M33" s="23"/>
      <c r="N33" s="23"/>
      <c r="O33" s="23"/>
      <c r="P33" s="34">
        <f t="shared" si="25"/>
        <v>550000</v>
      </c>
      <c r="Q33" s="152">
        <f t="shared" si="28"/>
        <v>0</v>
      </c>
      <c r="R33" s="34">
        <f t="shared" si="29"/>
        <v>550000</v>
      </c>
      <c r="S33" s="34">
        <f t="shared" si="30"/>
        <v>0</v>
      </c>
      <c r="T33" s="34">
        <f t="shared" si="31"/>
        <v>550000</v>
      </c>
      <c r="U33" s="24"/>
      <c r="V33" s="34">
        <f t="shared" si="26"/>
        <v>0</v>
      </c>
      <c r="W33" s="34">
        <f t="shared" si="26"/>
        <v>0</v>
      </c>
      <c r="X33" s="34">
        <f t="shared" si="27"/>
        <v>0</v>
      </c>
      <c r="Y33" s="24"/>
      <c r="Z33" s="24"/>
      <c r="AA33" s="24">
        <v>550000</v>
      </c>
      <c r="AB33" s="24"/>
      <c r="AC33" s="24"/>
      <c r="AD33" s="34">
        <f>IF(R33&gt;1060000,INDEX(간이세액표!A:L,MATCH(R33,간이세액표!A:A,3),F33+3),0)</f>
        <v>0</v>
      </c>
      <c r="AE33" s="34">
        <f t="shared" si="4"/>
        <v>0</v>
      </c>
      <c r="AF33" s="46">
        <f t="shared" si="5"/>
        <v>0</v>
      </c>
      <c r="AG33" s="46">
        <f t="shared" si="6"/>
        <v>0</v>
      </c>
      <c r="AH33" s="46">
        <f t="shared" si="7"/>
        <v>0</v>
      </c>
      <c r="AI33" s="46">
        <f t="shared" si="8"/>
        <v>0</v>
      </c>
      <c r="AJ33" s="24"/>
      <c r="AK33" s="24"/>
      <c r="AL33" s="24"/>
      <c r="AN33" s="49">
        <f t="shared" si="16"/>
        <v>0</v>
      </c>
      <c r="AO33" s="268">
        <v>0</v>
      </c>
      <c r="AP33" s="49">
        <f t="shared" si="17"/>
        <v>0</v>
      </c>
      <c r="AQ33" s="49">
        <f t="shared" si="18"/>
        <v>0</v>
      </c>
      <c r="AR33" s="268">
        <v>0</v>
      </c>
      <c r="AS33" s="49">
        <f t="shared" si="19"/>
        <v>0</v>
      </c>
      <c r="AT33" s="49">
        <f t="shared" si="20"/>
        <v>0</v>
      </c>
      <c r="AU33" s="268">
        <v>0</v>
      </c>
      <c r="AV33" s="49">
        <f t="shared" si="21"/>
        <v>0</v>
      </c>
      <c r="AW33" s="49">
        <f t="shared" si="22"/>
        <v>0</v>
      </c>
      <c r="AX33" s="287">
        <v>0</v>
      </c>
      <c r="AY33" s="49">
        <v>0</v>
      </c>
      <c r="AZ33" s="49">
        <f t="shared" si="23"/>
        <v>0</v>
      </c>
      <c r="BA33" s="49"/>
      <c r="BB33" s="268">
        <v>0</v>
      </c>
    </row>
    <row r="34" spans="1:54" x14ac:dyDescent="0.3">
      <c r="A34" s="47">
        <v>29</v>
      </c>
      <c r="B34" s="94" t="str">
        <f t="shared" ca="1" si="9"/>
        <v>김귀애</v>
      </c>
      <c r="C34" s="94" t="str">
        <f t="shared" ca="1" si="10"/>
        <v>560405-2******</v>
      </c>
      <c r="D34" s="94" t="str">
        <f t="shared" ca="1" si="11"/>
        <v>122여단 월포</v>
      </c>
      <c r="E34" s="94" t="str">
        <f t="shared" ca="1" si="12"/>
        <v>민간조리원</v>
      </c>
      <c r="F34" s="95">
        <f t="shared" ca="1" si="13"/>
        <v>0</v>
      </c>
      <c r="G34" s="49"/>
      <c r="H34" s="208"/>
      <c r="I34" s="208"/>
      <c r="J34" s="151">
        <f t="shared" si="24"/>
        <v>0</v>
      </c>
      <c r="K34" s="151">
        <f t="shared" si="14"/>
        <v>0</v>
      </c>
      <c r="L34" s="151">
        <f t="shared" si="15"/>
        <v>0</v>
      </c>
      <c r="M34" s="23"/>
      <c r="N34" s="23"/>
      <c r="O34" s="23"/>
      <c r="P34" s="34">
        <f t="shared" si="25"/>
        <v>550000</v>
      </c>
      <c r="Q34" s="152">
        <f t="shared" si="28"/>
        <v>0</v>
      </c>
      <c r="R34" s="34">
        <f t="shared" si="29"/>
        <v>550000</v>
      </c>
      <c r="S34" s="34">
        <f t="shared" si="30"/>
        <v>0</v>
      </c>
      <c r="T34" s="34">
        <f t="shared" si="31"/>
        <v>550000</v>
      </c>
      <c r="U34" s="24"/>
      <c r="V34" s="34">
        <f t="shared" si="26"/>
        <v>0</v>
      </c>
      <c r="W34" s="34">
        <f t="shared" si="26"/>
        <v>0</v>
      </c>
      <c r="X34" s="34">
        <f t="shared" si="27"/>
        <v>0</v>
      </c>
      <c r="Y34" s="24"/>
      <c r="Z34" s="24"/>
      <c r="AA34" s="24">
        <v>550000</v>
      </c>
      <c r="AB34" s="24"/>
      <c r="AC34" s="24"/>
      <c r="AD34" s="34">
        <f>IF(R34&gt;1060000,INDEX(간이세액표!A:L,MATCH(R34,간이세액표!A:A,3),F34+3),0)</f>
        <v>0</v>
      </c>
      <c r="AE34" s="34">
        <f t="shared" si="4"/>
        <v>0</v>
      </c>
      <c r="AF34" s="46">
        <f t="shared" si="5"/>
        <v>0</v>
      </c>
      <c r="AG34" s="46">
        <f t="shared" si="6"/>
        <v>0</v>
      </c>
      <c r="AH34" s="46">
        <f t="shared" si="7"/>
        <v>0</v>
      </c>
      <c r="AI34" s="46">
        <f t="shared" si="8"/>
        <v>0</v>
      </c>
      <c r="AJ34" s="24"/>
      <c r="AK34" s="24"/>
      <c r="AL34" s="24"/>
      <c r="AN34" s="49">
        <f t="shared" si="16"/>
        <v>0</v>
      </c>
      <c r="AO34" s="268">
        <v>0</v>
      </c>
      <c r="AP34" s="49">
        <f t="shared" si="17"/>
        <v>0</v>
      </c>
      <c r="AQ34" s="49">
        <f t="shared" si="18"/>
        <v>0</v>
      </c>
      <c r="AR34" s="268">
        <v>0</v>
      </c>
      <c r="AS34" s="49">
        <f t="shared" si="19"/>
        <v>0</v>
      </c>
      <c r="AT34" s="49">
        <f t="shared" si="20"/>
        <v>0</v>
      </c>
      <c r="AU34" s="268">
        <v>0</v>
      </c>
      <c r="AV34" s="49">
        <f t="shared" si="21"/>
        <v>0</v>
      </c>
      <c r="AW34" s="49">
        <f t="shared" si="22"/>
        <v>0</v>
      </c>
      <c r="AX34" s="287">
        <v>0</v>
      </c>
      <c r="AY34" s="49">
        <v>0</v>
      </c>
      <c r="AZ34" s="49">
        <f t="shared" si="23"/>
        <v>0</v>
      </c>
      <c r="BA34" s="49"/>
      <c r="BB34" s="268">
        <v>0</v>
      </c>
    </row>
    <row r="35" spans="1:54" x14ac:dyDescent="0.3">
      <c r="A35" s="47">
        <v>30</v>
      </c>
      <c r="B35" s="94" t="str">
        <f t="shared" ca="1" si="9"/>
        <v>정영숙</v>
      </c>
      <c r="C35" s="94" t="str">
        <f t="shared" ca="1" si="10"/>
        <v>640821-2******</v>
      </c>
      <c r="D35" s="94" t="str">
        <f t="shared" ca="1" si="11"/>
        <v>122여단 장사</v>
      </c>
      <c r="E35" s="94" t="str">
        <f t="shared" ca="1" si="12"/>
        <v>민간조리원</v>
      </c>
      <c r="F35" s="95">
        <f t="shared" ca="1" si="13"/>
        <v>0</v>
      </c>
      <c r="G35" s="49"/>
      <c r="H35" s="49"/>
      <c r="I35" s="49"/>
      <c r="J35" s="151">
        <f t="shared" si="24"/>
        <v>0</v>
      </c>
      <c r="K35" s="151">
        <f t="shared" si="14"/>
        <v>0</v>
      </c>
      <c r="L35" s="151">
        <f t="shared" si="15"/>
        <v>0</v>
      </c>
      <c r="M35" s="23"/>
      <c r="N35" s="23"/>
      <c r="O35" s="23"/>
      <c r="P35" s="34">
        <f t="shared" si="25"/>
        <v>550000</v>
      </c>
      <c r="Q35" s="152">
        <f t="shared" si="28"/>
        <v>0</v>
      </c>
      <c r="R35" s="34">
        <f t="shared" si="29"/>
        <v>550000</v>
      </c>
      <c r="S35" s="34">
        <f t="shared" si="30"/>
        <v>0</v>
      </c>
      <c r="T35" s="34">
        <f t="shared" si="31"/>
        <v>550000</v>
      </c>
      <c r="U35" s="24"/>
      <c r="V35" s="34">
        <f t="shared" si="26"/>
        <v>0</v>
      </c>
      <c r="W35" s="34">
        <f t="shared" si="26"/>
        <v>0</v>
      </c>
      <c r="X35" s="34">
        <f t="shared" si="27"/>
        <v>0</v>
      </c>
      <c r="Y35" s="24"/>
      <c r="Z35" s="24"/>
      <c r="AA35" s="24">
        <v>550000</v>
      </c>
      <c r="AB35" s="24"/>
      <c r="AC35" s="24"/>
      <c r="AD35" s="34">
        <f>IF(R35&gt;1060000,INDEX(간이세액표!A:L,MATCH(R35,간이세액표!A:A,3),F35+3),0)</f>
        <v>0</v>
      </c>
      <c r="AE35" s="34">
        <f t="shared" si="4"/>
        <v>0</v>
      </c>
      <c r="AF35" s="46">
        <f t="shared" si="5"/>
        <v>0</v>
      </c>
      <c r="AG35" s="46">
        <f t="shared" si="6"/>
        <v>0</v>
      </c>
      <c r="AH35" s="46">
        <f t="shared" si="7"/>
        <v>0</v>
      </c>
      <c r="AI35" s="46">
        <f t="shared" si="8"/>
        <v>0</v>
      </c>
      <c r="AJ35" s="24"/>
      <c r="AK35" s="24"/>
      <c r="AL35" s="24"/>
      <c r="AN35" s="49">
        <f t="shared" si="16"/>
        <v>0</v>
      </c>
      <c r="AO35" s="268">
        <v>0</v>
      </c>
      <c r="AP35" s="49">
        <f t="shared" si="17"/>
        <v>0</v>
      </c>
      <c r="AQ35" s="49">
        <f t="shared" si="18"/>
        <v>0</v>
      </c>
      <c r="AR35" s="268">
        <v>0</v>
      </c>
      <c r="AS35" s="49">
        <f t="shared" si="19"/>
        <v>0</v>
      </c>
      <c r="AT35" s="49">
        <f t="shared" si="20"/>
        <v>0</v>
      </c>
      <c r="AU35" s="268">
        <v>0</v>
      </c>
      <c r="AV35" s="49">
        <f t="shared" si="21"/>
        <v>0</v>
      </c>
      <c r="AW35" s="49">
        <f t="shared" si="22"/>
        <v>0</v>
      </c>
      <c r="AX35" s="287">
        <v>0</v>
      </c>
      <c r="AY35" s="49">
        <v>0</v>
      </c>
      <c r="AZ35" s="49">
        <f t="shared" si="23"/>
        <v>0</v>
      </c>
      <c r="BA35" s="49"/>
      <c r="BB35" s="268">
        <v>0</v>
      </c>
    </row>
    <row r="36" spans="1:54" x14ac:dyDescent="0.3">
      <c r="A36" s="47">
        <v>31</v>
      </c>
      <c r="B36" s="94" t="str">
        <f t="shared" ca="1" si="9"/>
        <v>권오금</v>
      </c>
      <c r="C36" s="94" t="str">
        <f t="shared" ca="1" si="10"/>
        <v>640501-2******</v>
      </c>
      <c r="D36" s="94" t="str">
        <f t="shared" ca="1" si="11"/>
        <v>122여단 4대대</v>
      </c>
      <c r="E36" s="94" t="str">
        <f t="shared" ca="1" si="12"/>
        <v>민간조리원</v>
      </c>
      <c r="F36" s="95">
        <f t="shared" ca="1" si="13"/>
        <v>1</v>
      </c>
      <c r="G36" s="49"/>
      <c r="H36" s="49"/>
      <c r="I36" s="49"/>
      <c r="J36" s="151">
        <f t="shared" si="24"/>
        <v>0</v>
      </c>
      <c r="K36" s="151">
        <f t="shared" si="14"/>
        <v>0</v>
      </c>
      <c r="L36" s="151">
        <f t="shared" si="15"/>
        <v>0</v>
      </c>
      <c r="M36" s="23"/>
      <c r="N36" s="23"/>
      <c r="O36" s="23"/>
      <c r="P36" s="34">
        <f t="shared" si="25"/>
        <v>550000</v>
      </c>
      <c r="Q36" s="152">
        <f t="shared" si="28"/>
        <v>0</v>
      </c>
      <c r="R36" s="34">
        <f t="shared" si="29"/>
        <v>550000</v>
      </c>
      <c r="S36" s="34">
        <f t="shared" si="30"/>
        <v>0</v>
      </c>
      <c r="T36" s="34">
        <f t="shared" si="31"/>
        <v>550000</v>
      </c>
      <c r="U36" s="24"/>
      <c r="V36" s="34">
        <f t="shared" si="26"/>
        <v>0</v>
      </c>
      <c r="W36" s="34">
        <f t="shared" si="26"/>
        <v>0</v>
      </c>
      <c r="X36" s="34">
        <f t="shared" si="27"/>
        <v>0</v>
      </c>
      <c r="Y36" s="24"/>
      <c r="Z36" s="24"/>
      <c r="AA36" s="24">
        <v>550000</v>
      </c>
      <c r="AB36" s="24"/>
      <c r="AC36" s="24"/>
      <c r="AD36" s="34">
        <f>IF(R36&gt;1060000,INDEX(간이세액표!A:L,MATCH(R36,간이세액표!A:A,3),F36+3),0)</f>
        <v>0</v>
      </c>
      <c r="AE36" s="34">
        <f t="shared" si="4"/>
        <v>0</v>
      </c>
      <c r="AF36" s="46">
        <f t="shared" si="5"/>
        <v>0</v>
      </c>
      <c r="AG36" s="46">
        <f t="shared" si="6"/>
        <v>0</v>
      </c>
      <c r="AH36" s="46">
        <f t="shared" si="7"/>
        <v>0</v>
      </c>
      <c r="AI36" s="46">
        <f t="shared" si="8"/>
        <v>0</v>
      </c>
      <c r="AJ36" s="24"/>
      <c r="AK36" s="24"/>
      <c r="AL36" s="24"/>
      <c r="AN36" s="49">
        <f t="shared" si="16"/>
        <v>0</v>
      </c>
      <c r="AO36" s="268">
        <v>0</v>
      </c>
      <c r="AP36" s="49">
        <f t="shared" si="17"/>
        <v>0</v>
      </c>
      <c r="AQ36" s="49">
        <f t="shared" si="18"/>
        <v>0</v>
      </c>
      <c r="AR36" s="268">
        <v>0</v>
      </c>
      <c r="AS36" s="49">
        <f t="shared" si="19"/>
        <v>0</v>
      </c>
      <c r="AT36" s="49">
        <f t="shared" si="20"/>
        <v>0</v>
      </c>
      <c r="AU36" s="268">
        <v>0</v>
      </c>
      <c r="AV36" s="49">
        <f t="shared" si="21"/>
        <v>0</v>
      </c>
      <c r="AW36" s="49">
        <f t="shared" si="22"/>
        <v>0</v>
      </c>
      <c r="AX36" s="287">
        <v>0</v>
      </c>
      <c r="AY36" s="49">
        <v>0</v>
      </c>
      <c r="AZ36" s="49">
        <f t="shared" si="23"/>
        <v>0</v>
      </c>
      <c r="BA36" s="49"/>
      <c r="BB36" s="268">
        <v>0</v>
      </c>
    </row>
    <row r="37" spans="1:54" x14ac:dyDescent="0.3">
      <c r="A37" s="47">
        <v>32</v>
      </c>
      <c r="B37" s="94" t="str">
        <f t="shared" ca="1" si="9"/>
        <v>이명희</v>
      </c>
      <c r="C37" s="94" t="str">
        <f t="shared" ca="1" si="10"/>
        <v>670504-2******</v>
      </c>
      <c r="D37" s="94" t="str">
        <f t="shared" ca="1" si="11"/>
        <v>122여단 5대대</v>
      </c>
      <c r="E37" s="94" t="str">
        <f t="shared" ca="1" si="12"/>
        <v>민간조리원</v>
      </c>
      <c r="F37" s="95">
        <f t="shared" ca="1" si="13"/>
        <v>0</v>
      </c>
      <c r="G37" s="49"/>
      <c r="H37" s="49"/>
      <c r="I37" s="49"/>
      <c r="J37" s="151">
        <f t="shared" si="24"/>
        <v>0</v>
      </c>
      <c r="K37" s="151">
        <f t="shared" si="14"/>
        <v>0</v>
      </c>
      <c r="L37" s="151">
        <f t="shared" si="15"/>
        <v>0</v>
      </c>
      <c r="M37" s="23"/>
      <c r="N37" s="23"/>
      <c r="O37" s="23"/>
      <c r="P37" s="34">
        <f t="shared" si="25"/>
        <v>550000</v>
      </c>
      <c r="Q37" s="152">
        <f t="shared" si="28"/>
        <v>0</v>
      </c>
      <c r="R37" s="34">
        <f t="shared" si="29"/>
        <v>550000</v>
      </c>
      <c r="S37" s="34">
        <f t="shared" si="30"/>
        <v>0</v>
      </c>
      <c r="T37" s="34">
        <f t="shared" si="31"/>
        <v>550000</v>
      </c>
      <c r="U37" s="24"/>
      <c r="V37" s="34">
        <f t="shared" si="26"/>
        <v>0</v>
      </c>
      <c r="W37" s="34">
        <f t="shared" si="26"/>
        <v>0</v>
      </c>
      <c r="X37" s="34">
        <f t="shared" si="27"/>
        <v>0</v>
      </c>
      <c r="Y37" s="24"/>
      <c r="Z37" s="24"/>
      <c r="AA37" s="24">
        <v>550000</v>
      </c>
      <c r="AB37" s="24"/>
      <c r="AC37" s="24"/>
      <c r="AD37" s="34">
        <f>IF(R37&gt;1060000,INDEX(간이세액표!A:L,MATCH(R37,간이세액표!A:A,3),F37+3),0)</f>
        <v>0</v>
      </c>
      <c r="AE37" s="34">
        <f t="shared" si="4"/>
        <v>0</v>
      </c>
      <c r="AF37" s="46">
        <f t="shared" si="5"/>
        <v>0</v>
      </c>
      <c r="AG37" s="46">
        <f t="shared" si="6"/>
        <v>0</v>
      </c>
      <c r="AH37" s="46">
        <f t="shared" si="7"/>
        <v>0</v>
      </c>
      <c r="AI37" s="46">
        <f t="shared" si="8"/>
        <v>0</v>
      </c>
      <c r="AJ37" s="24"/>
      <c r="AK37" s="24"/>
      <c r="AL37" s="24"/>
      <c r="AN37" s="49">
        <f t="shared" si="16"/>
        <v>0</v>
      </c>
      <c r="AO37" s="268">
        <v>0</v>
      </c>
      <c r="AP37" s="49">
        <f t="shared" si="17"/>
        <v>0</v>
      </c>
      <c r="AQ37" s="49">
        <f t="shared" si="18"/>
        <v>0</v>
      </c>
      <c r="AR37" s="268">
        <v>0</v>
      </c>
      <c r="AS37" s="49">
        <f t="shared" si="19"/>
        <v>0</v>
      </c>
      <c r="AT37" s="49">
        <f t="shared" si="20"/>
        <v>0</v>
      </c>
      <c r="AU37" s="268">
        <v>0</v>
      </c>
      <c r="AV37" s="49">
        <f t="shared" si="21"/>
        <v>0</v>
      </c>
      <c r="AW37" s="49">
        <f t="shared" si="22"/>
        <v>0</v>
      </c>
      <c r="AX37" s="287">
        <v>0</v>
      </c>
      <c r="AY37" s="49">
        <v>0</v>
      </c>
      <c r="AZ37" s="49">
        <f t="shared" si="23"/>
        <v>0</v>
      </c>
      <c r="BA37" s="49"/>
      <c r="BB37" s="268">
        <v>0</v>
      </c>
    </row>
    <row r="38" spans="1:54" x14ac:dyDescent="0.3">
      <c r="A38" s="47">
        <v>33</v>
      </c>
      <c r="B38" s="94" t="str">
        <f t="shared" ca="1" si="9"/>
        <v>손옥순</v>
      </c>
      <c r="C38" s="94" t="str">
        <f t="shared" ca="1" si="10"/>
        <v>660313-2******</v>
      </c>
      <c r="D38" s="94" t="str">
        <f t="shared" ca="1" si="11"/>
        <v>123여단 본부</v>
      </c>
      <c r="E38" s="94" t="str">
        <f t="shared" ca="1" si="12"/>
        <v>민간조리원</v>
      </c>
      <c r="F38" s="95">
        <f t="shared" ca="1" si="13"/>
        <v>1</v>
      </c>
      <c r="G38" s="49"/>
      <c r="H38" s="49"/>
      <c r="I38" s="49"/>
      <c r="J38" s="151">
        <f t="shared" si="24"/>
        <v>0</v>
      </c>
      <c r="K38" s="151">
        <f t="shared" si="14"/>
        <v>0</v>
      </c>
      <c r="L38" s="151">
        <f t="shared" si="15"/>
        <v>0</v>
      </c>
      <c r="M38" s="23"/>
      <c r="N38" s="23"/>
      <c r="O38" s="23"/>
      <c r="P38" s="34">
        <f t="shared" si="25"/>
        <v>550000</v>
      </c>
      <c r="Q38" s="152">
        <f t="shared" si="28"/>
        <v>0</v>
      </c>
      <c r="R38" s="34">
        <f t="shared" si="29"/>
        <v>550000</v>
      </c>
      <c r="S38" s="34">
        <f t="shared" si="30"/>
        <v>0</v>
      </c>
      <c r="T38" s="34">
        <f t="shared" si="31"/>
        <v>550000</v>
      </c>
      <c r="U38" s="24"/>
      <c r="V38" s="34">
        <f t="shared" si="26"/>
        <v>0</v>
      </c>
      <c r="W38" s="34">
        <f t="shared" si="26"/>
        <v>0</v>
      </c>
      <c r="X38" s="34">
        <f t="shared" si="27"/>
        <v>0</v>
      </c>
      <c r="Y38" s="24"/>
      <c r="Z38" s="24"/>
      <c r="AA38" s="24">
        <v>550000</v>
      </c>
      <c r="AB38" s="24"/>
      <c r="AC38" s="24"/>
      <c r="AD38" s="34">
        <f>IF(R38&gt;1060000,INDEX(간이세액표!A:L,MATCH(R38,간이세액표!A:A,3),F38+3),0)</f>
        <v>0</v>
      </c>
      <c r="AE38" s="34">
        <f t="shared" si="4"/>
        <v>0</v>
      </c>
      <c r="AF38" s="46">
        <f t="shared" si="5"/>
        <v>0</v>
      </c>
      <c r="AG38" s="46">
        <f t="shared" si="6"/>
        <v>0</v>
      </c>
      <c r="AH38" s="46">
        <f t="shared" si="7"/>
        <v>0</v>
      </c>
      <c r="AI38" s="46">
        <f t="shared" si="8"/>
        <v>0</v>
      </c>
      <c r="AJ38" s="24"/>
      <c r="AK38" s="24"/>
      <c r="AL38" s="24"/>
      <c r="AN38" s="49">
        <f t="shared" si="16"/>
        <v>0</v>
      </c>
      <c r="AO38" s="268">
        <v>0</v>
      </c>
      <c r="AP38" s="49">
        <f t="shared" si="17"/>
        <v>0</v>
      </c>
      <c r="AQ38" s="49">
        <f t="shared" si="18"/>
        <v>0</v>
      </c>
      <c r="AR38" s="268">
        <v>0</v>
      </c>
      <c r="AS38" s="49">
        <f t="shared" si="19"/>
        <v>0</v>
      </c>
      <c r="AT38" s="49">
        <f t="shared" si="20"/>
        <v>0</v>
      </c>
      <c r="AU38" s="268">
        <v>0</v>
      </c>
      <c r="AV38" s="49">
        <f t="shared" si="21"/>
        <v>0</v>
      </c>
      <c r="AW38" s="49">
        <f t="shared" si="22"/>
        <v>0</v>
      </c>
      <c r="AX38" s="287">
        <v>0</v>
      </c>
      <c r="AY38" s="49">
        <v>0</v>
      </c>
      <c r="AZ38" s="49">
        <f t="shared" si="23"/>
        <v>0</v>
      </c>
      <c r="BA38" s="49"/>
      <c r="BB38" s="268">
        <v>0</v>
      </c>
    </row>
    <row r="39" spans="1:54" x14ac:dyDescent="0.3">
      <c r="A39" s="47">
        <v>34</v>
      </c>
      <c r="B39" s="94" t="str">
        <f t="shared" ca="1" si="9"/>
        <v>이영미</v>
      </c>
      <c r="C39" s="94" t="str">
        <f t="shared" ca="1" si="10"/>
        <v>701226-2******</v>
      </c>
      <c r="D39" s="94" t="str">
        <f t="shared" ca="1" si="11"/>
        <v>123여단 본부</v>
      </c>
      <c r="E39" s="94" t="str">
        <f t="shared" ca="1" si="12"/>
        <v>민간조리원</v>
      </c>
      <c r="F39" s="95">
        <f t="shared" ca="1" si="13"/>
        <v>0</v>
      </c>
      <c r="G39" s="49"/>
      <c r="H39" s="208"/>
      <c r="I39" s="208"/>
      <c r="J39" s="151">
        <f t="shared" si="24"/>
        <v>0</v>
      </c>
      <c r="K39" s="151">
        <f t="shared" si="14"/>
        <v>0</v>
      </c>
      <c r="L39" s="151">
        <f t="shared" si="15"/>
        <v>0</v>
      </c>
      <c r="M39" s="23"/>
      <c r="N39" s="23"/>
      <c r="O39" s="23"/>
      <c r="P39" s="34">
        <f t="shared" si="25"/>
        <v>550000</v>
      </c>
      <c r="Q39" s="152">
        <f t="shared" si="28"/>
        <v>0</v>
      </c>
      <c r="R39" s="34">
        <f t="shared" si="29"/>
        <v>550000</v>
      </c>
      <c r="S39" s="34">
        <f t="shared" si="30"/>
        <v>0</v>
      </c>
      <c r="T39" s="34">
        <f t="shared" si="31"/>
        <v>550000</v>
      </c>
      <c r="U39" s="24"/>
      <c r="V39" s="34">
        <f t="shared" si="26"/>
        <v>0</v>
      </c>
      <c r="W39" s="34">
        <f t="shared" si="26"/>
        <v>0</v>
      </c>
      <c r="X39" s="34">
        <f t="shared" si="27"/>
        <v>0</v>
      </c>
      <c r="Y39" s="24"/>
      <c r="Z39" s="24"/>
      <c r="AA39" s="24">
        <v>550000</v>
      </c>
      <c r="AB39" s="24"/>
      <c r="AC39" s="24"/>
      <c r="AD39" s="34">
        <f>IF(R39&gt;1060000,INDEX(간이세액표!A:L,MATCH(R39,간이세액표!A:A,3),F39+3),0)</f>
        <v>0</v>
      </c>
      <c r="AE39" s="34">
        <f t="shared" si="4"/>
        <v>0</v>
      </c>
      <c r="AF39" s="46">
        <f t="shared" si="5"/>
        <v>0</v>
      </c>
      <c r="AG39" s="46">
        <f t="shared" si="6"/>
        <v>0</v>
      </c>
      <c r="AH39" s="46">
        <f t="shared" si="7"/>
        <v>0</v>
      </c>
      <c r="AI39" s="46">
        <f t="shared" si="8"/>
        <v>0</v>
      </c>
      <c r="AJ39" s="24"/>
      <c r="AK39" s="24"/>
      <c r="AL39" s="24"/>
      <c r="AN39" s="49">
        <f t="shared" si="16"/>
        <v>0</v>
      </c>
      <c r="AO39" s="268">
        <v>0</v>
      </c>
      <c r="AP39" s="49">
        <f t="shared" si="17"/>
        <v>0</v>
      </c>
      <c r="AQ39" s="49">
        <f t="shared" si="18"/>
        <v>0</v>
      </c>
      <c r="AR39" s="268">
        <v>0</v>
      </c>
      <c r="AS39" s="49">
        <f t="shared" si="19"/>
        <v>0</v>
      </c>
      <c r="AT39" s="49">
        <f t="shared" si="20"/>
        <v>0</v>
      </c>
      <c r="AU39" s="268">
        <v>0</v>
      </c>
      <c r="AV39" s="49">
        <f t="shared" si="21"/>
        <v>0</v>
      </c>
      <c r="AW39" s="49">
        <f t="shared" si="22"/>
        <v>0</v>
      </c>
      <c r="AX39" s="287">
        <v>0</v>
      </c>
      <c r="AY39" s="49">
        <v>0</v>
      </c>
      <c r="AZ39" s="49">
        <f t="shared" si="23"/>
        <v>0</v>
      </c>
      <c r="BA39" s="49"/>
      <c r="BB39" s="268">
        <v>0</v>
      </c>
    </row>
    <row r="40" spans="1:54" x14ac:dyDescent="0.3">
      <c r="A40" s="47">
        <v>35</v>
      </c>
      <c r="B40" s="94" t="str">
        <f t="shared" ca="1" si="9"/>
        <v>안성애</v>
      </c>
      <c r="C40" s="94" t="str">
        <f t="shared" ca="1" si="10"/>
        <v>740913-2******</v>
      </c>
      <c r="D40" s="94" t="str">
        <f t="shared" ca="1" si="11"/>
        <v>123여단 2대대</v>
      </c>
      <c r="E40" s="94" t="str">
        <f t="shared" ca="1" si="12"/>
        <v>민간조리원</v>
      </c>
      <c r="F40" s="95">
        <f t="shared" ca="1" si="13"/>
        <v>1</v>
      </c>
      <c r="G40" s="49"/>
      <c r="H40" s="208"/>
      <c r="I40" s="208"/>
      <c r="J40" s="151">
        <f t="shared" si="24"/>
        <v>0</v>
      </c>
      <c r="K40" s="151">
        <f t="shared" si="14"/>
        <v>0</v>
      </c>
      <c r="L40" s="151">
        <f t="shared" si="15"/>
        <v>0</v>
      </c>
      <c r="M40" s="23"/>
      <c r="N40" s="23"/>
      <c r="O40" s="23"/>
      <c r="P40" s="34">
        <f t="shared" si="25"/>
        <v>550000</v>
      </c>
      <c r="Q40" s="152">
        <f t="shared" si="28"/>
        <v>0</v>
      </c>
      <c r="R40" s="34">
        <f t="shared" si="29"/>
        <v>550000</v>
      </c>
      <c r="S40" s="34">
        <f t="shared" si="30"/>
        <v>0</v>
      </c>
      <c r="T40" s="34">
        <f t="shared" si="31"/>
        <v>550000</v>
      </c>
      <c r="U40" s="24"/>
      <c r="V40" s="34">
        <f t="shared" si="26"/>
        <v>0</v>
      </c>
      <c r="W40" s="34">
        <f t="shared" si="26"/>
        <v>0</v>
      </c>
      <c r="X40" s="34">
        <f t="shared" si="27"/>
        <v>0</v>
      </c>
      <c r="Y40" s="24"/>
      <c r="Z40" s="24"/>
      <c r="AA40" s="24">
        <v>550000</v>
      </c>
      <c r="AB40" s="24"/>
      <c r="AC40" s="24"/>
      <c r="AD40" s="34">
        <f>IF(R40&gt;1060000,INDEX(간이세액표!A:L,MATCH(R40,간이세액표!A:A,3),F40+3),0)</f>
        <v>0</v>
      </c>
      <c r="AE40" s="34">
        <f t="shared" si="4"/>
        <v>0</v>
      </c>
      <c r="AF40" s="46">
        <f t="shared" si="5"/>
        <v>0</v>
      </c>
      <c r="AG40" s="46">
        <f t="shared" si="6"/>
        <v>0</v>
      </c>
      <c r="AH40" s="46">
        <f t="shared" si="7"/>
        <v>0</v>
      </c>
      <c r="AI40" s="46">
        <f t="shared" si="8"/>
        <v>0</v>
      </c>
      <c r="AJ40" s="24"/>
      <c r="AK40" s="24"/>
      <c r="AL40" s="24"/>
      <c r="AN40" s="49">
        <f t="shared" si="16"/>
        <v>0</v>
      </c>
      <c r="AO40" s="268">
        <v>0</v>
      </c>
      <c r="AP40" s="49">
        <f t="shared" si="17"/>
        <v>0</v>
      </c>
      <c r="AQ40" s="49">
        <f t="shared" si="18"/>
        <v>0</v>
      </c>
      <c r="AR40" s="268">
        <v>0</v>
      </c>
      <c r="AS40" s="49">
        <f t="shared" si="19"/>
        <v>0</v>
      </c>
      <c r="AT40" s="49">
        <f t="shared" si="20"/>
        <v>0</v>
      </c>
      <c r="AU40" s="268">
        <v>0</v>
      </c>
      <c r="AV40" s="49">
        <f t="shared" si="21"/>
        <v>0</v>
      </c>
      <c r="AW40" s="49">
        <f t="shared" si="22"/>
        <v>0</v>
      </c>
      <c r="AX40" s="287">
        <v>0</v>
      </c>
      <c r="AY40" s="49">
        <v>0</v>
      </c>
      <c r="AZ40" s="49">
        <f t="shared" si="23"/>
        <v>0</v>
      </c>
      <c r="BA40" s="49"/>
      <c r="BB40" s="268">
        <v>0</v>
      </c>
    </row>
    <row r="41" spans="1:54" x14ac:dyDescent="0.3">
      <c r="A41" s="47">
        <v>36</v>
      </c>
      <c r="B41" s="94" t="str">
        <f t="shared" ca="1" si="9"/>
        <v>박순정</v>
      </c>
      <c r="C41" s="94" t="str">
        <f t="shared" ca="1" si="10"/>
        <v>710912-2******</v>
      </c>
      <c r="D41" s="94" t="str">
        <f t="shared" ca="1" si="11"/>
        <v>123여단 3대대</v>
      </c>
      <c r="E41" s="94" t="str">
        <f t="shared" ca="1" si="12"/>
        <v>민간조리원</v>
      </c>
      <c r="F41" s="95">
        <f t="shared" ca="1" si="13"/>
        <v>0</v>
      </c>
      <c r="G41" s="49"/>
      <c r="H41" s="49"/>
      <c r="I41" s="49"/>
      <c r="J41" s="151">
        <f t="shared" si="24"/>
        <v>0</v>
      </c>
      <c r="K41" s="151">
        <f t="shared" si="14"/>
        <v>0</v>
      </c>
      <c r="L41" s="151">
        <f t="shared" si="15"/>
        <v>0</v>
      </c>
      <c r="M41" s="23"/>
      <c r="N41" s="23"/>
      <c r="O41" s="23"/>
      <c r="P41" s="34">
        <f t="shared" si="25"/>
        <v>550000</v>
      </c>
      <c r="Q41" s="152">
        <f t="shared" si="28"/>
        <v>0</v>
      </c>
      <c r="R41" s="34">
        <f t="shared" si="29"/>
        <v>550000</v>
      </c>
      <c r="S41" s="34">
        <f t="shared" si="30"/>
        <v>0</v>
      </c>
      <c r="T41" s="34">
        <f t="shared" si="31"/>
        <v>550000</v>
      </c>
      <c r="U41" s="24"/>
      <c r="V41" s="34">
        <f t="shared" si="26"/>
        <v>0</v>
      </c>
      <c r="W41" s="34">
        <f t="shared" si="26"/>
        <v>0</v>
      </c>
      <c r="X41" s="34">
        <f t="shared" si="27"/>
        <v>0</v>
      </c>
      <c r="Y41" s="24"/>
      <c r="Z41" s="24"/>
      <c r="AA41" s="24">
        <v>550000</v>
      </c>
      <c r="AB41" s="24"/>
      <c r="AC41" s="24"/>
      <c r="AD41" s="34">
        <f>IF(R41&gt;1060000,INDEX(간이세액표!A:L,MATCH(R41,간이세액표!A:A,3),F41+3),0)</f>
        <v>0</v>
      </c>
      <c r="AE41" s="34">
        <f t="shared" si="4"/>
        <v>0</v>
      </c>
      <c r="AF41" s="46">
        <f t="shared" si="5"/>
        <v>0</v>
      </c>
      <c r="AG41" s="46">
        <f t="shared" si="6"/>
        <v>0</v>
      </c>
      <c r="AH41" s="46">
        <f t="shared" si="7"/>
        <v>0</v>
      </c>
      <c r="AI41" s="46">
        <f t="shared" si="8"/>
        <v>0</v>
      </c>
      <c r="AJ41" s="24"/>
      <c r="AK41" s="24"/>
      <c r="AL41" s="24"/>
      <c r="AN41" s="49">
        <f t="shared" si="16"/>
        <v>0</v>
      </c>
      <c r="AO41" s="268">
        <v>0</v>
      </c>
      <c r="AP41" s="49">
        <f t="shared" si="17"/>
        <v>0</v>
      </c>
      <c r="AQ41" s="49">
        <f t="shared" si="18"/>
        <v>0</v>
      </c>
      <c r="AR41" s="268">
        <v>0</v>
      </c>
      <c r="AS41" s="49">
        <f t="shared" si="19"/>
        <v>0</v>
      </c>
      <c r="AT41" s="49">
        <f t="shared" si="20"/>
        <v>0</v>
      </c>
      <c r="AU41" s="268">
        <v>0</v>
      </c>
      <c r="AV41" s="49">
        <f t="shared" si="21"/>
        <v>0</v>
      </c>
      <c r="AW41" s="49">
        <f t="shared" si="22"/>
        <v>0</v>
      </c>
      <c r="AX41" s="287">
        <v>0</v>
      </c>
      <c r="AY41" s="49">
        <v>0</v>
      </c>
      <c r="AZ41" s="49">
        <f t="shared" si="23"/>
        <v>0</v>
      </c>
      <c r="BA41" s="49"/>
      <c r="BB41" s="268">
        <v>0</v>
      </c>
    </row>
    <row r="42" spans="1:54" x14ac:dyDescent="0.3">
      <c r="A42" s="47">
        <v>37</v>
      </c>
      <c r="B42" s="94" t="str">
        <f t="shared" ca="1" si="9"/>
        <v>송금연</v>
      </c>
      <c r="C42" s="94" t="str">
        <f t="shared" ca="1" si="10"/>
        <v>740111-2******</v>
      </c>
      <c r="D42" s="94" t="str">
        <f t="shared" ca="1" si="11"/>
        <v>123여단 3대대</v>
      </c>
      <c r="E42" s="94" t="str">
        <f t="shared" ca="1" si="12"/>
        <v>민간조리원</v>
      </c>
      <c r="F42" s="95">
        <f t="shared" ca="1" si="13"/>
        <v>0</v>
      </c>
      <c r="G42" s="49"/>
      <c r="H42" s="49"/>
      <c r="I42" s="49"/>
      <c r="J42" s="151">
        <f t="shared" si="24"/>
        <v>0</v>
      </c>
      <c r="K42" s="151">
        <f t="shared" si="14"/>
        <v>0</v>
      </c>
      <c r="L42" s="151">
        <f t="shared" si="15"/>
        <v>0</v>
      </c>
      <c r="M42" s="23"/>
      <c r="N42" s="23"/>
      <c r="O42" s="23"/>
      <c r="P42" s="34">
        <f t="shared" si="25"/>
        <v>550000</v>
      </c>
      <c r="Q42" s="152">
        <f t="shared" si="28"/>
        <v>0</v>
      </c>
      <c r="R42" s="34">
        <f t="shared" si="29"/>
        <v>550000</v>
      </c>
      <c r="S42" s="34">
        <f t="shared" si="30"/>
        <v>0</v>
      </c>
      <c r="T42" s="34">
        <f t="shared" si="31"/>
        <v>550000</v>
      </c>
      <c r="U42" s="24"/>
      <c r="V42" s="34">
        <f t="shared" si="26"/>
        <v>0</v>
      </c>
      <c r="W42" s="34">
        <f t="shared" si="26"/>
        <v>0</v>
      </c>
      <c r="X42" s="34">
        <f t="shared" si="27"/>
        <v>0</v>
      </c>
      <c r="Y42" s="24"/>
      <c r="Z42" s="24"/>
      <c r="AA42" s="24">
        <v>550000</v>
      </c>
      <c r="AB42" s="24"/>
      <c r="AC42" s="24"/>
      <c r="AD42" s="34">
        <f>IF(R42&gt;1060000,INDEX(간이세액표!A:L,MATCH(R42,간이세액표!A:A,3),F42+3),0)</f>
        <v>0</v>
      </c>
      <c r="AE42" s="34">
        <f t="shared" si="4"/>
        <v>0</v>
      </c>
      <c r="AF42" s="46">
        <f t="shared" si="5"/>
        <v>0</v>
      </c>
      <c r="AG42" s="46">
        <f t="shared" si="6"/>
        <v>0</v>
      </c>
      <c r="AH42" s="46">
        <f t="shared" si="7"/>
        <v>0</v>
      </c>
      <c r="AI42" s="46">
        <f t="shared" si="8"/>
        <v>0</v>
      </c>
      <c r="AJ42" s="24"/>
      <c r="AK42" s="24"/>
      <c r="AL42" s="24"/>
      <c r="AN42" s="49">
        <f t="shared" si="16"/>
        <v>0</v>
      </c>
      <c r="AO42" s="268">
        <v>0</v>
      </c>
      <c r="AP42" s="49">
        <f t="shared" si="17"/>
        <v>0</v>
      </c>
      <c r="AQ42" s="49">
        <f t="shared" si="18"/>
        <v>0</v>
      </c>
      <c r="AR42" s="268">
        <v>0</v>
      </c>
      <c r="AS42" s="49">
        <f t="shared" si="19"/>
        <v>0</v>
      </c>
      <c r="AT42" s="49">
        <f t="shared" si="20"/>
        <v>0</v>
      </c>
      <c r="AU42" s="268">
        <v>0</v>
      </c>
      <c r="AV42" s="49">
        <f t="shared" si="21"/>
        <v>0</v>
      </c>
      <c r="AW42" s="49">
        <f t="shared" si="22"/>
        <v>0</v>
      </c>
      <c r="AX42" s="287">
        <v>0</v>
      </c>
      <c r="AY42" s="49">
        <v>0</v>
      </c>
      <c r="AZ42" s="49">
        <f t="shared" si="23"/>
        <v>0</v>
      </c>
      <c r="BA42" s="49"/>
      <c r="BB42" s="268">
        <v>0</v>
      </c>
    </row>
    <row r="43" spans="1:54" x14ac:dyDescent="0.3">
      <c r="A43" s="47">
        <v>38</v>
      </c>
      <c r="B43" s="94" t="str">
        <f t="shared" ca="1" si="9"/>
        <v>김소희</v>
      </c>
      <c r="C43" s="94" t="str">
        <f t="shared" ca="1" si="10"/>
        <v>700828-2******</v>
      </c>
      <c r="D43" s="94" t="str">
        <f t="shared" ca="1" si="11"/>
        <v>123여단 5대대</v>
      </c>
      <c r="E43" s="94" t="str">
        <f t="shared" ca="1" si="12"/>
        <v>민간조리원</v>
      </c>
      <c r="F43" s="95">
        <f t="shared" ca="1" si="13"/>
        <v>1</v>
      </c>
      <c r="G43" s="49"/>
      <c r="H43" s="49"/>
      <c r="I43" s="49"/>
      <c r="J43" s="151">
        <f t="shared" si="24"/>
        <v>0</v>
      </c>
      <c r="K43" s="151">
        <f t="shared" si="14"/>
        <v>0</v>
      </c>
      <c r="L43" s="151">
        <f t="shared" si="15"/>
        <v>0</v>
      </c>
      <c r="M43" s="23"/>
      <c r="N43" s="23"/>
      <c r="O43" s="23"/>
      <c r="P43" s="34">
        <f t="shared" si="25"/>
        <v>550000</v>
      </c>
      <c r="Q43" s="152">
        <f t="shared" si="28"/>
        <v>0</v>
      </c>
      <c r="R43" s="34">
        <f t="shared" si="29"/>
        <v>550000</v>
      </c>
      <c r="S43" s="34">
        <f t="shared" si="30"/>
        <v>0</v>
      </c>
      <c r="T43" s="34">
        <f t="shared" si="31"/>
        <v>550000</v>
      </c>
      <c r="U43" s="24"/>
      <c r="V43" s="34">
        <f t="shared" si="26"/>
        <v>0</v>
      </c>
      <c r="W43" s="34">
        <f t="shared" si="26"/>
        <v>0</v>
      </c>
      <c r="X43" s="34">
        <f t="shared" si="27"/>
        <v>0</v>
      </c>
      <c r="Y43" s="24"/>
      <c r="Z43" s="24"/>
      <c r="AA43" s="24">
        <v>550000</v>
      </c>
      <c r="AB43" s="24"/>
      <c r="AC43" s="24"/>
      <c r="AD43" s="34">
        <f>IF(R43&gt;1060000,INDEX(간이세액표!A:L,MATCH(R43,간이세액표!A:A,3),F43+3),0)</f>
        <v>0</v>
      </c>
      <c r="AE43" s="34">
        <f t="shared" si="4"/>
        <v>0</v>
      </c>
      <c r="AF43" s="46">
        <f t="shared" si="5"/>
        <v>0</v>
      </c>
      <c r="AG43" s="46">
        <f t="shared" si="6"/>
        <v>0</v>
      </c>
      <c r="AH43" s="46">
        <f t="shared" si="7"/>
        <v>0</v>
      </c>
      <c r="AI43" s="46">
        <f t="shared" si="8"/>
        <v>0</v>
      </c>
      <c r="AJ43" s="24"/>
      <c r="AK43" s="24"/>
      <c r="AL43" s="24"/>
      <c r="AN43" s="49">
        <f t="shared" si="16"/>
        <v>0</v>
      </c>
      <c r="AO43" s="268">
        <v>0</v>
      </c>
      <c r="AP43" s="49">
        <f t="shared" si="17"/>
        <v>0</v>
      </c>
      <c r="AQ43" s="49">
        <f t="shared" si="18"/>
        <v>0</v>
      </c>
      <c r="AR43" s="268">
        <v>0</v>
      </c>
      <c r="AS43" s="49">
        <f t="shared" si="19"/>
        <v>0</v>
      </c>
      <c r="AT43" s="49">
        <f t="shared" si="20"/>
        <v>0</v>
      </c>
      <c r="AU43" s="268">
        <v>0</v>
      </c>
      <c r="AV43" s="49">
        <f t="shared" si="21"/>
        <v>0</v>
      </c>
      <c r="AW43" s="49">
        <f t="shared" si="22"/>
        <v>0</v>
      </c>
      <c r="AX43" s="287">
        <v>0</v>
      </c>
      <c r="AY43" s="49">
        <v>0</v>
      </c>
      <c r="AZ43" s="49">
        <f t="shared" si="23"/>
        <v>0</v>
      </c>
      <c r="BA43" s="49"/>
      <c r="BB43" s="268">
        <v>0</v>
      </c>
    </row>
    <row r="44" spans="1:54" x14ac:dyDescent="0.3">
      <c r="A44" s="47">
        <v>39</v>
      </c>
      <c r="B44" s="94" t="str">
        <f t="shared" ca="1" si="9"/>
        <v>서숙경</v>
      </c>
      <c r="C44" s="94" t="str">
        <f t="shared" ca="1" si="10"/>
        <v>670617-2******</v>
      </c>
      <c r="D44" s="94" t="str">
        <f t="shared" ca="1" si="11"/>
        <v>123여단 5대대</v>
      </c>
      <c r="E44" s="94" t="str">
        <f t="shared" ca="1" si="12"/>
        <v>민간조리원</v>
      </c>
      <c r="F44" s="95">
        <f t="shared" ca="1" si="13"/>
        <v>0</v>
      </c>
      <c r="G44" s="49"/>
      <c r="H44" s="208"/>
      <c r="I44" s="208"/>
      <c r="J44" s="151">
        <f t="shared" si="24"/>
        <v>0</v>
      </c>
      <c r="K44" s="151">
        <f t="shared" si="14"/>
        <v>0</v>
      </c>
      <c r="L44" s="151">
        <f t="shared" si="15"/>
        <v>0</v>
      </c>
      <c r="M44" s="23"/>
      <c r="N44" s="23"/>
      <c r="O44" s="23"/>
      <c r="P44" s="34">
        <f t="shared" si="25"/>
        <v>550000</v>
      </c>
      <c r="Q44" s="152">
        <f t="shared" si="28"/>
        <v>0</v>
      </c>
      <c r="R44" s="34">
        <f t="shared" si="29"/>
        <v>550000</v>
      </c>
      <c r="S44" s="34">
        <f t="shared" si="30"/>
        <v>0</v>
      </c>
      <c r="T44" s="34">
        <f t="shared" si="31"/>
        <v>550000</v>
      </c>
      <c r="U44" s="24"/>
      <c r="V44" s="34">
        <f t="shared" si="26"/>
        <v>0</v>
      </c>
      <c r="W44" s="34">
        <f t="shared" si="26"/>
        <v>0</v>
      </c>
      <c r="X44" s="34">
        <f t="shared" si="27"/>
        <v>0</v>
      </c>
      <c r="Y44" s="24"/>
      <c r="Z44" s="24"/>
      <c r="AA44" s="24">
        <v>550000</v>
      </c>
      <c r="AB44" s="24"/>
      <c r="AC44" s="24"/>
      <c r="AD44" s="34">
        <f>IF(R44&gt;1060000,INDEX(간이세액표!A:L,MATCH(R44,간이세액표!A:A,3),F44+3),0)</f>
        <v>0</v>
      </c>
      <c r="AE44" s="34">
        <f t="shared" si="4"/>
        <v>0</v>
      </c>
      <c r="AF44" s="46">
        <f t="shared" si="5"/>
        <v>0</v>
      </c>
      <c r="AG44" s="46">
        <f t="shared" si="6"/>
        <v>0</v>
      </c>
      <c r="AH44" s="46">
        <f t="shared" si="7"/>
        <v>0</v>
      </c>
      <c r="AI44" s="46">
        <f t="shared" si="8"/>
        <v>0</v>
      </c>
      <c r="AJ44" s="24"/>
      <c r="AK44" s="24"/>
      <c r="AL44" s="24"/>
      <c r="AN44" s="49">
        <f t="shared" si="16"/>
        <v>0</v>
      </c>
      <c r="AO44" s="268">
        <v>0</v>
      </c>
      <c r="AP44" s="49">
        <f t="shared" si="17"/>
        <v>0</v>
      </c>
      <c r="AQ44" s="49">
        <f t="shared" si="18"/>
        <v>0</v>
      </c>
      <c r="AR44" s="268">
        <v>0</v>
      </c>
      <c r="AS44" s="49">
        <f t="shared" si="19"/>
        <v>0</v>
      </c>
      <c r="AT44" s="49">
        <f t="shared" si="20"/>
        <v>0</v>
      </c>
      <c r="AU44" s="268">
        <v>0</v>
      </c>
      <c r="AV44" s="49">
        <f t="shared" si="21"/>
        <v>0</v>
      </c>
      <c r="AW44" s="49">
        <f t="shared" si="22"/>
        <v>0</v>
      </c>
      <c r="AX44" s="287">
        <v>0</v>
      </c>
      <c r="AY44" s="49">
        <v>0</v>
      </c>
      <c r="AZ44" s="49">
        <f t="shared" si="23"/>
        <v>0</v>
      </c>
      <c r="BA44" s="49"/>
      <c r="BB44" s="268">
        <v>0</v>
      </c>
    </row>
    <row r="45" spans="1:54" x14ac:dyDescent="0.3">
      <c r="A45" s="47">
        <v>40</v>
      </c>
      <c r="B45" s="285" t="str">
        <f t="shared" ca="1" si="9"/>
        <v>박정희</v>
      </c>
      <c r="C45" s="94" t="str">
        <f t="shared" ca="1" si="10"/>
        <v>610318-2******</v>
      </c>
      <c r="D45" s="94" t="str">
        <f t="shared" ca="1" si="11"/>
        <v>신교대대</v>
      </c>
      <c r="E45" s="94" t="str">
        <f t="shared" ca="1" si="12"/>
        <v>민간조리원</v>
      </c>
      <c r="F45" s="95">
        <f t="shared" ca="1" si="13"/>
        <v>0</v>
      </c>
      <c r="G45" s="49"/>
      <c r="H45" s="208"/>
      <c r="I45" s="208"/>
      <c r="J45" s="151">
        <f t="shared" si="24"/>
        <v>0</v>
      </c>
      <c r="K45" s="151">
        <f t="shared" si="14"/>
        <v>0</v>
      </c>
      <c r="L45" s="151">
        <f t="shared" si="15"/>
        <v>0</v>
      </c>
      <c r="M45" s="23"/>
      <c r="N45" s="23"/>
      <c r="O45" s="23"/>
      <c r="P45" s="34">
        <f t="shared" si="25"/>
        <v>550000</v>
      </c>
      <c r="Q45" s="152">
        <f t="shared" si="28"/>
        <v>0</v>
      </c>
      <c r="R45" s="34">
        <f t="shared" si="29"/>
        <v>550000</v>
      </c>
      <c r="S45" s="34">
        <f t="shared" si="30"/>
        <v>0</v>
      </c>
      <c r="T45" s="34">
        <f t="shared" si="31"/>
        <v>550000</v>
      </c>
      <c r="U45" s="24"/>
      <c r="V45" s="34">
        <f t="shared" si="26"/>
        <v>0</v>
      </c>
      <c r="W45" s="34">
        <f t="shared" si="26"/>
        <v>0</v>
      </c>
      <c r="X45" s="34">
        <f t="shared" si="27"/>
        <v>0</v>
      </c>
      <c r="Y45" s="24"/>
      <c r="Z45" s="24"/>
      <c r="AA45" s="24">
        <v>550000</v>
      </c>
      <c r="AB45" s="24"/>
      <c r="AC45" s="24"/>
      <c r="AD45" s="34">
        <f>IF(R45&gt;1060000,INDEX(간이세액표!A:L,MATCH(R45,간이세액표!A:A,3),F45+3),0)</f>
        <v>0</v>
      </c>
      <c r="AE45" s="34">
        <f t="shared" si="4"/>
        <v>0</v>
      </c>
      <c r="AF45" s="46">
        <f t="shared" si="5"/>
        <v>0</v>
      </c>
      <c r="AG45" s="46">
        <f t="shared" si="6"/>
        <v>0</v>
      </c>
      <c r="AH45" s="46">
        <f t="shared" si="7"/>
        <v>0</v>
      </c>
      <c r="AI45" s="46">
        <f t="shared" si="8"/>
        <v>0</v>
      </c>
      <c r="AJ45" s="24"/>
      <c r="AK45" s="24"/>
      <c r="AL45" s="24"/>
      <c r="AN45" s="49">
        <f t="shared" si="16"/>
        <v>0</v>
      </c>
      <c r="AO45" s="268">
        <v>0</v>
      </c>
      <c r="AP45" s="49">
        <f t="shared" si="17"/>
        <v>0</v>
      </c>
      <c r="AQ45" s="49">
        <f t="shared" si="18"/>
        <v>0</v>
      </c>
      <c r="AR45" s="268">
        <v>0</v>
      </c>
      <c r="AS45" s="49">
        <f t="shared" si="19"/>
        <v>0</v>
      </c>
      <c r="AT45" s="49">
        <f t="shared" si="20"/>
        <v>0</v>
      </c>
      <c r="AU45" s="268">
        <v>0</v>
      </c>
      <c r="AV45" s="49">
        <f t="shared" si="21"/>
        <v>0</v>
      </c>
      <c r="AW45" s="49">
        <f t="shared" si="22"/>
        <v>0</v>
      </c>
      <c r="AX45" s="287">
        <v>0</v>
      </c>
      <c r="AY45" s="49">
        <v>0</v>
      </c>
      <c r="AZ45" s="49">
        <f t="shared" si="23"/>
        <v>0</v>
      </c>
      <c r="BA45" s="49"/>
      <c r="BB45" s="268">
        <v>0</v>
      </c>
    </row>
    <row r="46" spans="1:54" x14ac:dyDescent="0.3">
      <c r="A46" s="47">
        <v>41</v>
      </c>
      <c r="B46" s="94" t="str">
        <f t="shared" ca="1" si="9"/>
        <v>김향옥</v>
      </c>
      <c r="C46" s="94" t="str">
        <f t="shared" ca="1" si="10"/>
        <v>650910-2******</v>
      </c>
      <c r="D46" s="94" t="str">
        <f t="shared" ca="1" si="11"/>
        <v>신교대대</v>
      </c>
      <c r="E46" s="94" t="str">
        <f t="shared" ca="1" si="12"/>
        <v>민간조리원</v>
      </c>
      <c r="F46" s="95">
        <f t="shared" ca="1" si="13"/>
        <v>0</v>
      </c>
      <c r="G46" s="49"/>
      <c r="H46" s="49"/>
      <c r="I46" s="49"/>
      <c r="J46" s="151">
        <f t="shared" si="24"/>
        <v>0</v>
      </c>
      <c r="K46" s="151">
        <f t="shared" si="14"/>
        <v>0</v>
      </c>
      <c r="L46" s="151">
        <f t="shared" si="15"/>
        <v>0</v>
      </c>
      <c r="M46" s="23"/>
      <c r="N46" s="23"/>
      <c r="O46" s="23"/>
      <c r="P46" s="34">
        <f t="shared" si="25"/>
        <v>550000</v>
      </c>
      <c r="Q46" s="152">
        <f t="shared" si="28"/>
        <v>0</v>
      </c>
      <c r="R46" s="34">
        <f t="shared" si="29"/>
        <v>550000</v>
      </c>
      <c r="S46" s="34">
        <f t="shared" si="30"/>
        <v>0</v>
      </c>
      <c r="T46" s="34">
        <f t="shared" si="31"/>
        <v>550000</v>
      </c>
      <c r="U46" s="24"/>
      <c r="V46" s="34">
        <f t="shared" si="26"/>
        <v>0</v>
      </c>
      <c r="W46" s="34">
        <f t="shared" si="26"/>
        <v>0</v>
      </c>
      <c r="X46" s="34">
        <f t="shared" si="27"/>
        <v>0</v>
      </c>
      <c r="Y46" s="24"/>
      <c r="Z46" s="24"/>
      <c r="AA46" s="24">
        <v>550000</v>
      </c>
      <c r="AB46" s="24"/>
      <c r="AC46" s="24"/>
      <c r="AD46" s="34">
        <f>IF(R46&gt;1060000,INDEX(간이세액표!A:L,MATCH(R46,간이세액표!A:A,3),F46+3),0)</f>
        <v>0</v>
      </c>
      <c r="AE46" s="34">
        <f t="shared" si="4"/>
        <v>0</v>
      </c>
      <c r="AF46" s="46">
        <f t="shared" si="5"/>
        <v>0</v>
      </c>
      <c r="AG46" s="46">
        <f t="shared" si="6"/>
        <v>0</v>
      </c>
      <c r="AH46" s="46">
        <f t="shared" si="7"/>
        <v>0</v>
      </c>
      <c r="AI46" s="46">
        <f t="shared" si="8"/>
        <v>0</v>
      </c>
      <c r="AJ46" s="24"/>
      <c r="AK46" s="24"/>
      <c r="AL46" s="24"/>
      <c r="AN46" s="49">
        <f t="shared" si="16"/>
        <v>0</v>
      </c>
      <c r="AO46" s="268">
        <v>0</v>
      </c>
      <c r="AP46" s="49">
        <f t="shared" si="17"/>
        <v>0</v>
      </c>
      <c r="AQ46" s="49">
        <f t="shared" si="18"/>
        <v>0</v>
      </c>
      <c r="AR46" s="268">
        <v>0</v>
      </c>
      <c r="AS46" s="49">
        <f t="shared" si="19"/>
        <v>0</v>
      </c>
      <c r="AT46" s="49">
        <f t="shared" si="20"/>
        <v>0</v>
      </c>
      <c r="AU46" s="268">
        <v>0</v>
      </c>
      <c r="AV46" s="49">
        <f t="shared" si="21"/>
        <v>0</v>
      </c>
      <c r="AW46" s="49">
        <f t="shared" si="22"/>
        <v>0</v>
      </c>
      <c r="AX46" s="287">
        <v>0</v>
      </c>
      <c r="AY46" s="49">
        <v>0</v>
      </c>
      <c r="AZ46" s="49">
        <f t="shared" si="23"/>
        <v>0</v>
      </c>
      <c r="BA46" s="49"/>
      <c r="BB46" s="268">
        <v>0</v>
      </c>
    </row>
    <row r="47" spans="1:54" x14ac:dyDescent="0.3">
      <c r="A47" s="47">
        <v>42</v>
      </c>
      <c r="B47" s="94" t="str">
        <f t="shared" ca="1" si="9"/>
        <v>유경희</v>
      </c>
      <c r="C47" s="94" t="str">
        <f t="shared" ca="1" si="10"/>
        <v>680415-2******</v>
      </c>
      <c r="D47" s="94" t="str">
        <f t="shared" ca="1" si="11"/>
        <v>신교대대</v>
      </c>
      <c r="E47" s="94" t="str">
        <f t="shared" ca="1" si="12"/>
        <v>민간조리원</v>
      </c>
      <c r="F47" s="95">
        <f t="shared" ca="1" si="13"/>
        <v>0</v>
      </c>
      <c r="G47" s="49"/>
      <c r="H47" s="208"/>
      <c r="I47" s="208"/>
      <c r="J47" s="151">
        <f t="shared" si="24"/>
        <v>0</v>
      </c>
      <c r="K47" s="151">
        <f t="shared" si="14"/>
        <v>0</v>
      </c>
      <c r="L47" s="151">
        <f t="shared" si="15"/>
        <v>0</v>
      </c>
      <c r="M47" s="23"/>
      <c r="N47" s="23"/>
      <c r="O47" s="23"/>
      <c r="P47" s="34">
        <f t="shared" si="25"/>
        <v>550000</v>
      </c>
      <c r="Q47" s="152">
        <f t="shared" si="28"/>
        <v>0</v>
      </c>
      <c r="R47" s="34">
        <f t="shared" si="29"/>
        <v>550000</v>
      </c>
      <c r="S47" s="34">
        <f t="shared" si="30"/>
        <v>0</v>
      </c>
      <c r="T47" s="34">
        <f t="shared" si="31"/>
        <v>550000</v>
      </c>
      <c r="U47" s="24"/>
      <c r="V47" s="34">
        <f t="shared" si="26"/>
        <v>0</v>
      </c>
      <c r="W47" s="34">
        <f t="shared" si="26"/>
        <v>0</v>
      </c>
      <c r="X47" s="34">
        <f t="shared" si="27"/>
        <v>0</v>
      </c>
      <c r="Y47" s="24"/>
      <c r="Z47" s="24"/>
      <c r="AA47" s="24">
        <v>550000</v>
      </c>
      <c r="AB47" s="24"/>
      <c r="AC47" s="24"/>
      <c r="AD47" s="34">
        <f>IF(R47&gt;1060000,INDEX(간이세액표!A:L,MATCH(R47,간이세액표!A:A,3),F47+3),0)</f>
        <v>0</v>
      </c>
      <c r="AE47" s="34">
        <f t="shared" si="4"/>
        <v>0</v>
      </c>
      <c r="AF47" s="46">
        <f t="shared" si="5"/>
        <v>0</v>
      </c>
      <c r="AG47" s="46">
        <f t="shared" si="6"/>
        <v>0</v>
      </c>
      <c r="AH47" s="46">
        <f t="shared" si="7"/>
        <v>0</v>
      </c>
      <c r="AI47" s="46">
        <f t="shared" si="8"/>
        <v>0</v>
      </c>
      <c r="AJ47" s="24"/>
      <c r="AK47" s="24"/>
      <c r="AL47" s="24"/>
      <c r="AN47" s="49">
        <f t="shared" si="16"/>
        <v>0</v>
      </c>
      <c r="AO47" s="268">
        <v>0</v>
      </c>
      <c r="AP47" s="49">
        <f t="shared" si="17"/>
        <v>0</v>
      </c>
      <c r="AQ47" s="49">
        <f t="shared" si="18"/>
        <v>0</v>
      </c>
      <c r="AR47" s="268">
        <v>0</v>
      </c>
      <c r="AS47" s="49">
        <f t="shared" si="19"/>
        <v>0</v>
      </c>
      <c r="AT47" s="49">
        <f t="shared" si="20"/>
        <v>0</v>
      </c>
      <c r="AU47" s="268">
        <v>0</v>
      </c>
      <c r="AV47" s="49">
        <f t="shared" si="21"/>
        <v>0</v>
      </c>
      <c r="AW47" s="49">
        <f t="shared" si="22"/>
        <v>0</v>
      </c>
      <c r="AX47" s="287">
        <v>0</v>
      </c>
      <c r="AY47" s="49">
        <v>0</v>
      </c>
      <c r="AZ47" s="49">
        <f t="shared" si="23"/>
        <v>0</v>
      </c>
      <c r="BA47" s="49"/>
      <c r="BB47" s="268">
        <v>0</v>
      </c>
    </row>
    <row r="48" spans="1:54" x14ac:dyDescent="0.3">
      <c r="A48" s="47">
        <v>43</v>
      </c>
      <c r="B48" s="94" t="str">
        <f t="shared" ca="1" si="9"/>
        <v>최영자</v>
      </c>
      <c r="C48" s="94" t="str">
        <f t="shared" ca="1" si="10"/>
        <v>650201-2******</v>
      </c>
      <c r="D48" s="94" t="str">
        <f t="shared" ca="1" si="11"/>
        <v>신교대대</v>
      </c>
      <c r="E48" s="94" t="str">
        <f t="shared" ca="1" si="12"/>
        <v>민간조리원</v>
      </c>
      <c r="F48" s="95">
        <f t="shared" ca="1" si="13"/>
        <v>0</v>
      </c>
      <c r="G48" s="49"/>
      <c r="H48" s="49"/>
      <c r="I48" s="49"/>
      <c r="J48" s="151">
        <f t="shared" si="24"/>
        <v>0</v>
      </c>
      <c r="K48" s="151">
        <f t="shared" si="14"/>
        <v>0</v>
      </c>
      <c r="L48" s="151">
        <f t="shared" si="15"/>
        <v>0</v>
      </c>
      <c r="M48" s="23"/>
      <c r="N48" s="23"/>
      <c r="O48" s="23"/>
      <c r="P48" s="34">
        <f t="shared" si="25"/>
        <v>550000</v>
      </c>
      <c r="Q48" s="152">
        <f t="shared" si="28"/>
        <v>0</v>
      </c>
      <c r="R48" s="34">
        <f t="shared" si="29"/>
        <v>550000</v>
      </c>
      <c r="S48" s="34">
        <f t="shared" si="30"/>
        <v>0</v>
      </c>
      <c r="T48" s="34">
        <f t="shared" si="31"/>
        <v>550000</v>
      </c>
      <c r="U48" s="24"/>
      <c r="V48" s="34">
        <f t="shared" si="26"/>
        <v>0</v>
      </c>
      <c r="W48" s="34">
        <f t="shared" si="26"/>
        <v>0</v>
      </c>
      <c r="X48" s="34">
        <f t="shared" si="27"/>
        <v>0</v>
      </c>
      <c r="Y48" s="24"/>
      <c r="Z48" s="24"/>
      <c r="AA48" s="24">
        <v>550000</v>
      </c>
      <c r="AB48" s="24"/>
      <c r="AC48" s="24"/>
      <c r="AD48" s="34">
        <f>IF(R48&gt;1060000,INDEX(간이세액표!A:L,MATCH(R48,간이세액표!A:A,3),F48+3),0)</f>
        <v>0</v>
      </c>
      <c r="AE48" s="34">
        <f t="shared" si="4"/>
        <v>0</v>
      </c>
      <c r="AF48" s="46">
        <f t="shared" si="5"/>
        <v>0</v>
      </c>
      <c r="AG48" s="46">
        <f t="shared" si="6"/>
        <v>0</v>
      </c>
      <c r="AH48" s="46">
        <f t="shared" si="7"/>
        <v>0</v>
      </c>
      <c r="AI48" s="46">
        <f t="shared" si="8"/>
        <v>0</v>
      </c>
      <c r="AJ48" s="24"/>
      <c r="AK48" s="24"/>
      <c r="AL48" s="24"/>
      <c r="AN48" s="49">
        <f t="shared" si="16"/>
        <v>0</v>
      </c>
      <c r="AO48" s="268">
        <v>0</v>
      </c>
      <c r="AP48" s="49">
        <f t="shared" si="17"/>
        <v>0</v>
      </c>
      <c r="AQ48" s="49">
        <f t="shared" si="18"/>
        <v>0</v>
      </c>
      <c r="AR48" s="268">
        <v>0</v>
      </c>
      <c r="AS48" s="49">
        <f t="shared" si="19"/>
        <v>0</v>
      </c>
      <c r="AT48" s="49">
        <f t="shared" si="20"/>
        <v>0</v>
      </c>
      <c r="AU48" s="268">
        <v>0</v>
      </c>
      <c r="AV48" s="49">
        <f t="shared" si="21"/>
        <v>0</v>
      </c>
      <c r="AW48" s="49">
        <f t="shared" si="22"/>
        <v>0</v>
      </c>
      <c r="AX48" s="287">
        <v>0</v>
      </c>
      <c r="AY48" s="49">
        <v>0</v>
      </c>
      <c r="AZ48" s="49">
        <f t="shared" si="23"/>
        <v>0</v>
      </c>
      <c r="BA48" s="49"/>
      <c r="BB48" s="268">
        <v>0</v>
      </c>
    </row>
    <row r="49" spans="1:54" x14ac:dyDescent="0.3">
      <c r="A49" s="47">
        <v>44</v>
      </c>
      <c r="B49" s="94" t="str">
        <f t="shared" ca="1" si="9"/>
        <v>나은미</v>
      </c>
      <c r="C49" s="94" t="str">
        <f t="shared" ca="1" si="10"/>
        <v>651215-2******</v>
      </c>
      <c r="D49" s="94" t="str">
        <f t="shared" ca="1" si="11"/>
        <v>통신대대</v>
      </c>
      <c r="E49" s="94" t="str">
        <f t="shared" ca="1" si="12"/>
        <v>민간조리원</v>
      </c>
      <c r="F49" s="95">
        <f t="shared" ca="1" si="13"/>
        <v>0</v>
      </c>
      <c r="G49" s="49"/>
      <c r="H49" s="208"/>
      <c r="I49" s="208"/>
      <c r="J49" s="151">
        <f t="shared" si="24"/>
        <v>0</v>
      </c>
      <c r="K49" s="151">
        <f t="shared" si="14"/>
        <v>0</v>
      </c>
      <c r="L49" s="151">
        <f t="shared" si="15"/>
        <v>0</v>
      </c>
      <c r="M49" s="23"/>
      <c r="N49" s="23"/>
      <c r="O49" s="23"/>
      <c r="P49" s="34">
        <f t="shared" si="25"/>
        <v>550000</v>
      </c>
      <c r="Q49" s="152">
        <f t="shared" si="28"/>
        <v>0</v>
      </c>
      <c r="R49" s="34">
        <f t="shared" si="29"/>
        <v>550000</v>
      </c>
      <c r="S49" s="34">
        <f t="shared" si="30"/>
        <v>0</v>
      </c>
      <c r="T49" s="34">
        <f t="shared" si="31"/>
        <v>550000</v>
      </c>
      <c r="U49" s="24"/>
      <c r="V49" s="34">
        <f t="shared" si="26"/>
        <v>0</v>
      </c>
      <c r="W49" s="34">
        <f t="shared" si="26"/>
        <v>0</v>
      </c>
      <c r="X49" s="34">
        <f t="shared" si="27"/>
        <v>0</v>
      </c>
      <c r="Y49" s="24"/>
      <c r="Z49" s="24"/>
      <c r="AA49" s="24">
        <v>550000</v>
      </c>
      <c r="AB49" s="24"/>
      <c r="AC49" s="24"/>
      <c r="AD49" s="34">
        <f>IF(R49&gt;1060000,INDEX(간이세액표!A:L,MATCH(R49,간이세액표!A:A,3),F49+3),0)</f>
        <v>0</v>
      </c>
      <c r="AE49" s="34">
        <f t="shared" si="4"/>
        <v>0</v>
      </c>
      <c r="AF49" s="46">
        <f t="shared" si="5"/>
        <v>0</v>
      </c>
      <c r="AG49" s="46">
        <f t="shared" si="6"/>
        <v>0</v>
      </c>
      <c r="AH49" s="46">
        <f t="shared" si="7"/>
        <v>0</v>
      </c>
      <c r="AI49" s="46">
        <f t="shared" si="8"/>
        <v>0</v>
      </c>
      <c r="AJ49" s="24"/>
      <c r="AK49" s="24"/>
      <c r="AL49" s="24"/>
      <c r="AN49" s="49">
        <f t="shared" si="16"/>
        <v>0</v>
      </c>
      <c r="AO49" s="268">
        <v>0</v>
      </c>
      <c r="AP49" s="49">
        <f t="shared" si="17"/>
        <v>0</v>
      </c>
      <c r="AQ49" s="49">
        <f t="shared" si="18"/>
        <v>0</v>
      </c>
      <c r="AR49" s="268">
        <v>0</v>
      </c>
      <c r="AS49" s="49">
        <f t="shared" si="19"/>
        <v>0</v>
      </c>
      <c r="AT49" s="49">
        <f t="shared" si="20"/>
        <v>0</v>
      </c>
      <c r="AU49" s="268">
        <v>0</v>
      </c>
      <c r="AV49" s="49">
        <f t="shared" si="21"/>
        <v>0</v>
      </c>
      <c r="AW49" s="49">
        <f t="shared" si="22"/>
        <v>0</v>
      </c>
      <c r="AX49" s="287">
        <v>0</v>
      </c>
      <c r="AY49" s="49">
        <v>0</v>
      </c>
      <c r="AZ49" s="49">
        <f t="shared" si="23"/>
        <v>0</v>
      </c>
      <c r="BA49" s="49"/>
      <c r="BB49" s="268">
        <v>0</v>
      </c>
    </row>
    <row r="50" spans="1:54" x14ac:dyDescent="0.3">
      <c r="A50" s="47">
        <v>45</v>
      </c>
      <c r="B50" s="94" t="str">
        <f t="shared" ca="1" si="9"/>
        <v>문보경</v>
      </c>
      <c r="C50" s="94" t="str">
        <f t="shared" ca="1" si="10"/>
        <v>650117-2******</v>
      </c>
      <c r="D50" s="94" t="str">
        <f t="shared" ca="1" si="11"/>
        <v>통신대대</v>
      </c>
      <c r="E50" s="94" t="str">
        <f t="shared" ca="1" si="12"/>
        <v>민간조리원</v>
      </c>
      <c r="F50" s="95">
        <f t="shared" ca="1" si="13"/>
        <v>0</v>
      </c>
      <c r="G50" s="49"/>
      <c r="H50" s="49"/>
      <c r="I50" s="49"/>
      <c r="J50" s="151">
        <f t="shared" si="24"/>
        <v>0</v>
      </c>
      <c r="K50" s="151">
        <f t="shared" si="14"/>
        <v>0</v>
      </c>
      <c r="L50" s="151">
        <f t="shared" si="15"/>
        <v>0</v>
      </c>
      <c r="M50" s="23"/>
      <c r="N50" s="23"/>
      <c r="O50" s="23"/>
      <c r="P50" s="34">
        <f t="shared" si="25"/>
        <v>550000</v>
      </c>
      <c r="Q50" s="152">
        <f t="shared" si="28"/>
        <v>0</v>
      </c>
      <c r="R50" s="34">
        <f t="shared" si="29"/>
        <v>550000</v>
      </c>
      <c r="S50" s="34">
        <f t="shared" si="30"/>
        <v>0</v>
      </c>
      <c r="T50" s="34">
        <f t="shared" si="31"/>
        <v>550000</v>
      </c>
      <c r="U50" s="24"/>
      <c r="V50" s="34">
        <f>ROUNDUP(K50*M50,-1)</f>
        <v>0</v>
      </c>
      <c r="W50" s="34">
        <f>ROUNDUP(L50*N50,-1)</f>
        <v>0</v>
      </c>
      <c r="X50" s="34">
        <f t="shared" si="27"/>
        <v>0</v>
      </c>
      <c r="Y50" s="24"/>
      <c r="Z50" s="24"/>
      <c r="AA50" s="24">
        <v>550000</v>
      </c>
      <c r="AB50" s="24"/>
      <c r="AC50" s="24"/>
      <c r="AD50" s="34">
        <f>IF(R50&gt;1060000,INDEX(간이세액표!A:L,MATCH(R50,간이세액표!A:A,3),F50+3),0)</f>
        <v>0</v>
      </c>
      <c r="AE50" s="34">
        <f t="shared" si="4"/>
        <v>0</v>
      </c>
      <c r="AF50" s="46">
        <f t="shared" si="5"/>
        <v>0</v>
      </c>
      <c r="AG50" s="46">
        <f t="shared" si="6"/>
        <v>0</v>
      </c>
      <c r="AH50" s="46">
        <f t="shared" si="7"/>
        <v>0</v>
      </c>
      <c r="AI50" s="46">
        <f t="shared" si="8"/>
        <v>0</v>
      </c>
      <c r="AJ50" s="24"/>
      <c r="AK50" s="24"/>
      <c r="AL50" s="24"/>
      <c r="AN50" s="49">
        <f t="shared" si="16"/>
        <v>0</v>
      </c>
      <c r="AO50" s="268">
        <v>0</v>
      </c>
      <c r="AP50" s="49">
        <f t="shared" si="17"/>
        <v>0</v>
      </c>
      <c r="AQ50" s="49">
        <f t="shared" si="18"/>
        <v>0</v>
      </c>
      <c r="AR50" s="268">
        <v>0</v>
      </c>
      <c r="AS50" s="49">
        <f t="shared" si="19"/>
        <v>0</v>
      </c>
      <c r="AT50" s="49">
        <f t="shared" si="20"/>
        <v>0</v>
      </c>
      <c r="AU50" s="268">
        <v>0</v>
      </c>
      <c r="AV50" s="49">
        <f t="shared" si="21"/>
        <v>0</v>
      </c>
      <c r="AW50" s="49">
        <f t="shared" si="22"/>
        <v>0</v>
      </c>
      <c r="AX50" s="287">
        <v>0</v>
      </c>
      <c r="AY50" s="49">
        <v>0</v>
      </c>
      <c r="AZ50" s="49">
        <f t="shared" si="23"/>
        <v>0</v>
      </c>
      <c r="BA50" s="49"/>
      <c r="BB50" s="268">
        <v>0</v>
      </c>
    </row>
    <row r="51" spans="1:54" x14ac:dyDescent="0.3">
      <c r="A51" s="47">
        <v>46</v>
      </c>
      <c r="B51" s="94" t="str">
        <f t="shared" ca="1" si="9"/>
        <v>이라자</v>
      </c>
      <c r="C51" s="94" t="str">
        <f t="shared" ca="1" si="10"/>
        <v>610910-2******</v>
      </c>
      <c r="D51" s="94" t="str">
        <f t="shared" ca="1" si="11"/>
        <v>기동대대</v>
      </c>
      <c r="E51" s="94" t="str">
        <f t="shared" ca="1" si="12"/>
        <v>민간조리원</v>
      </c>
      <c r="F51" s="95">
        <f t="shared" ca="1" si="13"/>
        <v>1</v>
      </c>
      <c r="G51" s="49"/>
      <c r="H51" s="49"/>
      <c r="I51" s="49"/>
      <c r="J51" s="151">
        <f t="shared" si="24"/>
        <v>0</v>
      </c>
      <c r="K51" s="151">
        <f t="shared" si="14"/>
        <v>0</v>
      </c>
      <c r="L51" s="151">
        <f t="shared" si="15"/>
        <v>0</v>
      </c>
      <c r="M51" s="23"/>
      <c r="N51" s="23"/>
      <c r="O51" s="23"/>
      <c r="P51" s="34">
        <f t="shared" si="25"/>
        <v>550000</v>
      </c>
      <c r="Q51" s="152">
        <f t="shared" si="28"/>
        <v>0</v>
      </c>
      <c r="R51" s="34">
        <f t="shared" si="29"/>
        <v>550000</v>
      </c>
      <c r="S51" s="34">
        <f t="shared" si="30"/>
        <v>0</v>
      </c>
      <c r="T51" s="34">
        <f t="shared" si="31"/>
        <v>550000</v>
      </c>
      <c r="U51" s="24"/>
      <c r="V51" s="34">
        <f t="shared" ref="V51:W56" si="32">ROUNDUP(K51*M51,-1)</f>
        <v>0</v>
      </c>
      <c r="W51" s="34">
        <f t="shared" si="32"/>
        <v>0</v>
      </c>
      <c r="X51" s="34">
        <f t="shared" si="27"/>
        <v>0</v>
      </c>
      <c r="Y51" s="24"/>
      <c r="Z51" s="24"/>
      <c r="AA51" s="24">
        <v>550000</v>
      </c>
      <c r="AB51" s="24"/>
      <c r="AC51" s="24"/>
      <c r="AD51" s="34">
        <f>IF(R51&gt;1060000,INDEX(간이세액표!A:L,MATCH(R51,간이세액표!A:A,3),F51+3),0)</f>
        <v>0</v>
      </c>
      <c r="AE51" s="34">
        <f t="shared" si="4"/>
        <v>0</v>
      </c>
      <c r="AF51" s="46">
        <f t="shared" si="5"/>
        <v>0</v>
      </c>
      <c r="AG51" s="46">
        <f t="shared" si="6"/>
        <v>0</v>
      </c>
      <c r="AH51" s="46">
        <f t="shared" si="7"/>
        <v>0</v>
      </c>
      <c r="AI51" s="46">
        <f t="shared" si="8"/>
        <v>0</v>
      </c>
      <c r="AJ51" s="24"/>
      <c r="AK51" s="24"/>
      <c r="AL51" s="24"/>
      <c r="AN51" s="49">
        <f t="shared" si="16"/>
        <v>0</v>
      </c>
      <c r="AO51" s="268">
        <v>0</v>
      </c>
      <c r="AP51" s="49">
        <f t="shared" si="17"/>
        <v>0</v>
      </c>
      <c r="AQ51" s="49">
        <f t="shared" si="18"/>
        <v>0</v>
      </c>
      <c r="AR51" s="268">
        <v>0</v>
      </c>
      <c r="AS51" s="49">
        <f t="shared" si="19"/>
        <v>0</v>
      </c>
      <c r="AT51" s="49">
        <f t="shared" si="20"/>
        <v>0</v>
      </c>
      <c r="AU51" s="268">
        <v>0</v>
      </c>
      <c r="AV51" s="49">
        <f t="shared" si="21"/>
        <v>0</v>
      </c>
      <c r="AW51" s="49">
        <f t="shared" si="22"/>
        <v>0</v>
      </c>
      <c r="AX51" s="287">
        <v>0</v>
      </c>
      <c r="AY51" s="49">
        <v>0</v>
      </c>
      <c r="AZ51" s="49">
        <f t="shared" si="23"/>
        <v>0</v>
      </c>
      <c r="BA51" s="49"/>
      <c r="BB51" s="268">
        <v>0</v>
      </c>
    </row>
    <row r="52" spans="1:54" x14ac:dyDescent="0.3">
      <c r="A52" s="47">
        <v>47</v>
      </c>
      <c r="B52" s="94" t="str">
        <f t="shared" ca="1" si="9"/>
        <v>김필자</v>
      </c>
      <c r="C52" s="94" t="str">
        <f t="shared" ca="1" si="10"/>
        <v>710415-2******</v>
      </c>
      <c r="D52" s="94" t="str">
        <f t="shared" ca="1" si="11"/>
        <v>기동대대</v>
      </c>
      <c r="E52" s="94" t="str">
        <f t="shared" ca="1" si="12"/>
        <v>민간조리원</v>
      </c>
      <c r="F52" s="95">
        <f t="shared" ca="1" si="13"/>
        <v>0</v>
      </c>
      <c r="G52" s="49"/>
      <c r="H52" s="49"/>
      <c r="I52" s="49"/>
      <c r="J52" s="151">
        <f t="shared" si="24"/>
        <v>0</v>
      </c>
      <c r="K52" s="151">
        <f t="shared" si="14"/>
        <v>0</v>
      </c>
      <c r="L52" s="151">
        <f t="shared" si="15"/>
        <v>0</v>
      </c>
      <c r="M52" s="23"/>
      <c r="N52" s="23"/>
      <c r="O52" s="23"/>
      <c r="P52" s="34">
        <f t="shared" si="25"/>
        <v>550000</v>
      </c>
      <c r="Q52" s="152">
        <f t="shared" si="28"/>
        <v>0</v>
      </c>
      <c r="R52" s="34">
        <f t="shared" si="29"/>
        <v>550000</v>
      </c>
      <c r="S52" s="34">
        <f t="shared" si="30"/>
        <v>0</v>
      </c>
      <c r="T52" s="34">
        <f t="shared" si="31"/>
        <v>550000</v>
      </c>
      <c r="U52" s="24"/>
      <c r="V52" s="34">
        <f t="shared" si="32"/>
        <v>0</v>
      </c>
      <c r="W52" s="34">
        <f t="shared" si="32"/>
        <v>0</v>
      </c>
      <c r="X52" s="34">
        <f t="shared" si="27"/>
        <v>0</v>
      </c>
      <c r="Y52" s="24"/>
      <c r="Z52" s="24"/>
      <c r="AA52" s="24">
        <v>550000</v>
      </c>
      <c r="AB52" s="24"/>
      <c r="AC52" s="24"/>
      <c r="AD52" s="34">
        <f>IF(R52&gt;1060000,INDEX(간이세액표!A:L,MATCH(R52,간이세액표!A:A,3),F52+3),0)</f>
        <v>0</v>
      </c>
      <c r="AE52" s="34">
        <f t="shared" si="4"/>
        <v>0</v>
      </c>
      <c r="AF52" s="46">
        <f t="shared" si="5"/>
        <v>0</v>
      </c>
      <c r="AG52" s="46">
        <f t="shared" si="6"/>
        <v>0</v>
      </c>
      <c r="AH52" s="46">
        <f t="shared" si="7"/>
        <v>0</v>
      </c>
      <c r="AI52" s="46">
        <f t="shared" si="8"/>
        <v>0</v>
      </c>
      <c r="AJ52" s="24"/>
      <c r="AK52" s="24"/>
      <c r="AL52" s="24"/>
      <c r="AN52" s="49">
        <f t="shared" si="16"/>
        <v>0</v>
      </c>
      <c r="AO52" s="268">
        <v>0</v>
      </c>
      <c r="AP52" s="49">
        <f t="shared" si="17"/>
        <v>0</v>
      </c>
      <c r="AQ52" s="49">
        <f t="shared" si="18"/>
        <v>0</v>
      </c>
      <c r="AR52" s="268">
        <v>0</v>
      </c>
      <c r="AS52" s="49">
        <f t="shared" si="19"/>
        <v>0</v>
      </c>
      <c r="AT52" s="49">
        <f t="shared" si="20"/>
        <v>0</v>
      </c>
      <c r="AU52" s="268">
        <v>0</v>
      </c>
      <c r="AV52" s="49">
        <f t="shared" si="21"/>
        <v>0</v>
      </c>
      <c r="AW52" s="49">
        <f t="shared" si="22"/>
        <v>0</v>
      </c>
      <c r="AX52" s="287">
        <v>0</v>
      </c>
      <c r="AY52" s="49">
        <v>0</v>
      </c>
      <c r="AZ52" s="49">
        <f t="shared" si="23"/>
        <v>0</v>
      </c>
      <c r="BA52" s="49"/>
      <c r="BB52" s="268">
        <v>0</v>
      </c>
    </row>
    <row r="53" spans="1:54" x14ac:dyDescent="0.3">
      <c r="A53" s="47">
        <v>48</v>
      </c>
      <c r="B53" s="94" t="str">
        <f t="shared" ca="1" si="9"/>
        <v>박문숙</v>
      </c>
      <c r="C53" s="94" t="str">
        <f t="shared" ca="1" si="10"/>
        <v>600330-2******</v>
      </c>
      <c r="D53" s="94" t="str">
        <f t="shared" ca="1" si="11"/>
        <v>포병대대</v>
      </c>
      <c r="E53" s="94" t="str">
        <f t="shared" ca="1" si="12"/>
        <v>민간조리원</v>
      </c>
      <c r="F53" s="95">
        <f t="shared" ca="1" si="13"/>
        <v>1</v>
      </c>
      <c r="G53" s="49"/>
      <c r="H53" s="49"/>
      <c r="I53" s="49"/>
      <c r="J53" s="151">
        <f t="shared" si="24"/>
        <v>0</v>
      </c>
      <c r="K53" s="151">
        <f t="shared" si="14"/>
        <v>0</v>
      </c>
      <c r="L53" s="151">
        <f t="shared" si="15"/>
        <v>0</v>
      </c>
      <c r="M53" s="23"/>
      <c r="N53" s="23"/>
      <c r="O53" s="23"/>
      <c r="P53" s="34">
        <f t="shared" si="25"/>
        <v>550000</v>
      </c>
      <c r="Q53" s="152">
        <f t="shared" si="28"/>
        <v>0</v>
      </c>
      <c r="R53" s="34">
        <f t="shared" si="29"/>
        <v>550000</v>
      </c>
      <c r="S53" s="34">
        <f t="shared" si="30"/>
        <v>0</v>
      </c>
      <c r="T53" s="34">
        <f t="shared" si="31"/>
        <v>550000</v>
      </c>
      <c r="U53" s="24"/>
      <c r="V53" s="34">
        <f t="shared" si="32"/>
        <v>0</v>
      </c>
      <c r="W53" s="34">
        <f t="shared" si="32"/>
        <v>0</v>
      </c>
      <c r="X53" s="34">
        <f t="shared" si="27"/>
        <v>0</v>
      </c>
      <c r="Y53" s="24"/>
      <c r="Z53" s="24"/>
      <c r="AA53" s="24">
        <v>550000</v>
      </c>
      <c r="AB53" s="24"/>
      <c r="AC53" s="24"/>
      <c r="AD53" s="34">
        <f>IF(R53&gt;1060000,INDEX(간이세액표!A:L,MATCH(R53,간이세액표!A:A,3),F53+3),0)</f>
        <v>0</v>
      </c>
      <c r="AE53" s="34">
        <f t="shared" si="4"/>
        <v>0</v>
      </c>
      <c r="AF53" s="46">
        <f t="shared" si="5"/>
        <v>0</v>
      </c>
      <c r="AG53" s="46">
        <f t="shared" si="6"/>
        <v>0</v>
      </c>
      <c r="AH53" s="46">
        <f t="shared" si="7"/>
        <v>0</v>
      </c>
      <c r="AI53" s="46">
        <f t="shared" si="8"/>
        <v>0</v>
      </c>
      <c r="AJ53" s="24"/>
      <c r="AK53" s="24"/>
      <c r="AL53" s="24"/>
      <c r="AN53" s="49">
        <f t="shared" si="16"/>
        <v>0</v>
      </c>
      <c r="AO53" s="268">
        <v>0</v>
      </c>
      <c r="AP53" s="49">
        <f t="shared" si="17"/>
        <v>0</v>
      </c>
      <c r="AQ53" s="49">
        <f t="shared" si="18"/>
        <v>0</v>
      </c>
      <c r="AR53" s="268">
        <v>0</v>
      </c>
      <c r="AS53" s="49">
        <f t="shared" si="19"/>
        <v>0</v>
      </c>
      <c r="AT53" s="49">
        <f t="shared" si="20"/>
        <v>0</v>
      </c>
      <c r="AU53" s="268">
        <v>0</v>
      </c>
      <c r="AV53" s="49">
        <f t="shared" si="21"/>
        <v>0</v>
      </c>
      <c r="AW53" s="49">
        <f t="shared" si="22"/>
        <v>0</v>
      </c>
      <c r="AX53" s="287">
        <v>0</v>
      </c>
      <c r="AY53" s="49">
        <v>0</v>
      </c>
      <c r="AZ53" s="49">
        <f t="shared" si="23"/>
        <v>0</v>
      </c>
      <c r="BA53" s="49"/>
      <c r="BB53" s="268">
        <v>0</v>
      </c>
    </row>
    <row r="54" spans="1:54" x14ac:dyDescent="0.3">
      <c r="A54" s="47">
        <v>49</v>
      </c>
      <c r="B54" s="94" t="str">
        <f t="shared" ca="1" si="9"/>
        <v>임점희</v>
      </c>
      <c r="C54" s="94" t="str">
        <f t="shared" ca="1" si="10"/>
        <v>690430-2******</v>
      </c>
      <c r="D54" s="94" t="str">
        <f t="shared" ca="1" si="11"/>
        <v>공병대대</v>
      </c>
      <c r="E54" s="94" t="str">
        <f t="shared" ca="1" si="12"/>
        <v>민간조리원</v>
      </c>
      <c r="F54" s="95">
        <f t="shared" ca="1" si="13"/>
        <v>0</v>
      </c>
      <c r="G54" s="49"/>
      <c r="H54" s="49"/>
      <c r="I54" s="49"/>
      <c r="J54" s="151">
        <f t="shared" si="24"/>
        <v>0</v>
      </c>
      <c r="K54" s="151">
        <f t="shared" si="14"/>
        <v>0</v>
      </c>
      <c r="L54" s="151">
        <f t="shared" si="15"/>
        <v>0</v>
      </c>
      <c r="M54" s="23"/>
      <c r="N54" s="23"/>
      <c r="O54" s="23"/>
      <c r="P54" s="34">
        <f t="shared" si="25"/>
        <v>550000</v>
      </c>
      <c r="Q54" s="152">
        <f t="shared" si="28"/>
        <v>0</v>
      </c>
      <c r="R54" s="34">
        <f t="shared" si="29"/>
        <v>550000</v>
      </c>
      <c r="S54" s="34">
        <f t="shared" si="30"/>
        <v>0</v>
      </c>
      <c r="T54" s="34">
        <f t="shared" si="31"/>
        <v>550000</v>
      </c>
      <c r="U54" s="24"/>
      <c r="V54" s="34">
        <f t="shared" si="32"/>
        <v>0</v>
      </c>
      <c r="W54" s="34">
        <f t="shared" si="32"/>
        <v>0</v>
      </c>
      <c r="X54" s="34">
        <f t="shared" si="27"/>
        <v>0</v>
      </c>
      <c r="Y54" s="24"/>
      <c r="Z54" s="24"/>
      <c r="AA54" s="24">
        <v>550000</v>
      </c>
      <c r="AB54" s="24"/>
      <c r="AC54" s="24"/>
      <c r="AD54" s="34">
        <f>IF(R54&gt;1060000,INDEX(간이세액표!A:L,MATCH(R54,간이세액표!A:A,3),F54+3),0)</f>
        <v>0</v>
      </c>
      <c r="AE54" s="34">
        <f t="shared" si="4"/>
        <v>0</v>
      </c>
      <c r="AF54" s="46">
        <f t="shared" si="5"/>
        <v>0</v>
      </c>
      <c r="AG54" s="46">
        <f t="shared" si="6"/>
        <v>0</v>
      </c>
      <c r="AH54" s="46">
        <f t="shared" si="7"/>
        <v>0</v>
      </c>
      <c r="AI54" s="46">
        <f t="shared" si="8"/>
        <v>0</v>
      </c>
      <c r="AJ54" s="24"/>
      <c r="AK54" s="24"/>
      <c r="AL54" s="24"/>
      <c r="AN54" s="49">
        <f t="shared" si="16"/>
        <v>0</v>
      </c>
      <c r="AO54" s="268">
        <v>0</v>
      </c>
      <c r="AP54" s="49">
        <f t="shared" si="17"/>
        <v>0</v>
      </c>
      <c r="AQ54" s="49">
        <f t="shared" si="18"/>
        <v>0</v>
      </c>
      <c r="AR54" s="268">
        <v>0</v>
      </c>
      <c r="AS54" s="49">
        <f t="shared" si="19"/>
        <v>0</v>
      </c>
      <c r="AT54" s="49">
        <f t="shared" si="20"/>
        <v>0</v>
      </c>
      <c r="AU54" s="268">
        <v>0</v>
      </c>
      <c r="AV54" s="49">
        <f t="shared" si="21"/>
        <v>0</v>
      </c>
      <c r="AW54" s="49">
        <f t="shared" si="22"/>
        <v>0</v>
      </c>
      <c r="AX54" s="287">
        <v>0</v>
      </c>
      <c r="AY54" s="49">
        <v>0</v>
      </c>
      <c r="AZ54" s="49">
        <f t="shared" si="23"/>
        <v>0</v>
      </c>
      <c r="BA54" s="49"/>
      <c r="BB54" s="268">
        <v>0</v>
      </c>
    </row>
    <row r="55" spans="1:54" x14ac:dyDescent="0.3">
      <c r="A55" s="47">
        <v>50</v>
      </c>
      <c r="B55" s="94" t="str">
        <f t="shared" ca="1" si="9"/>
        <v>윤점순</v>
      </c>
      <c r="C55" s="94" t="str">
        <f t="shared" ca="1" si="10"/>
        <v>720804-2******</v>
      </c>
      <c r="D55" s="94" t="str">
        <f t="shared" ca="1" si="11"/>
        <v>공병대대</v>
      </c>
      <c r="E55" s="94" t="str">
        <f t="shared" ca="1" si="12"/>
        <v>민간조리원</v>
      </c>
      <c r="F55" s="95">
        <f t="shared" ca="1" si="13"/>
        <v>0</v>
      </c>
      <c r="G55" s="49"/>
      <c r="H55" s="49"/>
      <c r="I55" s="49"/>
      <c r="J55" s="151">
        <f t="shared" si="24"/>
        <v>0</v>
      </c>
      <c r="K55" s="151">
        <f t="shared" si="14"/>
        <v>0</v>
      </c>
      <c r="L55" s="151">
        <f t="shared" si="15"/>
        <v>0</v>
      </c>
      <c r="M55" s="23"/>
      <c r="N55" s="23"/>
      <c r="O55" s="23"/>
      <c r="P55" s="34">
        <f t="shared" si="25"/>
        <v>550000</v>
      </c>
      <c r="Q55" s="152">
        <f t="shared" si="28"/>
        <v>0</v>
      </c>
      <c r="R55" s="34">
        <f t="shared" si="29"/>
        <v>550000</v>
      </c>
      <c r="S55" s="34">
        <f t="shared" si="30"/>
        <v>0</v>
      </c>
      <c r="T55" s="34">
        <f t="shared" si="31"/>
        <v>550000</v>
      </c>
      <c r="U55" s="24"/>
      <c r="V55" s="34">
        <f t="shared" si="32"/>
        <v>0</v>
      </c>
      <c r="W55" s="34">
        <f t="shared" si="32"/>
        <v>0</v>
      </c>
      <c r="X55" s="34">
        <f t="shared" si="27"/>
        <v>0</v>
      </c>
      <c r="Y55" s="24"/>
      <c r="Z55" s="24"/>
      <c r="AA55" s="24">
        <v>550000</v>
      </c>
      <c r="AB55" s="24"/>
      <c r="AC55" s="24"/>
      <c r="AD55" s="34">
        <f>IF(R55&gt;1060000,INDEX(간이세액표!A:L,MATCH(R55,간이세액표!A:A,3),F55+3),0)</f>
        <v>0</v>
      </c>
      <c r="AE55" s="34">
        <f t="shared" si="4"/>
        <v>0</v>
      </c>
      <c r="AF55" s="46">
        <f t="shared" si="5"/>
        <v>0</v>
      </c>
      <c r="AG55" s="46">
        <f t="shared" si="6"/>
        <v>0</v>
      </c>
      <c r="AH55" s="46">
        <f t="shared" si="7"/>
        <v>0</v>
      </c>
      <c r="AI55" s="46">
        <f t="shared" si="8"/>
        <v>0</v>
      </c>
      <c r="AJ55" s="24"/>
      <c r="AK55" s="24"/>
      <c r="AL55" s="24"/>
      <c r="AN55" s="49">
        <f t="shared" si="16"/>
        <v>0</v>
      </c>
      <c r="AO55" s="268">
        <v>0</v>
      </c>
      <c r="AP55" s="49">
        <f t="shared" si="17"/>
        <v>0</v>
      </c>
      <c r="AQ55" s="49">
        <f t="shared" si="18"/>
        <v>0</v>
      </c>
      <c r="AR55" s="268">
        <v>0</v>
      </c>
      <c r="AS55" s="49">
        <f t="shared" si="19"/>
        <v>0</v>
      </c>
      <c r="AT55" s="49">
        <f t="shared" si="20"/>
        <v>0</v>
      </c>
      <c r="AU55" s="268">
        <v>0</v>
      </c>
      <c r="AV55" s="49">
        <f t="shared" si="21"/>
        <v>0</v>
      </c>
      <c r="AW55" s="49">
        <f t="shared" si="22"/>
        <v>0</v>
      </c>
      <c r="AX55" s="287">
        <v>0</v>
      </c>
      <c r="AY55" s="49">
        <v>0</v>
      </c>
      <c r="AZ55" s="49">
        <f t="shared" si="23"/>
        <v>0</v>
      </c>
      <c r="BA55" s="49"/>
      <c r="BB55" s="268">
        <v>0</v>
      </c>
    </row>
    <row r="56" spans="1:54" x14ac:dyDescent="0.3">
      <c r="A56" s="47">
        <v>51</v>
      </c>
      <c r="B56" s="94" t="str">
        <f t="shared" ca="1" si="9"/>
        <v>김은자</v>
      </c>
      <c r="C56" s="94" t="str">
        <f t="shared" ca="1" si="10"/>
        <v>671024-2******</v>
      </c>
      <c r="D56" s="94" t="str">
        <f t="shared" ca="1" si="11"/>
        <v>본부대</v>
      </c>
      <c r="E56" s="94" t="str">
        <f t="shared" ca="1" si="12"/>
        <v>민간조리원</v>
      </c>
      <c r="F56" s="95">
        <f t="shared" ca="1" si="13"/>
        <v>0</v>
      </c>
      <c r="G56" s="49"/>
      <c r="H56" s="49"/>
      <c r="I56" s="49"/>
      <c r="J56" s="151">
        <f t="shared" si="24"/>
        <v>0</v>
      </c>
      <c r="K56" s="151">
        <f t="shared" si="14"/>
        <v>0</v>
      </c>
      <c r="L56" s="151">
        <f t="shared" si="15"/>
        <v>0</v>
      </c>
      <c r="M56" s="23"/>
      <c r="N56" s="23"/>
      <c r="O56" s="23"/>
      <c r="P56" s="34">
        <f t="shared" si="25"/>
        <v>550000</v>
      </c>
      <c r="Q56" s="152">
        <f t="shared" si="28"/>
        <v>0</v>
      </c>
      <c r="R56" s="34">
        <f t="shared" si="29"/>
        <v>550000</v>
      </c>
      <c r="S56" s="34">
        <f t="shared" si="30"/>
        <v>0</v>
      </c>
      <c r="T56" s="34">
        <f t="shared" si="31"/>
        <v>550000</v>
      </c>
      <c r="U56" s="24"/>
      <c r="V56" s="34">
        <f t="shared" si="32"/>
        <v>0</v>
      </c>
      <c r="W56" s="34">
        <f t="shared" si="32"/>
        <v>0</v>
      </c>
      <c r="X56" s="34">
        <f t="shared" si="27"/>
        <v>0</v>
      </c>
      <c r="Y56" s="24"/>
      <c r="Z56" s="24"/>
      <c r="AA56" s="24">
        <v>550000</v>
      </c>
      <c r="AB56" s="24"/>
      <c r="AC56" s="24"/>
      <c r="AD56" s="34">
        <f>IF(R56&gt;1060000,INDEX(간이세액표!A:L,MATCH(R56,간이세액표!A:A,3),F56+3),0)</f>
        <v>0</v>
      </c>
      <c r="AE56" s="34">
        <f t="shared" si="4"/>
        <v>0</v>
      </c>
      <c r="AF56" s="46">
        <f t="shared" si="5"/>
        <v>0</v>
      </c>
      <c r="AG56" s="46">
        <f t="shared" si="6"/>
        <v>0</v>
      </c>
      <c r="AH56" s="46">
        <f t="shared" si="7"/>
        <v>0</v>
      </c>
      <c r="AI56" s="46">
        <f t="shared" si="8"/>
        <v>0</v>
      </c>
      <c r="AJ56" s="24"/>
      <c r="AK56" s="24"/>
      <c r="AL56" s="24"/>
      <c r="AN56" s="49">
        <f t="shared" si="16"/>
        <v>0</v>
      </c>
      <c r="AO56" s="268">
        <v>0</v>
      </c>
      <c r="AP56" s="49">
        <f t="shared" si="17"/>
        <v>0</v>
      </c>
      <c r="AQ56" s="49">
        <f t="shared" si="18"/>
        <v>0</v>
      </c>
      <c r="AR56" s="268">
        <v>0</v>
      </c>
      <c r="AS56" s="49">
        <f t="shared" si="19"/>
        <v>0</v>
      </c>
      <c r="AT56" s="49">
        <f t="shared" si="20"/>
        <v>0</v>
      </c>
      <c r="AU56" s="268">
        <v>0</v>
      </c>
      <c r="AV56" s="49">
        <f t="shared" si="21"/>
        <v>0</v>
      </c>
      <c r="AW56" s="49">
        <f t="shared" si="22"/>
        <v>0</v>
      </c>
      <c r="AX56" s="287">
        <v>0</v>
      </c>
      <c r="AY56" s="49">
        <v>0</v>
      </c>
      <c r="AZ56" s="49">
        <f t="shared" si="23"/>
        <v>0</v>
      </c>
      <c r="BA56" s="49"/>
      <c r="BB56" s="268">
        <v>0</v>
      </c>
    </row>
    <row r="57" spans="1:54" x14ac:dyDescent="0.3">
      <c r="A57" s="50"/>
      <c r="B57" s="50" t="s">
        <v>373</v>
      </c>
      <c r="C57" s="51"/>
      <c r="D57" s="51"/>
      <c r="E57" s="51"/>
      <c r="F57" s="52"/>
      <c r="G57" s="52"/>
      <c r="H57" s="52"/>
      <c r="I57" s="52"/>
      <c r="J57" s="52"/>
      <c r="K57" s="52"/>
      <c r="L57" s="52"/>
      <c r="M57" s="9">
        <f>SUM(M6:M56)</f>
        <v>0</v>
      </c>
      <c r="N57" s="9">
        <f t="shared" ref="N57:AL57" si="33">SUM(N6:N56)</f>
        <v>0</v>
      </c>
      <c r="O57" s="9">
        <f t="shared" si="33"/>
        <v>0</v>
      </c>
      <c r="P57" s="9">
        <f t="shared" si="33"/>
        <v>28050000</v>
      </c>
      <c r="Q57" s="9">
        <f t="shared" si="33"/>
        <v>0</v>
      </c>
      <c r="R57" s="9">
        <f t="shared" si="33"/>
        <v>28050000</v>
      </c>
      <c r="S57" s="9">
        <f t="shared" si="33"/>
        <v>0</v>
      </c>
      <c r="T57" s="9">
        <f t="shared" si="33"/>
        <v>28050000</v>
      </c>
      <c r="U57" s="9">
        <f t="shared" si="33"/>
        <v>0</v>
      </c>
      <c r="V57" s="9">
        <f t="shared" si="33"/>
        <v>0</v>
      </c>
      <c r="W57" s="9">
        <f t="shared" si="33"/>
        <v>0</v>
      </c>
      <c r="X57" s="9">
        <f t="shared" si="33"/>
        <v>0</v>
      </c>
      <c r="Y57" s="9">
        <f t="shared" si="33"/>
        <v>0</v>
      </c>
      <c r="Z57" s="9">
        <f t="shared" si="33"/>
        <v>0</v>
      </c>
      <c r="AA57" s="9">
        <f t="shared" si="33"/>
        <v>28050000</v>
      </c>
      <c r="AB57" s="9">
        <f t="shared" si="33"/>
        <v>0</v>
      </c>
      <c r="AC57" s="9">
        <f t="shared" si="33"/>
        <v>0</v>
      </c>
      <c r="AD57" s="9">
        <f t="shared" si="33"/>
        <v>0</v>
      </c>
      <c r="AE57" s="9">
        <f t="shared" si="33"/>
        <v>0</v>
      </c>
      <c r="AF57" s="9">
        <f t="shared" si="33"/>
        <v>0</v>
      </c>
      <c r="AG57" s="9">
        <f t="shared" si="33"/>
        <v>0</v>
      </c>
      <c r="AH57" s="9">
        <f t="shared" si="33"/>
        <v>0</v>
      </c>
      <c r="AI57" s="9">
        <f t="shared" si="33"/>
        <v>0</v>
      </c>
      <c r="AJ57" s="9">
        <f t="shared" si="33"/>
        <v>0</v>
      </c>
      <c r="AK57" s="9">
        <f t="shared" si="33"/>
        <v>0</v>
      </c>
      <c r="AL57" s="9">
        <f t="shared" si="33"/>
        <v>0</v>
      </c>
      <c r="AM57" s="9"/>
      <c r="AN57" s="284">
        <f>SUM(AN6:AN56)</f>
        <v>0</v>
      </c>
      <c r="AO57" s="286">
        <f t="shared" ref="AO57:BB57" si="34">SUM(AO6:AO56)</f>
        <v>0</v>
      </c>
      <c r="AP57" s="284">
        <f t="shared" si="34"/>
        <v>0</v>
      </c>
      <c r="AQ57" s="284">
        <f t="shared" si="34"/>
        <v>0</v>
      </c>
      <c r="AR57" s="286">
        <f t="shared" si="34"/>
        <v>0</v>
      </c>
      <c r="AS57" s="284">
        <f t="shared" si="34"/>
        <v>0</v>
      </c>
      <c r="AT57" s="284">
        <f t="shared" si="34"/>
        <v>0</v>
      </c>
      <c r="AU57" s="286">
        <f t="shared" si="34"/>
        <v>0</v>
      </c>
      <c r="AV57" s="284">
        <f t="shared" si="34"/>
        <v>0</v>
      </c>
      <c r="AW57" s="284">
        <f>SUM(AW6:AW56)</f>
        <v>0</v>
      </c>
      <c r="AX57" s="286">
        <f t="shared" si="34"/>
        <v>0</v>
      </c>
      <c r="AY57" s="284">
        <f t="shared" si="34"/>
        <v>0</v>
      </c>
      <c r="AZ57" s="284">
        <f t="shared" si="34"/>
        <v>0</v>
      </c>
      <c r="BA57" s="284">
        <f t="shared" si="34"/>
        <v>0</v>
      </c>
      <c r="BB57" s="284">
        <f t="shared" si="34"/>
        <v>0</v>
      </c>
    </row>
    <row r="62" spans="1:54" x14ac:dyDescent="0.3">
      <c r="H62" s="45"/>
    </row>
    <row r="65" spans="7:41" x14ac:dyDescent="0.3">
      <c r="AO65" t="s">
        <v>290</v>
      </c>
    </row>
    <row r="66" spans="7:41" x14ac:dyDescent="0.3">
      <c r="AO66" t="s">
        <v>486</v>
      </c>
    </row>
    <row r="67" spans="7:41" x14ac:dyDescent="0.3">
      <c r="AO67" t="s">
        <v>475</v>
      </c>
    </row>
    <row r="68" spans="7:41" x14ac:dyDescent="0.3">
      <c r="AO68" t="s">
        <v>439</v>
      </c>
    </row>
    <row r="70" spans="7:41" x14ac:dyDescent="0.3">
      <c r="G70" s="186"/>
      <c r="H70" s="186"/>
    </row>
    <row r="71" spans="7:41" x14ac:dyDescent="0.3">
      <c r="G71" s="186"/>
      <c r="H71" s="186"/>
    </row>
    <row r="72" spans="7:41" x14ac:dyDescent="0.3">
      <c r="G72" s="186"/>
      <c r="H72" s="186"/>
    </row>
    <row r="73" spans="7:41" x14ac:dyDescent="0.3">
      <c r="G73" s="186"/>
      <c r="H73" s="186"/>
    </row>
    <row r="74" spans="7:41" x14ac:dyDescent="0.3">
      <c r="G74" s="186"/>
      <c r="H74" s="186"/>
    </row>
    <row r="75" spans="7:41" x14ac:dyDescent="0.3">
      <c r="G75" s="186"/>
      <c r="H75" s="186"/>
    </row>
    <row r="76" spans="7:41" x14ac:dyDescent="0.3">
      <c r="G76" s="186"/>
      <c r="H76" s="186"/>
    </row>
    <row r="77" spans="7:41" x14ac:dyDescent="0.3">
      <c r="G77" s="186"/>
      <c r="H77" s="186"/>
    </row>
    <row r="78" spans="7:41" x14ac:dyDescent="0.3">
      <c r="G78" s="186"/>
      <c r="H78" s="186"/>
    </row>
    <row r="79" spans="7:41" x14ac:dyDescent="0.3">
      <c r="G79" s="186"/>
      <c r="H79" s="186"/>
    </row>
    <row r="80" spans="7:41" x14ac:dyDescent="0.3">
      <c r="G80" s="186"/>
      <c r="H80" s="186"/>
    </row>
    <row r="81" spans="7:8" x14ac:dyDescent="0.3">
      <c r="G81" s="186"/>
      <c r="H81" s="186"/>
    </row>
    <row r="82" spans="7:8" x14ac:dyDescent="0.3">
      <c r="G82" s="186"/>
      <c r="H82" s="186"/>
    </row>
    <row r="83" spans="7:8" x14ac:dyDescent="0.3">
      <c r="G83" s="186"/>
      <c r="H83" s="186"/>
    </row>
    <row r="84" spans="7:8" x14ac:dyDescent="0.3">
      <c r="G84" s="186"/>
      <c r="H84" s="186"/>
    </row>
    <row r="85" spans="7:8" x14ac:dyDescent="0.3">
      <c r="G85" s="186"/>
      <c r="H85" s="186"/>
    </row>
    <row r="86" spans="7:8" x14ac:dyDescent="0.3">
      <c r="G86" s="186"/>
      <c r="H86" s="186"/>
    </row>
    <row r="87" spans="7:8" x14ac:dyDescent="0.3">
      <c r="G87" s="186"/>
      <c r="H87" s="186"/>
    </row>
    <row r="88" spans="7:8" x14ac:dyDescent="0.3">
      <c r="G88" s="186"/>
      <c r="H88" s="186"/>
    </row>
    <row r="89" spans="7:8" x14ac:dyDescent="0.3">
      <c r="G89" s="186"/>
      <c r="H89" s="186"/>
    </row>
    <row r="90" spans="7:8" x14ac:dyDescent="0.3">
      <c r="G90" s="186"/>
      <c r="H90" s="186"/>
    </row>
    <row r="91" spans="7:8" x14ac:dyDescent="0.3">
      <c r="G91" s="186"/>
      <c r="H91" s="186"/>
    </row>
    <row r="92" spans="7:8" x14ac:dyDescent="0.3">
      <c r="G92" s="186"/>
      <c r="H92" s="186"/>
    </row>
    <row r="93" spans="7:8" x14ac:dyDescent="0.3">
      <c r="G93" s="186"/>
      <c r="H93" s="186"/>
    </row>
    <row r="94" spans="7:8" x14ac:dyDescent="0.3">
      <c r="G94" s="186"/>
      <c r="H94" s="186"/>
    </row>
    <row r="95" spans="7:8" x14ac:dyDescent="0.3">
      <c r="G95" s="186"/>
      <c r="H95" s="186"/>
    </row>
    <row r="96" spans="7:8" x14ac:dyDescent="0.3">
      <c r="G96" s="186"/>
      <c r="H96" s="186"/>
    </row>
    <row r="97" spans="7:8" x14ac:dyDescent="0.3">
      <c r="G97" s="186"/>
      <c r="H97" s="186"/>
    </row>
    <row r="98" spans="7:8" x14ac:dyDescent="0.3">
      <c r="G98" s="186"/>
      <c r="H98" s="186"/>
    </row>
    <row r="99" spans="7:8" x14ac:dyDescent="0.3">
      <c r="G99" s="186"/>
      <c r="H99" s="186"/>
    </row>
    <row r="100" spans="7:8" x14ac:dyDescent="0.3">
      <c r="G100" s="186"/>
      <c r="H100" s="186"/>
    </row>
    <row r="101" spans="7:8" x14ac:dyDescent="0.3">
      <c r="G101" s="186"/>
      <c r="H101" s="186"/>
    </row>
    <row r="102" spans="7:8" x14ac:dyDescent="0.3">
      <c r="G102" s="186"/>
      <c r="H102" s="186"/>
    </row>
    <row r="103" spans="7:8" x14ac:dyDescent="0.3">
      <c r="G103" s="186"/>
      <c r="H103" s="186"/>
    </row>
    <row r="104" spans="7:8" x14ac:dyDescent="0.3">
      <c r="G104" s="186"/>
      <c r="H104" s="186"/>
    </row>
    <row r="105" spans="7:8" x14ac:dyDescent="0.3">
      <c r="G105" s="186"/>
      <c r="H105" s="186"/>
    </row>
    <row r="106" spans="7:8" x14ac:dyDescent="0.3">
      <c r="G106" s="186"/>
      <c r="H106" s="186"/>
    </row>
    <row r="107" spans="7:8" x14ac:dyDescent="0.3">
      <c r="G107" s="186"/>
      <c r="H107" s="186"/>
    </row>
    <row r="108" spans="7:8" x14ac:dyDescent="0.3">
      <c r="G108" s="186"/>
      <c r="H108" s="186"/>
    </row>
    <row r="109" spans="7:8" x14ac:dyDescent="0.3">
      <c r="G109" s="186"/>
      <c r="H109" s="186"/>
    </row>
    <row r="110" spans="7:8" x14ac:dyDescent="0.3">
      <c r="G110" s="186"/>
      <c r="H110" s="186"/>
    </row>
    <row r="111" spans="7:8" x14ac:dyDescent="0.3">
      <c r="G111" s="186"/>
      <c r="H111" s="186"/>
    </row>
    <row r="112" spans="7:8" x14ac:dyDescent="0.3">
      <c r="G112" s="186"/>
      <c r="H112" s="186"/>
    </row>
    <row r="113" spans="7:8" x14ac:dyDescent="0.3">
      <c r="G113" s="186"/>
      <c r="H113" s="186"/>
    </row>
    <row r="114" spans="7:8" x14ac:dyDescent="0.3">
      <c r="G114" s="186"/>
      <c r="H114" s="186"/>
    </row>
    <row r="115" spans="7:8" x14ac:dyDescent="0.3">
      <c r="G115" s="186"/>
      <c r="H115" s="186"/>
    </row>
    <row r="116" spans="7:8" x14ac:dyDescent="0.3">
      <c r="G116" s="186"/>
      <c r="H116" s="186"/>
    </row>
    <row r="117" spans="7:8" x14ac:dyDescent="0.3">
      <c r="G117" s="186"/>
      <c r="H117" s="186"/>
    </row>
    <row r="118" spans="7:8" x14ac:dyDescent="0.3">
      <c r="G118" s="186"/>
      <c r="H118" s="186"/>
    </row>
    <row r="119" spans="7:8" x14ac:dyDescent="0.3">
      <c r="G119" s="186"/>
      <c r="H119" s="186"/>
    </row>
    <row r="120" spans="7:8" x14ac:dyDescent="0.3">
      <c r="G120" s="186"/>
      <c r="H120" s="186"/>
    </row>
    <row r="121" spans="7:8" x14ac:dyDescent="0.3">
      <c r="G121" s="186"/>
      <c r="H121" s="186"/>
    </row>
    <row r="122" spans="7:8" x14ac:dyDescent="0.3">
      <c r="G122" s="186"/>
      <c r="H122" s="186"/>
    </row>
    <row r="123" spans="7:8" x14ac:dyDescent="0.3">
      <c r="G123" s="186"/>
      <c r="H123" s="186"/>
    </row>
    <row r="124" spans="7:8" x14ac:dyDescent="0.3">
      <c r="G124" s="186"/>
      <c r="H124" s="186"/>
    </row>
    <row r="125" spans="7:8" x14ac:dyDescent="0.3">
      <c r="G125" s="186"/>
      <c r="H125" s="186"/>
    </row>
    <row r="126" spans="7:8" x14ac:dyDescent="0.3">
      <c r="G126" s="186"/>
      <c r="H126" s="186"/>
    </row>
    <row r="127" spans="7:8" x14ac:dyDescent="0.3">
      <c r="G127" s="186"/>
      <c r="H127" s="186"/>
    </row>
    <row r="128" spans="7:8" x14ac:dyDescent="0.3">
      <c r="G128" s="186"/>
      <c r="H128" s="186"/>
    </row>
    <row r="129" spans="7:8" x14ac:dyDescent="0.3">
      <c r="G129" s="186"/>
      <c r="H129" s="186"/>
    </row>
    <row r="130" spans="7:8" x14ac:dyDescent="0.3">
      <c r="G130" s="186"/>
      <c r="H130" s="186"/>
    </row>
    <row r="131" spans="7:8" x14ac:dyDescent="0.3">
      <c r="G131" s="186"/>
      <c r="H131" s="186"/>
    </row>
    <row r="132" spans="7:8" x14ac:dyDescent="0.3">
      <c r="G132" s="186"/>
      <c r="H132" s="186"/>
    </row>
    <row r="133" spans="7:8" x14ac:dyDescent="0.3">
      <c r="G133" s="186"/>
      <c r="H133" s="186"/>
    </row>
    <row r="134" spans="7:8" x14ac:dyDescent="0.3">
      <c r="G134" s="186"/>
      <c r="H134" s="186"/>
    </row>
    <row r="135" spans="7:8" x14ac:dyDescent="0.3">
      <c r="G135" s="186"/>
      <c r="H135" s="186"/>
    </row>
    <row r="136" spans="7:8" x14ac:dyDescent="0.3">
      <c r="G136" s="186"/>
      <c r="H136" s="186"/>
    </row>
    <row r="137" spans="7:8" x14ac:dyDescent="0.3">
      <c r="G137" s="186"/>
      <c r="H137" s="186"/>
    </row>
    <row r="138" spans="7:8" x14ac:dyDescent="0.3">
      <c r="G138" s="186"/>
      <c r="H138" s="186"/>
    </row>
    <row r="139" spans="7:8" x14ac:dyDescent="0.3">
      <c r="G139" s="186"/>
      <c r="H139" s="186"/>
    </row>
    <row r="140" spans="7:8" x14ac:dyDescent="0.3">
      <c r="G140" s="186"/>
      <c r="H140" s="186"/>
    </row>
    <row r="141" spans="7:8" x14ac:dyDescent="0.3">
      <c r="G141" s="186"/>
      <c r="H141" s="186"/>
    </row>
    <row r="142" spans="7:8" x14ac:dyDescent="0.3">
      <c r="G142" s="186"/>
      <c r="H142" s="186"/>
    </row>
  </sheetData>
  <mergeCells count="19">
    <mergeCell ref="AN2:AY2"/>
    <mergeCell ref="A3:L4"/>
    <mergeCell ref="M3:O4"/>
    <mergeCell ref="AZ3:BB3"/>
    <mergeCell ref="AZ4:AZ5"/>
    <mergeCell ref="AT3:AV3"/>
    <mergeCell ref="AW3:AY3"/>
    <mergeCell ref="AO5:AP5"/>
    <mergeCell ref="AR5:AS5"/>
    <mergeCell ref="AU5:AV5"/>
    <mergeCell ref="AQ4:AQ5"/>
    <mergeCell ref="AT4:AT5"/>
    <mergeCell ref="AW4:AW5"/>
    <mergeCell ref="AD3:AL3"/>
    <mergeCell ref="U3:AC3"/>
    <mergeCell ref="P3:T4"/>
    <mergeCell ref="AN3:AP3"/>
    <mergeCell ref="AQ3:AS3"/>
    <mergeCell ref="AN4:AN5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57:F64 F151:F1048570" xr:uid="{00000000-0002-0000-0200-000000000000}">
      <formula1>"0,1,2,3,4,5,6,7,8,9,10,11"</formula1>
    </dataValidation>
    <dataValidation type="whole" allowBlank="1" showInputMessage="1" showErrorMessage="1" sqref="AA24:AA56 AB24:AB57 AJ24:AJ57 AD45:AE56 Y6:Z56 P51:T56 AC57:AI57 M57:AA57 AD41:AE43 AD27:AE39 M6:U21 P25:U50 AC46:AC49 AC36:AC37 AC28:AC34 AH62:AL142 V62:Y65 V59:AL61 M59:R65 M58:AL58 M143:AL1048570 M66:Y142 M22:T23 U22:U24 P24:T24 AJ6:AL23 AC24:AE26 AC40:AE40 AC44:AE44 AK57:BB57 AA6:AE23" xr:uid="{00000000-0002-0000-02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6" xr:uid="{00000000-0002-0000-02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6"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pageSetUpPr fitToPage="1"/>
  </sheetPr>
  <dimension ref="A1:BB148"/>
  <sheetViews>
    <sheetView zoomScale="90" zoomScaleNormal="90" zoomScaleSheetLayoutView="75" workbookViewId="0">
      <pane xSplit="4" ySplit="5" topLeftCell="X6" activePane="bottomRight" state="frozen"/>
      <selection pane="topRight"/>
      <selection pane="bottomLeft"/>
      <selection pane="bottomRight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4" width="12.375" style="4" bestFit="1" customWidth="1"/>
    <col min="5" max="5" width="9.625" style="4" customWidth="1"/>
    <col min="6" max="6" width="9.375" style="5" bestFit="1" customWidth="1"/>
    <col min="7" max="10" width="11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20" width="11.125" style="13" customWidth="1"/>
    <col min="21" max="21" width="10" style="13" customWidth="1"/>
    <col min="22" max="23" width="14.5" style="13" bestFit="1" customWidth="1"/>
    <col min="24" max="24" width="18.875" style="13" bestFit="1" customWidth="1"/>
    <col min="25" max="29" width="10" style="13" customWidth="1"/>
    <col min="30" max="30" width="10.375" style="13" bestFit="1" customWidth="1"/>
    <col min="31" max="31" width="11" style="13" bestFit="1" customWidth="1"/>
    <col min="32" max="32" width="9" style="13" customWidth="1"/>
    <col min="33" max="33" width="9.375" style="13" bestFit="1" customWidth="1"/>
    <col min="34" max="34" width="14.125" style="13" bestFit="1" customWidth="1"/>
    <col min="35" max="35" width="9" style="13" bestFit="1" customWidth="1"/>
    <col min="36" max="37" width="9" style="13" customWidth="1"/>
    <col min="38" max="38" width="9.5" style="13" customWidth="1"/>
    <col min="39" max="39" width="3.25" customWidth="1"/>
    <col min="40" max="51" width="11" customWidth="1"/>
    <col min="52" max="54" width="9" bestFit="1" customWidth="1"/>
  </cols>
  <sheetData>
    <row r="1" spans="1:54" ht="37.5" x14ac:dyDescent="0.3">
      <c r="A1" s="25"/>
      <c r="B1" s="25"/>
      <c r="C1" s="11"/>
      <c r="D1" s="11"/>
      <c r="E1" s="11"/>
      <c r="O1" s="10"/>
      <c r="P1" s="17" t="s">
        <v>279</v>
      </c>
    </row>
    <row r="2" spans="1:54" ht="40.5" customHeight="1" x14ac:dyDescent="0.3">
      <c r="A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N2" s="332" t="s">
        <v>566</v>
      </c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</row>
    <row r="3" spans="1:54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4"/>
      <c r="P3" s="324" t="s">
        <v>44</v>
      </c>
      <c r="Q3" s="325"/>
      <c r="R3" s="325"/>
      <c r="S3" s="325"/>
      <c r="T3" s="326"/>
      <c r="U3" s="321" t="s">
        <v>451</v>
      </c>
      <c r="V3" s="322"/>
      <c r="W3" s="322"/>
      <c r="X3" s="322"/>
      <c r="Y3" s="322"/>
      <c r="Z3" s="322"/>
      <c r="AA3" s="322"/>
      <c r="AB3" s="322"/>
      <c r="AC3" s="323"/>
      <c r="AD3" s="320" t="s">
        <v>453</v>
      </c>
      <c r="AE3" s="320"/>
      <c r="AF3" s="320"/>
      <c r="AG3" s="320"/>
      <c r="AH3" s="320"/>
      <c r="AI3" s="320"/>
      <c r="AJ3" s="320"/>
      <c r="AK3" s="320"/>
      <c r="AL3" s="320"/>
      <c r="AN3" s="330" t="s">
        <v>94</v>
      </c>
      <c r="AO3" s="330"/>
      <c r="AP3" s="330"/>
      <c r="AQ3" s="330" t="s">
        <v>98</v>
      </c>
      <c r="AR3" s="330"/>
      <c r="AS3" s="330"/>
      <c r="AT3" s="330" t="s">
        <v>467</v>
      </c>
      <c r="AU3" s="330"/>
      <c r="AV3" s="330"/>
      <c r="AW3" s="330" t="s">
        <v>37</v>
      </c>
      <c r="AX3" s="330"/>
      <c r="AY3" s="330"/>
      <c r="AZ3" s="331" t="s">
        <v>219</v>
      </c>
      <c r="BA3" s="330"/>
      <c r="BB3" s="330"/>
    </row>
    <row r="4" spans="1:54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4"/>
      <c r="P4" s="327"/>
      <c r="Q4" s="328"/>
      <c r="R4" s="328"/>
      <c r="S4" s="328"/>
      <c r="T4" s="329"/>
      <c r="U4" s="15" t="s">
        <v>374</v>
      </c>
      <c r="V4" s="15" t="s">
        <v>7</v>
      </c>
      <c r="W4" s="15" t="s">
        <v>82</v>
      </c>
      <c r="X4" s="15" t="s">
        <v>43</v>
      </c>
      <c r="Y4" s="15" t="s">
        <v>315</v>
      </c>
      <c r="Z4" s="59" t="s">
        <v>294</v>
      </c>
      <c r="AA4" s="15" t="s">
        <v>125</v>
      </c>
      <c r="AB4" s="15" t="s">
        <v>405</v>
      </c>
      <c r="AC4" s="15" t="s">
        <v>121</v>
      </c>
      <c r="AD4" s="53" t="s">
        <v>304</v>
      </c>
      <c r="AE4" s="53" t="s">
        <v>421</v>
      </c>
      <c r="AF4" s="53" t="s">
        <v>94</v>
      </c>
      <c r="AG4" s="53" t="s">
        <v>98</v>
      </c>
      <c r="AH4" s="182" t="s">
        <v>467</v>
      </c>
      <c r="AI4" s="53" t="s">
        <v>37</v>
      </c>
      <c r="AJ4" s="16" t="s">
        <v>39</v>
      </c>
      <c r="AK4" s="16" t="s">
        <v>430</v>
      </c>
      <c r="AL4" s="16" t="s">
        <v>102</v>
      </c>
      <c r="AN4" s="330" t="s">
        <v>401</v>
      </c>
      <c r="AO4" s="60" t="s">
        <v>408</v>
      </c>
      <c r="AP4" s="60" t="s">
        <v>391</v>
      </c>
      <c r="AQ4" s="330" t="s">
        <v>401</v>
      </c>
      <c r="AR4" s="60" t="s">
        <v>408</v>
      </c>
      <c r="AS4" s="60" t="s">
        <v>391</v>
      </c>
      <c r="AT4" s="330" t="s">
        <v>401</v>
      </c>
      <c r="AU4" s="60" t="s">
        <v>408</v>
      </c>
      <c r="AV4" s="60" t="s">
        <v>391</v>
      </c>
      <c r="AW4" s="330" t="s">
        <v>401</v>
      </c>
      <c r="AX4" s="60" t="s">
        <v>408</v>
      </c>
      <c r="AY4" s="60" t="s">
        <v>391</v>
      </c>
      <c r="AZ4" s="330" t="s">
        <v>401</v>
      </c>
      <c r="BA4" s="60" t="s">
        <v>408</v>
      </c>
      <c r="BB4" s="60" t="s">
        <v>391</v>
      </c>
    </row>
    <row r="5" spans="1:54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6" t="s">
        <v>33</v>
      </c>
      <c r="P5" s="14" t="s">
        <v>65</v>
      </c>
      <c r="Q5" s="14" t="s">
        <v>317</v>
      </c>
      <c r="R5" s="14" t="s">
        <v>96</v>
      </c>
      <c r="S5" s="14" t="s">
        <v>88</v>
      </c>
      <c r="T5" s="14" t="s">
        <v>47</v>
      </c>
      <c r="U5" s="57"/>
      <c r="V5" s="57" t="s">
        <v>483</v>
      </c>
      <c r="W5" s="57" t="s">
        <v>528</v>
      </c>
      <c r="X5" s="57" t="s">
        <v>483</v>
      </c>
      <c r="Y5" s="57"/>
      <c r="Z5" s="57"/>
      <c r="AA5" s="15"/>
      <c r="AB5" s="15"/>
      <c r="AC5" s="15"/>
      <c r="AD5" s="55" t="s">
        <v>204</v>
      </c>
      <c r="AE5" s="54" t="s">
        <v>79</v>
      </c>
      <c r="AF5" s="54" t="s">
        <v>239</v>
      </c>
      <c r="AG5" s="54" t="s">
        <v>524</v>
      </c>
      <c r="AH5" s="54" t="s">
        <v>216</v>
      </c>
      <c r="AI5" s="54" t="s">
        <v>571</v>
      </c>
      <c r="AJ5" s="56"/>
      <c r="AK5" s="56"/>
      <c r="AL5" s="56"/>
      <c r="AN5" s="330"/>
      <c r="AO5" s="331" t="s">
        <v>239</v>
      </c>
      <c r="AP5" s="331"/>
      <c r="AQ5" s="330"/>
      <c r="AR5" s="331" t="s">
        <v>232</v>
      </c>
      <c r="AS5" s="331"/>
      <c r="AT5" s="330"/>
      <c r="AU5" s="331" t="s">
        <v>258</v>
      </c>
      <c r="AV5" s="331"/>
      <c r="AW5" s="330"/>
      <c r="AX5" s="61" t="s">
        <v>495</v>
      </c>
      <c r="AY5" s="61" t="s">
        <v>469</v>
      </c>
      <c r="AZ5" s="330"/>
      <c r="BA5" s="61" t="s">
        <v>495</v>
      </c>
      <c r="BB5" s="61" t="s">
        <v>469</v>
      </c>
    </row>
    <row r="6" spans="1:54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f ca="1">VLOOKUP($A6,INDIRECT("인사기본정보!$B:$L"),11,0)</f>
        <v>0</v>
      </c>
      <c r="G6" s="49"/>
      <c r="H6" s="49"/>
      <c r="I6" s="49"/>
      <c r="J6" s="151">
        <f>ROUNDUP(((U6+Z6)/209),1)</f>
        <v>8978.9</v>
      </c>
      <c r="K6" s="151">
        <f>J6*1.5</f>
        <v>13468.349999999999</v>
      </c>
      <c r="L6" s="151">
        <f>K6*0.5</f>
        <v>6734.1749999999993</v>
      </c>
      <c r="M6" s="181"/>
      <c r="N6" s="181"/>
      <c r="O6" s="181"/>
      <c r="P6" s="34">
        <f>SUM(U6:AC6)</f>
        <v>1956570</v>
      </c>
      <c r="Q6" s="152">
        <f t="shared" ref="Q6:Q21" si="0">IF(Z6&gt;100000,100000,Z6)</f>
        <v>100000</v>
      </c>
      <c r="R6" s="34">
        <f t="shared" ref="R6:R21" si="1">P6-Q6</f>
        <v>1856570</v>
      </c>
      <c r="S6" s="34">
        <f t="shared" ref="S6:S21" ca="1" si="2">SUM(AD6:AL6)</f>
        <v>212880</v>
      </c>
      <c r="T6" s="34">
        <f t="shared" ref="T6:T21" ca="1" si="3">P6-S6</f>
        <v>1743690</v>
      </c>
      <c r="U6" s="24">
        <f>1922210-185640</f>
        <v>1736570</v>
      </c>
      <c r="V6" s="34">
        <f>ROUNDUP(K6*M6,-1)</f>
        <v>0</v>
      </c>
      <c r="W6" s="34">
        <f>ROUNDUP(L6*N6,-1)</f>
        <v>0</v>
      </c>
      <c r="X6" s="34">
        <f>ROUNDUP(K6*O6,-1)</f>
        <v>0</v>
      </c>
      <c r="Y6" s="24">
        <v>70000</v>
      </c>
      <c r="Z6" s="24">
        <v>140000</v>
      </c>
      <c r="AA6" s="24"/>
      <c r="AB6" s="24"/>
      <c r="AC6" s="24">
        <v>10000</v>
      </c>
      <c r="AD6" s="34">
        <f ca="1">IF(R6&gt;1060000,INDEX(간이세액표!A:L,MATCH(R6,간이세액표!A:A,3),F6+3),0)</f>
        <v>16150</v>
      </c>
      <c r="AE6" s="34">
        <f t="shared" ref="AE6:AE60" ca="1" si="4">ROUNDDOWN(AD6/10,-1)</f>
        <v>1610</v>
      </c>
      <c r="AF6" s="46">
        <f t="shared" ref="AF6:AF60" si="5">AO6</f>
        <v>91980</v>
      </c>
      <c r="AG6" s="46">
        <f t="shared" ref="AG6:AG60" si="6">AR6</f>
        <v>75770</v>
      </c>
      <c r="AH6" s="46">
        <f t="shared" ref="AH6:AH60" si="7">AU6</f>
        <v>9620</v>
      </c>
      <c r="AI6" s="46">
        <f t="shared" ref="AI6:AI60" si="8">AX6</f>
        <v>17750</v>
      </c>
      <c r="AJ6" s="24">
        <v>0</v>
      </c>
      <c r="AK6" s="24">
        <v>0</v>
      </c>
      <c r="AL6" s="24"/>
      <c r="AN6" s="49">
        <f>SUM(AO6:AP6)</f>
        <v>183960</v>
      </c>
      <c r="AO6" s="268">
        <v>91980</v>
      </c>
      <c r="AP6" s="49">
        <f>SUM(AO6)</f>
        <v>91980</v>
      </c>
      <c r="AQ6" s="49">
        <f>SUM(AR6:AS6)</f>
        <v>151540</v>
      </c>
      <c r="AR6" s="268">
        <v>75770</v>
      </c>
      <c r="AS6" s="49">
        <f>SUM(AR6)</f>
        <v>75770</v>
      </c>
      <c r="AT6" s="49">
        <f>SUM(AU6:AV6)</f>
        <v>19240</v>
      </c>
      <c r="AU6" s="268">
        <v>9620</v>
      </c>
      <c r="AV6" s="49">
        <f>SUM(AU6)</f>
        <v>9620</v>
      </c>
      <c r="AW6" s="49">
        <f>SUM(AX6:AY6)</f>
        <v>52260</v>
      </c>
      <c r="AX6" s="268">
        <v>17750</v>
      </c>
      <c r="AY6" s="268">
        <v>34510</v>
      </c>
      <c r="AZ6" s="49">
        <f>SUM(BB6)</f>
        <v>16250</v>
      </c>
      <c r="BA6" s="49"/>
      <c r="BB6" s="268">
        <v>16250</v>
      </c>
    </row>
    <row r="7" spans="1:54" x14ac:dyDescent="0.3">
      <c r="A7" s="47">
        <v>2</v>
      </c>
      <c r="B7" s="293" t="str">
        <f t="shared" ref="B7:B56" ca="1" si="9">VLOOKUP($A7,INDIRECT("인사기본정보!$B:$K"),2,0)</f>
        <v>이성실</v>
      </c>
      <c r="C7" s="293" t="str">
        <f t="shared" ref="C7:C56" ca="1" si="10">VLOOKUP($A7,INDIRECT("인사기본정보!$B:$K"),3,0)</f>
        <v>741204-2******</v>
      </c>
      <c r="D7" s="293" t="str">
        <f t="shared" ref="D7:D56" ca="1" si="11">VLOOKUP($A7,INDIRECT("인사기본정보!$B:$K"),4,0)</f>
        <v>501여단 본부</v>
      </c>
      <c r="E7" s="94" t="str">
        <f t="shared" ref="E7:E56" ca="1" si="12">VLOOKUP($A7,INDIRECT("인사기본정보!$B:$K"),5,0)</f>
        <v>민간조리원</v>
      </c>
      <c r="F7" s="95">
        <f t="shared" ref="F7:F56" ca="1" si="13">VLOOKUP($A7,INDIRECT("인사기본정보!$B:$L"),11,0)</f>
        <v>0</v>
      </c>
      <c r="G7" s="49"/>
      <c r="H7" s="49"/>
      <c r="I7" s="49"/>
      <c r="J7" s="151">
        <f t="shared" ref="J7:J56" si="14">ROUNDUP(((U7+Z7)/209),1)</f>
        <v>8978.9</v>
      </c>
      <c r="K7" s="151">
        <f t="shared" ref="K7:K56" si="15">((U7+Z7)/209)*1.5</f>
        <v>13468.205741626796</v>
      </c>
      <c r="L7" s="151">
        <f t="shared" ref="L7:L56" si="16">K7*0.5</f>
        <v>6734.1028708133981</v>
      </c>
      <c r="M7" s="23"/>
      <c r="N7" s="23"/>
      <c r="O7" s="23"/>
      <c r="P7" s="34">
        <f>SUM(U7:AC7)</f>
        <v>1946570</v>
      </c>
      <c r="Q7" s="152">
        <f t="shared" si="0"/>
        <v>100000</v>
      </c>
      <c r="R7" s="34">
        <f t="shared" si="1"/>
        <v>1846570</v>
      </c>
      <c r="S7" s="34">
        <f t="shared" ca="1" si="2"/>
        <v>212330</v>
      </c>
      <c r="T7" s="34">
        <f t="shared" ca="1" si="3"/>
        <v>1734240</v>
      </c>
      <c r="U7" s="24">
        <f t="shared" ref="U7:U10" si="17">1922210-185640</f>
        <v>1736570</v>
      </c>
      <c r="V7" s="34">
        <f>ROUNDUP(K7*M7,-1)</f>
        <v>0</v>
      </c>
      <c r="W7" s="34">
        <f>ROUNDUP(L7*N7,-1)</f>
        <v>0</v>
      </c>
      <c r="X7" s="34">
        <f t="shared" ref="X7:X59" si="18">ROUNDUP(K7*O7,-1)</f>
        <v>0</v>
      </c>
      <c r="Y7" s="24">
        <v>70000</v>
      </c>
      <c r="Z7" s="24">
        <v>140000</v>
      </c>
      <c r="AA7" s="24"/>
      <c r="AB7" s="24"/>
      <c r="AC7" s="24"/>
      <c r="AD7" s="34">
        <f ca="1">IF(R7&gt;1060000,INDEX(간이세액표!A:L,MATCH(R7,간이세액표!A:A,3),F7+3),0)</f>
        <v>15940</v>
      </c>
      <c r="AE7" s="34">
        <f t="shared" ca="1" si="4"/>
        <v>1590</v>
      </c>
      <c r="AF7" s="46">
        <f t="shared" si="5"/>
        <v>91350</v>
      </c>
      <c r="AG7" s="46">
        <f t="shared" si="6"/>
        <v>76030</v>
      </c>
      <c r="AH7" s="46">
        <f t="shared" si="7"/>
        <v>9650</v>
      </c>
      <c r="AI7" s="46">
        <f t="shared" si="8"/>
        <v>17770</v>
      </c>
      <c r="AJ7" s="24"/>
      <c r="AK7" s="24"/>
      <c r="AL7" s="24"/>
      <c r="AN7" s="49">
        <f t="shared" ref="AN7:AN60" si="19">SUM(AO7:AP7)</f>
        <v>182700</v>
      </c>
      <c r="AO7" s="268">
        <v>91350</v>
      </c>
      <c r="AP7" s="49">
        <f t="shared" ref="AP7:AP60" si="20">SUM(AO7)</f>
        <v>91350</v>
      </c>
      <c r="AQ7" s="49">
        <f t="shared" ref="AQ7:AQ60" si="21">SUM(AR7:AS7)</f>
        <v>152060</v>
      </c>
      <c r="AR7" s="268">
        <v>76030</v>
      </c>
      <c r="AS7" s="49">
        <f t="shared" ref="AS7:AS60" si="22">SUM(AR7)</f>
        <v>76030</v>
      </c>
      <c r="AT7" s="49">
        <f t="shared" ref="AT7:AT60" si="23">SUM(AU7:AV7)</f>
        <v>19300</v>
      </c>
      <c r="AU7" s="268">
        <v>9650</v>
      </c>
      <c r="AV7" s="49">
        <f t="shared" ref="AV7:AV60" si="24">SUM(AU7)</f>
        <v>9650</v>
      </c>
      <c r="AW7" s="49">
        <f t="shared" ref="AW7:AW60" si="25">SUM(AX7:AY7)</f>
        <v>52330</v>
      </c>
      <c r="AX7" s="268">
        <v>17770</v>
      </c>
      <c r="AY7" s="268">
        <v>34560</v>
      </c>
      <c r="AZ7" s="49">
        <f t="shared" ref="AZ7:AZ60" si="26">SUM(BB7)</f>
        <v>16270</v>
      </c>
      <c r="BA7" s="49"/>
      <c r="BB7" s="268">
        <v>16270</v>
      </c>
    </row>
    <row r="8" spans="1:54" x14ac:dyDescent="0.3">
      <c r="A8" s="47">
        <v>3</v>
      </c>
      <c r="B8" s="94" t="str">
        <f t="shared" ca="1" si="9"/>
        <v>임세영</v>
      </c>
      <c r="C8" s="94" t="str">
        <f t="shared" ca="1" si="10"/>
        <v>700910-2******</v>
      </c>
      <c r="D8" s="94" t="str">
        <f t="shared" ca="1" si="11"/>
        <v>501여단 1대대</v>
      </c>
      <c r="E8" s="94" t="str">
        <f t="shared" ca="1" si="12"/>
        <v>민간조리원</v>
      </c>
      <c r="F8" s="95">
        <f t="shared" ca="1" si="13"/>
        <v>0</v>
      </c>
      <c r="G8" s="49"/>
      <c r="H8" s="49"/>
      <c r="I8" s="49"/>
      <c r="J8" s="151">
        <f t="shared" si="14"/>
        <v>8978.9</v>
      </c>
      <c r="K8" s="151">
        <f t="shared" si="15"/>
        <v>13468.205741626796</v>
      </c>
      <c r="L8" s="151">
        <f t="shared" si="16"/>
        <v>6734.1028708133981</v>
      </c>
      <c r="M8" s="23"/>
      <c r="N8" s="23"/>
      <c r="O8" s="23"/>
      <c r="P8" s="34">
        <f t="shared" ref="P8:P60" si="27">SUM(U8:AC8)</f>
        <v>1956570</v>
      </c>
      <c r="Q8" s="152">
        <f t="shared" si="0"/>
        <v>100000</v>
      </c>
      <c r="R8" s="34">
        <f t="shared" si="1"/>
        <v>1856570</v>
      </c>
      <c r="S8" s="34">
        <f t="shared" ca="1" si="2"/>
        <v>204880</v>
      </c>
      <c r="T8" s="34">
        <f t="shared" ca="1" si="3"/>
        <v>1751690</v>
      </c>
      <c r="U8" s="24">
        <f t="shared" si="17"/>
        <v>1736570</v>
      </c>
      <c r="V8" s="34">
        <f t="shared" ref="V8:W49" si="28">ROUNDUP(K8*M8,-1)</f>
        <v>0</v>
      </c>
      <c r="W8" s="34">
        <f t="shared" si="28"/>
        <v>0</v>
      </c>
      <c r="X8" s="34">
        <f t="shared" si="18"/>
        <v>0</v>
      </c>
      <c r="Y8" s="24">
        <v>70000</v>
      </c>
      <c r="Z8" s="24">
        <v>140000</v>
      </c>
      <c r="AA8" s="24"/>
      <c r="AB8" s="24"/>
      <c r="AC8" s="24">
        <v>10000</v>
      </c>
      <c r="AD8" s="34">
        <f ca="1">IF(R8&gt;1060000,INDEX(간이세액표!A:L,MATCH(R8,간이세액표!A:A,3),F8+3),0)</f>
        <v>16150</v>
      </c>
      <c r="AE8" s="34">
        <f t="shared" ca="1" si="4"/>
        <v>1610</v>
      </c>
      <c r="AF8" s="46">
        <f t="shared" si="5"/>
        <v>86760</v>
      </c>
      <c r="AG8" s="46">
        <f t="shared" si="6"/>
        <v>73420</v>
      </c>
      <c r="AH8" s="46">
        <f t="shared" si="7"/>
        <v>9340</v>
      </c>
      <c r="AI8" s="46">
        <f t="shared" si="8"/>
        <v>17600</v>
      </c>
      <c r="AJ8" s="24"/>
      <c r="AK8" s="24"/>
      <c r="AL8" s="24"/>
      <c r="AN8" s="49">
        <f t="shared" si="19"/>
        <v>173520</v>
      </c>
      <c r="AO8" s="268">
        <v>86760</v>
      </c>
      <c r="AP8" s="49">
        <f t="shared" si="20"/>
        <v>86760</v>
      </c>
      <c r="AQ8" s="49">
        <f t="shared" si="21"/>
        <v>146840</v>
      </c>
      <c r="AR8" s="268">
        <v>73420</v>
      </c>
      <c r="AS8" s="49">
        <f t="shared" si="22"/>
        <v>73420</v>
      </c>
      <c r="AT8" s="49">
        <f t="shared" si="23"/>
        <v>18680</v>
      </c>
      <c r="AU8" s="268">
        <v>9340</v>
      </c>
      <c r="AV8" s="49">
        <f t="shared" si="24"/>
        <v>9340</v>
      </c>
      <c r="AW8" s="49">
        <f t="shared" si="25"/>
        <v>51820</v>
      </c>
      <c r="AX8" s="268">
        <v>17600</v>
      </c>
      <c r="AY8" s="268">
        <v>34220</v>
      </c>
      <c r="AZ8" s="49">
        <f t="shared" si="26"/>
        <v>16110</v>
      </c>
      <c r="BA8" s="49"/>
      <c r="BB8" s="268">
        <v>16110</v>
      </c>
    </row>
    <row r="9" spans="1:54" x14ac:dyDescent="0.3">
      <c r="A9" s="47">
        <v>4</v>
      </c>
      <c r="B9" s="293" t="str">
        <f t="shared" ca="1" si="9"/>
        <v>김서정</v>
      </c>
      <c r="C9" s="293" t="str">
        <f t="shared" ca="1" si="10"/>
        <v>780828-2******</v>
      </c>
      <c r="D9" s="293" t="str">
        <f t="shared" ca="1" si="11"/>
        <v>501여단 4대대</v>
      </c>
      <c r="E9" s="94" t="str">
        <f t="shared" ca="1" si="12"/>
        <v>민간조리원</v>
      </c>
      <c r="F9" s="95">
        <f t="shared" ca="1" si="13"/>
        <v>0</v>
      </c>
      <c r="G9" s="49"/>
      <c r="H9" s="49"/>
      <c r="I9" s="49"/>
      <c r="J9" s="151">
        <f t="shared" si="14"/>
        <v>8978.9</v>
      </c>
      <c r="K9" s="151">
        <f t="shared" si="15"/>
        <v>13468.205741626796</v>
      </c>
      <c r="L9" s="151">
        <f t="shared" si="16"/>
        <v>6734.1028708133981</v>
      </c>
      <c r="M9" s="23"/>
      <c r="N9" s="23"/>
      <c r="O9" s="23"/>
      <c r="P9" s="34">
        <f t="shared" si="27"/>
        <v>1946570</v>
      </c>
      <c r="Q9" s="152">
        <f t="shared" si="0"/>
        <v>100000</v>
      </c>
      <c r="R9" s="34">
        <f t="shared" si="1"/>
        <v>1846570</v>
      </c>
      <c r="S9" s="34">
        <f t="shared" ca="1" si="2"/>
        <v>214800</v>
      </c>
      <c r="T9" s="34">
        <f t="shared" ca="1" si="3"/>
        <v>1731770</v>
      </c>
      <c r="U9" s="24">
        <f t="shared" si="17"/>
        <v>1736570</v>
      </c>
      <c r="V9" s="34">
        <f t="shared" si="28"/>
        <v>0</v>
      </c>
      <c r="W9" s="34">
        <f t="shared" si="28"/>
        <v>0</v>
      </c>
      <c r="X9" s="34">
        <f t="shared" si="18"/>
        <v>0</v>
      </c>
      <c r="Y9" s="24">
        <v>70000</v>
      </c>
      <c r="Z9" s="24">
        <v>140000</v>
      </c>
      <c r="AA9" s="24"/>
      <c r="AB9" s="24"/>
      <c r="AC9" s="24"/>
      <c r="AD9" s="34">
        <f ca="1">IF(R9&gt;1060000,INDEX(간이세액표!A:L,MATCH(R9,간이세액표!A:A,3),F9+3),0)</f>
        <v>15940</v>
      </c>
      <c r="AE9" s="34">
        <f t="shared" ca="1" si="4"/>
        <v>1590</v>
      </c>
      <c r="AF9" s="46">
        <f t="shared" si="5"/>
        <v>94450</v>
      </c>
      <c r="AG9" s="46">
        <f t="shared" si="6"/>
        <v>74400</v>
      </c>
      <c r="AH9" s="46">
        <f t="shared" si="7"/>
        <v>9530</v>
      </c>
      <c r="AI9" s="46">
        <f t="shared" si="8"/>
        <v>18890</v>
      </c>
      <c r="AJ9" s="24"/>
      <c r="AK9" s="24"/>
      <c r="AL9" s="24"/>
      <c r="AN9" s="49">
        <f t="shared" si="19"/>
        <v>188900</v>
      </c>
      <c r="AO9" s="268">
        <v>94450</v>
      </c>
      <c r="AP9" s="49">
        <f t="shared" si="20"/>
        <v>94450</v>
      </c>
      <c r="AQ9" s="49">
        <f t="shared" si="21"/>
        <v>148800</v>
      </c>
      <c r="AR9" s="268">
        <v>74400</v>
      </c>
      <c r="AS9" s="49">
        <f t="shared" si="22"/>
        <v>74400</v>
      </c>
      <c r="AT9" s="49">
        <f t="shared" si="23"/>
        <v>19060</v>
      </c>
      <c r="AU9" s="268">
        <v>9530</v>
      </c>
      <c r="AV9" s="49">
        <f t="shared" si="24"/>
        <v>9530</v>
      </c>
      <c r="AW9" s="49">
        <f t="shared" si="25"/>
        <v>55620</v>
      </c>
      <c r="AX9" s="268">
        <v>18890</v>
      </c>
      <c r="AY9" s="268">
        <v>36730</v>
      </c>
      <c r="AZ9" s="49">
        <f t="shared" si="26"/>
        <v>17290</v>
      </c>
      <c r="BA9" s="49"/>
      <c r="BB9" s="268">
        <v>17290</v>
      </c>
    </row>
    <row r="10" spans="1:54" x14ac:dyDescent="0.3">
      <c r="A10" s="47">
        <v>5</v>
      </c>
      <c r="B10" s="94" t="str">
        <f t="shared" ca="1" si="9"/>
        <v>윤정여</v>
      </c>
      <c r="C10" s="94" t="str">
        <f t="shared" ca="1" si="10"/>
        <v>691023-2******</v>
      </c>
      <c r="D10" s="94" t="str">
        <f t="shared" ca="1" si="11"/>
        <v>501여단 6대대</v>
      </c>
      <c r="E10" s="94" t="str">
        <f t="shared" ca="1" si="12"/>
        <v>민간조리원</v>
      </c>
      <c r="F10" s="95">
        <f t="shared" ca="1" si="13"/>
        <v>0</v>
      </c>
      <c r="G10" s="49"/>
      <c r="H10" s="49"/>
      <c r="I10" s="49"/>
      <c r="J10" s="151">
        <f t="shared" si="14"/>
        <v>8978.9</v>
      </c>
      <c r="K10" s="151">
        <f t="shared" si="15"/>
        <v>13468.205741626796</v>
      </c>
      <c r="L10" s="151">
        <f t="shared" si="16"/>
        <v>6734.1028708133981</v>
      </c>
      <c r="M10" s="23"/>
      <c r="N10" s="23"/>
      <c r="O10" s="23"/>
      <c r="P10" s="34">
        <f t="shared" si="27"/>
        <v>1956570</v>
      </c>
      <c r="Q10" s="152">
        <f t="shared" si="0"/>
        <v>100000</v>
      </c>
      <c r="R10" s="34">
        <f t="shared" si="1"/>
        <v>1856570</v>
      </c>
      <c r="S10" s="34">
        <f t="shared" ca="1" si="2"/>
        <v>219080</v>
      </c>
      <c r="T10" s="34">
        <f t="shared" ca="1" si="3"/>
        <v>1737490</v>
      </c>
      <c r="U10" s="24">
        <f t="shared" si="17"/>
        <v>1736570</v>
      </c>
      <c r="V10" s="34">
        <f t="shared" si="28"/>
        <v>0</v>
      </c>
      <c r="W10" s="34">
        <f t="shared" si="28"/>
        <v>0</v>
      </c>
      <c r="X10" s="34">
        <f t="shared" si="18"/>
        <v>0</v>
      </c>
      <c r="Y10" s="24">
        <v>70000</v>
      </c>
      <c r="Z10" s="24">
        <v>140000</v>
      </c>
      <c r="AA10" s="24"/>
      <c r="AB10" s="24"/>
      <c r="AC10" s="24">
        <v>10000</v>
      </c>
      <c r="AD10" s="34">
        <f ca="1">IF(R10&gt;1060000,INDEX(간이세액표!A:L,MATCH(R10,간이세액표!A:A,3),F10+3),0)</f>
        <v>16150</v>
      </c>
      <c r="AE10" s="34">
        <f t="shared" ca="1" si="4"/>
        <v>1610</v>
      </c>
      <c r="AF10" s="46">
        <f t="shared" si="5"/>
        <v>90630</v>
      </c>
      <c r="AG10" s="46">
        <f t="shared" si="6"/>
        <v>81950</v>
      </c>
      <c r="AH10" s="46">
        <f t="shared" si="7"/>
        <v>10370</v>
      </c>
      <c r="AI10" s="46">
        <f t="shared" si="8"/>
        <v>18370</v>
      </c>
      <c r="AJ10" s="24"/>
      <c r="AK10" s="24"/>
      <c r="AL10" s="24"/>
      <c r="AN10" s="49">
        <f t="shared" si="19"/>
        <v>181260</v>
      </c>
      <c r="AO10" s="268">
        <v>90630</v>
      </c>
      <c r="AP10" s="49">
        <f t="shared" si="20"/>
        <v>90630</v>
      </c>
      <c r="AQ10" s="49">
        <f t="shared" si="21"/>
        <v>163900</v>
      </c>
      <c r="AR10" s="268">
        <v>81950</v>
      </c>
      <c r="AS10" s="49">
        <f t="shared" si="22"/>
        <v>81950</v>
      </c>
      <c r="AT10" s="49">
        <f t="shared" si="23"/>
        <v>20740</v>
      </c>
      <c r="AU10" s="268">
        <v>10370</v>
      </c>
      <c r="AV10" s="49">
        <f t="shared" si="24"/>
        <v>10370</v>
      </c>
      <c r="AW10" s="49">
        <f t="shared" si="25"/>
        <v>54090</v>
      </c>
      <c r="AX10" s="268">
        <v>18370</v>
      </c>
      <c r="AY10" s="268">
        <v>35720</v>
      </c>
      <c r="AZ10" s="49">
        <f t="shared" si="26"/>
        <v>16820</v>
      </c>
      <c r="BA10" s="49"/>
      <c r="BB10" s="268">
        <v>16820</v>
      </c>
    </row>
    <row r="11" spans="1:54" x14ac:dyDescent="0.3">
      <c r="A11" s="47">
        <v>6</v>
      </c>
      <c r="B11" s="293" t="str">
        <f t="shared" ca="1" si="9"/>
        <v>홍정희</v>
      </c>
      <c r="C11" s="293" t="str">
        <f t="shared" ca="1" si="10"/>
        <v>611210-2******</v>
      </c>
      <c r="D11" s="293" t="str">
        <f t="shared" ca="1" si="11"/>
        <v>501여단 7대대</v>
      </c>
      <c r="E11" s="94" t="str">
        <f t="shared" ca="1" si="12"/>
        <v>민간조리원</v>
      </c>
      <c r="F11" s="95">
        <f t="shared" ca="1" si="13"/>
        <v>0</v>
      </c>
      <c r="G11" s="49"/>
      <c r="H11" s="49"/>
      <c r="I11" s="49"/>
      <c r="J11" s="151">
        <f t="shared" si="14"/>
        <v>9867.1</v>
      </c>
      <c r="K11" s="151">
        <f t="shared" si="15"/>
        <v>14800.55023923445</v>
      </c>
      <c r="L11" s="151">
        <f t="shared" si="16"/>
        <v>7400.2751196172248</v>
      </c>
      <c r="M11" s="23"/>
      <c r="N11" s="23"/>
      <c r="O11" s="23"/>
      <c r="P11" s="34">
        <f t="shared" si="27"/>
        <v>2132210</v>
      </c>
      <c r="Q11" s="152">
        <f t="shared" si="0"/>
        <v>100000</v>
      </c>
      <c r="R11" s="34">
        <f t="shared" si="1"/>
        <v>2032210</v>
      </c>
      <c r="S11" s="34">
        <f t="shared" ca="1" si="2"/>
        <v>126980</v>
      </c>
      <c r="T11" s="34">
        <f t="shared" ca="1" si="3"/>
        <v>2005230</v>
      </c>
      <c r="U11" s="24">
        <f t="shared" ref="U11:U50" si="29">1922210</f>
        <v>1922210</v>
      </c>
      <c r="V11" s="34">
        <f t="shared" si="28"/>
        <v>0</v>
      </c>
      <c r="W11" s="34">
        <f t="shared" si="28"/>
        <v>0</v>
      </c>
      <c r="X11" s="34">
        <f t="shared" si="18"/>
        <v>0</v>
      </c>
      <c r="Y11" s="24">
        <v>70000</v>
      </c>
      <c r="Z11" s="24">
        <v>140000</v>
      </c>
      <c r="AA11" s="24"/>
      <c r="AB11" s="24"/>
      <c r="AC11" s="24"/>
      <c r="AD11" s="34">
        <f ca="1">IF(R11&gt;1060000,INDEX(간이세액표!A:L,MATCH(R11,간이세액표!A:A,3),F11+3),0)</f>
        <v>20490</v>
      </c>
      <c r="AE11" s="34">
        <f t="shared" ca="1" si="4"/>
        <v>2040</v>
      </c>
      <c r="AF11" s="46">
        <f t="shared" si="5"/>
        <v>0</v>
      </c>
      <c r="AG11" s="46">
        <f t="shared" si="6"/>
        <v>76860</v>
      </c>
      <c r="AH11" s="46">
        <f t="shared" si="7"/>
        <v>9760</v>
      </c>
      <c r="AI11" s="46">
        <f t="shared" si="8"/>
        <v>17830</v>
      </c>
      <c r="AJ11" s="24"/>
      <c r="AK11" s="24"/>
      <c r="AL11" s="24"/>
      <c r="AN11" s="49">
        <f t="shared" si="19"/>
        <v>0</v>
      </c>
      <c r="AO11" s="268">
        <f>ROUNDDOWN(G11*'4대보험공제요율표'!$D$4,-1)</f>
        <v>0</v>
      </c>
      <c r="AP11" s="49">
        <f t="shared" si="20"/>
        <v>0</v>
      </c>
      <c r="AQ11" s="49">
        <f t="shared" si="21"/>
        <v>153720</v>
      </c>
      <c r="AR11" s="268">
        <v>76860</v>
      </c>
      <c r="AS11" s="49">
        <f t="shared" si="22"/>
        <v>76860</v>
      </c>
      <c r="AT11" s="49">
        <f t="shared" si="23"/>
        <v>19520</v>
      </c>
      <c r="AU11" s="268">
        <v>9760</v>
      </c>
      <c r="AV11" s="49">
        <f t="shared" si="24"/>
        <v>9760</v>
      </c>
      <c r="AW11" s="49">
        <f t="shared" si="25"/>
        <v>52500</v>
      </c>
      <c r="AX11" s="268">
        <v>17830</v>
      </c>
      <c r="AY11" s="268">
        <v>34670</v>
      </c>
      <c r="AZ11" s="49">
        <f t="shared" si="26"/>
        <v>16330</v>
      </c>
      <c r="BA11" s="49"/>
      <c r="BB11" s="268">
        <v>16330</v>
      </c>
    </row>
    <row r="12" spans="1:54" x14ac:dyDescent="0.3">
      <c r="A12" s="47">
        <v>7</v>
      </c>
      <c r="B12" s="94" t="str">
        <f t="shared" ca="1" si="9"/>
        <v>이숙이</v>
      </c>
      <c r="C12" s="94" t="str">
        <f t="shared" ca="1" si="10"/>
        <v>680604-2******</v>
      </c>
      <c r="D12" s="94" t="str">
        <f t="shared" ca="1" si="11"/>
        <v>120여단 본부</v>
      </c>
      <c r="E12" s="94" t="str">
        <f t="shared" ca="1" si="12"/>
        <v>민간조리원</v>
      </c>
      <c r="F12" s="95">
        <f t="shared" ca="1" si="13"/>
        <v>1</v>
      </c>
      <c r="G12" s="49"/>
      <c r="H12" s="49"/>
      <c r="I12" s="49"/>
      <c r="J12" s="151">
        <f t="shared" si="14"/>
        <v>8978.9</v>
      </c>
      <c r="K12" s="151">
        <f t="shared" si="15"/>
        <v>13468.205741626796</v>
      </c>
      <c r="L12" s="151">
        <f t="shared" si="16"/>
        <v>6734.1028708133981</v>
      </c>
      <c r="M12" s="23"/>
      <c r="N12" s="23"/>
      <c r="O12" s="23"/>
      <c r="P12" s="34">
        <f t="shared" si="27"/>
        <v>1956570</v>
      </c>
      <c r="Q12" s="152">
        <f t="shared" si="0"/>
        <v>100000</v>
      </c>
      <c r="R12" s="34">
        <f t="shared" si="1"/>
        <v>1856570</v>
      </c>
      <c r="S12" s="34">
        <f t="shared" ca="1" si="2"/>
        <v>206100</v>
      </c>
      <c r="T12" s="34">
        <f t="shared" ca="1" si="3"/>
        <v>1750470</v>
      </c>
      <c r="U12" s="24">
        <f>1922210-185640</f>
        <v>1736570</v>
      </c>
      <c r="V12" s="34">
        <f t="shared" si="28"/>
        <v>0</v>
      </c>
      <c r="W12" s="34">
        <f t="shared" si="28"/>
        <v>0</v>
      </c>
      <c r="X12" s="34">
        <f t="shared" si="18"/>
        <v>0</v>
      </c>
      <c r="Y12" s="24">
        <v>70000</v>
      </c>
      <c r="Z12" s="24">
        <v>140000</v>
      </c>
      <c r="AA12" s="24"/>
      <c r="AB12" s="24"/>
      <c r="AC12" s="24">
        <v>10000</v>
      </c>
      <c r="AD12" s="34">
        <f ca="1">IF(R12&gt;1060000,INDEX(간이세액표!A:L,MATCH(R12,간이세액표!A:A,3),F12+3),0)</f>
        <v>11650</v>
      </c>
      <c r="AE12" s="34">
        <f t="shared" ca="1" si="4"/>
        <v>1160</v>
      </c>
      <c r="AF12" s="46">
        <f t="shared" si="5"/>
        <v>91390</v>
      </c>
      <c r="AG12" s="46">
        <f t="shared" si="6"/>
        <v>74760</v>
      </c>
      <c r="AH12" s="46">
        <f t="shared" si="7"/>
        <v>9510</v>
      </c>
      <c r="AI12" s="46">
        <f t="shared" si="8"/>
        <v>17630</v>
      </c>
      <c r="AJ12" s="24"/>
      <c r="AK12" s="24"/>
      <c r="AL12" s="24"/>
      <c r="AN12" s="49">
        <f t="shared" si="19"/>
        <v>182780</v>
      </c>
      <c r="AO12" s="268">
        <v>91390</v>
      </c>
      <c r="AP12" s="49">
        <f t="shared" si="20"/>
        <v>91390</v>
      </c>
      <c r="AQ12" s="49">
        <f t="shared" si="21"/>
        <v>149520</v>
      </c>
      <c r="AR12" s="268">
        <v>74760</v>
      </c>
      <c r="AS12" s="49">
        <f t="shared" si="22"/>
        <v>74760</v>
      </c>
      <c r="AT12" s="49">
        <f t="shared" si="23"/>
        <v>19020</v>
      </c>
      <c r="AU12" s="268">
        <v>9510</v>
      </c>
      <c r="AV12" s="49">
        <f t="shared" si="24"/>
        <v>9510</v>
      </c>
      <c r="AW12" s="49">
        <f t="shared" si="25"/>
        <v>51910</v>
      </c>
      <c r="AX12" s="268">
        <v>17630</v>
      </c>
      <c r="AY12" s="268">
        <v>34280</v>
      </c>
      <c r="AZ12" s="49">
        <f t="shared" si="26"/>
        <v>16140</v>
      </c>
      <c r="BA12" s="49"/>
      <c r="BB12" s="268">
        <v>16140</v>
      </c>
    </row>
    <row r="13" spans="1:54" x14ac:dyDescent="0.3">
      <c r="A13" s="47">
        <v>8</v>
      </c>
      <c r="B13" s="293" t="str">
        <f t="shared" ca="1" si="9"/>
        <v>박순득</v>
      </c>
      <c r="C13" s="293" t="str">
        <f t="shared" ca="1" si="10"/>
        <v>610119-2******</v>
      </c>
      <c r="D13" s="293" t="str">
        <f t="shared" ca="1" si="11"/>
        <v>120여단 1대대</v>
      </c>
      <c r="E13" s="94" t="str">
        <f t="shared" ca="1" si="12"/>
        <v>민간조리원</v>
      </c>
      <c r="F13" s="95">
        <f t="shared" ca="1" si="13"/>
        <v>0</v>
      </c>
      <c r="G13" s="49"/>
      <c r="H13" s="49"/>
      <c r="I13" s="49"/>
      <c r="J13" s="151">
        <f t="shared" si="14"/>
        <v>8978.9</v>
      </c>
      <c r="K13" s="151">
        <f t="shared" si="15"/>
        <v>13468.205741626796</v>
      </c>
      <c r="L13" s="151">
        <f t="shared" si="16"/>
        <v>6734.1028708133981</v>
      </c>
      <c r="M13" s="23"/>
      <c r="N13" s="23"/>
      <c r="O13" s="23"/>
      <c r="P13" s="34">
        <f t="shared" si="27"/>
        <v>1946570</v>
      </c>
      <c r="Q13" s="152">
        <f t="shared" si="0"/>
        <v>100000</v>
      </c>
      <c r="R13" s="34">
        <f t="shared" si="1"/>
        <v>1846570</v>
      </c>
      <c r="S13" s="34">
        <f t="shared" ca="1" si="2"/>
        <v>121150</v>
      </c>
      <c r="T13" s="34">
        <f t="shared" ca="1" si="3"/>
        <v>1825420</v>
      </c>
      <c r="U13" s="24">
        <f>1922210-185640</f>
        <v>1736570</v>
      </c>
      <c r="V13" s="34">
        <f t="shared" si="28"/>
        <v>0</v>
      </c>
      <c r="W13" s="34">
        <f t="shared" si="28"/>
        <v>0</v>
      </c>
      <c r="X13" s="34">
        <f t="shared" si="18"/>
        <v>0</v>
      </c>
      <c r="Y13" s="24">
        <v>70000</v>
      </c>
      <c r="Z13" s="24">
        <v>140000</v>
      </c>
      <c r="AA13" s="24"/>
      <c r="AB13" s="24"/>
      <c r="AC13" s="24"/>
      <c r="AD13" s="34">
        <f ca="1">IF(R13&gt;1060000,INDEX(간이세액표!A:L,MATCH(R13,간이세액표!A:A,3),F13+3),0)</f>
        <v>15940</v>
      </c>
      <c r="AE13" s="34">
        <f t="shared" ca="1" si="4"/>
        <v>1590</v>
      </c>
      <c r="AF13" s="46">
        <f t="shared" si="5"/>
        <v>0</v>
      </c>
      <c r="AG13" s="46">
        <f t="shared" si="6"/>
        <v>76120</v>
      </c>
      <c r="AH13" s="46">
        <f t="shared" si="7"/>
        <v>9670</v>
      </c>
      <c r="AI13" s="46">
        <f t="shared" si="8"/>
        <v>17830</v>
      </c>
      <c r="AJ13" s="24"/>
      <c r="AK13" s="24"/>
      <c r="AL13" s="24"/>
      <c r="AN13" s="49">
        <f t="shared" si="19"/>
        <v>0</v>
      </c>
      <c r="AO13" s="268">
        <f>ROUNDDOWN(G13*'4대보험공제요율표'!$D$4,-1)</f>
        <v>0</v>
      </c>
      <c r="AP13" s="49">
        <f t="shared" si="20"/>
        <v>0</v>
      </c>
      <c r="AQ13" s="49">
        <f t="shared" si="21"/>
        <v>152240</v>
      </c>
      <c r="AR13" s="268">
        <v>76120</v>
      </c>
      <c r="AS13" s="49">
        <f t="shared" si="22"/>
        <v>76120</v>
      </c>
      <c r="AT13" s="49">
        <f t="shared" si="23"/>
        <v>19340</v>
      </c>
      <c r="AU13" s="268">
        <v>9670</v>
      </c>
      <c r="AV13" s="49">
        <f t="shared" si="24"/>
        <v>9670</v>
      </c>
      <c r="AW13" s="49">
        <f t="shared" si="25"/>
        <v>52500</v>
      </c>
      <c r="AX13" s="268">
        <v>17830</v>
      </c>
      <c r="AY13" s="268">
        <v>34670</v>
      </c>
      <c r="AZ13" s="49">
        <f t="shared" si="26"/>
        <v>16330</v>
      </c>
      <c r="BA13" s="49"/>
      <c r="BB13" s="268">
        <v>16330</v>
      </c>
    </row>
    <row r="14" spans="1:54" x14ac:dyDescent="0.3">
      <c r="A14" s="47">
        <v>9</v>
      </c>
      <c r="B14" s="94" t="str">
        <f t="shared" ca="1" si="9"/>
        <v>양희자</v>
      </c>
      <c r="C14" s="94" t="str">
        <f t="shared" ca="1" si="10"/>
        <v>670115-2******</v>
      </c>
      <c r="D14" s="94" t="str">
        <f t="shared" ca="1" si="11"/>
        <v>120여단 2대대</v>
      </c>
      <c r="E14" s="94" t="str">
        <f t="shared" ca="1" si="12"/>
        <v>민간조리원</v>
      </c>
      <c r="F14" s="95">
        <f t="shared" ca="1" si="13"/>
        <v>0</v>
      </c>
      <c r="G14" s="49"/>
      <c r="H14" s="49"/>
      <c r="I14" s="49"/>
      <c r="J14" s="151">
        <f t="shared" si="14"/>
        <v>8978.9</v>
      </c>
      <c r="K14" s="151">
        <f t="shared" si="15"/>
        <v>13468.205741626796</v>
      </c>
      <c r="L14" s="151">
        <f t="shared" si="16"/>
        <v>6734.1028708133981</v>
      </c>
      <c r="M14" s="23"/>
      <c r="N14" s="23"/>
      <c r="O14" s="23"/>
      <c r="P14" s="34">
        <f t="shared" si="27"/>
        <v>1956570</v>
      </c>
      <c r="Q14" s="152">
        <f t="shared" si="0"/>
        <v>100000</v>
      </c>
      <c r="R14" s="34">
        <f t="shared" si="1"/>
        <v>1856570</v>
      </c>
      <c r="S14" s="34">
        <f t="shared" ca="1" si="2"/>
        <v>214480</v>
      </c>
      <c r="T14" s="34">
        <f t="shared" ca="1" si="3"/>
        <v>1742090</v>
      </c>
      <c r="U14" s="24">
        <f t="shared" ref="U14:U30" si="30">1922210-185640</f>
        <v>1736570</v>
      </c>
      <c r="V14" s="34">
        <f t="shared" si="28"/>
        <v>0</v>
      </c>
      <c r="W14" s="34">
        <f t="shared" si="28"/>
        <v>0</v>
      </c>
      <c r="X14" s="34">
        <f t="shared" si="18"/>
        <v>0</v>
      </c>
      <c r="Y14" s="24">
        <v>70000</v>
      </c>
      <c r="Z14" s="24">
        <v>140000</v>
      </c>
      <c r="AA14" s="24"/>
      <c r="AB14" s="24"/>
      <c r="AC14" s="24">
        <v>10000</v>
      </c>
      <c r="AD14" s="34">
        <f ca="1">IF(R14&gt;1060000,INDEX(간이세액표!A:L,MATCH(R14,간이세액표!A:A,3),F14+3),0)</f>
        <v>16150</v>
      </c>
      <c r="AE14" s="34">
        <f t="shared" ca="1" si="4"/>
        <v>1610</v>
      </c>
      <c r="AF14" s="46">
        <f t="shared" si="5"/>
        <v>92380</v>
      </c>
      <c r="AG14" s="46">
        <f t="shared" si="6"/>
        <v>76760</v>
      </c>
      <c r="AH14" s="46">
        <f t="shared" si="7"/>
        <v>9750</v>
      </c>
      <c r="AI14" s="46">
        <f t="shared" si="8"/>
        <v>17830</v>
      </c>
      <c r="AJ14" s="24"/>
      <c r="AK14" s="24"/>
      <c r="AL14" s="24"/>
      <c r="AN14" s="49">
        <f t="shared" si="19"/>
        <v>184760</v>
      </c>
      <c r="AO14" s="268">
        <v>92380</v>
      </c>
      <c r="AP14" s="49">
        <f t="shared" si="20"/>
        <v>92380</v>
      </c>
      <c r="AQ14" s="49">
        <f t="shared" si="21"/>
        <v>153520</v>
      </c>
      <c r="AR14" s="268">
        <v>76760</v>
      </c>
      <c r="AS14" s="49">
        <f t="shared" si="22"/>
        <v>76760</v>
      </c>
      <c r="AT14" s="49">
        <f t="shared" si="23"/>
        <v>19500</v>
      </c>
      <c r="AU14" s="268">
        <v>9750</v>
      </c>
      <c r="AV14" s="49">
        <f t="shared" si="24"/>
        <v>9750</v>
      </c>
      <c r="AW14" s="49">
        <f t="shared" si="25"/>
        <v>52500</v>
      </c>
      <c r="AX14" s="268">
        <v>17830</v>
      </c>
      <c r="AY14" s="268">
        <v>34670</v>
      </c>
      <c r="AZ14" s="49">
        <f t="shared" si="26"/>
        <v>16330</v>
      </c>
      <c r="BA14" s="49"/>
      <c r="BB14" s="268">
        <v>16330</v>
      </c>
    </row>
    <row r="15" spans="1:54" x14ac:dyDescent="0.3">
      <c r="A15" s="47">
        <v>10</v>
      </c>
      <c r="B15" s="94" t="str">
        <f t="shared" ca="1" si="9"/>
        <v>권경임</v>
      </c>
      <c r="C15" s="94" t="str">
        <f t="shared" ca="1" si="10"/>
        <v>640419-2******</v>
      </c>
      <c r="D15" s="94" t="str">
        <f t="shared" ca="1" si="11"/>
        <v>120여단 3대대</v>
      </c>
      <c r="E15" s="94" t="str">
        <f t="shared" ca="1" si="12"/>
        <v>민간조리원</v>
      </c>
      <c r="F15" s="95">
        <f t="shared" ca="1" si="13"/>
        <v>2</v>
      </c>
      <c r="G15" s="49"/>
      <c r="H15" s="49"/>
      <c r="I15" s="49"/>
      <c r="J15" s="151">
        <f t="shared" si="14"/>
        <v>8978.9</v>
      </c>
      <c r="K15" s="151">
        <f t="shared" si="15"/>
        <v>13468.205741626796</v>
      </c>
      <c r="L15" s="151">
        <f t="shared" si="16"/>
        <v>6734.1028708133981</v>
      </c>
      <c r="M15" s="23"/>
      <c r="N15" s="23"/>
      <c r="O15" s="23"/>
      <c r="P15" s="34">
        <f t="shared" si="27"/>
        <v>1956570</v>
      </c>
      <c r="Q15" s="152">
        <f t="shared" si="0"/>
        <v>100000</v>
      </c>
      <c r="R15" s="34">
        <f t="shared" si="1"/>
        <v>1856570</v>
      </c>
      <c r="S15" s="34">
        <f t="shared" ca="1" si="2"/>
        <v>196850</v>
      </c>
      <c r="T15" s="34">
        <f t="shared" ca="1" si="3"/>
        <v>1759720</v>
      </c>
      <c r="U15" s="24">
        <f t="shared" si="30"/>
        <v>1736570</v>
      </c>
      <c r="V15" s="34">
        <f t="shared" si="28"/>
        <v>0</v>
      </c>
      <c r="W15" s="34">
        <f t="shared" si="28"/>
        <v>0</v>
      </c>
      <c r="X15" s="34">
        <f t="shared" si="18"/>
        <v>0</v>
      </c>
      <c r="Y15" s="24">
        <v>70000</v>
      </c>
      <c r="Z15" s="24">
        <v>140000</v>
      </c>
      <c r="AA15" s="24"/>
      <c r="AB15" s="24"/>
      <c r="AC15" s="24">
        <v>10000</v>
      </c>
      <c r="AD15" s="34">
        <f ca="1">IF(R15&gt;1060000,INDEX(간이세액표!A:L,MATCH(R15,간이세액표!A:A,3),F15+3),0)</f>
        <v>3620</v>
      </c>
      <c r="AE15" s="34">
        <f t="shared" ca="1" si="4"/>
        <v>360</v>
      </c>
      <c r="AF15" s="46">
        <f t="shared" si="5"/>
        <v>91350</v>
      </c>
      <c r="AG15" s="46">
        <f t="shared" si="6"/>
        <v>74440</v>
      </c>
      <c r="AH15" s="46">
        <f t="shared" si="7"/>
        <v>9460</v>
      </c>
      <c r="AI15" s="46">
        <f t="shared" si="8"/>
        <v>17620</v>
      </c>
      <c r="AJ15" s="24"/>
      <c r="AK15" s="24"/>
      <c r="AL15" s="24"/>
      <c r="AN15" s="49">
        <f t="shared" si="19"/>
        <v>182700</v>
      </c>
      <c r="AO15" s="268">
        <v>91350</v>
      </c>
      <c r="AP15" s="49">
        <f t="shared" si="20"/>
        <v>91350</v>
      </c>
      <c r="AQ15" s="49">
        <f t="shared" si="21"/>
        <v>148880</v>
      </c>
      <c r="AR15" s="268">
        <v>74440</v>
      </c>
      <c r="AS15" s="49">
        <f t="shared" si="22"/>
        <v>74440</v>
      </c>
      <c r="AT15" s="49">
        <f t="shared" si="23"/>
        <v>18920</v>
      </c>
      <c r="AU15" s="268">
        <v>9460</v>
      </c>
      <c r="AV15" s="49">
        <f t="shared" si="24"/>
        <v>9460</v>
      </c>
      <c r="AW15" s="49">
        <f t="shared" si="25"/>
        <v>51880</v>
      </c>
      <c r="AX15" s="268">
        <v>17620</v>
      </c>
      <c r="AY15" s="268">
        <v>34260</v>
      </c>
      <c r="AZ15" s="49">
        <f t="shared" si="26"/>
        <v>16130</v>
      </c>
      <c r="BA15" s="49"/>
      <c r="BB15" s="268">
        <v>16130</v>
      </c>
    </row>
    <row r="16" spans="1:54" x14ac:dyDescent="0.3">
      <c r="A16" s="47">
        <v>11</v>
      </c>
      <c r="B16" s="293" t="str">
        <f t="shared" ca="1" si="9"/>
        <v>권은숙</v>
      </c>
      <c r="C16" s="293" t="str">
        <f t="shared" ca="1" si="10"/>
        <v>800217-2******</v>
      </c>
      <c r="D16" s="293" t="str">
        <f t="shared" ca="1" si="11"/>
        <v>120여단 3대대</v>
      </c>
      <c r="E16" s="94" t="str">
        <f t="shared" ca="1" si="12"/>
        <v>민간조리원</v>
      </c>
      <c r="F16" s="95">
        <f t="shared" ca="1" si="13"/>
        <v>0</v>
      </c>
      <c r="G16" s="49"/>
      <c r="H16" s="49"/>
      <c r="I16" s="49"/>
      <c r="J16" s="151">
        <f t="shared" si="14"/>
        <v>8978.9</v>
      </c>
      <c r="K16" s="151">
        <f t="shared" si="15"/>
        <v>13468.205741626796</v>
      </c>
      <c r="L16" s="151">
        <f t="shared" si="16"/>
        <v>6734.1028708133981</v>
      </c>
      <c r="M16" s="23"/>
      <c r="N16" s="23"/>
      <c r="O16" s="23"/>
      <c r="P16" s="34">
        <f t="shared" si="27"/>
        <v>1946570</v>
      </c>
      <c r="Q16" s="152">
        <f t="shared" si="0"/>
        <v>100000</v>
      </c>
      <c r="R16" s="34">
        <f t="shared" si="1"/>
        <v>1846570</v>
      </c>
      <c r="S16" s="34">
        <f t="shared" ca="1" si="2"/>
        <v>213860</v>
      </c>
      <c r="T16" s="34">
        <f t="shared" ca="1" si="3"/>
        <v>1732710</v>
      </c>
      <c r="U16" s="24">
        <f t="shared" si="30"/>
        <v>1736570</v>
      </c>
      <c r="V16" s="34">
        <f t="shared" si="28"/>
        <v>0</v>
      </c>
      <c r="W16" s="34">
        <f t="shared" si="28"/>
        <v>0</v>
      </c>
      <c r="X16" s="34">
        <f t="shared" si="18"/>
        <v>0</v>
      </c>
      <c r="Y16" s="24">
        <v>70000</v>
      </c>
      <c r="Z16" s="24">
        <v>140000</v>
      </c>
      <c r="AA16" s="24"/>
      <c r="AB16" s="24"/>
      <c r="AC16" s="24"/>
      <c r="AD16" s="34">
        <f ca="1">IF(R16&gt;1060000,INDEX(간이세액표!A:L,MATCH(R16,간이세액표!A:A,3),F16+3),0)</f>
        <v>15940</v>
      </c>
      <c r="AE16" s="34">
        <f t="shared" ca="1" si="4"/>
        <v>1590</v>
      </c>
      <c r="AF16" s="46">
        <f t="shared" si="5"/>
        <v>94000</v>
      </c>
      <c r="AG16" s="46">
        <f t="shared" si="6"/>
        <v>74050</v>
      </c>
      <c r="AH16" s="46">
        <f t="shared" si="7"/>
        <v>9480</v>
      </c>
      <c r="AI16" s="46">
        <f t="shared" si="8"/>
        <v>18800</v>
      </c>
      <c r="AJ16" s="24"/>
      <c r="AK16" s="24"/>
      <c r="AL16" s="24"/>
      <c r="AN16" s="49">
        <f t="shared" si="19"/>
        <v>188000</v>
      </c>
      <c r="AO16" s="268">
        <v>94000</v>
      </c>
      <c r="AP16" s="49">
        <f t="shared" si="20"/>
        <v>94000</v>
      </c>
      <c r="AQ16" s="49">
        <f t="shared" si="21"/>
        <v>148100</v>
      </c>
      <c r="AR16" s="268">
        <v>74050</v>
      </c>
      <c r="AS16" s="49">
        <f t="shared" si="22"/>
        <v>74050</v>
      </c>
      <c r="AT16" s="49">
        <f t="shared" si="23"/>
        <v>18960</v>
      </c>
      <c r="AU16" s="268">
        <v>9480</v>
      </c>
      <c r="AV16" s="49">
        <f t="shared" si="24"/>
        <v>9480</v>
      </c>
      <c r="AW16" s="49">
        <f t="shared" si="25"/>
        <v>55350</v>
      </c>
      <c r="AX16" s="268">
        <v>18800</v>
      </c>
      <c r="AY16" s="268">
        <v>36550</v>
      </c>
      <c r="AZ16" s="49">
        <f t="shared" si="26"/>
        <v>17210</v>
      </c>
      <c r="BA16" s="49"/>
      <c r="BB16" s="268">
        <v>17210</v>
      </c>
    </row>
    <row r="17" spans="1:54" x14ac:dyDescent="0.3">
      <c r="A17" s="47">
        <v>12</v>
      </c>
      <c r="B17" s="94" t="str">
        <f t="shared" ca="1" si="9"/>
        <v>김명순</v>
      </c>
      <c r="C17" s="94" t="str">
        <f t="shared" ca="1" si="10"/>
        <v>670305-2******</v>
      </c>
      <c r="D17" s="94" t="str">
        <f t="shared" ca="1" si="11"/>
        <v>120여단 5대대</v>
      </c>
      <c r="E17" s="94" t="str">
        <f t="shared" ca="1" si="12"/>
        <v>민간조리원</v>
      </c>
      <c r="F17" s="95">
        <f t="shared" ca="1" si="13"/>
        <v>0</v>
      </c>
      <c r="G17" s="49"/>
      <c r="H17" s="49"/>
      <c r="I17" s="49"/>
      <c r="J17" s="151">
        <f t="shared" si="14"/>
        <v>8978.9</v>
      </c>
      <c r="K17" s="151">
        <f t="shared" si="15"/>
        <v>13468.205741626796</v>
      </c>
      <c r="L17" s="151">
        <f t="shared" si="16"/>
        <v>6734.1028708133981</v>
      </c>
      <c r="M17" s="23"/>
      <c r="N17" s="23"/>
      <c r="O17" s="23"/>
      <c r="P17" s="34">
        <f t="shared" si="27"/>
        <v>1956570</v>
      </c>
      <c r="Q17" s="152">
        <f t="shared" si="0"/>
        <v>100000</v>
      </c>
      <c r="R17" s="34">
        <f t="shared" si="1"/>
        <v>1856570</v>
      </c>
      <c r="S17" s="34">
        <f t="shared" ca="1" si="2"/>
        <v>213070</v>
      </c>
      <c r="T17" s="34">
        <f t="shared" ca="1" si="3"/>
        <v>1743500</v>
      </c>
      <c r="U17" s="24">
        <f t="shared" si="30"/>
        <v>1736570</v>
      </c>
      <c r="V17" s="34">
        <f t="shared" si="28"/>
        <v>0</v>
      </c>
      <c r="W17" s="34">
        <f t="shared" si="28"/>
        <v>0</v>
      </c>
      <c r="X17" s="34">
        <f t="shared" si="18"/>
        <v>0</v>
      </c>
      <c r="Y17" s="24">
        <v>70000</v>
      </c>
      <c r="Z17" s="24">
        <v>140000</v>
      </c>
      <c r="AA17" s="24"/>
      <c r="AB17" s="24"/>
      <c r="AC17" s="24">
        <v>10000</v>
      </c>
      <c r="AD17" s="34">
        <f ca="1">IF(R17&gt;1060000,INDEX(간이세액표!A:L,MATCH(R17,간이세액표!A:A,3),F17+3),0)</f>
        <v>16150</v>
      </c>
      <c r="AE17" s="34">
        <f t="shared" ca="1" si="4"/>
        <v>1610</v>
      </c>
      <c r="AF17" s="46">
        <f t="shared" si="5"/>
        <v>92070</v>
      </c>
      <c r="AG17" s="46">
        <f t="shared" si="6"/>
        <v>75830</v>
      </c>
      <c r="AH17" s="46">
        <f t="shared" si="7"/>
        <v>9640</v>
      </c>
      <c r="AI17" s="46">
        <f t="shared" si="8"/>
        <v>17770</v>
      </c>
      <c r="AJ17" s="24"/>
      <c r="AK17" s="24"/>
      <c r="AL17" s="24"/>
      <c r="AN17" s="49">
        <f t="shared" si="19"/>
        <v>184140</v>
      </c>
      <c r="AO17" s="268">
        <v>92070</v>
      </c>
      <c r="AP17" s="49">
        <f t="shared" si="20"/>
        <v>92070</v>
      </c>
      <c r="AQ17" s="49">
        <f t="shared" si="21"/>
        <v>151660</v>
      </c>
      <c r="AR17" s="268">
        <v>75830</v>
      </c>
      <c r="AS17" s="49">
        <f t="shared" si="22"/>
        <v>75830</v>
      </c>
      <c r="AT17" s="49">
        <f t="shared" si="23"/>
        <v>19280</v>
      </c>
      <c r="AU17" s="268">
        <v>9640</v>
      </c>
      <c r="AV17" s="49">
        <f t="shared" si="24"/>
        <v>9640</v>
      </c>
      <c r="AW17" s="49">
        <f t="shared" si="25"/>
        <v>52320</v>
      </c>
      <c r="AX17" s="268">
        <v>17770</v>
      </c>
      <c r="AY17" s="268">
        <v>34550</v>
      </c>
      <c r="AZ17" s="49">
        <f t="shared" si="26"/>
        <v>16270</v>
      </c>
      <c r="BA17" s="49"/>
      <c r="BB17" s="268">
        <v>16270</v>
      </c>
    </row>
    <row r="18" spans="1:54" x14ac:dyDescent="0.3">
      <c r="A18" s="47">
        <v>13</v>
      </c>
      <c r="B18" s="293" t="str">
        <f t="shared" ca="1" si="9"/>
        <v>신명숙</v>
      </c>
      <c r="C18" s="293" t="str">
        <f t="shared" ca="1" si="10"/>
        <v>580528-2******</v>
      </c>
      <c r="D18" s="293" t="str">
        <f t="shared" ca="1" si="11"/>
        <v>120여단 6대대</v>
      </c>
      <c r="E18" s="94" t="str">
        <f t="shared" ca="1" si="12"/>
        <v>민간조리원</v>
      </c>
      <c r="F18" s="95">
        <f t="shared" ca="1" si="13"/>
        <v>1</v>
      </c>
      <c r="G18" s="49"/>
      <c r="H18" s="49"/>
      <c r="I18" s="49"/>
      <c r="J18" s="151">
        <f t="shared" si="14"/>
        <v>8978.9</v>
      </c>
      <c r="K18" s="151">
        <f t="shared" si="15"/>
        <v>13468.205741626796</v>
      </c>
      <c r="L18" s="151">
        <f t="shared" si="16"/>
        <v>6734.1028708133981</v>
      </c>
      <c r="M18" s="23"/>
      <c r="N18" s="23"/>
      <c r="O18" s="23"/>
      <c r="P18" s="34">
        <f t="shared" si="27"/>
        <v>1946570</v>
      </c>
      <c r="Q18" s="152">
        <f t="shared" si="0"/>
        <v>100000</v>
      </c>
      <c r="R18" s="34">
        <f t="shared" si="1"/>
        <v>1846570</v>
      </c>
      <c r="S18" s="34">
        <f t="shared" ca="1" si="2"/>
        <v>114010</v>
      </c>
      <c r="T18" s="34">
        <f t="shared" ca="1" si="3"/>
        <v>1832560</v>
      </c>
      <c r="U18" s="24">
        <f t="shared" si="30"/>
        <v>1736570</v>
      </c>
      <c r="V18" s="34">
        <f t="shared" si="28"/>
        <v>0</v>
      </c>
      <c r="W18" s="34">
        <f t="shared" si="28"/>
        <v>0</v>
      </c>
      <c r="X18" s="34">
        <f t="shared" si="18"/>
        <v>0</v>
      </c>
      <c r="Y18" s="24">
        <v>70000</v>
      </c>
      <c r="Z18" s="24">
        <v>140000</v>
      </c>
      <c r="AA18" s="24"/>
      <c r="AB18" s="24"/>
      <c r="AC18" s="24"/>
      <c r="AD18" s="34">
        <f ca="1">IF(R18&gt;1060000,INDEX(간이세액표!A:L,MATCH(R18,간이세액표!A:A,3),F18+3),0)</f>
        <v>11440</v>
      </c>
      <c r="AE18" s="34">
        <f t="shared" ca="1" si="4"/>
        <v>1140</v>
      </c>
      <c r="AF18" s="46">
        <f t="shared" si="5"/>
        <v>0</v>
      </c>
      <c r="AG18" s="46">
        <f t="shared" si="6"/>
        <v>74150</v>
      </c>
      <c r="AH18" s="46">
        <f t="shared" si="7"/>
        <v>9450</v>
      </c>
      <c r="AI18" s="46">
        <f t="shared" si="8"/>
        <v>17830</v>
      </c>
      <c r="AJ18" s="24"/>
      <c r="AK18" s="24"/>
      <c r="AL18" s="24"/>
      <c r="AN18" s="49">
        <f t="shared" si="19"/>
        <v>0</v>
      </c>
      <c r="AO18" s="268">
        <f>ROUNDDOWN(G18*'4대보험공제요율표'!$D$4,-1)</f>
        <v>0</v>
      </c>
      <c r="AP18" s="49">
        <f t="shared" si="20"/>
        <v>0</v>
      </c>
      <c r="AQ18" s="49">
        <f t="shared" si="21"/>
        <v>148300</v>
      </c>
      <c r="AR18" s="268">
        <v>74150</v>
      </c>
      <c r="AS18" s="49">
        <f t="shared" si="22"/>
        <v>74150</v>
      </c>
      <c r="AT18" s="49">
        <f t="shared" si="23"/>
        <v>18900</v>
      </c>
      <c r="AU18" s="268">
        <v>9450</v>
      </c>
      <c r="AV18" s="49">
        <f t="shared" si="24"/>
        <v>9450</v>
      </c>
      <c r="AW18" s="49">
        <f t="shared" si="25"/>
        <v>52500</v>
      </c>
      <c r="AX18" s="268">
        <v>17830</v>
      </c>
      <c r="AY18" s="268">
        <v>34670</v>
      </c>
      <c r="AZ18" s="49">
        <f t="shared" si="26"/>
        <v>16330</v>
      </c>
      <c r="BA18" s="49"/>
      <c r="BB18" s="268">
        <v>16330</v>
      </c>
    </row>
    <row r="19" spans="1:54" x14ac:dyDescent="0.3">
      <c r="A19" s="47">
        <v>14</v>
      </c>
      <c r="B19" s="94" t="str">
        <f t="shared" ca="1" si="9"/>
        <v>김영경</v>
      </c>
      <c r="C19" s="94" t="str">
        <f t="shared" ca="1" si="10"/>
        <v>770214-2******</v>
      </c>
      <c r="D19" s="94" t="str">
        <f t="shared" ca="1" si="11"/>
        <v>121여단 본부</v>
      </c>
      <c r="E19" s="94" t="str">
        <f t="shared" ca="1" si="12"/>
        <v>민간조리원</v>
      </c>
      <c r="F19" s="95">
        <f t="shared" ca="1" si="13"/>
        <v>0</v>
      </c>
      <c r="G19" s="49"/>
      <c r="H19" s="49"/>
      <c r="I19" s="49"/>
      <c r="J19" s="151">
        <f t="shared" si="14"/>
        <v>8978.9</v>
      </c>
      <c r="K19" s="151">
        <f t="shared" si="15"/>
        <v>13468.205741626796</v>
      </c>
      <c r="L19" s="151">
        <f t="shared" si="16"/>
        <v>6734.1028708133981</v>
      </c>
      <c r="M19" s="23"/>
      <c r="N19" s="23"/>
      <c r="O19" s="23"/>
      <c r="P19" s="34">
        <f t="shared" si="27"/>
        <v>1956570</v>
      </c>
      <c r="Q19" s="152">
        <f t="shared" si="0"/>
        <v>100000</v>
      </c>
      <c r="R19" s="34">
        <f t="shared" si="1"/>
        <v>1856570</v>
      </c>
      <c r="S19" s="34">
        <f t="shared" ca="1" si="2"/>
        <v>207950</v>
      </c>
      <c r="T19" s="34">
        <f t="shared" ca="1" si="3"/>
        <v>1748620</v>
      </c>
      <c r="U19" s="24">
        <f t="shared" si="30"/>
        <v>1736570</v>
      </c>
      <c r="V19" s="34">
        <f t="shared" si="28"/>
        <v>0</v>
      </c>
      <c r="W19" s="34">
        <f t="shared" si="28"/>
        <v>0</v>
      </c>
      <c r="X19" s="34">
        <f t="shared" si="18"/>
        <v>0</v>
      </c>
      <c r="Y19" s="24">
        <v>70000</v>
      </c>
      <c r="Z19" s="24">
        <v>140000</v>
      </c>
      <c r="AA19" s="24"/>
      <c r="AB19" s="24"/>
      <c r="AC19" s="24">
        <v>10000</v>
      </c>
      <c r="AD19" s="34">
        <f ca="1">IF(R19&gt;1060000,INDEX(간이세액표!A:L,MATCH(R19,간이세액표!A:A,3),F19+3),0)</f>
        <v>16150</v>
      </c>
      <c r="AE19" s="34">
        <f t="shared" ca="1" si="4"/>
        <v>1610</v>
      </c>
      <c r="AF19" s="46">
        <f t="shared" si="5"/>
        <v>87520</v>
      </c>
      <c r="AG19" s="46">
        <f t="shared" si="6"/>
        <v>75350</v>
      </c>
      <c r="AH19" s="46">
        <f t="shared" si="7"/>
        <v>9580</v>
      </c>
      <c r="AI19" s="46">
        <f t="shared" si="8"/>
        <v>17740</v>
      </c>
      <c r="AJ19" s="24"/>
      <c r="AK19" s="24"/>
      <c r="AL19" s="24"/>
      <c r="AN19" s="49">
        <f t="shared" si="19"/>
        <v>175040</v>
      </c>
      <c r="AO19" s="268">
        <v>87520</v>
      </c>
      <c r="AP19" s="49">
        <f t="shared" si="20"/>
        <v>87520</v>
      </c>
      <c r="AQ19" s="49">
        <f t="shared" si="21"/>
        <v>150700</v>
      </c>
      <c r="AR19" s="268">
        <v>75350</v>
      </c>
      <c r="AS19" s="49">
        <f t="shared" si="22"/>
        <v>75350</v>
      </c>
      <c r="AT19" s="49">
        <f t="shared" si="23"/>
        <v>19160</v>
      </c>
      <c r="AU19" s="268">
        <v>9580</v>
      </c>
      <c r="AV19" s="49">
        <f t="shared" si="24"/>
        <v>9580</v>
      </c>
      <c r="AW19" s="49">
        <f t="shared" si="25"/>
        <v>52240</v>
      </c>
      <c r="AX19" s="268">
        <v>17740</v>
      </c>
      <c r="AY19" s="268">
        <v>34500</v>
      </c>
      <c r="AZ19" s="49">
        <f t="shared" si="26"/>
        <v>16250</v>
      </c>
      <c r="BA19" s="49"/>
      <c r="BB19" s="268">
        <v>16250</v>
      </c>
    </row>
    <row r="20" spans="1:54" x14ac:dyDescent="0.3">
      <c r="A20" s="47">
        <v>15</v>
      </c>
      <c r="B20" s="293" t="str">
        <f t="shared" ca="1" si="9"/>
        <v>손송주</v>
      </c>
      <c r="C20" s="293" t="str">
        <f t="shared" ca="1" si="10"/>
        <v>760727-2******</v>
      </c>
      <c r="D20" s="293" t="str">
        <f t="shared" ca="1" si="11"/>
        <v>121여단 본부</v>
      </c>
      <c r="E20" s="94" t="str">
        <f t="shared" ca="1" si="12"/>
        <v>민간조리원</v>
      </c>
      <c r="F20" s="95">
        <f t="shared" ca="1" si="13"/>
        <v>0</v>
      </c>
      <c r="G20" s="49"/>
      <c r="H20" s="49"/>
      <c r="I20" s="49"/>
      <c r="J20" s="151">
        <f t="shared" si="14"/>
        <v>8978.9</v>
      </c>
      <c r="K20" s="151">
        <f t="shared" si="15"/>
        <v>13468.205741626796</v>
      </c>
      <c r="L20" s="151">
        <f t="shared" si="16"/>
        <v>6734.1028708133981</v>
      </c>
      <c r="M20" s="23"/>
      <c r="N20" s="23"/>
      <c r="O20" s="23"/>
      <c r="P20" s="34">
        <f t="shared" si="27"/>
        <v>1946570</v>
      </c>
      <c r="Q20" s="152">
        <f t="shared" si="0"/>
        <v>100000</v>
      </c>
      <c r="R20" s="34">
        <f t="shared" si="1"/>
        <v>1846570</v>
      </c>
      <c r="S20" s="34">
        <f t="shared" ca="1" si="2"/>
        <v>213860</v>
      </c>
      <c r="T20" s="34">
        <f t="shared" ca="1" si="3"/>
        <v>1732710</v>
      </c>
      <c r="U20" s="24">
        <f t="shared" si="30"/>
        <v>1736570</v>
      </c>
      <c r="V20" s="34">
        <f t="shared" si="28"/>
        <v>0</v>
      </c>
      <c r="W20" s="34">
        <f t="shared" si="28"/>
        <v>0</v>
      </c>
      <c r="X20" s="34">
        <f t="shared" si="18"/>
        <v>0</v>
      </c>
      <c r="Y20" s="24">
        <v>70000</v>
      </c>
      <c r="Z20" s="24">
        <v>140000</v>
      </c>
      <c r="AA20" s="24"/>
      <c r="AB20" s="24"/>
      <c r="AC20" s="24"/>
      <c r="AD20" s="34">
        <f ca="1">IF(R20&gt;1060000,INDEX(간이세액표!A:L,MATCH(R20,간이세액표!A:A,3),F20+3),0)</f>
        <v>15940</v>
      </c>
      <c r="AE20" s="34">
        <f t="shared" ca="1" si="4"/>
        <v>1590</v>
      </c>
      <c r="AF20" s="46">
        <f t="shared" si="5"/>
        <v>94000</v>
      </c>
      <c r="AG20" s="46">
        <f t="shared" si="6"/>
        <v>74050</v>
      </c>
      <c r="AH20" s="46">
        <f t="shared" si="7"/>
        <v>9480</v>
      </c>
      <c r="AI20" s="46">
        <f t="shared" si="8"/>
        <v>18800</v>
      </c>
      <c r="AJ20" s="24"/>
      <c r="AK20" s="24"/>
      <c r="AL20" s="24"/>
      <c r="AN20" s="49">
        <f t="shared" si="19"/>
        <v>188000</v>
      </c>
      <c r="AO20" s="268">
        <v>94000</v>
      </c>
      <c r="AP20" s="49">
        <f t="shared" si="20"/>
        <v>94000</v>
      </c>
      <c r="AQ20" s="49">
        <f t="shared" si="21"/>
        <v>148100</v>
      </c>
      <c r="AR20" s="268">
        <v>74050</v>
      </c>
      <c r="AS20" s="49">
        <f t="shared" si="22"/>
        <v>74050</v>
      </c>
      <c r="AT20" s="49">
        <f t="shared" si="23"/>
        <v>18960</v>
      </c>
      <c r="AU20" s="268">
        <v>9480</v>
      </c>
      <c r="AV20" s="49">
        <f t="shared" si="24"/>
        <v>9480</v>
      </c>
      <c r="AW20" s="49">
        <f t="shared" si="25"/>
        <v>55350</v>
      </c>
      <c r="AX20" s="268">
        <v>18800</v>
      </c>
      <c r="AY20" s="268">
        <v>36550</v>
      </c>
      <c r="AZ20" s="49">
        <f t="shared" si="26"/>
        <v>17210</v>
      </c>
      <c r="BA20" s="49"/>
      <c r="BB20" s="268">
        <v>17210</v>
      </c>
    </row>
    <row r="21" spans="1:54" x14ac:dyDescent="0.3">
      <c r="A21" s="47">
        <v>16</v>
      </c>
      <c r="B21" s="293" t="str">
        <f t="shared" ca="1" si="9"/>
        <v>박분영</v>
      </c>
      <c r="C21" s="293" t="str">
        <f t="shared" ca="1" si="10"/>
        <v>800502-2******</v>
      </c>
      <c r="D21" s="293" t="str">
        <f t="shared" ca="1" si="11"/>
        <v>121여단 1대대</v>
      </c>
      <c r="E21" s="94" t="str">
        <f t="shared" ca="1" si="12"/>
        <v>민간조리원</v>
      </c>
      <c r="F21" s="95">
        <f t="shared" ca="1" si="13"/>
        <v>0</v>
      </c>
      <c r="G21" s="49"/>
      <c r="H21" s="49"/>
      <c r="I21" s="49"/>
      <c r="J21" s="151">
        <f t="shared" si="14"/>
        <v>8978.9</v>
      </c>
      <c r="K21" s="151">
        <f t="shared" si="15"/>
        <v>13468.205741626796</v>
      </c>
      <c r="L21" s="151">
        <f t="shared" si="16"/>
        <v>6734.1028708133981</v>
      </c>
      <c r="M21" s="23"/>
      <c r="N21" s="23"/>
      <c r="O21" s="23"/>
      <c r="P21" s="34">
        <f t="shared" si="27"/>
        <v>1946570</v>
      </c>
      <c r="Q21" s="152">
        <f t="shared" si="0"/>
        <v>100000</v>
      </c>
      <c r="R21" s="34">
        <f t="shared" si="1"/>
        <v>1846570</v>
      </c>
      <c r="S21" s="34">
        <f t="shared" ca="1" si="2"/>
        <v>213860</v>
      </c>
      <c r="T21" s="34">
        <f t="shared" ca="1" si="3"/>
        <v>1732710</v>
      </c>
      <c r="U21" s="24">
        <f t="shared" si="30"/>
        <v>1736570</v>
      </c>
      <c r="V21" s="34">
        <f t="shared" si="28"/>
        <v>0</v>
      </c>
      <c r="W21" s="34">
        <f t="shared" si="28"/>
        <v>0</v>
      </c>
      <c r="X21" s="34">
        <f t="shared" si="18"/>
        <v>0</v>
      </c>
      <c r="Y21" s="24">
        <v>70000</v>
      </c>
      <c r="Z21" s="24">
        <v>140000</v>
      </c>
      <c r="AA21" s="24"/>
      <c r="AB21" s="24"/>
      <c r="AC21" s="24"/>
      <c r="AD21" s="34">
        <f ca="1">IF(R21&gt;1060000,INDEX(간이세액표!A:L,MATCH(R21,간이세액표!A:A,3),F21+3),0)</f>
        <v>15940</v>
      </c>
      <c r="AE21" s="34">
        <f t="shared" ca="1" si="4"/>
        <v>1590</v>
      </c>
      <c r="AF21" s="46">
        <f t="shared" si="5"/>
        <v>94000</v>
      </c>
      <c r="AG21" s="46">
        <f t="shared" si="6"/>
        <v>74050</v>
      </c>
      <c r="AH21" s="46">
        <f t="shared" si="7"/>
        <v>9480</v>
      </c>
      <c r="AI21" s="46">
        <f t="shared" si="8"/>
        <v>18800</v>
      </c>
      <c r="AJ21" s="24"/>
      <c r="AK21" s="24"/>
      <c r="AL21" s="24"/>
      <c r="AN21" s="49">
        <f t="shared" si="19"/>
        <v>188000</v>
      </c>
      <c r="AO21" s="268">
        <v>94000</v>
      </c>
      <c r="AP21" s="49">
        <f t="shared" si="20"/>
        <v>94000</v>
      </c>
      <c r="AQ21" s="49">
        <f t="shared" si="21"/>
        <v>148100</v>
      </c>
      <c r="AR21" s="268">
        <v>74050</v>
      </c>
      <c r="AS21" s="49">
        <f t="shared" si="22"/>
        <v>74050</v>
      </c>
      <c r="AT21" s="49">
        <f t="shared" si="23"/>
        <v>18960</v>
      </c>
      <c r="AU21" s="268">
        <v>9480</v>
      </c>
      <c r="AV21" s="49">
        <f t="shared" si="24"/>
        <v>9480</v>
      </c>
      <c r="AW21" s="49">
        <f t="shared" si="25"/>
        <v>55350</v>
      </c>
      <c r="AX21" s="268">
        <v>18800</v>
      </c>
      <c r="AY21" s="268">
        <v>36550</v>
      </c>
      <c r="AZ21" s="49">
        <f t="shared" si="26"/>
        <v>17210</v>
      </c>
      <c r="BA21" s="49"/>
      <c r="BB21" s="268">
        <v>17210</v>
      </c>
    </row>
    <row r="22" spans="1:54" x14ac:dyDescent="0.3">
      <c r="A22" s="47">
        <v>17</v>
      </c>
      <c r="B22" s="94" t="str">
        <f t="shared" ca="1" si="9"/>
        <v>한영선</v>
      </c>
      <c r="C22" s="94" t="str">
        <f t="shared" ca="1" si="10"/>
        <v>640519-2******</v>
      </c>
      <c r="D22" s="94" t="str">
        <f t="shared" ca="1" si="11"/>
        <v>121여단 고포</v>
      </c>
      <c r="E22" s="94" t="str">
        <f t="shared" ca="1" si="12"/>
        <v>민간조리원</v>
      </c>
      <c r="F22" s="95">
        <f t="shared" ca="1" si="13"/>
        <v>0</v>
      </c>
      <c r="G22" s="49"/>
      <c r="H22" s="49"/>
      <c r="I22" s="49"/>
      <c r="J22" s="151">
        <f t="shared" si="14"/>
        <v>8978.9</v>
      </c>
      <c r="K22" s="151">
        <f t="shared" si="15"/>
        <v>13468.205741626796</v>
      </c>
      <c r="L22" s="151">
        <f t="shared" si="16"/>
        <v>6734.1028708133981</v>
      </c>
      <c r="M22" s="23"/>
      <c r="N22" s="23"/>
      <c r="O22" s="23"/>
      <c r="P22" s="34">
        <f t="shared" si="27"/>
        <v>1956570</v>
      </c>
      <c r="Q22" s="152">
        <f t="shared" ref="Q22:Q60" si="31">IF(Z22&gt;100000,100000,Z22)</f>
        <v>100000</v>
      </c>
      <c r="R22" s="34">
        <f t="shared" ref="R22:R60" si="32">P22-Q22</f>
        <v>1856570</v>
      </c>
      <c r="S22" s="34">
        <f t="shared" ref="S22:S60" ca="1" si="33">SUM(AD22:AL22)</f>
        <v>200800</v>
      </c>
      <c r="T22" s="34">
        <f t="shared" ref="T22:T60" ca="1" si="34">P22-S22</f>
        <v>1755770</v>
      </c>
      <c r="U22" s="24">
        <f t="shared" si="30"/>
        <v>1736570</v>
      </c>
      <c r="V22" s="34">
        <f t="shared" si="28"/>
        <v>0</v>
      </c>
      <c r="W22" s="34">
        <f t="shared" si="28"/>
        <v>0</v>
      </c>
      <c r="X22" s="34">
        <f t="shared" si="18"/>
        <v>0</v>
      </c>
      <c r="Y22" s="24">
        <v>70000</v>
      </c>
      <c r="Z22" s="24">
        <v>140000</v>
      </c>
      <c r="AA22" s="24"/>
      <c r="AB22" s="24"/>
      <c r="AC22" s="24">
        <v>10000</v>
      </c>
      <c r="AD22" s="34">
        <f ca="1">IF(R22&gt;1060000,INDEX(간이세액표!A:L,MATCH(R22,간이세액표!A:A,3),F22+3),0)</f>
        <v>16150</v>
      </c>
      <c r="AE22" s="34">
        <f t="shared" ca="1" si="4"/>
        <v>1610</v>
      </c>
      <c r="AF22" s="46">
        <f t="shared" si="5"/>
        <v>86800</v>
      </c>
      <c r="AG22" s="46">
        <f t="shared" si="6"/>
        <v>69940</v>
      </c>
      <c r="AH22" s="46">
        <f t="shared" si="7"/>
        <v>8940</v>
      </c>
      <c r="AI22" s="46">
        <f t="shared" si="8"/>
        <v>17360</v>
      </c>
      <c r="AJ22" s="24"/>
      <c r="AK22" s="24"/>
      <c r="AL22" s="24"/>
      <c r="AN22" s="49">
        <f t="shared" si="19"/>
        <v>173600</v>
      </c>
      <c r="AO22" s="268">
        <v>86800</v>
      </c>
      <c r="AP22" s="49">
        <f t="shared" si="20"/>
        <v>86800</v>
      </c>
      <c r="AQ22" s="49">
        <f t="shared" si="21"/>
        <v>139880</v>
      </c>
      <c r="AR22" s="268">
        <v>69940</v>
      </c>
      <c r="AS22" s="49">
        <f t="shared" si="22"/>
        <v>69940</v>
      </c>
      <c r="AT22" s="49">
        <f t="shared" si="23"/>
        <v>17880</v>
      </c>
      <c r="AU22" s="268">
        <v>8940</v>
      </c>
      <c r="AV22" s="49">
        <f t="shared" si="24"/>
        <v>8940</v>
      </c>
      <c r="AW22" s="49">
        <f t="shared" si="25"/>
        <v>51120</v>
      </c>
      <c r="AX22" s="268">
        <v>17360</v>
      </c>
      <c r="AY22" s="268">
        <v>33760</v>
      </c>
      <c r="AZ22" s="49">
        <f t="shared" si="26"/>
        <v>15890</v>
      </c>
      <c r="BA22" s="49"/>
      <c r="BB22" s="268">
        <v>15890</v>
      </c>
    </row>
    <row r="23" spans="1:54" x14ac:dyDescent="0.3">
      <c r="A23" s="47">
        <v>18</v>
      </c>
      <c r="B23" s="94" t="str">
        <f t="shared" ca="1" si="9"/>
        <v>남순란</v>
      </c>
      <c r="C23" s="94" t="str">
        <f t="shared" ca="1" si="10"/>
        <v>670519-2******</v>
      </c>
      <c r="D23" s="94" t="str">
        <f t="shared" ca="1" si="11"/>
        <v>121여단 원전</v>
      </c>
      <c r="E23" s="94" t="str">
        <f t="shared" ca="1" si="12"/>
        <v>민간조리원</v>
      </c>
      <c r="F23" s="95">
        <f t="shared" ca="1" si="13"/>
        <v>0</v>
      </c>
      <c r="G23" s="49"/>
      <c r="H23" s="49"/>
      <c r="I23" s="49"/>
      <c r="J23" s="151">
        <f t="shared" si="14"/>
        <v>8978.9</v>
      </c>
      <c r="K23" s="151">
        <f t="shared" si="15"/>
        <v>13468.205741626796</v>
      </c>
      <c r="L23" s="151">
        <f t="shared" si="16"/>
        <v>6734.1028708133981</v>
      </c>
      <c r="M23" s="23"/>
      <c r="N23" s="23"/>
      <c r="O23" s="23"/>
      <c r="P23" s="34">
        <f t="shared" si="27"/>
        <v>1956570</v>
      </c>
      <c r="Q23" s="152">
        <f t="shared" si="31"/>
        <v>100000</v>
      </c>
      <c r="R23" s="34">
        <f t="shared" si="32"/>
        <v>1856570</v>
      </c>
      <c r="S23" s="34">
        <f t="shared" ca="1" si="33"/>
        <v>207380</v>
      </c>
      <c r="T23" s="34">
        <f t="shared" ca="1" si="34"/>
        <v>1749190</v>
      </c>
      <c r="U23" s="24">
        <f t="shared" si="30"/>
        <v>1736570</v>
      </c>
      <c r="V23" s="34">
        <f t="shared" si="28"/>
        <v>0</v>
      </c>
      <c r="W23" s="34">
        <f t="shared" si="28"/>
        <v>0</v>
      </c>
      <c r="X23" s="34">
        <f t="shared" si="18"/>
        <v>0</v>
      </c>
      <c r="Y23" s="24">
        <v>70000</v>
      </c>
      <c r="Z23" s="24">
        <v>140000</v>
      </c>
      <c r="AA23" s="24"/>
      <c r="AB23" s="24"/>
      <c r="AC23" s="24">
        <v>10000</v>
      </c>
      <c r="AD23" s="34">
        <f ca="1">IF(R23&gt;1060000,INDEX(간이세액표!A:L,MATCH(R23,간이세액표!A:A,3),F23+3),0)</f>
        <v>16150</v>
      </c>
      <c r="AE23" s="34">
        <f t="shared" ca="1" si="4"/>
        <v>1610</v>
      </c>
      <c r="AF23" s="46">
        <f t="shared" si="5"/>
        <v>90090</v>
      </c>
      <c r="AG23" s="46">
        <f t="shared" si="6"/>
        <v>72890</v>
      </c>
      <c r="AH23" s="46">
        <f t="shared" si="7"/>
        <v>9270</v>
      </c>
      <c r="AI23" s="46">
        <f t="shared" si="8"/>
        <v>17370</v>
      </c>
      <c r="AJ23" s="24"/>
      <c r="AK23" s="24"/>
      <c r="AL23" s="24"/>
      <c r="AN23" s="49">
        <f t="shared" si="19"/>
        <v>180180</v>
      </c>
      <c r="AO23" s="268">
        <v>90090</v>
      </c>
      <c r="AP23" s="49">
        <f t="shared" si="20"/>
        <v>90090</v>
      </c>
      <c r="AQ23" s="49">
        <f t="shared" si="21"/>
        <v>145780</v>
      </c>
      <c r="AR23" s="268">
        <v>72890</v>
      </c>
      <c r="AS23" s="49">
        <f t="shared" si="22"/>
        <v>72890</v>
      </c>
      <c r="AT23" s="49">
        <f t="shared" si="23"/>
        <v>18540</v>
      </c>
      <c r="AU23" s="268">
        <v>9270</v>
      </c>
      <c r="AV23" s="49">
        <f t="shared" si="24"/>
        <v>9270</v>
      </c>
      <c r="AW23" s="49">
        <f t="shared" si="25"/>
        <v>51140</v>
      </c>
      <c r="AX23" s="268">
        <v>17370</v>
      </c>
      <c r="AY23" s="268">
        <v>33770</v>
      </c>
      <c r="AZ23" s="49">
        <f t="shared" si="26"/>
        <v>15900</v>
      </c>
      <c r="BA23" s="49"/>
      <c r="BB23" s="268">
        <v>15900</v>
      </c>
    </row>
    <row r="24" spans="1:54" x14ac:dyDescent="0.3">
      <c r="A24" s="47">
        <v>19</v>
      </c>
      <c r="B24" s="94" t="str">
        <f t="shared" ca="1" si="9"/>
        <v>배미향</v>
      </c>
      <c r="C24" s="94" t="str">
        <f t="shared" ca="1" si="10"/>
        <v>650110-2******</v>
      </c>
      <c r="D24" s="94" t="str">
        <f t="shared" ca="1" si="11"/>
        <v>121여단 봉산</v>
      </c>
      <c r="E24" s="94" t="str">
        <f t="shared" ca="1" si="12"/>
        <v>민간조리원</v>
      </c>
      <c r="F24" s="95">
        <f t="shared" ca="1" si="13"/>
        <v>2</v>
      </c>
      <c r="G24" s="49"/>
      <c r="H24" s="49"/>
      <c r="I24" s="49"/>
      <c r="J24" s="151">
        <f t="shared" si="14"/>
        <v>8978.9</v>
      </c>
      <c r="K24" s="151">
        <f t="shared" si="15"/>
        <v>13468.205741626796</v>
      </c>
      <c r="L24" s="151">
        <f t="shared" si="16"/>
        <v>6734.1028708133981</v>
      </c>
      <c r="M24" s="23"/>
      <c r="N24" s="23"/>
      <c r="O24" s="23"/>
      <c r="P24" s="34">
        <f t="shared" si="27"/>
        <v>1956570</v>
      </c>
      <c r="Q24" s="152">
        <f t="shared" si="31"/>
        <v>100000</v>
      </c>
      <c r="R24" s="34">
        <f t="shared" si="32"/>
        <v>1856570</v>
      </c>
      <c r="S24" s="34">
        <f t="shared" ca="1" si="33"/>
        <v>194710</v>
      </c>
      <c r="T24" s="34">
        <f t="shared" ca="1" si="34"/>
        <v>1761860</v>
      </c>
      <c r="U24" s="24">
        <f t="shared" si="30"/>
        <v>1736570</v>
      </c>
      <c r="V24" s="34">
        <f t="shared" si="28"/>
        <v>0</v>
      </c>
      <c r="W24" s="34">
        <f t="shared" si="28"/>
        <v>0</v>
      </c>
      <c r="X24" s="34">
        <f t="shared" si="18"/>
        <v>0</v>
      </c>
      <c r="Y24" s="24">
        <v>70000</v>
      </c>
      <c r="Z24" s="24">
        <v>140000</v>
      </c>
      <c r="AA24" s="24"/>
      <c r="AB24" s="24"/>
      <c r="AC24" s="24">
        <v>10000</v>
      </c>
      <c r="AD24" s="34">
        <f ca="1">IF(R24&gt;1060000,INDEX(간이세액표!A:L,MATCH(R24,간이세액표!A:A,3),F24+3),0)</f>
        <v>3620</v>
      </c>
      <c r="AE24" s="34">
        <f t="shared" ca="1" si="4"/>
        <v>360</v>
      </c>
      <c r="AF24" s="46">
        <f t="shared" si="5"/>
        <v>90540</v>
      </c>
      <c r="AG24" s="46">
        <f t="shared" si="6"/>
        <v>73390</v>
      </c>
      <c r="AH24" s="46">
        <f t="shared" si="7"/>
        <v>9340</v>
      </c>
      <c r="AI24" s="46">
        <f t="shared" si="8"/>
        <v>17460</v>
      </c>
      <c r="AJ24" s="24"/>
      <c r="AK24" s="24"/>
      <c r="AL24" s="24"/>
      <c r="AN24" s="49">
        <f t="shared" si="19"/>
        <v>181080</v>
      </c>
      <c r="AO24" s="268">
        <v>90540</v>
      </c>
      <c r="AP24" s="49">
        <f t="shared" si="20"/>
        <v>90540</v>
      </c>
      <c r="AQ24" s="49">
        <f t="shared" si="21"/>
        <v>146780</v>
      </c>
      <c r="AR24" s="268">
        <v>73390</v>
      </c>
      <c r="AS24" s="49">
        <f t="shared" si="22"/>
        <v>73390</v>
      </c>
      <c r="AT24" s="49">
        <f t="shared" si="23"/>
        <v>18680</v>
      </c>
      <c r="AU24" s="268">
        <v>9340</v>
      </c>
      <c r="AV24" s="49">
        <f t="shared" si="24"/>
        <v>9340</v>
      </c>
      <c r="AW24" s="49">
        <f t="shared" si="25"/>
        <v>51410</v>
      </c>
      <c r="AX24" s="268">
        <v>17460</v>
      </c>
      <c r="AY24" s="268">
        <v>33950</v>
      </c>
      <c r="AZ24" s="49">
        <f t="shared" si="26"/>
        <v>15980</v>
      </c>
      <c r="BA24" s="49"/>
      <c r="BB24" s="268">
        <v>15980</v>
      </c>
    </row>
    <row r="25" spans="1:54" x14ac:dyDescent="0.3">
      <c r="A25" s="47">
        <v>20</v>
      </c>
      <c r="B25" s="94" t="str">
        <f t="shared" ca="1" si="9"/>
        <v>이상자</v>
      </c>
      <c r="C25" s="94" t="str">
        <f t="shared" ca="1" si="10"/>
        <v>641012-2******</v>
      </c>
      <c r="D25" s="94" t="str">
        <f t="shared" ca="1" si="11"/>
        <v>121여단 2대대</v>
      </c>
      <c r="E25" s="94" t="str">
        <f t="shared" ca="1" si="12"/>
        <v>민간조리원</v>
      </c>
      <c r="F25" s="95">
        <f t="shared" ca="1" si="13"/>
        <v>0</v>
      </c>
      <c r="G25" s="49"/>
      <c r="H25" s="49"/>
      <c r="I25" s="49"/>
      <c r="J25" s="151">
        <f t="shared" si="14"/>
        <v>8978.9</v>
      </c>
      <c r="K25" s="151">
        <f t="shared" si="15"/>
        <v>13468.205741626796</v>
      </c>
      <c r="L25" s="151">
        <f t="shared" si="16"/>
        <v>6734.1028708133981</v>
      </c>
      <c r="M25" s="23"/>
      <c r="N25" s="23"/>
      <c r="O25" s="23"/>
      <c r="P25" s="34">
        <f t="shared" si="27"/>
        <v>1956570</v>
      </c>
      <c r="Q25" s="152">
        <f t="shared" si="31"/>
        <v>100000</v>
      </c>
      <c r="R25" s="34">
        <f t="shared" si="32"/>
        <v>1856570</v>
      </c>
      <c r="S25" s="34">
        <f t="shared" ca="1" si="33"/>
        <v>203280</v>
      </c>
      <c r="T25" s="34">
        <f t="shared" ca="1" si="34"/>
        <v>1753290</v>
      </c>
      <c r="U25" s="24">
        <f t="shared" si="30"/>
        <v>1736570</v>
      </c>
      <c r="V25" s="34">
        <f t="shared" si="28"/>
        <v>0</v>
      </c>
      <c r="W25" s="34">
        <f t="shared" si="28"/>
        <v>0</v>
      </c>
      <c r="X25" s="34">
        <f t="shared" si="18"/>
        <v>0</v>
      </c>
      <c r="Y25" s="24">
        <v>70000</v>
      </c>
      <c r="Z25" s="24">
        <v>140000</v>
      </c>
      <c r="AA25" s="24"/>
      <c r="AB25" s="24"/>
      <c r="AC25" s="24">
        <v>10000</v>
      </c>
      <c r="AD25" s="34">
        <f ca="1">IF(R25&gt;1060000,INDEX(간이세액표!A:L,MATCH(R25,간이세액표!A:A,3),F25+3),0)</f>
        <v>16150</v>
      </c>
      <c r="AE25" s="34">
        <f t="shared" ca="1" si="4"/>
        <v>1610</v>
      </c>
      <c r="AF25" s="46">
        <f t="shared" si="5"/>
        <v>85680</v>
      </c>
      <c r="AG25" s="46">
        <f t="shared" si="6"/>
        <v>73170</v>
      </c>
      <c r="AH25" s="46">
        <f t="shared" si="7"/>
        <v>9300</v>
      </c>
      <c r="AI25" s="46">
        <f t="shared" si="8"/>
        <v>17370</v>
      </c>
      <c r="AJ25" s="24"/>
      <c r="AK25" s="24"/>
      <c r="AL25" s="24"/>
      <c r="AN25" s="49">
        <f t="shared" si="19"/>
        <v>171360</v>
      </c>
      <c r="AO25" s="268">
        <v>85680</v>
      </c>
      <c r="AP25" s="49">
        <f t="shared" si="20"/>
        <v>85680</v>
      </c>
      <c r="AQ25" s="49">
        <f t="shared" si="21"/>
        <v>146340</v>
      </c>
      <c r="AR25" s="268">
        <v>73170</v>
      </c>
      <c r="AS25" s="49">
        <f t="shared" si="22"/>
        <v>73170</v>
      </c>
      <c r="AT25" s="49">
        <f t="shared" si="23"/>
        <v>18600</v>
      </c>
      <c r="AU25" s="268">
        <v>9300</v>
      </c>
      <c r="AV25" s="49">
        <f t="shared" si="24"/>
        <v>9300</v>
      </c>
      <c r="AW25" s="49">
        <f t="shared" si="25"/>
        <v>51150</v>
      </c>
      <c r="AX25" s="268">
        <v>17370</v>
      </c>
      <c r="AY25" s="268">
        <v>33780</v>
      </c>
      <c r="AZ25" s="49">
        <f t="shared" si="26"/>
        <v>15900</v>
      </c>
      <c r="BA25" s="49"/>
      <c r="BB25" s="268">
        <v>15900</v>
      </c>
    </row>
    <row r="26" spans="1:54" x14ac:dyDescent="0.3">
      <c r="A26" s="47">
        <v>21</v>
      </c>
      <c r="B26" s="94" t="str">
        <f t="shared" ca="1" si="9"/>
        <v>김덕남</v>
      </c>
      <c r="C26" s="94" t="str">
        <f t="shared" ca="1" si="10"/>
        <v>701004-2******</v>
      </c>
      <c r="D26" s="94" t="str">
        <f t="shared" ca="1" si="11"/>
        <v>121여단 직산</v>
      </c>
      <c r="E26" s="94" t="str">
        <f t="shared" ca="1" si="12"/>
        <v>민간조리원</v>
      </c>
      <c r="F26" s="95">
        <f t="shared" ca="1" si="13"/>
        <v>0</v>
      </c>
      <c r="G26" s="49"/>
      <c r="H26" s="49"/>
      <c r="I26" s="49"/>
      <c r="J26" s="151">
        <f t="shared" si="14"/>
        <v>8978.9</v>
      </c>
      <c r="K26" s="151">
        <f t="shared" si="15"/>
        <v>13468.205741626796</v>
      </c>
      <c r="L26" s="151">
        <f t="shared" si="16"/>
        <v>6734.1028708133981</v>
      </c>
      <c r="M26" s="23"/>
      <c r="N26" s="23"/>
      <c r="O26" s="23"/>
      <c r="P26" s="34">
        <f t="shared" si="27"/>
        <v>1956570</v>
      </c>
      <c r="Q26" s="152">
        <f t="shared" si="31"/>
        <v>100000</v>
      </c>
      <c r="R26" s="34">
        <f t="shared" si="32"/>
        <v>1856570</v>
      </c>
      <c r="S26" s="34">
        <f t="shared" ca="1" si="33"/>
        <v>196780</v>
      </c>
      <c r="T26" s="34">
        <f t="shared" ca="1" si="34"/>
        <v>1759790</v>
      </c>
      <c r="U26" s="24">
        <f t="shared" si="30"/>
        <v>1736570</v>
      </c>
      <c r="V26" s="34">
        <f t="shared" si="28"/>
        <v>0</v>
      </c>
      <c r="W26" s="34">
        <f t="shared" si="28"/>
        <v>0</v>
      </c>
      <c r="X26" s="34">
        <f t="shared" si="18"/>
        <v>0</v>
      </c>
      <c r="Y26" s="24">
        <v>70000</v>
      </c>
      <c r="Z26" s="24">
        <v>140000</v>
      </c>
      <c r="AA26" s="24"/>
      <c r="AB26" s="24"/>
      <c r="AC26" s="24">
        <v>10000</v>
      </c>
      <c r="AD26" s="34">
        <f ca="1">IF(R26&gt;1060000,INDEX(간이세액표!A:L,MATCH(R26,간이세액표!A:A,3),F26+3),0)</f>
        <v>16150</v>
      </c>
      <c r="AE26" s="34">
        <f t="shared" ca="1" si="4"/>
        <v>1610</v>
      </c>
      <c r="AF26" s="46">
        <f t="shared" si="5"/>
        <v>86350</v>
      </c>
      <c r="AG26" s="46">
        <f t="shared" si="6"/>
        <v>66520</v>
      </c>
      <c r="AH26" s="46">
        <f t="shared" si="7"/>
        <v>8520</v>
      </c>
      <c r="AI26" s="46">
        <f t="shared" si="8"/>
        <v>17630</v>
      </c>
      <c r="AJ26" s="24"/>
      <c r="AK26" s="24"/>
      <c r="AL26" s="24"/>
      <c r="AN26" s="49">
        <f t="shared" si="19"/>
        <v>172700</v>
      </c>
      <c r="AO26" s="268">
        <v>86350</v>
      </c>
      <c r="AP26" s="49">
        <f t="shared" si="20"/>
        <v>86350</v>
      </c>
      <c r="AQ26" s="49">
        <f t="shared" si="21"/>
        <v>133040</v>
      </c>
      <c r="AR26" s="268">
        <v>66520</v>
      </c>
      <c r="AS26" s="49">
        <f t="shared" si="22"/>
        <v>66520</v>
      </c>
      <c r="AT26" s="49">
        <f t="shared" si="23"/>
        <v>17040</v>
      </c>
      <c r="AU26" s="268">
        <v>8520</v>
      </c>
      <c r="AV26" s="49">
        <f t="shared" si="24"/>
        <v>8520</v>
      </c>
      <c r="AW26" s="49">
        <f t="shared" si="25"/>
        <v>51910</v>
      </c>
      <c r="AX26" s="268">
        <v>17630</v>
      </c>
      <c r="AY26" s="268">
        <v>34280</v>
      </c>
      <c r="AZ26" s="49">
        <f t="shared" si="26"/>
        <v>16140</v>
      </c>
      <c r="BA26" s="49"/>
      <c r="BB26" s="268">
        <v>16140</v>
      </c>
    </row>
    <row r="27" spans="1:54" x14ac:dyDescent="0.3">
      <c r="A27" s="47">
        <v>22</v>
      </c>
      <c r="B27" s="293" t="str">
        <f t="shared" ca="1" si="9"/>
        <v>류혁환</v>
      </c>
      <c r="C27" s="293" t="str">
        <f t="shared" ca="1" si="10"/>
        <v>600629-2******</v>
      </c>
      <c r="D27" s="293" t="str">
        <f t="shared" ca="1" si="11"/>
        <v>121여단 병곡</v>
      </c>
      <c r="E27" s="94" t="str">
        <f t="shared" ca="1" si="12"/>
        <v>민간조리원</v>
      </c>
      <c r="F27" s="95">
        <f t="shared" ca="1" si="13"/>
        <v>1</v>
      </c>
      <c r="G27" s="49"/>
      <c r="H27" s="49"/>
      <c r="I27" s="49"/>
      <c r="J27" s="151">
        <f t="shared" si="14"/>
        <v>8978.9</v>
      </c>
      <c r="K27" s="151">
        <f t="shared" si="15"/>
        <v>13468.205741626796</v>
      </c>
      <c r="L27" s="151">
        <f t="shared" si="16"/>
        <v>6734.1028708133981</v>
      </c>
      <c r="M27" s="23"/>
      <c r="N27" s="23"/>
      <c r="O27" s="23"/>
      <c r="P27" s="34">
        <f t="shared" si="27"/>
        <v>1946570</v>
      </c>
      <c r="Q27" s="152">
        <f t="shared" si="31"/>
        <v>100000</v>
      </c>
      <c r="R27" s="34">
        <f t="shared" si="32"/>
        <v>1846570</v>
      </c>
      <c r="S27" s="34">
        <f t="shared" ca="1" si="33"/>
        <v>113430</v>
      </c>
      <c r="T27" s="34">
        <f t="shared" ca="1" si="34"/>
        <v>1833140</v>
      </c>
      <c r="U27" s="24">
        <f t="shared" si="30"/>
        <v>1736570</v>
      </c>
      <c r="V27" s="34">
        <f t="shared" si="28"/>
        <v>0</v>
      </c>
      <c r="W27" s="34">
        <f t="shared" si="28"/>
        <v>0</v>
      </c>
      <c r="X27" s="34">
        <f t="shared" si="18"/>
        <v>0</v>
      </c>
      <c r="Y27" s="24">
        <v>70000</v>
      </c>
      <c r="Z27" s="24">
        <v>140000</v>
      </c>
      <c r="AA27" s="24"/>
      <c r="AB27" s="24"/>
      <c r="AC27" s="24"/>
      <c r="AD27" s="34">
        <f ca="1">IF(R27&gt;1060000,INDEX(간이세액표!A:L,MATCH(R27,간이세액표!A:A,3),F27+3),0)</f>
        <v>11440</v>
      </c>
      <c r="AE27" s="34">
        <f t="shared" ca="1" si="4"/>
        <v>1140</v>
      </c>
      <c r="AF27" s="46">
        <f t="shared" si="5"/>
        <v>0</v>
      </c>
      <c r="AG27" s="46">
        <f t="shared" si="6"/>
        <v>74100</v>
      </c>
      <c r="AH27" s="46">
        <f t="shared" si="7"/>
        <v>9400</v>
      </c>
      <c r="AI27" s="46">
        <f t="shared" si="8"/>
        <v>17350</v>
      </c>
      <c r="AJ27" s="24"/>
      <c r="AK27" s="24"/>
      <c r="AL27" s="24"/>
      <c r="AN27" s="49">
        <f t="shared" si="19"/>
        <v>0</v>
      </c>
      <c r="AO27" s="268">
        <f>ROUNDDOWN(G27*'4대보험공제요율표'!$D$4,-1)</f>
        <v>0</v>
      </c>
      <c r="AP27" s="49">
        <f t="shared" si="20"/>
        <v>0</v>
      </c>
      <c r="AQ27" s="49">
        <f t="shared" si="21"/>
        <v>148200</v>
      </c>
      <c r="AR27" s="268">
        <v>74100</v>
      </c>
      <c r="AS27" s="49">
        <f t="shared" si="22"/>
        <v>74100</v>
      </c>
      <c r="AT27" s="49">
        <f t="shared" si="23"/>
        <v>18800</v>
      </c>
      <c r="AU27" s="268">
        <v>9400</v>
      </c>
      <c r="AV27" s="49">
        <f t="shared" si="24"/>
        <v>9400</v>
      </c>
      <c r="AW27" s="49">
        <f t="shared" si="25"/>
        <v>51090</v>
      </c>
      <c r="AX27" s="268">
        <v>17350</v>
      </c>
      <c r="AY27" s="268">
        <v>33740</v>
      </c>
      <c r="AZ27" s="49">
        <f t="shared" si="26"/>
        <v>15890</v>
      </c>
      <c r="BA27" s="49"/>
      <c r="BB27" s="268">
        <v>15890</v>
      </c>
    </row>
    <row r="28" spans="1:54" x14ac:dyDescent="0.3">
      <c r="A28" s="47">
        <v>23</v>
      </c>
      <c r="B28" s="94" t="str">
        <f t="shared" ca="1" si="9"/>
        <v>허덕기</v>
      </c>
      <c r="C28" s="94" t="str">
        <f t="shared" ca="1" si="10"/>
        <v>720107-2******</v>
      </c>
      <c r="D28" s="94" t="str">
        <f t="shared" ca="1" si="11"/>
        <v>121여단 3대대</v>
      </c>
      <c r="E28" s="94" t="str">
        <f t="shared" ca="1" si="12"/>
        <v>민간조리원</v>
      </c>
      <c r="F28" s="95">
        <f t="shared" ca="1" si="13"/>
        <v>1</v>
      </c>
      <c r="G28" s="49"/>
      <c r="H28" s="49"/>
      <c r="I28" s="49"/>
      <c r="J28" s="151">
        <f t="shared" si="14"/>
        <v>8978.9</v>
      </c>
      <c r="K28" s="151">
        <f t="shared" si="15"/>
        <v>13468.205741626796</v>
      </c>
      <c r="L28" s="151">
        <f t="shared" si="16"/>
        <v>6734.1028708133981</v>
      </c>
      <c r="M28" s="23"/>
      <c r="N28" s="23"/>
      <c r="O28" s="23"/>
      <c r="P28" s="34">
        <f t="shared" si="27"/>
        <v>1956570</v>
      </c>
      <c r="Q28" s="152">
        <f t="shared" si="31"/>
        <v>100000</v>
      </c>
      <c r="R28" s="34">
        <f t="shared" si="32"/>
        <v>1856570</v>
      </c>
      <c r="S28" s="34">
        <f t="shared" ca="1" si="33"/>
        <v>204330</v>
      </c>
      <c r="T28" s="34">
        <f t="shared" ca="1" si="34"/>
        <v>1752240</v>
      </c>
      <c r="U28" s="24">
        <f t="shared" si="30"/>
        <v>1736570</v>
      </c>
      <c r="V28" s="34">
        <f t="shared" si="28"/>
        <v>0</v>
      </c>
      <c r="W28" s="34">
        <f t="shared" si="28"/>
        <v>0</v>
      </c>
      <c r="X28" s="34">
        <f t="shared" si="18"/>
        <v>0</v>
      </c>
      <c r="Y28" s="24">
        <v>70000</v>
      </c>
      <c r="Z28" s="24">
        <v>140000</v>
      </c>
      <c r="AA28" s="24"/>
      <c r="AB28" s="24"/>
      <c r="AC28" s="24">
        <v>10000</v>
      </c>
      <c r="AD28" s="34">
        <f ca="1">IF(R28&gt;1060000,INDEX(간이세액표!A:L,MATCH(R28,간이세액표!A:A,3),F28+3),0)</f>
        <v>11650</v>
      </c>
      <c r="AE28" s="34">
        <f t="shared" ca="1" si="4"/>
        <v>1160</v>
      </c>
      <c r="AF28" s="46">
        <f t="shared" si="5"/>
        <v>87930</v>
      </c>
      <c r="AG28" s="46">
        <f t="shared" si="6"/>
        <v>76090</v>
      </c>
      <c r="AH28" s="46">
        <f t="shared" si="7"/>
        <v>9670</v>
      </c>
      <c r="AI28" s="46">
        <f t="shared" si="8"/>
        <v>17830</v>
      </c>
      <c r="AJ28" s="24"/>
      <c r="AK28" s="24"/>
      <c r="AL28" s="24"/>
      <c r="AN28" s="49">
        <f t="shared" si="19"/>
        <v>175860</v>
      </c>
      <c r="AO28" s="268">
        <v>87930</v>
      </c>
      <c r="AP28" s="49">
        <f t="shared" si="20"/>
        <v>87930</v>
      </c>
      <c r="AQ28" s="49">
        <f t="shared" si="21"/>
        <v>152180</v>
      </c>
      <c r="AR28" s="268">
        <v>76090</v>
      </c>
      <c r="AS28" s="49">
        <f t="shared" si="22"/>
        <v>76090</v>
      </c>
      <c r="AT28" s="49">
        <f t="shared" si="23"/>
        <v>19340</v>
      </c>
      <c r="AU28" s="268">
        <v>9670</v>
      </c>
      <c r="AV28" s="49">
        <f t="shared" si="24"/>
        <v>9670</v>
      </c>
      <c r="AW28" s="49">
        <f t="shared" si="25"/>
        <v>52500</v>
      </c>
      <c r="AX28" s="268">
        <v>17830</v>
      </c>
      <c r="AY28" s="268">
        <v>34670</v>
      </c>
      <c r="AZ28" s="49">
        <f t="shared" si="26"/>
        <v>16330</v>
      </c>
      <c r="BA28" s="49"/>
      <c r="BB28" s="268">
        <v>16330</v>
      </c>
    </row>
    <row r="29" spans="1:54" x14ac:dyDescent="0.3">
      <c r="A29" s="47">
        <v>24</v>
      </c>
      <c r="B29" s="293" t="str">
        <f t="shared" ca="1" si="9"/>
        <v>김민주</v>
      </c>
      <c r="C29" s="293" t="str">
        <f t="shared" ca="1" si="10"/>
        <v>780310-2******</v>
      </c>
      <c r="D29" s="293" t="str">
        <f t="shared" ca="1" si="11"/>
        <v>121여단 3대대</v>
      </c>
      <c r="E29" s="94" t="str">
        <f t="shared" ca="1" si="12"/>
        <v>민간조리원</v>
      </c>
      <c r="F29" s="95">
        <f t="shared" ca="1" si="13"/>
        <v>0</v>
      </c>
      <c r="G29" s="49"/>
      <c r="H29" s="49"/>
      <c r="I29" s="49"/>
      <c r="J29" s="151">
        <f t="shared" si="14"/>
        <v>8978.9</v>
      </c>
      <c r="K29" s="151">
        <f t="shared" si="15"/>
        <v>13468.205741626796</v>
      </c>
      <c r="L29" s="151">
        <f t="shared" si="16"/>
        <v>6734.1028708133981</v>
      </c>
      <c r="M29" s="23"/>
      <c r="N29" s="23"/>
      <c r="O29" s="23"/>
      <c r="P29" s="34">
        <f t="shared" si="27"/>
        <v>1946570</v>
      </c>
      <c r="Q29" s="152">
        <f t="shared" si="31"/>
        <v>100000</v>
      </c>
      <c r="R29" s="34">
        <f t="shared" si="32"/>
        <v>1846570</v>
      </c>
      <c r="S29" s="34">
        <f t="shared" ca="1" si="33"/>
        <v>213860</v>
      </c>
      <c r="T29" s="34">
        <f t="shared" ca="1" si="34"/>
        <v>1732710</v>
      </c>
      <c r="U29" s="24">
        <f t="shared" si="30"/>
        <v>1736570</v>
      </c>
      <c r="V29" s="34">
        <f t="shared" si="28"/>
        <v>0</v>
      </c>
      <c r="W29" s="34">
        <f t="shared" si="28"/>
        <v>0</v>
      </c>
      <c r="X29" s="34">
        <f t="shared" si="18"/>
        <v>0</v>
      </c>
      <c r="Y29" s="24">
        <v>70000</v>
      </c>
      <c r="Z29" s="24">
        <v>140000</v>
      </c>
      <c r="AA29" s="24"/>
      <c r="AB29" s="24"/>
      <c r="AC29" s="24"/>
      <c r="AD29" s="34">
        <f ca="1">IF(R29&gt;1060000,INDEX(간이세액표!A:L,MATCH(R29,간이세액표!A:A,3),F29+3),0)</f>
        <v>15940</v>
      </c>
      <c r="AE29" s="34">
        <f t="shared" ca="1" si="4"/>
        <v>1590</v>
      </c>
      <c r="AF29" s="46">
        <f t="shared" si="5"/>
        <v>94000</v>
      </c>
      <c r="AG29" s="46">
        <f t="shared" si="6"/>
        <v>74050</v>
      </c>
      <c r="AH29" s="46">
        <f t="shared" si="7"/>
        <v>9480</v>
      </c>
      <c r="AI29" s="46">
        <f t="shared" si="8"/>
        <v>18800</v>
      </c>
      <c r="AJ29" s="24"/>
      <c r="AK29" s="24"/>
      <c r="AL29" s="24"/>
      <c r="AN29" s="49">
        <f t="shared" si="19"/>
        <v>188000</v>
      </c>
      <c r="AO29" s="268">
        <v>94000</v>
      </c>
      <c r="AP29" s="49">
        <f t="shared" si="20"/>
        <v>94000</v>
      </c>
      <c r="AQ29" s="49">
        <f t="shared" si="21"/>
        <v>148100</v>
      </c>
      <c r="AR29" s="268">
        <v>74050</v>
      </c>
      <c r="AS29" s="49">
        <f t="shared" si="22"/>
        <v>74050</v>
      </c>
      <c r="AT29" s="49">
        <f t="shared" si="23"/>
        <v>18960</v>
      </c>
      <c r="AU29" s="268">
        <v>9480</v>
      </c>
      <c r="AV29" s="49">
        <f t="shared" si="24"/>
        <v>9480</v>
      </c>
      <c r="AW29" s="49">
        <f t="shared" si="25"/>
        <v>55350</v>
      </c>
      <c r="AX29" s="268">
        <v>18800</v>
      </c>
      <c r="AY29" s="268">
        <v>36550</v>
      </c>
      <c r="AZ29" s="49">
        <f t="shared" si="26"/>
        <v>17210</v>
      </c>
      <c r="BA29" s="49"/>
      <c r="BB29" s="268">
        <v>17210</v>
      </c>
    </row>
    <row r="30" spans="1:54" x14ac:dyDescent="0.3">
      <c r="A30" s="47">
        <v>25</v>
      </c>
      <c r="B30" s="94" t="str">
        <f t="shared" ca="1" si="9"/>
        <v>황순남</v>
      </c>
      <c r="C30" s="94" t="str">
        <f t="shared" ca="1" si="10"/>
        <v>691005-2******</v>
      </c>
      <c r="D30" s="94" t="str">
        <f t="shared" ca="1" si="11"/>
        <v>122여단 본부</v>
      </c>
      <c r="E30" s="94" t="str">
        <f t="shared" ca="1" si="12"/>
        <v>민간조리원</v>
      </c>
      <c r="F30" s="95">
        <f t="shared" ca="1" si="13"/>
        <v>1</v>
      </c>
      <c r="G30" s="49"/>
      <c r="H30" s="49"/>
      <c r="I30" s="49"/>
      <c r="J30" s="151">
        <f t="shared" si="14"/>
        <v>8978.9</v>
      </c>
      <c r="K30" s="151">
        <f t="shared" si="15"/>
        <v>13468.205741626796</v>
      </c>
      <c r="L30" s="151">
        <f t="shared" si="16"/>
        <v>6734.1028708133981</v>
      </c>
      <c r="M30" s="23"/>
      <c r="N30" s="23"/>
      <c r="O30" s="23"/>
      <c r="P30" s="34">
        <f t="shared" si="27"/>
        <v>1956570</v>
      </c>
      <c r="Q30" s="152">
        <f t="shared" si="31"/>
        <v>100000</v>
      </c>
      <c r="R30" s="34">
        <f t="shared" si="32"/>
        <v>1856570</v>
      </c>
      <c r="S30" s="34">
        <f t="shared" ca="1" si="33"/>
        <v>209020</v>
      </c>
      <c r="T30" s="34">
        <f t="shared" ca="1" si="34"/>
        <v>1747550</v>
      </c>
      <c r="U30" s="24">
        <f t="shared" si="30"/>
        <v>1736570</v>
      </c>
      <c r="V30" s="34">
        <f t="shared" si="28"/>
        <v>0</v>
      </c>
      <c r="W30" s="34">
        <f t="shared" si="28"/>
        <v>0</v>
      </c>
      <c r="X30" s="34">
        <f t="shared" si="18"/>
        <v>0</v>
      </c>
      <c r="Y30" s="24">
        <v>70000</v>
      </c>
      <c r="Z30" s="24">
        <v>140000</v>
      </c>
      <c r="AA30" s="24"/>
      <c r="AB30" s="24"/>
      <c r="AC30" s="24">
        <v>10000</v>
      </c>
      <c r="AD30" s="34">
        <f ca="1">IF(R30&gt;1060000,INDEX(간이세액표!A:L,MATCH(R30,간이세액표!A:A,3),F30+3),0)</f>
        <v>11650</v>
      </c>
      <c r="AE30" s="34">
        <f t="shared" ca="1" si="4"/>
        <v>1160</v>
      </c>
      <c r="AF30" s="46">
        <f t="shared" si="5"/>
        <v>92340</v>
      </c>
      <c r="AG30" s="46">
        <f t="shared" si="6"/>
        <v>76330</v>
      </c>
      <c r="AH30" s="46">
        <f t="shared" si="7"/>
        <v>9700</v>
      </c>
      <c r="AI30" s="46">
        <f t="shared" si="8"/>
        <v>17840</v>
      </c>
      <c r="AJ30" s="24"/>
      <c r="AK30" s="24"/>
      <c r="AL30" s="24"/>
      <c r="AN30" s="49">
        <f t="shared" si="19"/>
        <v>184680</v>
      </c>
      <c r="AO30" s="268">
        <v>92340</v>
      </c>
      <c r="AP30" s="49">
        <f t="shared" si="20"/>
        <v>92340</v>
      </c>
      <c r="AQ30" s="49">
        <f t="shared" si="21"/>
        <v>152660</v>
      </c>
      <c r="AR30" s="268">
        <v>76330</v>
      </c>
      <c r="AS30" s="49">
        <f t="shared" si="22"/>
        <v>76330</v>
      </c>
      <c r="AT30" s="49">
        <f t="shared" si="23"/>
        <v>19400</v>
      </c>
      <c r="AU30" s="268">
        <v>9700</v>
      </c>
      <c r="AV30" s="49">
        <f t="shared" si="24"/>
        <v>9700</v>
      </c>
      <c r="AW30" s="49">
        <f t="shared" si="25"/>
        <v>52530</v>
      </c>
      <c r="AX30" s="268">
        <v>17840</v>
      </c>
      <c r="AY30" s="268">
        <v>34690</v>
      </c>
      <c r="AZ30" s="49">
        <f t="shared" si="26"/>
        <v>16330</v>
      </c>
      <c r="BA30" s="49"/>
      <c r="BB30" s="268">
        <v>16330</v>
      </c>
    </row>
    <row r="31" spans="1:54" x14ac:dyDescent="0.3">
      <c r="A31" s="47">
        <v>26</v>
      </c>
      <c r="B31" s="293" t="str">
        <f t="shared" ca="1" si="9"/>
        <v>조옥</v>
      </c>
      <c r="C31" s="293" t="str">
        <f t="shared" ca="1" si="10"/>
        <v>601210-2******</v>
      </c>
      <c r="D31" s="293" t="str">
        <f t="shared" ca="1" si="11"/>
        <v>122여단 1대대</v>
      </c>
      <c r="E31" s="94" t="str">
        <f t="shared" ca="1" si="12"/>
        <v>민간조리원</v>
      </c>
      <c r="F31" s="95">
        <f t="shared" ca="1" si="13"/>
        <v>0</v>
      </c>
      <c r="G31" s="49"/>
      <c r="H31" s="49"/>
      <c r="I31" s="49"/>
      <c r="J31" s="151">
        <f t="shared" si="14"/>
        <v>6527.1</v>
      </c>
      <c r="K31" s="151">
        <f t="shared" si="15"/>
        <v>9790.5502392344497</v>
      </c>
      <c r="L31" s="151">
        <f t="shared" si="16"/>
        <v>4895.2751196172248</v>
      </c>
      <c r="M31" s="23"/>
      <c r="N31" s="23"/>
      <c r="O31" s="23"/>
      <c r="P31" s="34">
        <f t="shared" si="27"/>
        <v>1434150</v>
      </c>
      <c r="Q31" s="152">
        <f t="shared" si="31"/>
        <v>100000</v>
      </c>
      <c r="R31" s="34">
        <f t="shared" si="32"/>
        <v>1334150</v>
      </c>
      <c r="S31" s="34">
        <f t="shared" ca="1" si="33"/>
        <v>109700</v>
      </c>
      <c r="T31" s="34">
        <f t="shared" ca="1" si="34"/>
        <v>1324450</v>
      </c>
      <c r="U31" s="24">
        <f>81610*15</f>
        <v>1224150</v>
      </c>
      <c r="V31" s="34">
        <f t="shared" si="28"/>
        <v>0</v>
      </c>
      <c r="W31" s="34">
        <f t="shared" si="28"/>
        <v>0</v>
      </c>
      <c r="X31" s="34">
        <f t="shared" si="18"/>
        <v>0</v>
      </c>
      <c r="Y31" s="24">
        <v>70000</v>
      </c>
      <c r="Z31" s="24">
        <v>140000</v>
      </c>
      <c r="AA31" s="24"/>
      <c r="AB31" s="24"/>
      <c r="AC31" s="24"/>
      <c r="AD31" s="34">
        <f ca="1">IF(R31&gt;1060000,INDEX(간이세액표!A:L,MATCH(R31,간이세액표!A:A,3),F31+3),0)</f>
        <v>5360</v>
      </c>
      <c r="AE31" s="34">
        <f t="shared" ca="1" si="4"/>
        <v>530</v>
      </c>
      <c r="AF31" s="46">
        <f t="shared" si="5"/>
        <v>0</v>
      </c>
      <c r="AG31" s="46">
        <f t="shared" si="6"/>
        <v>76280</v>
      </c>
      <c r="AH31" s="46">
        <f t="shared" si="7"/>
        <v>9700</v>
      </c>
      <c r="AI31" s="46">
        <f t="shared" si="8"/>
        <v>17830</v>
      </c>
      <c r="AJ31" s="24"/>
      <c r="AK31" s="24"/>
      <c r="AL31" s="24"/>
      <c r="AN31" s="49">
        <f t="shared" si="19"/>
        <v>0</v>
      </c>
      <c r="AO31" s="268">
        <f>ROUNDDOWN(G31*'4대보험공제요율표'!$D$4,-1)</f>
        <v>0</v>
      </c>
      <c r="AP31" s="49">
        <f t="shared" si="20"/>
        <v>0</v>
      </c>
      <c r="AQ31" s="49">
        <f t="shared" si="21"/>
        <v>152560</v>
      </c>
      <c r="AR31" s="268">
        <v>76280</v>
      </c>
      <c r="AS31" s="49">
        <f t="shared" si="22"/>
        <v>76280</v>
      </c>
      <c r="AT31" s="49">
        <f t="shared" si="23"/>
        <v>19400</v>
      </c>
      <c r="AU31" s="268">
        <v>9700</v>
      </c>
      <c r="AV31" s="49">
        <f t="shared" si="24"/>
        <v>9700</v>
      </c>
      <c r="AW31" s="49">
        <f t="shared" si="25"/>
        <v>52500</v>
      </c>
      <c r="AX31" s="268">
        <v>17830</v>
      </c>
      <c r="AY31" s="268">
        <v>34670</v>
      </c>
      <c r="AZ31" s="49">
        <f t="shared" si="26"/>
        <v>16330</v>
      </c>
      <c r="BA31" s="49"/>
      <c r="BB31" s="268">
        <v>16330</v>
      </c>
    </row>
    <row r="32" spans="1:54" x14ac:dyDescent="0.3">
      <c r="A32" s="47">
        <v>27</v>
      </c>
      <c r="B32" s="94" t="str">
        <f t="shared" ca="1" si="9"/>
        <v>김태희</v>
      </c>
      <c r="C32" s="94" t="str">
        <f t="shared" ca="1" si="10"/>
        <v>710923-2******</v>
      </c>
      <c r="D32" s="94" t="str">
        <f t="shared" ca="1" si="11"/>
        <v>122여단 2대대</v>
      </c>
      <c r="E32" s="94" t="str">
        <f t="shared" ca="1" si="12"/>
        <v>민간조리원</v>
      </c>
      <c r="F32" s="95">
        <f t="shared" ca="1" si="13"/>
        <v>0</v>
      </c>
      <c r="G32" s="49"/>
      <c r="H32" s="49"/>
      <c r="I32" s="49"/>
      <c r="J32" s="151">
        <f t="shared" si="14"/>
        <v>8978.9</v>
      </c>
      <c r="K32" s="151">
        <f t="shared" si="15"/>
        <v>13468.205741626796</v>
      </c>
      <c r="L32" s="151">
        <f t="shared" si="16"/>
        <v>6734.1028708133981</v>
      </c>
      <c r="M32" s="23"/>
      <c r="N32" s="23"/>
      <c r="O32" s="23"/>
      <c r="P32" s="34">
        <f t="shared" si="27"/>
        <v>1956570</v>
      </c>
      <c r="Q32" s="152">
        <f t="shared" si="31"/>
        <v>100000</v>
      </c>
      <c r="R32" s="34">
        <f t="shared" si="32"/>
        <v>1856570</v>
      </c>
      <c r="S32" s="34">
        <f t="shared" ca="1" si="33"/>
        <v>214790</v>
      </c>
      <c r="T32" s="34">
        <f t="shared" ca="1" si="34"/>
        <v>1741780</v>
      </c>
      <c r="U32" s="24">
        <f>1922210-185640</f>
        <v>1736570</v>
      </c>
      <c r="V32" s="34">
        <f t="shared" si="28"/>
        <v>0</v>
      </c>
      <c r="W32" s="34">
        <f t="shared" si="28"/>
        <v>0</v>
      </c>
      <c r="X32" s="34">
        <f t="shared" si="18"/>
        <v>0</v>
      </c>
      <c r="Y32" s="24">
        <v>70000</v>
      </c>
      <c r="Z32" s="24">
        <v>140000</v>
      </c>
      <c r="AA32" s="24"/>
      <c r="AB32" s="24"/>
      <c r="AC32" s="24">
        <v>10000</v>
      </c>
      <c r="AD32" s="34">
        <f ca="1">IF(R32&gt;1060000,INDEX(간이세액표!A:L,MATCH(R32,간이세액표!A:A,3),F32+3),0)</f>
        <v>16150</v>
      </c>
      <c r="AE32" s="34">
        <f t="shared" ca="1" si="4"/>
        <v>1610</v>
      </c>
      <c r="AF32" s="46">
        <f t="shared" si="5"/>
        <v>91980</v>
      </c>
      <c r="AG32" s="46">
        <f t="shared" si="6"/>
        <v>77480</v>
      </c>
      <c r="AH32" s="46">
        <f t="shared" si="7"/>
        <v>9820</v>
      </c>
      <c r="AI32" s="46">
        <f t="shared" si="8"/>
        <v>17750</v>
      </c>
      <c r="AJ32" s="24"/>
      <c r="AK32" s="24"/>
      <c r="AL32" s="24"/>
      <c r="AN32" s="49">
        <f t="shared" si="19"/>
        <v>183960</v>
      </c>
      <c r="AO32" s="268">
        <v>91980</v>
      </c>
      <c r="AP32" s="49">
        <f t="shared" si="20"/>
        <v>91980</v>
      </c>
      <c r="AQ32" s="49">
        <f t="shared" si="21"/>
        <v>154960</v>
      </c>
      <c r="AR32" s="268">
        <v>77480</v>
      </c>
      <c r="AS32" s="49">
        <f t="shared" si="22"/>
        <v>77480</v>
      </c>
      <c r="AT32" s="49">
        <f t="shared" si="23"/>
        <v>19640</v>
      </c>
      <c r="AU32" s="268">
        <v>9820</v>
      </c>
      <c r="AV32" s="49">
        <f t="shared" si="24"/>
        <v>9820</v>
      </c>
      <c r="AW32" s="49">
        <f t="shared" si="25"/>
        <v>52260</v>
      </c>
      <c r="AX32" s="268">
        <v>17750</v>
      </c>
      <c r="AY32" s="268">
        <v>34510</v>
      </c>
      <c r="AZ32" s="49">
        <f t="shared" si="26"/>
        <v>16250</v>
      </c>
      <c r="BA32" s="49"/>
      <c r="BB32" s="268">
        <v>16250</v>
      </c>
    </row>
    <row r="33" spans="1:54" x14ac:dyDescent="0.3">
      <c r="A33" s="47">
        <v>28</v>
      </c>
      <c r="B33" s="94" t="str">
        <f t="shared" ca="1" si="9"/>
        <v>임종순</v>
      </c>
      <c r="C33" s="94" t="str">
        <f t="shared" ca="1" si="10"/>
        <v>661218-2******</v>
      </c>
      <c r="D33" s="94" t="str">
        <f t="shared" ca="1" si="11"/>
        <v>122여단 3대대</v>
      </c>
      <c r="E33" s="94" t="str">
        <f t="shared" ca="1" si="12"/>
        <v>민간조리원</v>
      </c>
      <c r="F33" s="95">
        <f t="shared" ca="1" si="13"/>
        <v>2</v>
      </c>
      <c r="G33" s="49"/>
      <c r="H33" s="49"/>
      <c r="I33" s="49"/>
      <c r="J33" s="151">
        <f t="shared" si="14"/>
        <v>8978.9</v>
      </c>
      <c r="K33" s="151">
        <f t="shared" si="15"/>
        <v>13468.205741626796</v>
      </c>
      <c r="L33" s="151">
        <f t="shared" si="16"/>
        <v>6734.1028708133981</v>
      </c>
      <c r="M33" s="23"/>
      <c r="N33" s="23"/>
      <c r="O33" s="23"/>
      <c r="P33" s="34">
        <f t="shared" si="27"/>
        <v>1956570</v>
      </c>
      <c r="Q33" s="152">
        <f t="shared" si="31"/>
        <v>100000</v>
      </c>
      <c r="R33" s="34">
        <f t="shared" si="32"/>
        <v>1856570</v>
      </c>
      <c r="S33" s="34">
        <f t="shared" ca="1" si="33"/>
        <v>195500</v>
      </c>
      <c r="T33" s="34">
        <f t="shared" ca="1" si="34"/>
        <v>1761070</v>
      </c>
      <c r="U33" s="24">
        <f t="shared" ref="U33:U49" si="35">1922210-185640</f>
        <v>1736570</v>
      </c>
      <c r="V33" s="34">
        <f t="shared" si="28"/>
        <v>0</v>
      </c>
      <c r="W33" s="34">
        <f t="shared" si="28"/>
        <v>0</v>
      </c>
      <c r="X33" s="34">
        <f t="shared" si="18"/>
        <v>0</v>
      </c>
      <c r="Y33" s="24">
        <v>70000</v>
      </c>
      <c r="Z33" s="24">
        <v>140000</v>
      </c>
      <c r="AA33" s="24"/>
      <c r="AB33" s="24"/>
      <c r="AC33" s="24">
        <v>10000</v>
      </c>
      <c r="AD33" s="34">
        <f ca="1">IF(R33&gt;1060000,INDEX(간이세액표!A:L,MATCH(R33,간이세액표!A:A,3),F33+3),0)</f>
        <v>3620</v>
      </c>
      <c r="AE33" s="34">
        <f t="shared" ca="1" si="4"/>
        <v>360</v>
      </c>
      <c r="AF33" s="46">
        <f t="shared" si="5"/>
        <v>90850</v>
      </c>
      <c r="AG33" s="46">
        <f t="shared" si="6"/>
        <v>73770</v>
      </c>
      <c r="AH33" s="46">
        <f t="shared" si="7"/>
        <v>9380</v>
      </c>
      <c r="AI33" s="46">
        <f t="shared" si="8"/>
        <v>17520</v>
      </c>
      <c r="AJ33" s="24"/>
      <c r="AK33" s="24"/>
      <c r="AL33" s="24"/>
      <c r="AN33" s="49">
        <f t="shared" si="19"/>
        <v>181700</v>
      </c>
      <c r="AO33" s="268">
        <v>90850</v>
      </c>
      <c r="AP33" s="49">
        <f t="shared" si="20"/>
        <v>90850</v>
      </c>
      <c r="AQ33" s="49">
        <f t="shared" si="21"/>
        <v>147540</v>
      </c>
      <c r="AR33" s="268">
        <v>73770</v>
      </c>
      <c r="AS33" s="49">
        <f t="shared" si="22"/>
        <v>73770</v>
      </c>
      <c r="AT33" s="49">
        <f t="shared" si="23"/>
        <v>18760</v>
      </c>
      <c r="AU33" s="268">
        <v>9380</v>
      </c>
      <c r="AV33" s="49">
        <f t="shared" si="24"/>
        <v>9380</v>
      </c>
      <c r="AW33" s="49">
        <f t="shared" si="25"/>
        <v>51590</v>
      </c>
      <c r="AX33" s="268">
        <v>17520</v>
      </c>
      <c r="AY33" s="268">
        <v>34070</v>
      </c>
      <c r="AZ33" s="49">
        <f t="shared" si="26"/>
        <v>16040</v>
      </c>
      <c r="BA33" s="49"/>
      <c r="BB33" s="268">
        <v>16040</v>
      </c>
    </row>
    <row r="34" spans="1:54" x14ac:dyDescent="0.3">
      <c r="A34" s="47">
        <v>29</v>
      </c>
      <c r="B34" s="293" t="str">
        <f t="shared" ca="1" si="9"/>
        <v>김귀애</v>
      </c>
      <c r="C34" s="293" t="str">
        <f t="shared" ca="1" si="10"/>
        <v>560405-2******</v>
      </c>
      <c r="D34" s="293" t="str">
        <f t="shared" ca="1" si="11"/>
        <v>122여단 월포</v>
      </c>
      <c r="E34" s="94" t="str">
        <f t="shared" ca="1" si="12"/>
        <v>민간조리원</v>
      </c>
      <c r="F34" s="95">
        <f t="shared" ca="1" si="13"/>
        <v>0</v>
      </c>
      <c r="G34" s="49"/>
      <c r="H34" s="49"/>
      <c r="I34" s="49"/>
      <c r="J34" s="151">
        <f t="shared" si="14"/>
        <v>8978.9</v>
      </c>
      <c r="K34" s="151">
        <f t="shared" si="15"/>
        <v>13468.205741626796</v>
      </c>
      <c r="L34" s="151">
        <f t="shared" si="16"/>
        <v>6734.1028708133981</v>
      </c>
      <c r="M34" s="23"/>
      <c r="N34" s="23"/>
      <c r="O34" s="23"/>
      <c r="P34" s="34">
        <f t="shared" si="27"/>
        <v>1946570</v>
      </c>
      <c r="Q34" s="152">
        <f t="shared" si="31"/>
        <v>100000</v>
      </c>
      <c r="R34" s="34">
        <f t="shared" si="32"/>
        <v>1846570</v>
      </c>
      <c r="S34" s="34">
        <f t="shared" ca="1" si="33"/>
        <v>116310</v>
      </c>
      <c r="T34" s="34">
        <f t="shared" ca="1" si="34"/>
        <v>1830260</v>
      </c>
      <c r="U34" s="24">
        <f t="shared" si="35"/>
        <v>1736570</v>
      </c>
      <c r="V34" s="34">
        <f t="shared" si="28"/>
        <v>0</v>
      </c>
      <c r="W34" s="34">
        <f t="shared" si="28"/>
        <v>0</v>
      </c>
      <c r="X34" s="34">
        <f t="shared" si="18"/>
        <v>0</v>
      </c>
      <c r="Y34" s="24">
        <v>70000</v>
      </c>
      <c r="Z34" s="24">
        <v>140000</v>
      </c>
      <c r="AA34" s="24"/>
      <c r="AB34" s="24"/>
      <c r="AC34" s="24"/>
      <c r="AD34" s="34">
        <f ca="1">IF(R34&gt;1060000,INDEX(간이세액표!A:L,MATCH(R34,간이세액표!A:A,3),F34+3),0)</f>
        <v>15940</v>
      </c>
      <c r="AE34" s="34">
        <f t="shared" ca="1" si="4"/>
        <v>1590</v>
      </c>
      <c r="AF34" s="46">
        <f t="shared" si="5"/>
        <v>0</v>
      </c>
      <c r="AG34" s="46">
        <f t="shared" si="6"/>
        <v>72090</v>
      </c>
      <c r="AH34" s="46">
        <f t="shared" si="7"/>
        <v>9180</v>
      </c>
      <c r="AI34" s="46">
        <f t="shared" si="8"/>
        <v>17510</v>
      </c>
      <c r="AJ34" s="24"/>
      <c r="AK34" s="24"/>
      <c r="AL34" s="24"/>
      <c r="AN34" s="49">
        <f t="shared" si="19"/>
        <v>0</v>
      </c>
      <c r="AO34" s="268">
        <f>ROUNDDOWN(G34*'4대보험공제요율표'!$D$4,-1)</f>
        <v>0</v>
      </c>
      <c r="AP34" s="49">
        <f t="shared" si="20"/>
        <v>0</v>
      </c>
      <c r="AQ34" s="49">
        <f t="shared" si="21"/>
        <v>144180</v>
      </c>
      <c r="AR34" s="268">
        <v>72090</v>
      </c>
      <c r="AS34" s="49">
        <f t="shared" si="22"/>
        <v>72090</v>
      </c>
      <c r="AT34" s="49">
        <f t="shared" si="23"/>
        <v>18360</v>
      </c>
      <c r="AU34" s="268">
        <v>9180</v>
      </c>
      <c r="AV34" s="49">
        <f t="shared" si="24"/>
        <v>9180</v>
      </c>
      <c r="AW34" s="49">
        <f t="shared" si="25"/>
        <v>51560</v>
      </c>
      <c r="AX34" s="268">
        <v>17510</v>
      </c>
      <c r="AY34" s="268">
        <v>34050</v>
      </c>
      <c r="AZ34" s="49">
        <f t="shared" si="26"/>
        <v>16030</v>
      </c>
      <c r="BA34" s="49"/>
      <c r="BB34" s="268">
        <v>16030</v>
      </c>
    </row>
    <row r="35" spans="1:54" x14ac:dyDescent="0.3">
      <c r="A35" s="47">
        <v>30</v>
      </c>
      <c r="B35" s="94" t="str">
        <f t="shared" ca="1" si="9"/>
        <v>정영숙</v>
      </c>
      <c r="C35" s="94" t="str">
        <f t="shared" ca="1" si="10"/>
        <v>640821-2******</v>
      </c>
      <c r="D35" s="94" t="str">
        <f t="shared" ca="1" si="11"/>
        <v>122여단 장사</v>
      </c>
      <c r="E35" s="94" t="str">
        <f t="shared" ca="1" si="12"/>
        <v>민간조리원</v>
      </c>
      <c r="F35" s="95">
        <f t="shared" ca="1" si="13"/>
        <v>0</v>
      </c>
      <c r="G35" s="49"/>
      <c r="H35" s="49"/>
      <c r="I35" s="49"/>
      <c r="J35" s="151">
        <f t="shared" si="14"/>
        <v>8978.9</v>
      </c>
      <c r="K35" s="151">
        <f t="shared" si="15"/>
        <v>13468.205741626796</v>
      </c>
      <c r="L35" s="151">
        <f t="shared" si="16"/>
        <v>6734.1028708133981</v>
      </c>
      <c r="M35" s="23"/>
      <c r="N35" s="23"/>
      <c r="O35" s="23"/>
      <c r="P35" s="34">
        <f t="shared" si="27"/>
        <v>1956570</v>
      </c>
      <c r="Q35" s="152">
        <f t="shared" si="31"/>
        <v>100000</v>
      </c>
      <c r="R35" s="34">
        <f t="shared" si="32"/>
        <v>1856570</v>
      </c>
      <c r="S35" s="34">
        <f t="shared" ca="1" si="33"/>
        <v>196010</v>
      </c>
      <c r="T35" s="34">
        <f t="shared" ca="1" si="34"/>
        <v>1760560</v>
      </c>
      <c r="U35" s="24">
        <f t="shared" si="35"/>
        <v>1736570</v>
      </c>
      <c r="V35" s="34">
        <f t="shared" si="28"/>
        <v>0</v>
      </c>
      <c r="W35" s="34">
        <f t="shared" si="28"/>
        <v>0</v>
      </c>
      <c r="X35" s="34">
        <f t="shared" si="18"/>
        <v>0</v>
      </c>
      <c r="Y35" s="24">
        <v>70000</v>
      </c>
      <c r="Z35" s="24">
        <v>140000</v>
      </c>
      <c r="AA35" s="24"/>
      <c r="AB35" s="24"/>
      <c r="AC35" s="24">
        <v>10000</v>
      </c>
      <c r="AD35" s="34">
        <f ca="1">IF(R35&gt;1060000,INDEX(간이세액표!A:L,MATCH(R35,간이세액표!A:A,3),F35+3),0)</f>
        <v>16150</v>
      </c>
      <c r="AE35" s="34">
        <f t="shared" ca="1" si="4"/>
        <v>1610</v>
      </c>
      <c r="AF35" s="46">
        <f t="shared" si="5"/>
        <v>87930</v>
      </c>
      <c r="AG35" s="46">
        <f t="shared" si="6"/>
        <v>64290</v>
      </c>
      <c r="AH35" s="46">
        <f t="shared" si="7"/>
        <v>8230</v>
      </c>
      <c r="AI35" s="46">
        <f t="shared" si="8"/>
        <v>17800</v>
      </c>
      <c r="AJ35" s="24"/>
      <c r="AK35" s="24"/>
      <c r="AL35" s="24"/>
      <c r="AN35" s="49">
        <f t="shared" si="19"/>
        <v>175860</v>
      </c>
      <c r="AO35" s="268">
        <v>87930</v>
      </c>
      <c r="AP35" s="49">
        <f t="shared" si="20"/>
        <v>87930</v>
      </c>
      <c r="AQ35" s="49">
        <f t="shared" si="21"/>
        <v>128580</v>
      </c>
      <c r="AR35" s="268">
        <v>64290</v>
      </c>
      <c r="AS35" s="49">
        <f t="shared" si="22"/>
        <v>64290</v>
      </c>
      <c r="AT35" s="49">
        <f t="shared" si="23"/>
        <v>16460</v>
      </c>
      <c r="AU35" s="268">
        <v>8230</v>
      </c>
      <c r="AV35" s="49">
        <f t="shared" si="24"/>
        <v>8230</v>
      </c>
      <c r="AW35" s="49">
        <f t="shared" si="25"/>
        <v>52410</v>
      </c>
      <c r="AX35" s="268">
        <v>17800</v>
      </c>
      <c r="AY35" s="268">
        <v>34610</v>
      </c>
      <c r="AZ35" s="49">
        <f t="shared" si="26"/>
        <v>16300</v>
      </c>
      <c r="BA35" s="49"/>
      <c r="BB35" s="268">
        <v>16300</v>
      </c>
    </row>
    <row r="36" spans="1:54" x14ac:dyDescent="0.3">
      <c r="A36" s="47">
        <v>31</v>
      </c>
      <c r="B36" s="94" t="str">
        <f t="shared" ca="1" si="9"/>
        <v>권오금</v>
      </c>
      <c r="C36" s="94" t="str">
        <f t="shared" ca="1" si="10"/>
        <v>640501-2******</v>
      </c>
      <c r="D36" s="94" t="str">
        <f t="shared" ca="1" si="11"/>
        <v>122여단 4대대</v>
      </c>
      <c r="E36" s="94" t="str">
        <f t="shared" ca="1" si="12"/>
        <v>민간조리원</v>
      </c>
      <c r="F36" s="95">
        <f t="shared" ca="1" si="13"/>
        <v>1</v>
      </c>
      <c r="G36" s="49"/>
      <c r="H36" s="49"/>
      <c r="I36" s="49"/>
      <c r="J36" s="151">
        <f t="shared" si="14"/>
        <v>8978.9</v>
      </c>
      <c r="K36" s="151">
        <f t="shared" si="15"/>
        <v>13468.205741626796</v>
      </c>
      <c r="L36" s="151">
        <f t="shared" si="16"/>
        <v>6734.1028708133981</v>
      </c>
      <c r="M36" s="23"/>
      <c r="N36" s="23"/>
      <c r="O36" s="23"/>
      <c r="P36" s="34">
        <f t="shared" si="27"/>
        <v>1956570</v>
      </c>
      <c r="Q36" s="152">
        <f t="shared" si="31"/>
        <v>100000</v>
      </c>
      <c r="R36" s="34">
        <f t="shared" si="32"/>
        <v>1856570</v>
      </c>
      <c r="S36" s="34">
        <f t="shared" ca="1" si="33"/>
        <v>200170</v>
      </c>
      <c r="T36" s="34">
        <f t="shared" ca="1" si="34"/>
        <v>1756400</v>
      </c>
      <c r="U36" s="24">
        <f t="shared" si="35"/>
        <v>1736570</v>
      </c>
      <c r="V36" s="34">
        <f t="shared" si="28"/>
        <v>0</v>
      </c>
      <c r="W36" s="34">
        <f t="shared" si="28"/>
        <v>0</v>
      </c>
      <c r="X36" s="34">
        <f t="shared" si="18"/>
        <v>0</v>
      </c>
      <c r="Y36" s="24">
        <v>70000</v>
      </c>
      <c r="Z36" s="24">
        <v>140000</v>
      </c>
      <c r="AA36" s="24"/>
      <c r="AB36" s="24"/>
      <c r="AC36" s="24">
        <v>10000</v>
      </c>
      <c r="AD36" s="34">
        <f ca="1">IF(R36&gt;1060000,INDEX(간이세액표!A:L,MATCH(R36,간이세액표!A:A,3),F36+3),0)</f>
        <v>11650</v>
      </c>
      <c r="AE36" s="34">
        <f t="shared" ca="1" si="4"/>
        <v>1160</v>
      </c>
      <c r="AF36" s="46">
        <f t="shared" si="5"/>
        <v>89410</v>
      </c>
      <c r="AG36" s="46">
        <f t="shared" si="6"/>
        <v>71610</v>
      </c>
      <c r="AH36" s="46">
        <f t="shared" si="7"/>
        <v>9110</v>
      </c>
      <c r="AI36" s="46">
        <f t="shared" si="8"/>
        <v>17230</v>
      </c>
      <c r="AJ36" s="24"/>
      <c r="AK36" s="24"/>
      <c r="AL36" s="24"/>
      <c r="AN36" s="49">
        <f t="shared" si="19"/>
        <v>178820</v>
      </c>
      <c r="AO36" s="268">
        <v>89410</v>
      </c>
      <c r="AP36" s="49">
        <f t="shared" si="20"/>
        <v>89410</v>
      </c>
      <c r="AQ36" s="49">
        <f t="shared" si="21"/>
        <v>143220</v>
      </c>
      <c r="AR36" s="268">
        <v>71610</v>
      </c>
      <c r="AS36" s="49">
        <f t="shared" si="22"/>
        <v>71610</v>
      </c>
      <c r="AT36" s="49">
        <f t="shared" si="23"/>
        <v>18220</v>
      </c>
      <c r="AU36" s="268">
        <v>9110</v>
      </c>
      <c r="AV36" s="49">
        <f t="shared" si="24"/>
        <v>9110</v>
      </c>
      <c r="AW36" s="49">
        <f t="shared" si="25"/>
        <v>50730</v>
      </c>
      <c r="AX36" s="268">
        <v>17230</v>
      </c>
      <c r="AY36" s="268">
        <v>33500</v>
      </c>
      <c r="AZ36" s="49">
        <f t="shared" si="26"/>
        <v>15770</v>
      </c>
      <c r="BA36" s="49"/>
      <c r="BB36" s="268">
        <v>15770</v>
      </c>
    </row>
    <row r="37" spans="1:54" x14ac:dyDescent="0.3">
      <c r="A37" s="47">
        <v>32</v>
      </c>
      <c r="B37" s="94" t="str">
        <f t="shared" ca="1" si="9"/>
        <v>이명희</v>
      </c>
      <c r="C37" s="94" t="str">
        <f t="shared" ca="1" si="10"/>
        <v>670504-2******</v>
      </c>
      <c r="D37" s="94" t="str">
        <f t="shared" ca="1" si="11"/>
        <v>122여단 5대대</v>
      </c>
      <c r="E37" s="94" t="str">
        <f t="shared" ca="1" si="12"/>
        <v>민간조리원</v>
      </c>
      <c r="F37" s="95">
        <f t="shared" ca="1" si="13"/>
        <v>0</v>
      </c>
      <c r="G37" s="49"/>
      <c r="H37" s="49"/>
      <c r="I37" s="49"/>
      <c r="J37" s="151">
        <f t="shared" si="14"/>
        <v>8978.9</v>
      </c>
      <c r="K37" s="151">
        <f t="shared" si="15"/>
        <v>13468.205741626796</v>
      </c>
      <c r="L37" s="151">
        <f t="shared" si="16"/>
        <v>6734.1028708133981</v>
      </c>
      <c r="M37" s="23"/>
      <c r="N37" s="23"/>
      <c r="O37" s="23"/>
      <c r="P37" s="34">
        <f t="shared" si="27"/>
        <v>1956570</v>
      </c>
      <c r="Q37" s="152">
        <f t="shared" si="31"/>
        <v>100000</v>
      </c>
      <c r="R37" s="34">
        <f t="shared" si="32"/>
        <v>1856570</v>
      </c>
      <c r="S37" s="34">
        <f t="shared" ca="1" si="33"/>
        <v>190990</v>
      </c>
      <c r="T37" s="34">
        <f t="shared" ca="1" si="34"/>
        <v>1765580</v>
      </c>
      <c r="U37" s="24">
        <f t="shared" si="35"/>
        <v>1736570</v>
      </c>
      <c r="V37" s="34">
        <f t="shared" si="28"/>
        <v>0</v>
      </c>
      <c r="W37" s="34">
        <f t="shared" si="28"/>
        <v>0</v>
      </c>
      <c r="X37" s="34">
        <f t="shared" si="18"/>
        <v>0</v>
      </c>
      <c r="Y37" s="24">
        <v>70000</v>
      </c>
      <c r="Z37" s="24">
        <v>140000</v>
      </c>
      <c r="AA37" s="24"/>
      <c r="AB37" s="24"/>
      <c r="AC37" s="24">
        <v>10000</v>
      </c>
      <c r="AD37" s="34">
        <f ca="1">IF(R37&gt;1060000,INDEX(간이세액표!A:L,MATCH(R37,간이세액표!A:A,3),F37+3),0)</f>
        <v>16150</v>
      </c>
      <c r="AE37" s="34">
        <f t="shared" ca="1" si="4"/>
        <v>1610</v>
      </c>
      <c r="AF37" s="46">
        <f t="shared" si="5"/>
        <v>84460</v>
      </c>
      <c r="AG37" s="46">
        <f t="shared" si="6"/>
        <v>63920</v>
      </c>
      <c r="AH37" s="46">
        <f t="shared" si="7"/>
        <v>8180</v>
      </c>
      <c r="AI37" s="46">
        <f t="shared" si="8"/>
        <v>16670</v>
      </c>
      <c r="AJ37" s="24"/>
      <c r="AK37" s="24"/>
      <c r="AL37" s="24"/>
      <c r="AN37" s="49">
        <f t="shared" si="19"/>
        <v>168920</v>
      </c>
      <c r="AO37" s="268">
        <v>84460</v>
      </c>
      <c r="AP37" s="49">
        <f t="shared" si="20"/>
        <v>84460</v>
      </c>
      <c r="AQ37" s="49">
        <f t="shared" si="21"/>
        <v>127840</v>
      </c>
      <c r="AR37" s="268">
        <v>63920</v>
      </c>
      <c r="AS37" s="49">
        <f t="shared" si="22"/>
        <v>63920</v>
      </c>
      <c r="AT37" s="49">
        <f t="shared" si="23"/>
        <v>16360</v>
      </c>
      <c r="AU37" s="268">
        <v>8180</v>
      </c>
      <c r="AV37" s="49">
        <f t="shared" si="24"/>
        <v>8180</v>
      </c>
      <c r="AW37" s="49">
        <f t="shared" si="25"/>
        <v>49080</v>
      </c>
      <c r="AX37" s="268">
        <v>16670</v>
      </c>
      <c r="AY37" s="268">
        <v>32410</v>
      </c>
      <c r="AZ37" s="49">
        <f t="shared" si="26"/>
        <v>15260</v>
      </c>
      <c r="BA37" s="49"/>
      <c r="BB37" s="268">
        <v>15260</v>
      </c>
    </row>
    <row r="38" spans="1:54" x14ac:dyDescent="0.3">
      <c r="A38" s="47">
        <v>33</v>
      </c>
      <c r="B38" s="94" t="str">
        <f t="shared" ca="1" si="9"/>
        <v>손옥순</v>
      </c>
      <c r="C38" s="94" t="str">
        <f t="shared" ca="1" si="10"/>
        <v>660313-2******</v>
      </c>
      <c r="D38" s="94" t="str">
        <f t="shared" ca="1" si="11"/>
        <v>123여단 본부</v>
      </c>
      <c r="E38" s="94" t="str">
        <f t="shared" ca="1" si="12"/>
        <v>민간조리원</v>
      </c>
      <c r="F38" s="95">
        <f t="shared" ca="1" si="13"/>
        <v>1</v>
      </c>
      <c r="G38" s="49"/>
      <c r="H38" s="49"/>
      <c r="I38" s="49"/>
      <c r="J38" s="151">
        <f t="shared" si="14"/>
        <v>8978.9</v>
      </c>
      <c r="K38" s="151">
        <f t="shared" si="15"/>
        <v>13468.205741626796</v>
      </c>
      <c r="L38" s="151">
        <f t="shared" si="16"/>
        <v>6734.1028708133981</v>
      </c>
      <c r="M38" s="23"/>
      <c r="N38" s="23"/>
      <c r="O38" s="23"/>
      <c r="P38" s="34">
        <f t="shared" si="27"/>
        <v>1956570</v>
      </c>
      <c r="Q38" s="152">
        <f t="shared" si="31"/>
        <v>100000</v>
      </c>
      <c r="R38" s="34">
        <f t="shared" si="32"/>
        <v>1856570</v>
      </c>
      <c r="S38" s="34">
        <f t="shared" ca="1" si="33"/>
        <v>195130</v>
      </c>
      <c r="T38" s="34">
        <f t="shared" ca="1" si="34"/>
        <v>1761440</v>
      </c>
      <c r="U38" s="24">
        <f t="shared" si="35"/>
        <v>1736570</v>
      </c>
      <c r="V38" s="34">
        <f t="shared" si="28"/>
        <v>0</v>
      </c>
      <c r="W38" s="34">
        <f t="shared" si="28"/>
        <v>0</v>
      </c>
      <c r="X38" s="34">
        <f t="shared" si="18"/>
        <v>0</v>
      </c>
      <c r="Y38" s="24">
        <v>70000</v>
      </c>
      <c r="Z38" s="24">
        <v>140000</v>
      </c>
      <c r="AA38" s="24"/>
      <c r="AB38" s="24"/>
      <c r="AC38" s="24">
        <v>10000</v>
      </c>
      <c r="AD38" s="34">
        <f ca="1">IF(R38&gt;1060000,INDEX(간이세액표!A:L,MATCH(R38,간이세액표!A:A,3),F38+3),0)</f>
        <v>11650</v>
      </c>
      <c r="AE38" s="34">
        <f t="shared" ca="1" si="4"/>
        <v>1160</v>
      </c>
      <c r="AF38" s="46">
        <f t="shared" si="5"/>
        <v>89950</v>
      </c>
      <c r="AG38" s="46">
        <f t="shared" si="6"/>
        <v>68760</v>
      </c>
      <c r="AH38" s="46">
        <f t="shared" si="7"/>
        <v>6160</v>
      </c>
      <c r="AI38" s="46">
        <f t="shared" si="8"/>
        <v>17450</v>
      </c>
      <c r="AJ38" s="24"/>
      <c r="AK38" s="24"/>
      <c r="AL38" s="24"/>
      <c r="AN38" s="49">
        <f t="shared" si="19"/>
        <v>179900</v>
      </c>
      <c r="AO38" s="268">
        <v>89950</v>
      </c>
      <c r="AP38" s="49">
        <f t="shared" si="20"/>
        <v>89950</v>
      </c>
      <c r="AQ38" s="49">
        <f t="shared" si="21"/>
        <v>137520</v>
      </c>
      <c r="AR38" s="268">
        <v>68760</v>
      </c>
      <c r="AS38" s="49">
        <f t="shared" si="22"/>
        <v>68760</v>
      </c>
      <c r="AT38" s="49">
        <f t="shared" si="23"/>
        <v>12320</v>
      </c>
      <c r="AU38" s="268">
        <v>6160</v>
      </c>
      <c r="AV38" s="49">
        <f t="shared" si="24"/>
        <v>6160</v>
      </c>
      <c r="AW38" s="49">
        <f t="shared" si="25"/>
        <v>51380</v>
      </c>
      <c r="AX38" s="268">
        <v>17450</v>
      </c>
      <c r="AY38" s="268">
        <v>33930</v>
      </c>
      <c r="AZ38" s="49">
        <f t="shared" si="26"/>
        <v>15980</v>
      </c>
      <c r="BA38" s="49"/>
      <c r="BB38" s="268">
        <v>15980</v>
      </c>
    </row>
    <row r="39" spans="1:54" x14ac:dyDescent="0.3">
      <c r="A39" s="47">
        <v>34</v>
      </c>
      <c r="B39" s="293" t="str">
        <f t="shared" ca="1" si="9"/>
        <v>이영미</v>
      </c>
      <c r="C39" s="293" t="str">
        <f t="shared" ca="1" si="10"/>
        <v>701226-2******</v>
      </c>
      <c r="D39" s="293" t="str">
        <f t="shared" ca="1" si="11"/>
        <v>123여단 본부</v>
      </c>
      <c r="E39" s="94" t="str">
        <f t="shared" ca="1" si="12"/>
        <v>민간조리원</v>
      </c>
      <c r="F39" s="95">
        <f t="shared" ca="1" si="13"/>
        <v>0</v>
      </c>
      <c r="G39" s="49"/>
      <c r="H39" s="49"/>
      <c r="I39" s="49"/>
      <c r="J39" s="151">
        <f t="shared" si="14"/>
        <v>8978.9</v>
      </c>
      <c r="K39" s="151">
        <f t="shared" si="15"/>
        <v>13468.205741626796</v>
      </c>
      <c r="L39" s="151">
        <f t="shared" si="16"/>
        <v>6734.1028708133981</v>
      </c>
      <c r="M39" s="23"/>
      <c r="N39" s="23"/>
      <c r="O39" s="23"/>
      <c r="P39" s="34">
        <f t="shared" si="27"/>
        <v>1946570</v>
      </c>
      <c r="Q39" s="152">
        <f t="shared" si="31"/>
        <v>100000</v>
      </c>
      <c r="R39" s="34">
        <f t="shared" si="32"/>
        <v>1846570</v>
      </c>
      <c r="S39" s="34">
        <f t="shared" ca="1" si="33"/>
        <v>221680</v>
      </c>
      <c r="T39" s="34">
        <f t="shared" ca="1" si="34"/>
        <v>1724890</v>
      </c>
      <c r="U39" s="24">
        <f t="shared" si="35"/>
        <v>1736570</v>
      </c>
      <c r="V39" s="34">
        <f t="shared" si="28"/>
        <v>0</v>
      </c>
      <c r="W39" s="34">
        <f t="shared" si="28"/>
        <v>0</v>
      </c>
      <c r="X39" s="34">
        <f t="shared" si="18"/>
        <v>0</v>
      </c>
      <c r="Y39" s="24">
        <v>70000</v>
      </c>
      <c r="Z39" s="24">
        <v>140000</v>
      </c>
      <c r="AA39" s="24"/>
      <c r="AB39" s="24"/>
      <c r="AC39" s="24"/>
      <c r="AD39" s="34">
        <f ca="1">IF(R39&gt;1060000,INDEX(간이세액표!A:L,MATCH(R39,간이세액표!A:A,3),F39+3),0)</f>
        <v>15940</v>
      </c>
      <c r="AE39" s="34">
        <f t="shared" ca="1" si="4"/>
        <v>1590</v>
      </c>
      <c r="AF39" s="46">
        <f t="shared" si="5"/>
        <v>97740</v>
      </c>
      <c r="AG39" s="46">
        <f t="shared" si="6"/>
        <v>77000</v>
      </c>
      <c r="AH39" s="46">
        <f t="shared" si="7"/>
        <v>9860</v>
      </c>
      <c r="AI39" s="46">
        <f t="shared" si="8"/>
        <v>19550</v>
      </c>
      <c r="AJ39" s="24"/>
      <c r="AK39" s="24"/>
      <c r="AL39" s="24"/>
      <c r="AN39" s="49">
        <f t="shared" si="19"/>
        <v>195480</v>
      </c>
      <c r="AO39" s="268">
        <v>97740</v>
      </c>
      <c r="AP39" s="49">
        <f t="shared" si="20"/>
        <v>97740</v>
      </c>
      <c r="AQ39" s="49">
        <f t="shared" si="21"/>
        <v>154000</v>
      </c>
      <c r="AR39" s="268">
        <v>77000</v>
      </c>
      <c r="AS39" s="49">
        <f t="shared" si="22"/>
        <v>77000</v>
      </c>
      <c r="AT39" s="49">
        <f t="shared" si="23"/>
        <v>19720</v>
      </c>
      <c r="AU39" s="268">
        <v>9860</v>
      </c>
      <c r="AV39" s="49">
        <f t="shared" si="24"/>
        <v>9860</v>
      </c>
      <c r="AW39" s="49">
        <f t="shared" si="25"/>
        <v>57560</v>
      </c>
      <c r="AX39" s="268">
        <v>19550</v>
      </c>
      <c r="AY39" s="268">
        <v>38010</v>
      </c>
      <c r="AZ39" s="49">
        <f t="shared" si="26"/>
        <v>17890</v>
      </c>
      <c r="BA39" s="49"/>
      <c r="BB39" s="268">
        <v>17890</v>
      </c>
    </row>
    <row r="40" spans="1:54" x14ac:dyDescent="0.3">
      <c r="A40" s="47">
        <v>35</v>
      </c>
      <c r="B40" s="94" t="str">
        <f t="shared" ca="1" si="9"/>
        <v>안성애</v>
      </c>
      <c r="C40" s="94" t="str">
        <f t="shared" ca="1" si="10"/>
        <v>740913-2******</v>
      </c>
      <c r="D40" s="94" t="str">
        <f t="shared" ca="1" si="11"/>
        <v>123여단 2대대</v>
      </c>
      <c r="E40" s="94" t="str">
        <f t="shared" ca="1" si="12"/>
        <v>민간조리원</v>
      </c>
      <c r="F40" s="95">
        <f t="shared" ca="1" si="13"/>
        <v>1</v>
      </c>
      <c r="G40" s="49"/>
      <c r="H40" s="49"/>
      <c r="I40" s="49"/>
      <c r="J40" s="151">
        <f t="shared" si="14"/>
        <v>8978.9</v>
      </c>
      <c r="K40" s="151">
        <f t="shared" si="15"/>
        <v>13468.205741626796</v>
      </c>
      <c r="L40" s="151">
        <f t="shared" si="16"/>
        <v>6734.1028708133981</v>
      </c>
      <c r="M40" s="23"/>
      <c r="N40" s="23"/>
      <c r="O40" s="23"/>
      <c r="P40" s="34">
        <f t="shared" si="27"/>
        <v>1956570</v>
      </c>
      <c r="Q40" s="152">
        <f t="shared" si="31"/>
        <v>100000</v>
      </c>
      <c r="R40" s="34">
        <f t="shared" si="32"/>
        <v>1856570</v>
      </c>
      <c r="S40" s="34">
        <f t="shared" ca="1" si="33"/>
        <v>207320</v>
      </c>
      <c r="T40" s="34">
        <f t="shared" ca="1" si="34"/>
        <v>1749250</v>
      </c>
      <c r="U40" s="24">
        <f t="shared" si="35"/>
        <v>1736570</v>
      </c>
      <c r="V40" s="34">
        <f t="shared" si="28"/>
        <v>0</v>
      </c>
      <c r="W40" s="34">
        <f t="shared" si="28"/>
        <v>0</v>
      </c>
      <c r="X40" s="34">
        <f t="shared" si="18"/>
        <v>0</v>
      </c>
      <c r="Y40" s="24">
        <v>70000</v>
      </c>
      <c r="Z40" s="24">
        <v>140000</v>
      </c>
      <c r="AA40" s="24"/>
      <c r="AB40" s="24"/>
      <c r="AC40" s="24">
        <v>10000</v>
      </c>
      <c r="AD40" s="34">
        <f ca="1">IF(R40&gt;1060000,INDEX(간이세액표!A:L,MATCH(R40,간이세액표!A:A,3),F40+3),0)</f>
        <v>11650</v>
      </c>
      <c r="AE40" s="34">
        <f t="shared" ca="1" si="4"/>
        <v>1160</v>
      </c>
      <c r="AF40" s="46">
        <f t="shared" si="5"/>
        <v>91660</v>
      </c>
      <c r="AG40" s="46">
        <f t="shared" si="6"/>
        <v>75570</v>
      </c>
      <c r="AH40" s="46">
        <f t="shared" si="7"/>
        <v>9590</v>
      </c>
      <c r="AI40" s="46">
        <f t="shared" si="8"/>
        <v>17690</v>
      </c>
      <c r="AJ40" s="24"/>
      <c r="AK40" s="24"/>
      <c r="AL40" s="24"/>
      <c r="AN40" s="49">
        <f t="shared" si="19"/>
        <v>183320</v>
      </c>
      <c r="AO40" s="268">
        <v>91660</v>
      </c>
      <c r="AP40" s="49">
        <f t="shared" si="20"/>
        <v>91660</v>
      </c>
      <c r="AQ40" s="49">
        <f t="shared" si="21"/>
        <v>151140</v>
      </c>
      <c r="AR40" s="268">
        <v>75570</v>
      </c>
      <c r="AS40" s="49">
        <f t="shared" si="22"/>
        <v>75570</v>
      </c>
      <c r="AT40" s="49">
        <f t="shared" si="23"/>
        <v>19180</v>
      </c>
      <c r="AU40" s="268">
        <v>9590</v>
      </c>
      <c r="AV40" s="49">
        <f t="shared" si="24"/>
        <v>9590</v>
      </c>
      <c r="AW40" s="49">
        <f t="shared" si="25"/>
        <v>52090</v>
      </c>
      <c r="AX40" s="268">
        <v>17690</v>
      </c>
      <c r="AY40" s="268">
        <v>34400</v>
      </c>
      <c r="AZ40" s="49">
        <f t="shared" si="26"/>
        <v>16200</v>
      </c>
      <c r="BA40" s="49"/>
      <c r="BB40" s="268">
        <v>16200</v>
      </c>
    </row>
    <row r="41" spans="1:54" x14ac:dyDescent="0.3">
      <c r="A41" s="47">
        <v>36</v>
      </c>
      <c r="B41" s="293" t="str">
        <f t="shared" ca="1" si="9"/>
        <v>박순정</v>
      </c>
      <c r="C41" s="293" t="str">
        <f t="shared" ca="1" si="10"/>
        <v>710912-2******</v>
      </c>
      <c r="D41" s="293" t="str">
        <f t="shared" ca="1" si="11"/>
        <v>123여단 3대대</v>
      </c>
      <c r="E41" s="94" t="str">
        <f t="shared" ca="1" si="12"/>
        <v>민간조리원</v>
      </c>
      <c r="F41" s="95">
        <f t="shared" ca="1" si="13"/>
        <v>0</v>
      </c>
      <c r="G41" s="49"/>
      <c r="H41" s="49"/>
      <c r="I41" s="49"/>
      <c r="J41" s="151">
        <f t="shared" si="14"/>
        <v>8978.9</v>
      </c>
      <c r="K41" s="151">
        <f t="shared" si="15"/>
        <v>13468.205741626796</v>
      </c>
      <c r="L41" s="151">
        <f t="shared" si="16"/>
        <v>6734.1028708133981</v>
      </c>
      <c r="M41" s="23"/>
      <c r="N41" s="23"/>
      <c r="O41" s="23"/>
      <c r="P41" s="34">
        <f t="shared" si="27"/>
        <v>1946570</v>
      </c>
      <c r="Q41" s="152">
        <f t="shared" si="31"/>
        <v>100000</v>
      </c>
      <c r="R41" s="34">
        <f t="shared" si="32"/>
        <v>1846570</v>
      </c>
      <c r="S41" s="34">
        <f t="shared" ca="1" si="33"/>
        <v>213860</v>
      </c>
      <c r="T41" s="34">
        <f t="shared" ca="1" si="34"/>
        <v>1732710</v>
      </c>
      <c r="U41" s="24">
        <f t="shared" si="35"/>
        <v>1736570</v>
      </c>
      <c r="V41" s="34">
        <f t="shared" si="28"/>
        <v>0</v>
      </c>
      <c r="W41" s="34">
        <f t="shared" si="28"/>
        <v>0</v>
      </c>
      <c r="X41" s="34">
        <f t="shared" si="18"/>
        <v>0</v>
      </c>
      <c r="Y41" s="24">
        <v>70000</v>
      </c>
      <c r="Z41" s="24">
        <v>140000</v>
      </c>
      <c r="AA41" s="24"/>
      <c r="AB41" s="24"/>
      <c r="AC41" s="24"/>
      <c r="AD41" s="34">
        <f ca="1">IF(R41&gt;1060000,INDEX(간이세액표!A:L,MATCH(R41,간이세액표!A:A,3),F41+3),0)</f>
        <v>15940</v>
      </c>
      <c r="AE41" s="34">
        <f t="shared" ca="1" si="4"/>
        <v>1590</v>
      </c>
      <c r="AF41" s="46">
        <f t="shared" si="5"/>
        <v>94000</v>
      </c>
      <c r="AG41" s="46">
        <f t="shared" si="6"/>
        <v>74050</v>
      </c>
      <c r="AH41" s="46">
        <f t="shared" si="7"/>
        <v>9480</v>
      </c>
      <c r="AI41" s="46">
        <f t="shared" si="8"/>
        <v>18800</v>
      </c>
      <c r="AJ41" s="24"/>
      <c r="AK41" s="24"/>
      <c r="AL41" s="24"/>
      <c r="AN41" s="49">
        <f t="shared" si="19"/>
        <v>188000</v>
      </c>
      <c r="AO41" s="268">
        <v>94000</v>
      </c>
      <c r="AP41" s="49">
        <f t="shared" si="20"/>
        <v>94000</v>
      </c>
      <c r="AQ41" s="49">
        <f t="shared" si="21"/>
        <v>148100</v>
      </c>
      <c r="AR41" s="268">
        <v>74050</v>
      </c>
      <c r="AS41" s="49">
        <f t="shared" si="22"/>
        <v>74050</v>
      </c>
      <c r="AT41" s="49">
        <f t="shared" si="23"/>
        <v>18960</v>
      </c>
      <c r="AU41" s="268">
        <v>9480</v>
      </c>
      <c r="AV41" s="49">
        <f t="shared" si="24"/>
        <v>9480</v>
      </c>
      <c r="AW41" s="49">
        <f t="shared" si="25"/>
        <v>55350</v>
      </c>
      <c r="AX41" s="268">
        <v>18800</v>
      </c>
      <c r="AY41" s="268">
        <v>36550</v>
      </c>
      <c r="AZ41" s="49">
        <f t="shared" si="26"/>
        <v>17210</v>
      </c>
      <c r="BA41" s="49"/>
      <c r="BB41" s="268">
        <v>17210</v>
      </c>
    </row>
    <row r="42" spans="1:54" x14ac:dyDescent="0.3">
      <c r="A42" s="47">
        <v>37</v>
      </c>
      <c r="B42" s="293" t="str">
        <f t="shared" ca="1" si="9"/>
        <v>송금연</v>
      </c>
      <c r="C42" s="293" t="str">
        <f t="shared" ca="1" si="10"/>
        <v>740111-2******</v>
      </c>
      <c r="D42" s="293" t="str">
        <f t="shared" ca="1" si="11"/>
        <v>123여단 3대대</v>
      </c>
      <c r="E42" s="94" t="str">
        <f t="shared" ca="1" si="12"/>
        <v>민간조리원</v>
      </c>
      <c r="F42" s="95">
        <f t="shared" ca="1" si="13"/>
        <v>0</v>
      </c>
      <c r="G42" s="49"/>
      <c r="H42" s="49"/>
      <c r="I42" s="49"/>
      <c r="J42" s="151">
        <f t="shared" si="14"/>
        <v>8978.9</v>
      </c>
      <c r="K42" s="151">
        <f t="shared" si="15"/>
        <v>13468.205741626796</v>
      </c>
      <c r="L42" s="151">
        <f t="shared" si="16"/>
        <v>6734.1028708133981</v>
      </c>
      <c r="M42" s="23"/>
      <c r="N42" s="23"/>
      <c r="O42" s="23"/>
      <c r="P42" s="34">
        <f t="shared" si="27"/>
        <v>1946570</v>
      </c>
      <c r="Q42" s="152">
        <f t="shared" si="31"/>
        <v>100000</v>
      </c>
      <c r="R42" s="34">
        <f t="shared" si="32"/>
        <v>1846570</v>
      </c>
      <c r="S42" s="34">
        <f t="shared" ca="1" si="33"/>
        <v>17530</v>
      </c>
      <c r="T42" s="34">
        <f t="shared" ca="1" si="34"/>
        <v>1929040</v>
      </c>
      <c r="U42" s="24">
        <f t="shared" si="35"/>
        <v>1736570</v>
      </c>
      <c r="V42" s="34">
        <f t="shared" si="28"/>
        <v>0</v>
      </c>
      <c r="W42" s="34">
        <f t="shared" si="28"/>
        <v>0</v>
      </c>
      <c r="X42" s="34">
        <f t="shared" si="18"/>
        <v>0</v>
      </c>
      <c r="Y42" s="24">
        <v>70000</v>
      </c>
      <c r="Z42" s="24">
        <v>140000</v>
      </c>
      <c r="AA42" s="24"/>
      <c r="AB42" s="24"/>
      <c r="AC42" s="24"/>
      <c r="AD42" s="34">
        <f ca="1">IF(R42&gt;1060000,INDEX(간이세액표!A:L,MATCH(R42,간이세액표!A:A,3),F42+3),0)</f>
        <v>15940</v>
      </c>
      <c r="AE42" s="34">
        <f t="shared" ca="1" si="4"/>
        <v>1590</v>
      </c>
      <c r="AF42" s="46">
        <f t="shared" si="5"/>
        <v>0</v>
      </c>
      <c r="AG42" s="46">
        <f t="shared" si="6"/>
        <v>0</v>
      </c>
      <c r="AH42" s="46">
        <f t="shared" si="7"/>
        <v>0</v>
      </c>
      <c r="AI42" s="46">
        <f t="shared" si="8"/>
        <v>0</v>
      </c>
      <c r="AJ42" s="24"/>
      <c r="AK42" s="24"/>
      <c r="AL42" s="24"/>
      <c r="AN42" s="49">
        <f t="shared" si="19"/>
        <v>0</v>
      </c>
      <c r="AO42" s="268">
        <f>ROUNDDOWN(G42*'4대보험공제요율표'!$D$4,-1)</f>
        <v>0</v>
      </c>
      <c r="AP42" s="49">
        <f t="shared" si="20"/>
        <v>0</v>
      </c>
      <c r="AQ42" s="49">
        <f t="shared" si="21"/>
        <v>0</v>
      </c>
      <c r="AR42" s="268">
        <f>ROUNDDOWN(H42*'4대보험공제요율표'!$D$6,-1)</f>
        <v>0</v>
      </c>
      <c r="AS42" s="49">
        <f t="shared" si="22"/>
        <v>0</v>
      </c>
      <c r="AT42" s="49">
        <f t="shared" si="23"/>
        <v>0</v>
      </c>
      <c r="AU42" s="268"/>
      <c r="AV42" s="49">
        <f t="shared" si="24"/>
        <v>0</v>
      </c>
      <c r="AW42" s="49">
        <f t="shared" si="25"/>
        <v>0</v>
      </c>
      <c r="AX42" s="268"/>
      <c r="AY42" s="268"/>
      <c r="AZ42" s="49">
        <f t="shared" si="26"/>
        <v>0</v>
      </c>
      <c r="BA42" s="49"/>
      <c r="BB42" s="268"/>
    </row>
    <row r="43" spans="1:54" x14ac:dyDescent="0.3">
      <c r="A43" s="47">
        <v>38</v>
      </c>
      <c r="B43" s="94" t="str">
        <f t="shared" ca="1" si="9"/>
        <v>김소희</v>
      </c>
      <c r="C43" s="94" t="str">
        <f t="shared" ca="1" si="10"/>
        <v>700828-2******</v>
      </c>
      <c r="D43" s="94" t="str">
        <f t="shared" ca="1" si="11"/>
        <v>123여단 5대대</v>
      </c>
      <c r="E43" s="94" t="str">
        <f t="shared" ca="1" si="12"/>
        <v>민간조리원</v>
      </c>
      <c r="F43" s="95">
        <f t="shared" ca="1" si="13"/>
        <v>1</v>
      </c>
      <c r="G43" s="49"/>
      <c r="H43" s="49"/>
      <c r="I43" s="49"/>
      <c r="J43" s="151">
        <f t="shared" si="14"/>
        <v>8978.9</v>
      </c>
      <c r="K43" s="151">
        <f t="shared" si="15"/>
        <v>13468.205741626796</v>
      </c>
      <c r="L43" s="151">
        <f t="shared" si="16"/>
        <v>6734.1028708133981</v>
      </c>
      <c r="M43" s="23"/>
      <c r="N43" s="23"/>
      <c r="O43" s="23"/>
      <c r="P43" s="34">
        <f t="shared" si="27"/>
        <v>1956570</v>
      </c>
      <c r="Q43" s="152">
        <f t="shared" si="31"/>
        <v>100000</v>
      </c>
      <c r="R43" s="34">
        <f t="shared" si="32"/>
        <v>1856570</v>
      </c>
      <c r="S43" s="34">
        <f t="shared" ca="1" si="33"/>
        <v>193900</v>
      </c>
      <c r="T43" s="34">
        <f t="shared" ca="1" si="34"/>
        <v>1762670</v>
      </c>
      <c r="U43" s="24">
        <f t="shared" si="35"/>
        <v>1736570</v>
      </c>
      <c r="V43" s="34">
        <f t="shared" si="28"/>
        <v>0</v>
      </c>
      <c r="W43" s="34">
        <f t="shared" si="28"/>
        <v>0</v>
      </c>
      <c r="X43" s="34">
        <f t="shared" si="18"/>
        <v>0</v>
      </c>
      <c r="Y43" s="24">
        <v>70000</v>
      </c>
      <c r="Z43" s="24">
        <v>140000</v>
      </c>
      <c r="AA43" s="24"/>
      <c r="AB43" s="24"/>
      <c r="AC43" s="24">
        <v>10000</v>
      </c>
      <c r="AD43" s="34">
        <f ca="1">IF(R43&gt;1060000,INDEX(간이세액표!A:L,MATCH(R43,간이세액표!A:A,3),F43+3),0)</f>
        <v>11650</v>
      </c>
      <c r="AE43" s="34">
        <f t="shared" ca="1" si="4"/>
        <v>1160</v>
      </c>
      <c r="AF43" s="46">
        <f t="shared" si="5"/>
        <v>85860</v>
      </c>
      <c r="AG43" s="46">
        <f t="shared" si="6"/>
        <v>68920</v>
      </c>
      <c r="AH43" s="46">
        <f t="shared" si="7"/>
        <v>8820</v>
      </c>
      <c r="AI43" s="46">
        <f t="shared" si="8"/>
        <v>17490</v>
      </c>
      <c r="AJ43" s="24"/>
      <c r="AK43" s="24"/>
      <c r="AL43" s="24"/>
      <c r="AN43" s="49">
        <f t="shared" si="19"/>
        <v>171720</v>
      </c>
      <c r="AO43" s="268">
        <v>85860</v>
      </c>
      <c r="AP43" s="49">
        <f t="shared" si="20"/>
        <v>85860</v>
      </c>
      <c r="AQ43" s="49">
        <f t="shared" si="21"/>
        <v>137840</v>
      </c>
      <c r="AR43" s="268">
        <v>68920</v>
      </c>
      <c r="AS43" s="49">
        <f t="shared" si="22"/>
        <v>68920</v>
      </c>
      <c r="AT43" s="49">
        <f t="shared" si="23"/>
        <v>17640</v>
      </c>
      <c r="AU43" s="268">
        <v>8820</v>
      </c>
      <c r="AV43" s="49">
        <f t="shared" si="24"/>
        <v>8820</v>
      </c>
      <c r="AW43" s="49">
        <f t="shared" si="25"/>
        <v>51500</v>
      </c>
      <c r="AX43" s="268">
        <v>17490</v>
      </c>
      <c r="AY43" s="268">
        <v>34010</v>
      </c>
      <c r="AZ43" s="49">
        <f t="shared" si="26"/>
        <v>16020</v>
      </c>
      <c r="BA43" s="49"/>
      <c r="BB43" s="268">
        <v>16020</v>
      </c>
    </row>
    <row r="44" spans="1:54" x14ac:dyDescent="0.3">
      <c r="A44" s="47">
        <v>39</v>
      </c>
      <c r="B44" s="293" t="str">
        <f t="shared" ca="1" si="9"/>
        <v>서숙경</v>
      </c>
      <c r="C44" s="293" t="str">
        <f t="shared" ca="1" si="10"/>
        <v>670617-2******</v>
      </c>
      <c r="D44" s="293" t="str">
        <f t="shared" ca="1" si="11"/>
        <v>123여단 5대대</v>
      </c>
      <c r="E44" s="94" t="str">
        <f t="shared" ca="1" si="12"/>
        <v>민간조리원</v>
      </c>
      <c r="F44" s="95">
        <f t="shared" ca="1" si="13"/>
        <v>0</v>
      </c>
      <c r="G44" s="49"/>
      <c r="H44" s="49"/>
      <c r="I44" s="49"/>
      <c r="J44" s="151">
        <f t="shared" si="14"/>
        <v>8978.9</v>
      </c>
      <c r="K44" s="151">
        <f t="shared" si="15"/>
        <v>13468.205741626796</v>
      </c>
      <c r="L44" s="151">
        <f t="shared" si="16"/>
        <v>6734.1028708133981</v>
      </c>
      <c r="M44" s="23"/>
      <c r="N44" s="23"/>
      <c r="O44" s="23"/>
      <c r="P44" s="34">
        <f t="shared" si="27"/>
        <v>1946570</v>
      </c>
      <c r="Q44" s="152">
        <f t="shared" si="31"/>
        <v>100000</v>
      </c>
      <c r="R44" s="34">
        <f t="shared" si="32"/>
        <v>1846570</v>
      </c>
      <c r="S44" s="34">
        <f t="shared" ca="1" si="33"/>
        <v>221680</v>
      </c>
      <c r="T44" s="34">
        <f t="shared" ca="1" si="34"/>
        <v>1724890</v>
      </c>
      <c r="U44" s="24">
        <f t="shared" si="35"/>
        <v>1736570</v>
      </c>
      <c r="V44" s="34">
        <f t="shared" si="28"/>
        <v>0</v>
      </c>
      <c r="W44" s="34">
        <f t="shared" si="28"/>
        <v>0</v>
      </c>
      <c r="X44" s="34">
        <f t="shared" si="18"/>
        <v>0</v>
      </c>
      <c r="Y44" s="24">
        <v>70000</v>
      </c>
      <c r="Z44" s="24">
        <v>140000</v>
      </c>
      <c r="AA44" s="24"/>
      <c r="AB44" s="24"/>
      <c r="AC44" s="24"/>
      <c r="AD44" s="34">
        <f ca="1">IF(R44&gt;1060000,INDEX(간이세액표!A:L,MATCH(R44,간이세액표!A:A,3),F44+3),0)</f>
        <v>15940</v>
      </c>
      <c r="AE44" s="34">
        <f t="shared" ca="1" si="4"/>
        <v>1590</v>
      </c>
      <c r="AF44" s="46">
        <f t="shared" si="5"/>
        <v>97740</v>
      </c>
      <c r="AG44" s="46">
        <f t="shared" si="6"/>
        <v>77000</v>
      </c>
      <c r="AH44" s="46">
        <f t="shared" si="7"/>
        <v>9860</v>
      </c>
      <c r="AI44" s="46">
        <f t="shared" si="8"/>
        <v>19550</v>
      </c>
      <c r="AJ44" s="24"/>
      <c r="AK44" s="24"/>
      <c r="AL44" s="24"/>
      <c r="AN44" s="49">
        <f t="shared" si="19"/>
        <v>195480</v>
      </c>
      <c r="AO44" s="268">
        <v>97740</v>
      </c>
      <c r="AP44" s="49">
        <f t="shared" si="20"/>
        <v>97740</v>
      </c>
      <c r="AQ44" s="49">
        <f t="shared" si="21"/>
        <v>154000</v>
      </c>
      <c r="AR44" s="268">
        <v>77000</v>
      </c>
      <c r="AS44" s="49">
        <f t="shared" si="22"/>
        <v>77000</v>
      </c>
      <c r="AT44" s="49">
        <f t="shared" si="23"/>
        <v>19720</v>
      </c>
      <c r="AU44" s="268">
        <v>9860</v>
      </c>
      <c r="AV44" s="49">
        <f t="shared" si="24"/>
        <v>9860</v>
      </c>
      <c r="AW44" s="49">
        <f t="shared" si="25"/>
        <v>57560</v>
      </c>
      <c r="AX44" s="268">
        <v>19550</v>
      </c>
      <c r="AY44" s="268">
        <v>38010</v>
      </c>
      <c r="AZ44" s="49">
        <f t="shared" si="26"/>
        <v>17890</v>
      </c>
      <c r="BA44" s="49"/>
      <c r="BB44" s="268">
        <v>17890</v>
      </c>
    </row>
    <row r="45" spans="1:54" x14ac:dyDescent="0.3">
      <c r="A45" s="47">
        <v>40</v>
      </c>
      <c r="B45" s="293" t="str">
        <f t="shared" ca="1" si="9"/>
        <v>박정희</v>
      </c>
      <c r="C45" s="293" t="str">
        <f t="shared" ca="1" si="10"/>
        <v>610318-2******</v>
      </c>
      <c r="D45" s="293" t="str">
        <f t="shared" ca="1" si="11"/>
        <v>신교대대</v>
      </c>
      <c r="E45" s="94" t="str">
        <f t="shared" ca="1" si="12"/>
        <v>민간조리원</v>
      </c>
      <c r="F45" s="95">
        <f t="shared" ca="1" si="13"/>
        <v>0</v>
      </c>
      <c r="G45" s="49"/>
      <c r="H45" s="49"/>
      <c r="I45" s="49"/>
      <c r="J45" s="151">
        <f t="shared" si="14"/>
        <v>8978.9</v>
      </c>
      <c r="K45" s="151">
        <f t="shared" si="15"/>
        <v>13468.205741626796</v>
      </c>
      <c r="L45" s="151">
        <f t="shared" si="16"/>
        <v>6734.1028708133981</v>
      </c>
      <c r="M45" s="23"/>
      <c r="N45" s="23"/>
      <c r="O45" s="23"/>
      <c r="P45" s="34">
        <f t="shared" si="27"/>
        <v>1946570</v>
      </c>
      <c r="Q45" s="152">
        <f t="shared" si="31"/>
        <v>100000</v>
      </c>
      <c r="R45" s="34">
        <f t="shared" si="32"/>
        <v>1846570</v>
      </c>
      <c r="S45" s="34">
        <f t="shared" ca="1" si="33"/>
        <v>121610</v>
      </c>
      <c r="T45" s="34">
        <f t="shared" ca="1" si="34"/>
        <v>1824960</v>
      </c>
      <c r="U45" s="24">
        <f t="shared" si="35"/>
        <v>1736570</v>
      </c>
      <c r="V45" s="34">
        <f t="shared" si="28"/>
        <v>0</v>
      </c>
      <c r="W45" s="34">
        <f t="shared" si="28"/>
        <v>0</v>
      </c>
      <c r="X45" s="34">
        <f t="shared" si="18"/>
        <v>0</v>
      </c>
      <c r="Y45" s="24">
        <v>70000</v>
      </c>
      <c r="Z45" s="24">
        <v>140000</v>
      </c>
      <c r="AA45" s="24"/>
      <c r="AB45" s="24"/>
      <c r="AC45" s="24"/>
      <c r="AD45" s="34">
        <f ca="1">IF(R45&gt;1060000,INDEX(간이세액표!A:L,MATCH(R45,간이세액표!A:A,3),F45+3),0)</f>
        <v>15940</v>
      </c>
      <c r="AE45" s="34">
        <f t="shared" ca="1" si="4"/>
        <v>1590</v>
      </c>
      <c r="AF45" s="46">
        <f t="shared" si="5"/>
        <v>0</v>
      </c>
      <c r="AG45" s="46">
        <f t="shared" si="6"/>
        <v>76550</v>
      </c>
      <c r="AH45" s="46">
        <f t="shared" si="7"/>
        <v>9720</v>
      </c>
      <c r="AI45" s="46">
        <f t="shared" si="8"/>
        <v>17810</v>
      </c>
      <c r="AJ45" s="24"/>
      <c r="AK45" s="24"/>
      <c r="AL45" s="24"/>
      <c r="AN45" s="49">
        <f t="shared" si="19"/>
        <v>0</v>
      </c>
      <c r="AO45" s="268">
        <f>ROUNDDOWN(G45*'4대보험공제요율표'!$D$4,-1)</f>
        <v>0</v>
      </c>
      <c r="AP45" s="49">
        <f t="shared" si="20"/>
        <v>0</v>
      </c>
      <c r="AQ45" s="49">
        <f t="shared" si="21"/>
        <v>153100</v>
      </c>
      <c r="AR45" s="268">
        <v>76550</v>
      </c>
      <c r="AS45" s="49">
        <f t="shared" si="22"/>
        <v>76550</v>
      </c>
      <c r="AT45" s="49">
        <f t="shared" si="23"/>
        <v>19440</v>
      </c>
      <c r="AU45" s="268">
        <v>9720</v>
      </c>
      <c r="AV45" s="49">
        <f t="shared" si="24"/>
        <v>9720</v>
      </c>
      <c r="AW45" s="49">
        <f t="shared" si="25"/>
        <v>52440</v>
      </c>
      <c r="AX45" s="268">
        <v>17810</v>
      </c>
      <c r="AY45" s="268">
        <v>34630</v>
      </c>
      <c r="AZ45" s="49">
        <f t="shared" si="26"/>
        <v>16310</v>
      </c>
      <c r="BA45" s="49"/>
      <c r="BB45" s="268">
        <v>16310</v>
      </c>
    </row>
    <row r="46" spans="1:54" x14ac:dyDescent="0.3">
      <c r="A46" s="47">
        <v>41</v>
      </c>
      <c r="B46" s="293" t="str">
        <f t="shared" ca="1" si="9"/>
        <v>김향옥</v>
      </c>
      <c r="C46" s="293" t="str">
        <f t="shared" ca="1" si="10"/>
        <v>650910-2******</v>
      </c>
      <c r="D46" s="293" t="str">
        <f t="shared" ca="1" si="11"/>
        <v>신교대대</v>
      </c>
      <c r="E46" s="94" t="str">
        <f t="shared" ca="1" si="12"/>
        <v>민간조리원</v>
      </c>
      <c r="F46" s="95">
        <f t="shared" ca="1" si="13"/>
        <v>0</v>
      </c>
      <c r="G46" s="49"/>
      <c r="H46" s="49"/>
      <c r="I46" s="49"/>
      <c r="J46" s="151">
        <f t="shared" si="14"/>
        <v>8978.9</v>
      </c>
      <c r="K46" s="151">
        <f t="shared" si="15"/>
        <v>13468.205741626796</v>
      </c>
      <c r="L46" s="151">
        <f t="shared" si="16"/>
        <v>6734.1028708133981</v>
      </c>
      <c r="M46" s="23"/>
      <c r="N46" s="23"/>
      <c r="O46" s="23"/>
      <c r="P46" s="34">
        <f t="shared" si="27"/>
        <v>1946570</v>
      </c>
      <c r="Q46" s="152">
        <f t="shared" si="31"/>
        <v>100000</v>
      </c>
      <c r="R46" s="34">
        <f t="shared" si="32"/>
        <v>1846570</v>
      </c>
      <c r="S46" s="34">
        <f t="shared" ca="1" si="33"/>
        <v>213860</v>
      </c>
      <c r="T46" s="34">
        <f t="shared" ca="1" si="34"/>
        <v>1732710</v>
      </c>
      <c r="U46" s="24">
        <f t="shared" si="35"/>
        <v>1736570</v>
      </c>
      <c r="V46" s="34">
        <f t="shared" si="28"/>
        <v>0</v>
      </c>
      <c r="W46" s="34">
        <f t="shared" si="28"/>
        <v>0</v>
      </c>
      <c r="X46" s="34">
        <f t="shared" si="18"/>
        <v>0</v>
      </c>
      <c r="Y46" s="24">
        <v>70000</v>
      </c>
      <c r="Z46" s="24">
        <v>140000</v>
      </c>
      <c r="AA46" s="24"/>
      <c r="AB46" s="24"/>
      <c r="AC46" s="24"/>
      <c r="AD46" s="34">
        <f ca="1">IF(R46&gt;1060000,INDEX(간이세액표!A:L,MATCH(R46,간이세액표!A:A,3),F46+3),0)</f>
        <v>15940</v>
      </c>
      <c r="AE46" s="34">
        <f t="shared" ca="1" si="4"/>
        <v>1590</v>
      </c>
      <c r="AF46" s="46">
        <f t="shared" si="5"/>
        <v>94000</v>
      </c>
      <c r="AG46" s="46">
        <f t="shared" si="6"/>
        <v>74050</v>
      </c>
      <c r="AH46" s="46">
        <f t="shared" si="7"/>
        <v>9480</v>
      </c>
      <c r="AI46" s="46">
        <f t="shared" si="8"/>
        <v>18800</v>
      </c>
      <c r="AJ46" s="24"/>
      <c r="AK46" s="24"/>
      <c r="AL46" s="24"/>
      <c r="AN46" s="49">
        <f t="shared" si="19"/>
        <v>188000</v>
      </c>
      <c r="AO46" s="268">
        <v>94000</v>
      </c>
      <c r="AP46" s="49">
        <f t="shared" si="20"/>
        <v>94000</v>
      </c>
      <c r="AQ46" s="49">
        <f t="shared" si="21"/>
        <v>148100</v>
      </c>
      <c r="AR46" s="268">
        <v>74050</v>
      </c>
      <c r="AS46" s="49">
        <f t="shared" si="22"/>
        <v>74050</v>
      </c>
      <c r="AT46" s="49">
        <f t="shared" si="23"/>
        <v>18960</v>
      </c>
      <c r="AU46" s="268">
        <v>9480</v>
      </c>
      <c r="AV46" s="49">
        <f t="shared" si="24"/>
        <v>9480</v>
      </c>
      <c r="AW46" s="49">
        <f t="shared" si="25"/>
        <v>55350</v>
      </c>
      <c r="AX46" s="268">
        <v>18800</v>
      </c>
      <c r="AY46" s="268">
        <v>36550</v>
      </c>
      <c r="AZ46" s="49">
        <f t="shared" si="26"/>
        <v>17210</v>
      </c>
      <c r="BA46" s="49"/>
      <c r="BB46" s="268">
        <v>17210</v>
      </c>
    </row>
    <row r="47" spans="1:54" x14ac:dyDescent="0.3">
      <c r="A47" s="47">
        <v>42</v>
      </c>
      <c r="B47" s="293" t="str">
        <f t="shared" ca="1" si="9"/>
        <v>유경희</v>
      </c>
      <c r="C47" s="293" t="str">
        <f t="shared" ca="1" si="10"/>
        <v>680415-2******</v>
      </c>
      <c r="D47" s="293" t="str">
        <f t="shared" ca="1" si="11"/>
        <v>신교대대</v>
      </c>
      <c r="E47" s="94" t="str">
        <f t="shared" ca="1" si="12"/>
        <v>민간조리원</v>
      </c>
      <c r="F47" s="95">
        <f t="shared" ca="1" si="13"/>
        <v>0</v>
      </c>
      <c r="G47" s="49"/>
      <c r="H47" s="49"/>
      <c r="I47" s="49"/>
      <c r="J47" s="151">
        <f t="shared" si="14"/>
        <v>8978.9</v>
      </c>
      <c r="K47" s="151">
        <f t="shared" si="15"/>
        <v>13468.205741626796</v>
      </c>
      <c r="L47" s="151">
        <f t="shared" si="16"/>
        <v>6734.1028708133981</v>
      </c>
      <c r="M47" s="23"/>
      <c r="N47" s="23"/>
      <c r="O47" s="23"/>
      <c r="P47" s="34">
        <f t="shared" si="27"/>
        <v>1946570</v>
      </c>
      <c r="Q47" s="152">
        <f t="shared" si="31"/>
        <v>100000</v>
      </c>
      <c r="R47" s="34">
        <f t="shared" si="32"/>
        <v>1846570</v>
      </c>
      <c r="S47" s="34">
        <f t="shared" ca="1" si="33"/>
        <v>213860</v>
      </c>
      <c r="T47" s="34">
        <f t="shared" ca="1" si="34"/>
        <v>1732710</v>
      </c>
      <c r="U47" s="24">
        <f t="shared" si="35"/>
        <v>1736570</v>
      </c>
      <c r="V47" s="34">
        <f t="shared" si="28"/>
        <v>0</v>
      </c>
      <c r="W47" s="34">
        <f t="shared" si="28"/>
        <v>0</v>
      </c>
      <c r="X47" s="34">
        <f t="shared" si="18"/>
        <v>0</v>
      </c>
      <c r="Y47" s="24">
        <v>70000</v>
      </c>
      <c r="Z47" s="24">
        <v>140000</v>
      </c>
      <c r="AA47" s="24"/>
      <c r="AB47" s="24"/>
      <c r="AC47" s="24"/>
      <c r="AD47" s="34">
        <f ca="1">IF(R47&gt;1060000,INDEX(간이세액표!A:L,MATCH(R47,간이세액표!A:A,3),F47+3),0)</f>
        <v>15940</v>
      </c>
      <c r="AE47" s="34">
        <f t="shared" ca="1" si="4"/>
        <v>1590</v>
      </c>
      <c r="AF47" s="46">
        <f t="shared" si="5"/>
        <v>94000</v>
      </c>
      <c r="AG47" s="46">
        <f t="shared" si="6"/>
        <v>74050</v>
      </c>
      <c r="AH47" s="46">
        <f t="shared" si="7"/>
        <v>9480</v>
      </c>
      <c r="AI47" s="46">
        <f t="shared" si="8"/>
        <v>18800</v>
      </c>
      <c r="AJ47" s="24"/>
      <c r="AK47" s="24"/>
      <c r="AL47" s="24"/>
      <c r="AN47" s="49">
        <f t="shared" si="19"/>
        <v>188000</v>
      </c>
      <c r="AO47" s="268">
        <v>94000</v>
      </c>
      <c r="AP47" s="49">
        <f t="shared" si="20"/>
        <v>94000</v>
      </c>
      <c r="AQ47" s="49">
        <f t="shared" si="21"/>
        <v>148100</v>
      </c>
      <c r="AR47" s="268">
        <v>74050</v>
      </c>
      <c r="AS47" s="49">
        <f t="shared" si="22"/>
        <v>74050</v>
      </c>
      <c r="AT47" s="49">
        <f t="shared" si="23"/>
        <v>18960</v>
      </c>
      <c r="AU47" s="268">
        <v>9480</v>
      </c>
      <c r="AV47" s="49">
        <f t="shared" si="24"/>
        <v>9480</v>
      </c>
      <c r="AW47" s="49">
        <f t="shared" si="25"/>
        <v>55350</v>
      </c>
      <c r="AX47" s="268">
        <v>18800</v>
      </c>
      <c r="AY47" s="268">
        <v>36550</v>
      </c>
      <c r="AZ47" s="49">
        <f t="shared" si="26"/>
        <v>17210</v>
      </c>
      <c r="BA47" s="49"/>
      <c r="BB47" s="268">
        <v>17210</v>
      </c>
    </row>
    <row r="48" spans="1:54" x14ac:dyDescent="0.3">
      <c r="A48" s="47">
        <v>43</v>
      </c>
      <c r="B48" s="94" t="str">
        <f t="shared" ca="1" si="9"/>
        <v>최영자</v>
      </c>
      <c r="C48" s="94" t="str">
        <f t="shared" ca="1" si="10"/>
        <v>650201-2******</v>
      </c>
      <c r="D48" s="94" t="str">
        <f t="shared" ca="1" si="11"/>
        <v>신교대대</v>
      </c>
      <c r="E48" s="94" t="str">
        <f t="shared" ca="1" si="12"/>
        <v>민간조리원</v>
      </c>
      <c r="F48" s="95">
        <f t="shared" ca="1" si="13"/>
        <v>0</v>
      </c>
      <c r="G48" s="49"/>
      <c r="H48" s="49"/>
      <c r="I48" s="49"/>
      <c r="J48" s="151">
        <f t="shared" si="14"/>
        <v>8978.9</v>
      </c>
      <c r="K48" s="151">
        <f t="shared" si="15"/>
        <v>13468.205741626796</v>
      </c>
      <c r="L48" s="151">
        <f t="shared" si="16"/>
        <v>6734.1028708133981</v>
      </c>
      <c r="M48" s="23"/>
      <c r="N48" s="23"/>
      <c r="O48" s="23"/>
      <c r="P48" s="34">
        <f t="shared" si="27"/>
        <v>1956570</v>
      </c>
      <c r="Q48" s="152">
        <f t="shared" si="31"/>
        <v>100000</v>
      </c>
      <c r="R48" s="34">
        <f t="shared" si="32"/>
        <v>1856570</v>
      </c>
      <c r="S48" s="34">
        <f t="shared" ca="1" si="33"/>
        <v>213270</v>
      </c>
      <c r="T48" s="34">
        <f t="shared" ca="1" si="34"/>
        <v>1743300</v>
      </c>
      <c r="U48" s="24">
        <f t="shared" si="35"/>
        <v>1736570</v>
      </c>
      <c r="V48" s="34">
        <f t="shared" si="28"/>
        <v>0</v>
      </c>
      <c r="W48" s="34">
        <f t="shared" si="28"/>
        <v>0</v>
      </c>
      <c r="X48" s="34">
        <f t="shared" si="18"/>
        <v>0</v>
      </c>
      <c r="Y48" s="24">
        <v>70000</v>
      </c>
      <c r="Z48" s="24">
        <v>140000</v>
      </c>
      <c r="AA48" s="24"/>
      <c r="AB48" s="24"/>
      <c r="AC48" s="24">
        <v>10000</v>
      </c>
      <c r="AD48" s="34">
        <f ca="1">IF(R48&gt;1060000,INDEX(간이세액표!A:L,MATCH(R48,간이세액표!A:A,3),F48+3),0)</f>
        <v>16150</v>
      </c>
      <c r="AE48" s="34">
        <f t="shared" ca="1" si="4"/>
        <v>1610</v>
      </c>
      <c r="AF48" s="46">
        <f t="shared" si="5"/>
        <v>92290</v>
      </c>
      <c r="AG48" s="46">
        <f t="shared" si="6"/>
        <v>75770</v>
      </c>
      <c r="AH48" s="46">
        <f t="shared" si="7"/>
        <v>9630</v>
      </c>
      <c r="AI48" s="46">
        <f t="shared" si="8"/>
        <v>17820</v>
      </c>
      <c r="AJ48" s="24"/>
      <c r="AK48" s="24"/>
      <c r="AL48" s="24"/>
      <c r="AN48" s="49">
        <f t="shared" si="19"/>
        <v>184580</v>
      </c>
      <c r="AO48" s="268">
        <v>92290</v>
      </c>
      <c r="AP48" s="49">
        <f t="shared" si="20"/>
        <v>92290</v>
      </c>
      <c r="AQ48" s="49">
        <f t="shared" si="21"/>
        <v>151540</v>
      </c>
      <c r="AR48" s="268">
        <v>75770</v>
      </c>
      <c r="AS48" s="49">
        <f t="shared" si="22"/>
        <v>75770</v>
      </c>
      <c r="AT48" s="49">
        <f t="shared" si="23"/>
        <v>19260</v>
      </c>
      <c r="AU48" s="268">
        <v>9630</v>
      </c>
      <c r="AV48" s="49">
        <f t="shared" si="24"/>
        <v>9630</v>
      </c>
      <c r="AW48" s="49">
        <f t="shared" si="25"/>
        <v>52470</v>
      </c>
      <c r="AX48" s="268">
        <v>17820</v>
      </c>
      <c r="AY48" s="268">
        <v>34650</v>
      </c>
      <c r="AZ48" s="49">
        <f t="shared" si="26"/>
        <v>16310</v>
      </c>
      <c r="BA48" s="49"/>
      <c r="BB48" s="268">
        <v>16310</v>
      </c>
    </row>
    <row r="49" spans="1:54" x14ac:dyDescent="0.3">
      <c r="A49" s="47">
        <v>44</v>
      </c>
      <c r="B49" s="293" t="str">
        <f t="shared" ca="1" si="9"/>
        <v>나은미</v>
      </c>
      <c r="C49" s="293" t="str">
        <f t="shared" ca="1" si="10"/>
        <v>651215-2******</v>
      </c>
      <c r="D49" s="293" t="str">
        <f t="shared" ca="1" si="11"/>
        <v>통신대대</v>
      </c>
      <c r="E49" s="94" t="str">
        <f t="shared" ca="1" si="12"/>
        <v>민간조리원</v>
      </c>
      <c r="F49" s="95">
        <f t="shared" ca="1" si="13"/>
        <v>0</v>
      </c>
      <c r="G49" s="49"/>
      <c r="H49" s="49"/>
      <c r="I49" s="49"/>
      <c r="J49" s="151">
        <f t="shared" si="14"/>
        <v>8978.9</v>
      </c>
      <c r="K49" s="151">
        <f t="shared" si="15"/>
        <v>13468.205741626796</v>
      </c>
      <c r="L49" s="151">
        <f t="shared" si="16"/>
        <v>6734.1028708133981</v>
      </c>
      <c r="M49" s="23"/>
      <c r="N49" s="23"/>
      <c r="O49" s="23"/>
      <c r="P49" s="34">
        <f t="shared" si="27"/>
        <v>1946570</v>
      </c>
      <c r="Q49" s="152">
        <f t="shared" si="31"/>
        <v>100000</v>
      </c>
      <c r="R49" s="34">
        <f t="shared" si="32"/>
        <v>1846570</v>
      </c>
      <c r="S49" s="34">
        <f t="shared" ca="1" si="33"/>
        <v>217740</v>
      </c>
      <c r="T49" s="34">
        <f t="shared" ca="1" si="34"/>
        <v>1728830</v>
      </c>
      <c r="U49" s="24">
        <f t="shared" si="35"/>
        <v>1736570</v>
      </c>
      <c r="V49" s="34">
        <f t="shared" si="28"/>
        <v>0</v>
      </c>
      <c r="W49" s="34">
        <f t="shared" si="28"/>
        <v>0</v>
      </c>
      <c r="X49" s="34">
        <f t="shared" si="18"/>
        <v>0</v>
      </c>
      <c r="Y49" s="24">
        <v>70000</v>
      </c>
      <c r="Z49" s="24">
        <v>140000</v>
      </c>
      <c r="AA49" s="24"/>
      <c r="AB49" s="24"/>
      <c r="AC49" s="24"/>
      <c r="AD49" s="34">
        <f ca="1">IF(R49&gt;1060000,INDEX(간이세액표!A:L,MATCH(R49,간이세액표!A:A,3),F49+3),0)</f>
        <v>15940</v>
      </c>
      <c r="AE49" s="34">
        <f t="shared" ca="1" si="4"/>
        <v>1590</v>
      </c>
      <c r="AF49" s="46">
        <f t="shared" si="5"/>
        <v>95850</v>
      </c>
      <c r="AG49" s="46">
        <f t="shared" si="6"/>
        <v>75520</v>
      </c>
      <c r="AH49" s="46">
        <f t="shared" si="7"/>
        <v>9670</v>
      </c>
      <c r="AI49" s="46">
        <f t="shared" si="8"/>
        <v>19170</v>
      </c>
      <c r="AJ49" s="24"/>
      <c r="AK49" s="24"/>
      <c r="AL49" s="24"/>
      <c r="AN49" s="49">
        <f t="shared" si="19"/>
        <v>191700</v>
      </c>
      <c r="AO49" s="268">
        <v>95850</v>
      </c>
      <c r="AP49" s="49">
        <f t="shared" si="20"/>
        <v>95850</v>
      </c>
      <c r="AQ49" s="49">
        <f t="shared" si="21"/>
        <v>151040</v>
      </c>
      <c r="AR49" s="268">
        <v>75520</v>
      </c>
      <c r="AS49" s="49">
        <f t="shared" si="22"/>
        <v>75520</v>
      </c>
      <c r="AT49" s="49">
        <f t="shared" si="23"/>
        <v>19340</v>
      </c>
      <c r="AU49" s="268">
        <v>9670</v>
      </c>
      <c r="AV49" s="49">
        <f t="shared" si="24"/>
        <v>9670</v>
      </c>
      <c r="AW49" s="49">
        <f t="shared" si="25"/>
        <v>56440</v>
      </c>
      <c r="AX49" s="268">
        <v>19170</v>
      </c>
      <c r="AY49" s="268">
        <v>37270</v>
      </c>
      <c r="AZ49" s="49">
        <f t="shared" si="26"/>
        <v>17550</v>
      </c>
      <c r="BA49" s="49"/>
      <c r="BB49" s="268">
        <v>17550</v>
      </c>
    </row>
    <row r="50" spans="1:54" x14ac:dyDescent="0.3">
      <c r="A50" s="47">
        <v>45</v>
      </c>
      <c r="B50" s="293" t="str">
        <f t="shared" ca="1" si="9"/>
        <v>문보경</v>
      </c>
      <c r="C50" s="293" t="str">
        <f t="shared" ca="1" si="10"/>
        <v>650117-2******</v>
      </c>
      <c r="D50" s="293" t="str">
        <f t="shared" ca="1" si="11"/>
        <v>통신대대</v>
      </c>
      <c r="E50" s="94" t="str">
        <f t="shared" ca="1" si="12"/>
        <v>민간조리원</v>
      </c>
      <c r="F50" s="95">
        <f t="shared" ca="1" si="13"/>
        <v>0</v>
      </c>
      <c r="G50" s="49"/>
      <c r="H50" s="49"/>
      <c r="I50" s="49"/>
      <c r="J50" s="151">
        <f t="shared" si="14"/>
        <v>9867.1</v>
      </c>
      <c r="K50" s="151">
        <f t="shared" si="15"/>
        <v>14800.55023923445</v>
      </c>
      <c r="L50" s="151">
        <f t="shared" si="16"/>
        <v>7400.2751196172248</v>
      </c>
      <c r="M50" s="23"/>
      <c r="N50" s="23"/>
      <c r="O50" s="23"/>
      <c r="P50" s="34">
        <f t="shared" si="27"/>
        <v>2132210</v>
      </c>
      <c r="Q50" s="152">
        <f t="shared" si="31"/>
        <v>100000</v>
      </c>
      <c r="R50" s="34">
        <f t="shared" si="32"/>
        <v>2032210</v>
      </c>
      <c r="S50" s="34">
        <f t="shared" ca="1" si="33"/>
        <v>124260</v>
      </c>
      <c r="T50" s="34">
        <f t="shared" ca="1" si="34"/>
        <v>2007950</v>
      </c>
      <c r="U50" s="24">
        <f t="shared" si="29"/>
        <v>1922210</v>
      </c>
      <c r="V50" s="34">
        <f>ROUNDUP(K50*M50,-1)</f>
        <v>0</v>
      </c>
      <c r="W50" s="34">
        <f>ROUNDUP(L50*N50,-1)</f>
        <v>0</v>
      </c>
      <c r="X50" s="34">
        <f t="shared" si="18"/>
        <v>0</v>
      </c>
      <c r="Y50" s="24">
        <v>70000</v>
      </c>
      <c r="Z50" s="24">
        <v>140000</v>
      </c>
      <c r="AA50" s="24"/>
      <c r="AB50" s="24"/>
      <c r="AC50" s="24"/>
      <c r="AD50" s="34">
        <f ca="1">IF(R50&gt;1060000,INDEX(간이세액표!A:L,MATCH(R50,간이세액표!A:A,3),F50+3),0)</f>
        <v>20490</v>
      </c>
      <c r="AE50" s="34">
        <f t="shared" ca="1" si="4"/>
        <v>2040</v>
      </c>
      <c r="AF50" s="46">
        <f t="shared" si="5"/>
        <v>0</v>
      </c>
      <c r="AG50" s="46">
        <f t="shared" si="6"/>
        <v>74610</v>
      </c>
      <c r="AH50" s="46">
        <f t="shared" si="7"/>
        <v>9490</v>
      </c>
      <c r="AI50" s="46">
        <f t="shared" si="8"/>
        <v>17630</v>
      </c>
      <c r="AJ50" s="24"/>
      <c r="AK50" s="24"/>
      <c r="AL50" s="24"/>
      <c r="AN50" s="49">
        <f t="shared" si="19"/>
        <v>0</v>
      </c>
      <c r="AO50" s="268">
        <f>ROUNDDOWN(G50*'4대보험공제요율표'!$D$4,-1)</f>
        <v>0</v>
      </c>
      <c r="AP50" s="49">
        <f t="shared" si="20"/>
        <v>0</v>
      </c>
      <c r="AQ50" s="49">
        <f t="shared" si="21"/>
        <v>149220</v>
      </c>
      <c r="AR50" s="268">
        <v>74610</v>
      </c>
      <c r="AS50" s="49">
        <f t="shared" si="22"/>
        <v>74610</v>
      </c>
      <c r="AT50" s="49">
        <f t="shared" si="23"/>
        <v>18980</v>
      </c>
      <c r="AU50" s="268">
        <v>9490</v>
      </c>
      <c r="AV50" s="49">
        <f t="shared" si="24"/>
        <v>9490</v>
      </c>
      <c r="AW50" s="49">
        <f t="shared" si="25"/>
        <v>51910</v>
      </c>
      <c r="AX50" s="268">
        <v>17630</v>
      </c>
      <c r="AY50" s="268">
        <v>34280</v>
      </c>
      <c r="AZ50" s="49">
        <f t="shared" si="26"/>
        <v>16140</v>
      </c>
      <c r="BA50" s="49"/>
      <c r="BB50" s="268">
        <v>16140</v>
      </c>
    </row>
    <row r="51" spans="1:54" x14ac:dyDescent="0.3">
      <c r="A51" s="47">
        <v>46</v>
      </c>
      <c r="B51" s="293" t="str">
        <f t="shared" ca="1" si="9"/>
        <v>이라자</v>
      </c>
      <c r="C51" s="293" t="str">
        <f t="shared" ca="1" si="10"/>
        <v>610910-2******</v>
      </c>
      <c r="D51" s="293" t="str">
        <f t="shared" ca="1" si="11"/>
        <v>기동대대</v>
      </c>
      <c r="E51" s="94" t="str">
        <f t="shared" ca="1" si="12"/>
        <v>민간조리원</v>
      </c>
      <c r="F51" s="95">
        <f t="shared" ca="1" si="13"/>
        <v>1</v>
      </c>
      <c r="G51" s="49"/>
      <c r="H51" s="49"/>
      <c r="I51" s="49"/>
      <c r="J51" s="151">
        <f t="shared" si="14"/>
        <v>8978.9</v>
      </c>
      <c r="K51" s="151">
        <f t="shared" si="15"/>
        <v>13468.205741626796</v>
      </c>
      <c r="L51" s="151">
        <f t="shared" si="16"/>
        <v>6734.1028708133981</v>
      </c>
      <c r="M51" s="23"/>
      <c r="N51" s="23"/>
      <c r="O51" s="23"/>
      <c r="P51" s="34">
        <f t="shared" si="27"/>
        <v>1946570</v>
      </c>
      <c r="Q51" s="152">
        <f t="shared" si="31"/>
        <v>100000</v>
      </c>
      <c r="R51" s="34">
        <f t="shared" si="32"/>
        <v>1846570</v>
      </c>
      <c r="S51" s="34">
        <f t="shared" ca="1" si="33"/>
        <v>208910</v>
      </c>
      <c r="T51" s="34">
        <f t="shared" ca="1" si="34"/>
        <v>1737660</v>
      </c>
      <c r="U51" s="24">
        <f>1922210-185640</f>
        <v>1736570</v>
      </c>
      <c r="V51" s="34">
        <f t="shared" ref="V51:W59" si="36">ROUNDUP(K51*M51,-1)</f>
        <v>0</v>
      </c>
      <c r="W51" s="34">
        <f t="shared" si="36"/>
        <v>0</v>
      </c>
      <c r="X51" s="34">
        <f t="shared" si="18"/>
        <v>0</v>
      </c>
      <c r="Y51" s="24">
        <v>70000</v>
      </c>
      <c r="Z51" s="24">
        <v>140000</v>
      </c>
      <c r="AA51" s="24"/>
      <c r="AB51" s="24"/>
      <c r="AC51" s="24"/>
      <c r="AD51" s="34">
        <f ca="1">IF(R51&gt;1060000,INDEX(간이세액표!A:L,MATCH(R51,간이세액표!A:A,3),F51+3),0)</f>
        <v>11440</v>
      </c>
      <c r="AE51" s="34">
        <f t="shared" ca="1" si="4"/>
        <v>1140</v>
      </c>
      <c r="AF51" s="46">
        <f t="shared" si="5"/>
        <v>94000</v>
      </c>
      <c r="AG51" s="46">
        <f t="shared" si="6"/>
        <v>74050</v>
      </c>
      <c r="AH51" s="46">
        <f t="shared" si="7"/>
        <v>9480</v>
      </c>
      <c r="AI51" s="46">
        <f t="shared" si="8"/>
        <v>18800</v>
      </c>
      <c r="AJ51" s="24"/>
      <c r="AK51" s="24"/>
      <c r="AL51" s="24"/>
      <c r="AN51" s="49">
        <f t="shared" si="19"/>
        <v>188000</v>
      </c>
      <c r="AO51" s="268">
        <v>94000</v>
      </c>
      <c r="AP51" s="49">
        <f t="shared" si="20"/>
        <v>94000</v>
      </c>
      <c r="AQ51" s="49">
        <f t="shared" si="21"/>
        <v>148100</v>
      </c>
      <c r="AR51" s="268">
        <v>74050</v>
      </c>
      <c r="AS51" s="49">
        <f t="shared" si="22"/>
        <v>74050</v>
      </c>
      <c r="AT51" s="49">
        <f t="shared" si="23"/>
        <v>18960</v>
      </c>
      <c r="AU51" s="268">
        <v>9480</v>
      </c>
      <c r="AV51" s="49">
        <f t="shared" si="24"/>
        <v>9480</v>
      </c>
      <c r="AW51" s="49">
        <f t="shared" si="25"/>
        <v>55350</v>
      </c>
      <c r="AX51" s="268">
        <v>18800</v>
      </c>
      <c r="AY51" s="268">
        <v>36550</v>
      </c>
      <c r="AZ51" s="49">
        <f t="shared" si="26"/>
        <v>17210</v>
      </c>
      <c r="BA51" s="49"/>
      <c r="BB51" s="268">
        <v>17210</v>
      </c>
    </row>
    <row r="52" spans="1:54" x14ac:dyDescent="0.3">
      <c r="A52" s="47">
        <v>47</v>
      </c>
      <c r="B52" s="293" t="str">
        <f t="shared" ca="1" si="9"/>
        <v>김필자</v>
      </c>
      <c r="C52" s="293" t="str">
        <f t="shared" ca="1" si="10"/>
        <v>710415-2******</v>
      </c>
      <c r="D52" s="293" t="str">
        <f t="shared" ca="1" si="11"/>
        <v>기동대대</v>
      </c>
      <c r="E52" s="94" t="str">
        <f t="shared" ca="1" si="12"/>
        <v>민간조리원</v>
      </c>
      <c r="F52" s="95">
        <f t="shared" ca="1" si="13"/>
        <v>0</v>
      </c>
      <c r="G52" s="49"/>
      <c r="H52" s="49"/>
      <c r="I52" s="49"/>
      <c r="J52" s="151">
        <f t="shared" si="14"/>
        <v>8978.9</v>
      </c>
      <c r="K52" s="151">
        <f t="shared" si="15"/>
        <v>13468.205741626796</v>
      </c>
      <c r="L52" s="151">
        <f t="shared" si="16"/>
        <v>6734.1028708133981</v>
      </c>
      <c r="M52" s="23"/>
      <c r="N52" s="23"/>
      <c r="O52" s="23"/>
      <c r="P52" s="34">
        <f t="shared" si="27"/>
        <v>1946570</v>
      </c>
      <c r="Q52" s="152">
        <f t="shared" si="31"/>
        <v>100000</v>
      </c>
      <c r="R52" s="34">
        <f t="shared" si="32"/>
        <v>1846570</v>
      </c>
      <c r="S52" s="34">
        <f t="shared" ca="1" si="33"/>
        <v>119820</v>
      </c>
      <c r="T52" s="34">
        <f t="shared" ca="1" si="34"/>
        <v>1826750</v>
      </c>
      <c r="U52" s="24">
        <f t="shared" ref="U52:U55" si="37">1922210-185640</f>
        <v>1736570</v>
      </c>
      <c r="V52" s="34">
        <f t="shared" si="36"/>
        <v>0</v>
      </c>
      <c r="W52" s="34">
        <f t="shared" si="36"/>
        <v>0</v>
      </c>
      <c r="X52" s="34">
        <f t="shared" si="18"/>
        <v>0</v>
      </c>
      <c r="Y52" s="24">
        <v>70000</v>
      </c>
      <c r="Z52" s="24">
        <v>140000</v>
      </c>
      <c r="AA52" s="24"/>
      <c r="AB52" s="24"/>
      <c r="AC52" s="24"/>
      <c r="AD52" s="34">
        <f ca="1">IF(R52&gt;1060000,INDEX(간이세액표!A:L,MATCH(R52,간이세액표!A:A,3),F52+3),0)</f>
        <v>15940</v>
      </c>
      <c r="AE52" s="34">
        <f t="shared" ca="1" si="4"/>
        <v>1590</v>
      </c>
      <c r="AF52" s="46">
        <f t="shared" si="5"/>
        <v>0</v>
      </c>
      <c r="AG52" s="46">
        <f t="shared" si="6"/>
        <v>75030</v>
      </c>
      <c r="AH52" s="46">
        <f t="shared" si="7"/>
        <v>9530</v>
      </c>
      <c r="AI52" s="46">
        <f t="shared" si="8"/>
        <v>17730</v>
      </c>
      <c r="AJ52" s="24"/>
      <c r="AK52" s="24"/>
      <c r="AL52" s="24"/>
      <c r="AN52" s="49">
        <f t="shared" si="19"/>
        <v>0</v>
      </c>
      <c r="AO52" s="268">
        <f>ROUNDDOWN(G52*'4대보험공제요율표'!$D$4,-1)</f>
        <v>0</v>
      </c>
      <c r="AP52" s="49">
        <f t="shared" si="20"/>
        <v>0</v>
      </c>
      <c r="AQ52" s="49">
        <f t="shared" si="21"/>
        <v>150060</v>
      </c>
      <c r="AR52" s="268">
        <v>75030</v>
      </c>
      <c r="AS52" s="49">
        <f t="shared" si="22"/>
        <v>75030</v>
      </c>
      <c r="AT52" s="49">
        <f t="shared" si="23"/>
        <v>19060</v>
      </c>
      <c r="AU52" s="268">
        <v>9530</v>
      </c>
      <c r="AV52" s="49">
        <f t="shared" si="24"/>
        <v>9530</v>
      </c>
      <c r="AW52" s="49">
        <f t="shared" si="25"/>
        <v>52210</v>
      </c>
      <c r="AX52" s="268">
        <v>17730</v>
      </c>
      <c r="AY52" s="268">
        <v>34480</v>
      </c>
      <c r="AZ52" s="49">
        <f t="shared" si="26"/>
        <v>16230</v>
      </c>
      <c r="BA52" s="49"/>
      <c r="BB52" s="268">
        <v>16230</v>
      </c>
    </row>
    <row r="53" spans="1:54" x14ac:dyDescent="0.3">
      <c r="A53" s="47">
        <v>48</v>
      </c>
      <c r="B53" s="94" t="str">
        <f t="shared" ca="1" si="9"/>
        <v>박문숙</v>
      </c>
      <c r="C53" s="94" t="str">
        <f t="shared" ca="1" si="10"/>
        <v>600330-2******</v>
      </c>
      <c r="D53" s="94" t="str">
        <f t="shared" ca="1" si="11"/>
        <v>포병대대</v>
      </c>
      <c r="E53" s="94" t="str">
        <f t="shared" ca="1" si="12"/>
        <v>민간조리원</v>
      </c>
      <c r="F53" s="95">
        <f t="shared" ca="1" si="13"/>
        <v>1</v>
      </c>
      <c r="G53" s="49"/>
      <c r="H53" s="49"/>
      <c r="I53" s="49"/>
      <c r="J53" s="151">
        <f t="shared" si="14"/>
        <v>8978.9</v>
      </c>
      <c r="K53" s="151">
        <f t="shared" si="15"/>
        <v>13468.205741626796</v>
      </c>
      <c r="L53" s="151">
        <f t="shared" si="16"/>
        <v>6734.1028708133981</v>
      </c>
      <c r="M53" s="23"/>
      <c r="N53" s="23"/>
      <c r="O53" s="23"/>
      <c r="P53" s="34">
        <f t="shared" si="27"/>
        <v>1956570</v>
      </c>
      <c r="Q53" s="152">
        <f t="shared" si="31"/>
        <v>100000</v>
      </c>
      <c r="R53" s="34">
        <f t="shared" si="32"/>
        <v>1856570</v>
      </c>
      <c r="S53" s="34">
        <f t="shared" ca="1" si="33"/>
        <v>207790</v>
      </c>
      <c r="T53" s="34">
        <f t="shared" ca="1" si="34"/>
        <v>1748780</v>
      </c>
      <c r="U53" s="24">
        <f t="shared" si="37"/>
        <v>1736570</v>
      </c>
      <c r="V53" s="34">
        <f t="shared" si="36"/>
        <v>0</v>
      </c>
      <c r="W53" s="34">
        <f t="shared" si="36"/>
        <v>0</v>
      </c>
      <c r="X53" s="34">
        <f t="shared" si="18"/>
        <v>0</v>
      </c>
      <c r="Y53" s="24">
        <v>70000</v>
      </c>
      <c r="Z53" s="24">
        <v>140000</v>
      </c>
      <c r="AA53" s="24"/>
      <c r="AB53" s="24"/>
      <c r="AC53" s="24">
        <v>10000</v>
      </c>
      <c r="AD53" s="34">
        <f ca="1">IF(R53&gt;1060000,INDEX(간이세액표!A:L,MATCH(R53,간이세액표!A:A,3),F53+3),0)</f>
        <v>11650</v>
      </c>
      <c r="AE53" s="34">
        <f t="shared" ca="1" si="4"/>
        <v>1160</v>
      </c>
      <c r="AF53" s="46">
        <f t="shared" si="5"/>
        <v>92200</v>
      </c>
      <c r="AG53" s="46">
        <f t="shared" si="6"/>
        <v>75400</v>
      </c>
      <c r="AH53" s="46">
        <f t="shared" si="7"/>
        <v>9580</v>
      </c>
      <c r="AI53" s="46">
        <f t="shared" si="8"/>
        <v>17800</v>
      </c>
      <c r="AJ53" s="24"/>
      <c r="AK53" s="24"/>
      <c r="AL53" s="24"/>
      <c r="AN53" s="49">
        <f t="shared" si="19"/>
        <v>184400</v>
      </c>
      <c r="AO53" s="268">
        <v>92200</v>
      </c>
      <c r="AP53" s="49">
        <f t="shared" si="20"/>
        <v>92200</v>
      </c>
      <c r="AQ53" s="49">
        <f t="shared" si="21"/>
        <v>150800</v>
      </c>
      <c r="AR53" s="268">
        <v>75400</v>
      </c>
      <c r="AS53" s="49">
        <f t="shared" si="22"/>
        <v>75400</v>
      </c>
      <c r="AT53" s="49">
        <f t="shared" si="23"/>
        <v>19160</v>
      </c>
      <c r="AU53" s="268">
        <v>9580</v>
      </c>
      <c r="AV53" s="49">
        <f t="shared" si="24"/>
        <v>9580</v>
      </c>
      <c r="AW53" s="49">
        <f t="shared" si="25"/>
        <v>52410</v>
      </c>
      <c r="AX53" s="268">
        <v>17800</v>
      </c>
      <c r="AY53" s="268">
        <v>34610</v>
      </c>
      <c r="AZ53" s="49">
        <f t="shared" si="26"/>
        <v>16300</v>
      </c>
      <c r="BA53" s="49"/>
      <c r="BB53" s="268">
        <v>16300</v>
      </c>
    </row>
    <row r="54" spans="1:54" x14ac:dyDescent="0.3">
      <c r="A54" s="47">
        <v>49</v>
      </c>
      <c r="B54" s="94" t="str">
        <f t="shared" ca="1" si="9"/>
        <v>임점희</v>
      </c>
      <c r="C54" s="94" t="str">
        <f t="shared" ca="1" si="10"/>
        <v>690430-2******</v>
      </c>
      <c r="D54" s="94" t="str">
        <f t="shared" ca="1" si="11"/>
        <v>공병대대</v>
      </c>
      <c r="E54" s="94" t="str">
        <f t="shared" ca="1" si="12"/>
        <v>민간조리원</v>
      </c>
      <c r="F54" s="95">
        <f t="shared" ca="1" si="13"/>
        <v>0</v>
      </c>
      <c r="G54" s="49"/>
      <c r="H54" s="49"/>
      <c r="I54" s="49"/>
      <c r="J54" s="151">
        <f t="shared" si="14"/>
        <v>8978.9</v>
      </c>
      <c r="K54" s="151">
        <f t="shared" si="15"/>
        <v>13468.205741626796</v>
      </c>
      <c r="L54" s="151">
        <f t="shared" si="16"/>
        <v>6734.1028708133981</v>
      </c>
      <c r="M54" s="23"/>
      <c r="N54" s="23"/>
      <c r="O54" s="23"/>
      <c r="P54" s="34">
        <f t="shared" si="27"/>
        <v>1956570</v>
      </c>
      <c r="Q54" s="152">
        <f t="shared" si="31"/>
        <v>100000</v>
      </c>
      <c r="R54" s="34">
        <f t="shared" si="32"/>
        <v>1856570</v>
      </c>
      <c r="S54" s="34">
        <f t="shared" ca="1" si="33"/>
        <v>199390</v>
      </c>
      <c r="T54" s="34">
        <f t="shared" ca="1" si="34"/>
        <v>1757180</v>
      </c>
      <c r="U54" s="24">
        <f t="shared" si="37"/>
        <v>1736570</v>
      </c>
      <c r="V54" s="34">
        <f t="shared" si="36"/>
        <v>0</v>
      </c>
      <c r="W54" s="34">
        <f t="shared" si="36"/>
        <v>0</v>
      </c>
      <c r="X54" s="34">
        <f t="shared" si="18"/>
        <v>0</v>
      </c>
      <c r="Y54" s="24">
        <v>70000</v>
      </c>
      <c r="Z54" s="24">
        <v>140000</v>
      </c>
      <c r="AA54" s="24"/>
      <c r="AB54" s="24"/>
      <c r="AC54" s="24">
        <v>10000</v>
      </c>
      <c r="AD54" s="34">
        <f ca="1">IF(R54&gt;1060000,INDEX(간이세액표!A:L,MATCH(R54,간이세액표!A:A,3),F54+3),0)</f>
        <v>16150</v>
      </c>
      <c r="AE54" s="34">
        <f t="shared" ca="1" si="4"/>
        <v>1610</v>
      </c>
      <c r="AF54" s="46">
        <f t="shared" si="5"/>
        <v>85810</v>
      </c>
      <c r="AG54" s="46">
        <f t="shared" si="6"/>
        <v>69880</v>
      </c>
      <c r="AH54" s="46">
        <f t="shared" si="7"/>
        <v>8950</v>
      </c>
      <c r="AI54" s="46">
        <f t="shared" si="8"/>
        <v>16990</v>
      </c>
      <c r="AJ54" s="24"/>
      <c r="AK54" s="24"/>
      <c r="AL54" s="24"/>
      <c r="AN54" s="49">
        <f t="shared" si="19"/>
        <v>171620</v>
      </c>
      <c r="AO54" s="268">
        <v>85810</v>
      </c>
      <c r="AP54" s="49">
        <f t="shared" si="20"/>
        <v>85810</v>
      </c>
      <c r="AQ54" s="49">
        <f t="shared" si="21"/>
        <v>139760</v>
      </c>
      <c r="AR54" s="268">
        <v>69880</v>
      </c>
      <c r="AS54" s="49">
        <f t="shared" si="22"/>
        <v>69880</v>
      </c>
      <c r="AT54" s="49">
        <f t="shared" si="23"/>
        <v>17900</v>
      </c>
      <c r="AU54" s="268">
        <v>8950</v>
      </c>
      <c r="AV54" s="49">
        <f t="shared" si="24"/>
        <v>8950</v>
      </c>
      <c r="AW54" s="49">
        <f t="shared" si="25"/>
        <v>50030</v>
      </c>
      <c r="AX54" s="268">
        <v>16990</v>
      </c>
      <c r="AY54" s="268">
        <v>33040</v>
      </c>
      <c r="AZ54" s="49">
        <f t="shared" si="26"/>
        <v>15560</v>
      </c>
      <c r="BA54" s="49"/>
      <c r="BB54" s="268">
        <v>15560</v>
      </c>
    </row>
    <row r="55" spans="1:54" x14ac:dyDescent="0.3">
      <c r="A55" s="47">
        <v>50</v>
      </c>
      <c r="B55" s="94" t="str">
        <f t="shared" ca="1" si="9"/>
        <v>윤점순</v>
      </c>
      <c r="C55" s="94" t="str">
        <f t="shared" ca="1" si="10"/>
        <v>720804-2******</v>
      </c>
      <c r="D55" s="94" t="str">
        <f t="shared" ca="1" si="11"/>
        <v>공병대대</v>
      </c>
      <c r="E55" s="94" t="str">
        <f t="shared" ca="1" si="12"/>
        <v>민간조리원</v>
      </c>
      <c r="F55" s="95">
        <f t="shared" ca="1" si="13"/>
        <v>0</v>
      </c>
      <c r="G55" s="49"/>
      <c r="H55" s="49"/>
      <c r="I55" s="49"/>
      <c r="J55" s="151">
        <f t="shared" si="14"/>
        <v>8978.9</v>
      </c>
      <c r="K55" s="151">
        <f t="shared" si="15"/>
        <v>13468.205741626796</v>
      </c>
      <c r="L55" s="151">
        <f t="shared" si="16"/>
        <v>6734.1028708133981</v>
      </c>
      <c r="M55" s="23"/>
      <c r="N55" s="23"/>
      <c r="O55" s="23"/>
      <c r="P55" s="34">
        <f t="shared" si="27"/>
        <v>1956570</v>
      </c>
      <c r="Q55" s="152">
        <f t="shared" si="31"/>
        <v>100000</v>
      </c>
      <c r="R55" s="34">
        <f t="shared" si="32"/>
        <v>1856570</v>
      </c>
      <c r="S55" s="34">
        <f t="shared" ca="1" si="33"/>
        <v>213660</v>
      </c>
      <c r="T55" s="34">
        <f t="shared" ca="1" si="34"/>
        <v>1742910</v>
      </c>
      <c r="U55" s="24">
        <f t="shared" si="37"/>
        <v>1736570</v>
      </c>
      <c r="V55" s="34">
        <f t="shared" si="36"/>
        <v>0</v>
      </c>
      <c r="W55" s="34">
        <f t="shared" si="36"/>
        <v>0</v>
      </c>
      <c r="X55" s="34">
        <f t="shared" si="18"/>
        <v>0</v>
      </c>
      <c r="Y55" s="24">
        <v>70000</v>
      </c>
      <c r="Z55" s="24">
        <v>140000</v>
      </c>
      <c r="AA55" s="24"/>
      <c r="AB55" s="24"/>
      <c r="AC55" s="24">
        <v>10000</v>
      </c>
      <c r="AD55" s="34">
        <f ca="1">IF(R55&gt;1060000,INDEX(간이세액표!A:L,MATCH(R55,간이세액표!A:A,3),F55+3),0)</f>
        <v>16150</v>
      </c>
      <c r="AE55" s="34">
        <f t="shared" ca="1" si="4"/>
        <v>1610</v>
      </c>
      <c r="AF55" s="46">
        <f t="shared" si="5"/>
        <v>92290</v>
      </c>
      <c r="AG55" s="46">
        <f t="shared" si="6"/>
        <v>76120</v>
      </c>
      <c r="AH55" s="46">
        <f t="shared" si="7"/>
        <v>9670</v>
      </c>
      <c r="AI55" s="46">
        <f t="shared" si="8"/>
        <v>17820</v>
      </c>
      <c r="AJ55" s="24"/>
      <c r="AK55" s="24"/>
      <c r="AL55" s="24"/>
      <c r="AN55" s="49">
        <f t="shared" si="19"/>
        <v>184580</v>
      </c>
      <c r="AO55" s="268">
        <v>92290</v>
      </c>
      <c r="AP55" s="49">
        <f t="shared" si="20"/>
        <v>92290</v>
      </c>
      <c r="AQ55" s="49">
        <f t="shared" si="21"/>
        <v>152240</v>
      </c>
      <c r="AR55" s="268">
        <v>76120</v>
      </c>
      <c r="AS55" s="49">
        <f t="shared" si="22"/>
        <v>76120</v>
      </c>
      <c r="AT55" s="49">
        <f t="shared" si="23"/>
        <v>19340</v>
      </c>
      <c r="AU55" s="268">
        <v>9670</v>
      </c>
      <c r="AV55" s="49">
        <f t="shared" si="24"/>
        <v>9670</v>
      </c>
      <c r="AW55" s="49">
        <f t="shared" si="25"/>
        <v>52470</v>
      </c>
      <c r="AX55" s="268">
        <v>17820</v>
      </c>
      <c r="AY55" s="268">
        <v>34650</v>
      </c>
      <c r="AZ55" s="49">
        <f t="shared" si="26"/>
        <v>16310</v>
      </c>
      <c r="BA55" s="49"/>
      <c r="BB55" s="268">
        <v>16310</v>
      </c>
    </row>
    <row r="56" spans="1:54" x14ac:dyDescent="0.3">
      <c r="A56" s="47">
        <v>51</v>
      </c>
      <c r="B56" s="293" t="str">
        <f t="shared" ca="1" si="9"/>
        <v>김은자</v>
      </c>
      <c r="C56" s="293" t="str">
        <f t="shared" ca="1" si="10"/>
        <v>671024-2******</v>
      </c>
      <c r="D56" s="293" t="str">
        <f t="shared" ca="1" si="11"/>
        <v>본부대</v>
      </c>
      <c r="E56" s="94" t="str">
        <f t="shared" ca="1" si="12"/>
        <v>민간조리원</v>
      </c>
      <c r="F56" s="95">
        <f t="shared" ca="1" si="13"/>
        <v>0</v>
      </c>
      <c r="G56" s="49"/>
      <c r="H56" s="49"/>
      <c r="I56" s="49"/>
      <c r="J56" s="151">
        <f t="shared" si="14"/>
        <v>8978</v>
      </c>
      <c r="K56" s="151">
        <f t="shared" si="15"/>
        <v>13466.985645933013</v>
      </c>
      <c r="L56" s="151">
        <f t="shared" si="16"/>
        <v>6733.4928229665065</v>
      </c>
      <c r="M56" s="23"/>
      <c r="N56" s="23"/>
      <c r="O56" s="23"/>
      <c r="P56" s="34">
        <f t="shared" si="27"/>
        <v>1946400</v>
      </c>
      <c r="Q56" s="152">
        <f t="shared" si="31"/>
        <v>100000</v>
      </c>
      <c r="R56" s="34">
        <f t="shared" si="32"/>
        <v>1846400</v>
      </c>
      <c r="S56" s="34">
        <f t="shared" ca="1" si="33"/>
        <v>211970</v>
      </c>
      <c r="T56" s="34">
        <f t="shared" ca="1" si="34"/>
        <v>1734430</v>
      </c>
      <c r="U56" s="24">
        <f>1922210-185810</f>
        <v>1736400</v>
      </c>
      <c r="V56" s="34">
        <f t="shared" si="36"/>
        <v>0</v>
      </c>
      <c r="W56" s="34">
        <f t="shared" si="36"/>
        <v>0</v>
      </c>
      <c r="X56" s="34">
        <f t="shared" si="18"/>
        <v>0</v>
      </c>
      <c r="Y56" s="24">
        <v>70000</v>
      </c>
      <c r="Z56" s="24">
        <v>140000</v>
      </c>
      <c r="AA56" s="24"/>
      <c r="AB56" s="24"/>
      <c r="AC56" s="24"/>
      <c r="AD56" s="34">
        <f ca="1">IF(R56&gt;1060000,INDEX(간이세액표!A:L,MATCH(R56,간이세액표!A:A,3),F56+3),0)</f>
        <v>15940</v>
      </c>
      <c r="AE56" s="34">
        <f t="shared" ca="1" si="4"/>
        <v>1590</v>
      </c>
      <c r="AF56" s="46">
        <f t="shared" si="5"/>
        <v>94000</v>
      </c>
      <c r="AG56" s="46">
        <f t="shared" si="6"/>
        <v>74050</v>
      </c>
      <c r="AH56" s="46">
        <f t="shared" si="7"/>
        <v>9480</v>
      </c>
      <c r="AI56" s="46">
        <f t="shared" si="8"/>
        <v>16910</v>
      </c>
      <c r="AJ56" s="24"/>
      <c r="AK56" s="24"/>
      <c r="AL56" s="24"/>
      <c r="AN56" s="49">
        <f t="shared" si="19"/>
        <v>188000</v>
      </c>
      <c r="AO56" s="268">
        <v>94000</v>
      </c>
      <c r="AP56" s="49">
        <f t="shared" si="20"/>
        <v>94000</v>
      </c>
      <c r="AQ56" s="49">
        <f t="shared" si="21"/>
        <v>148100</v>
      </c>
      <c r="AR56" s="268">
        <v>74050</v>
      </c>
      <c r="AS56" s="49">
        <f t="shared" si="22"/>
        <v>74050</v>
      </c>
      <c r="AT56" s="49">
        <f t="shared" si="23"/>
        <v>18960</v>
      </c>
      <c r="AU56" s="268">
        <v>9480</v>
      </c>
      <c r="AV56" s="49">
        <f t="shared" si="24"/>
        <v>9480</v>
      </c>
      <c r="AW56" s="49">
        <f t="shared" si="25"/>
        <v>49790</v>
      </c>
      <c r="AX56" s="268">
        <v>16910</v>
      </c>
      <c r="AY56" s="268">
        <v>32880</v>
      </c>
      <c r="AZ56" s="49">
        <f t="shared" si="26"/>
        <v>17210</v>
      </c>
      <c r="BA56" s="49"/>
      <c r="BB56" s="268">
        <v>17210</v>
      </c>
    </row>
    <row r="57" spans="1:54" x14ac:dyDescent="0.3">
      <c r="A57" s="47"/>
      <c r="B57" s="94" t="s">
        <v>333</v>
      </c>
      <c r="C57" s="94"/>
      <c r="D57" s="94" t="s">
        <v>55</v>
      </c>
      <c r="E57" s="94"/>
      <c r="F57" s="95"/>
      <c r="G57" s="49"/>
      <c r="H57" s="49"/>
      <c r="I57" s="49"/>
      <c r="J57" s="151"/>
      <c r="K57" s="151"/>
      <c r="L57" s="151"/>
      <c r="M57" s="23"/>
      <c r="N57" s="23"/>
      <c r="O57" s="23"/>
      <c r="P57" s="34">
        <f t="shared" si="27"/>
        <v>0</v>
      </c>
      <c r="Q57" s="152">
        <f t="shared" si="31"/>
        <v>0</v>
      </c>
      <c r="R57" s="34">
        <f t="shared" si="32"/>
        <v>0</v>
      </c>
      <c r="S57" s="34">
        <f t="shared" si="33"/>
        <v>192080</v>
      </c>
      <c r="T57" s="34">
        <f t="shared" si="34"/>
        <v>-192080</v>
      </c>
      <c r="U57" s="24"/>
      <c r="V57" s="34">
        <f t="shared" si="36"/>
        <v>0</v>
      </c>
      <c r="W57" s="34">
        <f t="shared" si="36"/>
        <v>0</v>
      </c>
      <c r="X57" s="34">
        <f t="shared" si="18"/>
        <v>0</v>
      </c>
      <c r="Y57" s="24"/>
      <c r="Z57" s="24"/>
      <c r="AA57" s="24"/>
      <c r="AB57" s="24"/>
      <c r="AC57" s="24"/>
      <c r="AD57" s="34">
        <f>IF(R57&gt;1060000,INDEX(간이세액표!A:L,MATCH(R57,간이세액표!A:A,3),F57+3),0)</f>
        <v>0</v>
      </c>
      <c r="AE57" s="34">
        <f t="shared" si="4"/>
        <v>0</v>
      </c>
      <c r="AF57" s="46">
        <f t="shared" si="5"/>
        <v>90630</v>
      </c>
      <c r="AG57" s="46">
        <f t="shared" si="6"/>
        <v>74520</v>
      </c>
      <c r="AH57" s="46">
        <f t="shared" si="7"/>
        <v>9460</v>
      </c>
      <c r="AI57" s="46">
        <f t="shared" si="8"/>
        <v>17470</v>
      </c>
      <c r="AJ57" s="24"/>
      <c r="AK57" s="24"/>
      <c r="AL57" s="24"/>
      <c r="AN57" s="49">
        <f t="shared" si="19"/>
        <v>181260</v>
      </c>
      <c r="AO57" s="268">
        <v>90630</v>
      </c>
      <c r="AP57" s="49">
        <f t="shared" si="20"/>
        <v>90630</v>
      </c>
      <c r="AQ57" s="49">
        <f t="shared" si="21"/>
        <v>149040</v>
      </c>
      <c r="AR57" s="268">
        <v>74520</v>
      </c>
      <c r="AS57" s="49">
        <f t="shared" si="22"/>
        <v>74520</v>
      </c>
      <c r="AT57" s="49">
        <f t="shared" si="23"/>
        <v>18920</v>
      </c>
      <c r="AU57" s="268">
        <v>9460</v>
      </c>
      <c r="AV57" s="49">
        <f t="shared" si="24"/>
        <v>9460</v>
      </c>
      <c r="AW57" s="49">
        <f t="shared" si="25"/>
        <v>51440</v>
      </c>
      <c r="AX57" s="268">
        <v>17470</v>
      </c>
      <c r="AY57" s="268">
        <v>33970</v>
      </c>
      <c r="AZ57" s="49">
        <f t="shared" si="26"/>
        <v>16000</v>
      </c>
      <c r="BA57" s="49"/>
      <c r="BB57" s="268">
        <v>16000</v>
      </c>
    </row>
    <row r="58" spans="1:54" x14ac:dyDescent="0.3">
      <c r="A58" s="47"/>
      <c r="B58" s="94" t="s">
        <v>314</v>
      </c>
      <c r="C58" s="94"/>
      <c r="D58" s="94" t="s">
        <v>69</v>
      </c>
      <c r="E58" s="94"/>
      <c r="F58" s="95"/>
      <c r="G58" s="49"/>
      <c r="H58" s="49"/>
      <c r="I58" s="49"/>
      <c r="J58" s="151"/>
      <c r="K58" s="151"/>
      <c r="L58" s="151"/>
      <c r="M58" s="23"/>
      <c r="N58" s="23"/>
      <c r="O58" s="23"/>
      <c r="P58" s="34">
        <f t="shared" si="27"/>
        <v>0</v>
      </c>
      <c r="Q58" s="152">
        <f t="shared" si="31"/>
        <v>0</v>
      </c>
      <c r="R58" s="34">
        <f t="shared" si="32"/>
        <v>0</v>
      </c>
      <c r="S58" s="34">
        <f t="shared" si="33"/>
        <v>-56830</v>
      </c>
      <c r="T58" s="34">
        <f t="shared" si="34"/>
        <v>56830</v>
      </c>
      <c r="U58" s="24"/>
      <c r="V58" s="34">
        <f t="shared" si="36"/>
        <v>0</v>
      </c>
      <c r="W58" s="34">
        <f t="shared" si="36"/>
        <v>0</v>
      </c>
      <c r="X58" s="34">
        <f t="shared" si="18"/>
        <v>0</v>
      </c>
      <c r="Y58" s="24"/>
      <c r="Z58" s="24"/>
      <c r="AA58" s="24"/>
      <c r="AB58" s="24"/>
      <c r="AC58" s="24"/>
      <c r="AD58" s="34">
        <f>IF(R58&gt;1060000,INDEX(간이세액표!A:L,MATCH(R58,간이세액표!A:A,3),F58+3),0)</f>
        <v>0</v>
      </c>
      <c r="AE58" s="34">
        <f t="shared" si="4"/>
        <v>0</v>
      </c>
      <c r="AF58" s="46">
        <f t="shared" si="5"/>
        <v>0</v>
      </c>
      <c r="AG58" s="46">
        <f t="shared" si="6"/>
        <v>-50600</v>
      </c>
      <c r="AH58" s="46">
        <f t="shared" si="7"/>
        <v>-6230</v>
      </c>
      <c r="AI58" s="46">
        <f t="shared" si="8"/>
        <v>0</v>
      </c>
      <c r="AJ58" s="24"/>
      <c r="AK58" s="24"/>
      <c r="AL58" s="24"/>
      <c r="AN58" s="49">
        <f t="shared" si="19"/>
        <v>0</v>
      </c>
      <c r="AO58" s="268"/>
      <c r="AP58" s="49">
        <f t="shared" si="20"/>
        <v>0</v>
      </c>
      <c r="AQ58" s="49">
        <f t="shared" si="21"/>
        <v>-101200</v>
      </c>
      <c r="AR58" s="268">
        <v>-50600</v>
      </c>
      <c r="AS58" s="49">
        <f t="shared" si="22"/>
        <v>-50600</v>
      </c>
      <c r="AT58" s="49">
        <f t="shared" si="23"/>
        <v>-12460</v>
      </c>
      <c r="AU58" s="268">
        <v>-6230</v>
      </c>
      <c r="AV58" s="49">
        <f t="shared" si="24"/>
        <v>-6230</v>
      </c>
      <c r="AW58" s="49">
        <f t="shared" si="25"/>
        <v>0</v>
      </c>
      <c r="AX58" s="268"/>
      <c r="AY58" s="268"/>
      <c r="AZ58" s="49">
        <f t="shared" si="26"/>
        <v>0</v>
      </c>
      <c r="BA58" s="49"/>
      <c r="BB58" s="268"/>
    </row>
    <row r="59" spans="1:54" x14ac:dyDescent="0.3">
      <c r="A59" s="47"/>
      <c r="B59" s="94" t="s">
        <v>332</v>
      </c>
      <c r="C59" s="94"/>
      <c r="D59" s="94"/>
      <c r="E59" s="94"/>
      <c r="F59" s="95"/>
      <c r="G59" s="49"/>
      <c r="H59" s="49"/>
      <c r="I59" s="49"/>
      <c r="J59" s="151"/>
      <c r="K59" s="151"/>
      <c r="L59" s="151"/>
      <c r="M59" s="23"/>
      <c r="N59" s="23"/>
      <c r="O59" s="23"/>
      <c r="P59" s="34">
        <f t="shared" si="27"/>
        <v>0</v>
      </c>
      <c r="Q59" s="152">
        <f t="shared" si="31"/>
        <v>0</v>
      </c>
      <c r="R59" s="34">
        <f t="shared" si="32"/>
        <v>0</v>
      </c>
      <c r="S59" s="34">
        <f t="shared" si="33"/>
        <v>-4230</v>
      </c>
      <c r="T59" s="34">
        <f t="shared" si="34"/>
        <v>4230</v>
      </c>
      <c r="U59" s="24"/>
      <c r="V59" s="34">
        <f t="shared" si="36"/>
        <v>0</v>
      </c>
      <c r="W59" s="34">
        <f t="shared" si="36"/>
        <v>0</v>
      </c>
      <c r="X59" s="34">
        <f t="shared" si="18"/>
        <v>0</v>
      </c>
      <c r="Y59" s="24"/>
      <c r="Z59" s="24"/>
      <c r="AA59" s="24"/>
      <c r="AB59" s="24"/>
      <c r="AC59" s="24"/>
      <c r="AD59" s="34">
        <f>IF(R59&gt;1060000,INDEX(간이세액표!A:L,MATCH(R59,간이세액표!A:A,3),F59+3),0)</f>
        <v>0</v>
      </c>
      <c r="AE59" s="34">
        <f t="shared" si="4"/>
        <v>0</v>
      </c>
      <c r="AF59" s="46">
        <f t="shared" si="5"/>
        <v>0</v>
      </c>
      <c r="AG59" s="46">
        <f t="shared" si="6"/>
        <v>0</v>
      </c>
      <c r="AH59" s="46">
        <f t="shared" si="7"/>
        <v>0</v>
      </c>
      <c r="AI59" s="46">
        <f t="shared" si="8"/>
        <v>-4230</v>
      </c>
      <c r="AJ59" s="24"/>
      <c r="AK59" s="24"/>
      <c r="AL59" s="24"/>
      <c r="AN59" s="49">
        <f t="shared" si="19"/>
        <v>0</v>
      </c>
      <c r="AO59" s="268"/>
      <c r="AP59" s="49">
        <f t="shared" si="20"/>
        <v>0</v>
      </c>
      <c r="AQ59" s="49">
        <f t="shared" si="21"/>
        <v>0</v>
      </c>
      <c r="AR59" s="268"/>
      <c r="AS59" s="49">
        <f t="shared" si="22"/>
        <v>0</v>
      </c>
      <c r="AT59" s="49">
        <f t="shared" si="23"/>
        <v>0</v>
      </c>
      <c r="AU59" s="268"/>
      <c r="AV59" s="49">
        <f t="shared" si="24"/>
        <v>0</v>
      </c>
      <c r="AW59" s="49">
        <f t="shared" si="25"/>
        <v>-12430</v>
      </c>
      <c r="AX59" s="268">
        <v>-4230</v>
      </c>
      <c r="AY59" s="268">
        <v>-8200</v>
      </c>
      <c r="AZ59" s="49">
        <f t="shared" si="26"/>
        <v>-3850</v>
      </c>
      <c r="BA59" s="49"/>
      <c r="BB59" s="268">
        <v>-3850</v>
      </c>
    </row>
    <row r="60" spans="1:54" x14ac:dyDescent="0.3">
      <c r="A60" s="47"/>
      <c r="B60" s="94" t="s">
        <v>325</v>
      </c>
      <c r="C60" s="94"/>
      <c r="D60" s="94"/>
      <c r="E60" s="94"/>
      <c r="F60" s="95"/>
      <c r="G60" s="49"/>
      <c r="H60" s="49"/>
      <c r="I60" s="49"/>
      <c r="J60" s="151"/>
      <c r="K60" s="151"/>
      <c r="L60" s="151"/>
      <c r="M60" s="294"/>
      <c r="N60" s="181"/>
      <c r="O60" s="181"/>
      <c r="P60" s="34">
        <f t="shared" si="27"/>
        <v>0</v>
      </c>
      <c r="Q60" s="152">
        <f t="shared" si="31"/>
        <v>0</v>
      </c>
      <c r="R60" s="34">
        <f t="shared" si="32"/>
        <v>0</v>
      </c>
      <c r="S60" s="34">
        <f t="shared" si="33"/>
        <v>242610</v>
      </c>
      <c r="T60" s="34">
        <f t="shared" si="34"/>
        <v>-242610</v>
      </c>
      <c r="U60" s="296"/>
      <c r="V60" s="295"/>
      <c r="W60" s="295"/>
      <c r="X60" s="295"/>
      <c r="Y60" s="296"/>
      <c r="Z60" s="296"/>
      <c r="AA60" s="296"/>
      <c r="AB60" s="296"/>
      <c r="AC60" s="296"/>
      <c r="AD60" s="34">
        <f>IF(R60&gt;1060000,INDEX(간이세액표!A:L,MATCH(R60,간이세액표!A:A,3),F60+3),0)</f>
        <v>0</v>
      </c>
      <c r="AE60" s="34">
        <f t="shared" si="4"/>
        <v>0</v>
      </c>
      <c r="AF60" s="46">
        <f t="shared" si="5"/>
        <v>88330</v>
      </c>
      <c r="AG60" s="46">
        <f t="shared" si="6"/>
        <v>121990</v>
      </c>
      <c r="AH60" s="46">
        <f t="shared" si="7"/>
        <v>15280</v>
      </c>
      <c r="AI60" s="46">
        <f t="shared" si="8"/>
        <v>17010</v>
      </c>
      <c r="AJ60" s="296"/>
      <c r="AK60" s="296"/>
      <c r="AL60" s="296"/>
      <c r="AN60" s="49">
        <f t="shared" si="19"/>
        <v>176660</v>
      </c>
      <c r="AO60" s="268">
        <v>88330</v>
      </c>
      <c r="AP60" s="49">
        <f t="shared" si="20"/>
        <v>88330</v>
      </c>
      <c r="AQ60" s="49">
        <f t="shared" si="21"/>
        <v>243980</v>
      </c>
      <c r="AR60" s="268">
        <v>121990</v>
      </c>
      <c r="AS60" s="49">
        <f t="shared" si="22"/>
        <v>121990</v>
      </c>
      <c r="AT60" s="49">
        <f t="shared" si="23"/>
        <v>30560</v>
      </c>
      <c r="AU60" s="268">
        <v>15280</v>
      </c>
      <c r="AV60" s="49">
        <f t="shared" si="24"/>
        <v>15280</v>
      </c>
      <c r="AW60" s="49">
        <f t="shared" si="25"/>
        <v>50090</v>
      </c>
      <c r="AX60" s="268">
        <v>17010</v>
      </c>
      <c r="AY60" s="268">
        <v>33080</v>
      </c>
      <c r="AZ60" s="49">
        <f t="shared" si="26"/>
        <v>15580</v>
      </c>
      <c r="BA60" s="49"/>
      <c r="BB60" s="268">
        <v>15580</v>
      </c>
    </row>
    <row r="61" spans="1:54" x14ac:dyDescent="0.3">
      <c r="A61" s="50"/>
      <c r="B61" s="50" t="s">
        <v>373</v>
      </c>
      <c r="C61" s="51"/>
      <c r="D61" s="51"/>
      <c r="E61" s="51"/>
      <c r="F61" s="52"/>
      <c r="G61" s="52"/>
      <c r="H61" s="52"/>
      <c r="I61" s="52"/>
      <c r="J61" s="52"/>
      <c r="K61" s="52"/>
      <c r="L61" s="52"/>
      <c r="M61" s="291">
        <f t="shared" ref="M61:O61" si="38">SUM(M6:M59)</f>
        <v>0</v>
      </c>
      <c r="N61" s="292">
        <f t="shared" si="38"/>
        <v>0</v>
      </c>
      <c r="O61" s="292">
        <f t="shared" si="38"/>
        <v>0</v>
      </c>
      <c r="P61" s="297">
        <f t="shared" ref="P61:AN61" si="39">SUM(P6:P60)</f>
        <v>99403760</v>
      </c>
      <c r="Q61" s="297">
        <f t="shared" si="39"/>
        <v>5100000</v>
      </c>
      <c r="R61" s="297">
        <f t="shared" si="39"/>
        <v>94303760</v>
      </c>
      <c r="S61" s="297">
        <f t="shared" ca="1" si="39"/>
        <v>9984070</v>
      </c>
      <c r="T61" s="297">
        <f t="shared" ca="1" si="39"/>
        <v>89419690</v>
      </c>
      <c r="U61" s="297">
        <f t="shared" si="39"/>
        <v>88423760</v>
      </c>
      <c r="V61" s="297">
        <f t="shared" si="39"/>
        <v>0</v>
      </c>
      <c r="W61" s="297">
        <f t="shared" si="39"/>
        <v>0</v>
      </c>
      <c r="X61" s="297">
        <f t="shared" si="39"/>
        <v>0</v>
      </c>
      <c r="Y61" s="297">
        <f t="shared" si="39"/>
        <v>3570000</v>
      </c>
      <c r="Z61" s="297">
        <f t="shared" si="39"/>
        <v>7140000</v>
      </c>
      <c r="AA61" s="297">
        <f t="shared" si="39"/>
        <v>0</v>
      </c>
      <c r="AB61" s="297">
        <f t="shared" si="39"/>
        <v>0</v>
      </c>
      <c r="AC61" s="297">
        <f t="shared" si="39"/>
        <v>270000</v>
      </c>
      <c r="AD61" s="297">
        <f t="shared" ca="1" si="39"/>
        <v>730040</v>
      </c>
      <c r="AE61" s="297">
        <f t="shared" ca="1" si="39"/>
        <v>72770</v>
      </c>
      <c r="AF61" s="297">
        <f t="shared" si="39"/>
        <v>3920590</v>
      </c>
      <c r="AG61" s="297">
        <f t="shared" si="39"/>
        <v>3846200</v>
      </c>
      <c r="AH61" s="297">
        <f t="shared" si="39"/>
        <v>487430</v>
      </c>
      <c r="AI61" s="297">
        <f t="shared" si="39"/>
        <v>927040</v>
      </c>
      <c r="AJ61" s="297">
        <f t="shared" si="39"/>
        <v>0</v>
      </c>
      <c r="AK61" s="297">
        <f t="shared" si="39"/>
        <v>0</v>
      </c>
      <c r="AL61" s="297">
        <f t="shared" si="39"/>
        <v>0</v>
      </c>
      <c r="AM61" s="297">
        <f t="shared" si="39"/>
        <v>0</v>
      </c>
      <c r="AN61" s="297">
        <f t="shared" si="39"/>
        <v>7841180</v>
      </c>
      <c r="AO61" s="297">
        <f>SUM(AO6:AO60)</f>
        <v>3920590</v>
      </c>
      <c r="AP61" s="297">
        <f t="shared" ref="AP61:BB61" si="40">SUM(AP6:AP60)</f>
        <v>3920590</v>
      </c>
      <c r="AQ61" s="297">
        <f t="shared" si="40"/>
        <v>7692400</v>
      </c>
      <c r="AR61" s="297">
        <f t="shared" si="40"/>
        <v>3846200</v>
      </c>
      <c r="AS61" s="297">
        <f t="shared" si="40"/>
        <v>3846200</v>
      </c>
      <c r="AT61" s="297">
        <f t="shared" si="40"/>
        <v>974860</v>
      </c>
      <c r="AU61" s="297">
        <f t="shared" si="40"/>
        <v>487430</v>
      </c>
      <c r="AV61" s="297">
        <f t="shared" si="40"/>
        <v>487430</v>
      </c>
      <c r="AW61" s="297">
        <f t="shared" si="40"/>
        <v>2729610</v>
      </c>
      <c r="AX61" s="297">
        <f t="shared" si="40"/>
        <v>927040</v>
      </c>
      <c r="AY61" s="297">
        <f t="shared" si="40"/>
        <v>1802570</v>
      </c>
      <c r="AZ61" s="297">
        <f t="shared" si="40"/>
        <v>850500</v>
      </c>
      <c r="BA61" s="297">
        <f t="shared" si="40"/>
        <v>0</v>
      </c>
      <c r="BB61" s="297">
        <f t="shared" si="40"/>
        <v>850500</v>
      </c>
    </row>
    <row r="72" spans="26:27" x14ac:dyDescent="0.3">
      <c r="Z72" s="288"/>
      <c r="AA72" s="289"/>
    </row>
    <row r="73" spans="26:27" x14ac:dyDescent="0.3">
      <c r="Z73" s="288"/>
      <c r="AA73" s="289"/>
    </row>
    <row r="74" spans="26:27" x14ac:dyDescent="0.3">
      <c r="Z74" s="288"/>
      <c r="AA74" s="289"/>
    </row>
    <row r="75" spans="26:27" x14ac:dyDescent="0.3">
      <c r="Z75" s="288"/>
      <c r="AA75" s="289"/>
    </row>
    <row r="76" spans="26:27" x14ac:dyDescent="0.3">
      <c r="Z76" s="288"/>
      <c r="AA76" s="289"/>
    </row>
    <row r="77" spans="26:27" x14ac:dyDescent="0.3">
      <c r="Z77" s="288"/>
      <c r="AA77" s="289"/>
    </row>
    <row r="78" spans="26:27" x14ac:dyDescent="0.3">
      <c r="Z78" s="288"/>
      <c r="AA78" s="289"/>
    </row>
    <row r="79" spans="26:27" x14ac:dyDescent="0.3">
      <c r="Z79" s="288"/>
      <c r="AA79" s="289"/>
    </row>
    <row r="80" spans="26:27" x14ac:dyDescent="0.3">
      <c r="Z80" s="288"/>
      <c r="AA80" s="289"/>
    </row>
    <row r="81" spans="26:27" x14ac:dyDescent="0.3">
      <c r="Z81" s="288"/>
      <c r="AA81" s="289"/>
    </row>
    <row r="82" spans="26:27" x14ac:dyDescent="0.3">
      <c r="Z82" s="288"/>
      <c r="AA82" s="289"/>
    </row>
    <row r="83" spans="26:27" x14ac:dyDescent="0.3">
      <c r="Z83" s="288"/>
      <c r="AA83" s="289"/>
    </row>
    <row r="84" spans="26:27" x14ac:dyDescent="0.3">
      <c r="Z84" s="288"/>
      <c r="AA84" s="289"/>
    </row>
    <row r="85" spans="26:27" x14ac:dyDescent="0.3">
      <c r="Z85" s="288"/>
      <c r="AA85" s="289"/>
    </row>
    <row r="86" spans="26:27" x14ac:dyDescent="0.3">
      <c r="Z86" s="288"/>
      <c r="AA86" s="289"/>
    </row>
    <row r="87" spans="26:27" x14ac:dyDescent="0.3">
      <c r="Z87" s="288"/>
      <c r="AA87" s="289"/>
    </row>
    <row r="88" spans="26:27" x14ac:dyDescent="0.3">
      <c r="Z88" s="288"/>
      <c r="AA88" s="289"/>
    </row>
    <row r="89" spans="26:27" x14ac:dyDescent="0.3">
      <c r="Z89" s="288"/>
      <c r="AA89" s="289"/>
    </row>
    <row r="90" spans="26:27" x14ac:dyDescent="0.3">
      <c r="Z90" s="288"/>
      <c r="AA90" s="289"/>
    </row>
    <row r="91" spans="26:27" x14ac:dyDescent="0.3">
      <c r="Z91" s="288"/>
      <c r="AA91" s="289"/>
    </row>
    <row r="92" spans="26:27" x14ac:dyDescent="0.3">
      <c r="Z92" s="288"/>
      <c r="AA92" s="289"/>
    </row>
    <row r="93" spans="26:27" x14ac:dyDescent="0.3">
      <c r="Z93" s="288"/>
      <c r="AA93" s="289"/>
    </row>
    <row r="94" spans="26:27" x14ac:dyDescent="0.3">
      <c r="Z94" s="288"/>
      <c r="AA94" s="289"/>
    </row>
    <row r="95" spans="26:27" x14ac:dyDescent="0.3">
      <c r="Z95" s="288"/>
      <c r="AA95" s="289"/>
    </row>
    <row r="96" spans="26:27" x14ac:dyDescent="0.3">
      <c r="Z96" s="288"/>
      <c r="AA96" s="289"/>
    </row>
    <row r="97" spans="26:27" x14ac:dyDescent="0.3">
      <c r="Z97" s="288"/>
      <c r="AA97" s="289"/>
    </row>
    <row r="98" spans="26:27" x14ac:dyDescent="0.3">
      <c r="Z98" s="288"/>
      <c r="AA98" s="289"/>
    </row>
    <row r="99" spans="26:27" x14ac:dyDescent="0.3">
      <c r="Z99" s="288"/>
      <c r="AA99" s="289"/>
    </row>
    <row r="100" spans="26:27" x14ac:dyDescent="0.3">
      <c r="Z100" s="288"/>
      <c r="AA100" s="289"/>
    </row>
    <row r="101" spans="26:27" x14ac:dyDescent="0.3">
      <c r="Z101" s="288"/>
      <c r="AA101" s="289"/>
    </row>
    <row r="102" spans="26:27" x14ac:dyDescent="0.3">
      <c r="Z102" s="288"/>
      <c r="AA102" s="289"/>
    </row>
    <row r="103" spans="26:27" x14ac:dyDescent="0.3">
      <c r="Z103" s="288"/>
      <c r="AA103" s="289"/>
    </row>
    <row r="104" spans="26:27" x14ac:dyDescent="0.3">
      <c r="Z104" s="288"/>
      <c r="AA104" s="289"/>
    </row>
    <row r="105" spans="26:27" x14ac:dyDescent="0.3">
      <c r="Z105" s="288"/>
      <c r="AA105" s="289"/>
    </row>
    <row r="106" spans="26:27" x14ac:dyDescent="0.3">
      <c r="Z106" s="288"/>
      <c r="AA106" s="289"/>
    </row>
    <row r="107" spans="26:27" x14ac:dyDescent="0.3">
      <c r="Z107" s="288"/>
      <c r="AA107" s="289"/>
    </row>
    <row r="108" spans="26:27" x14ac:dyDescent="0.3">
      <c r="Z108" s="288"/>
      <c r="AA108" s="289"/>
    </row>
    <row r="109" spans="26:27" x14ac:dyDescent="0.3">
      <c r="Z109" s="288"/>
      <c r="AA109" s="289"/>
    </row>
    <row r="110" spans="26:27" x14ac:dyDescent="0.3">
      <c r="Z110" s="288"/>
      <c r="AA110" s="289"/>
    </row>
    <row r="111" spans="26:27" x14ac:dyDescent="0.3">
      <c r="Z111" s="288"/>
      <c r="AA111" s="289"/>
    </row>
    <row r="112" spans="26:27" x14ac:dyDescent="0.3">
      <c r="Z112" s="288"/>
      <c r="AA112" s="289"/>
    </row>
    <row r="113" spans="26:27" x14ac:dyDescent="0.3">
      <c r="Z113" s="288"/>
      <c r="AA113" s="289"/>
    </row>
    <row r="114" spans="26:27" x14ac:dyDescent="0.3">
      <c r="Z114" s="288"/>
      <c r="AA114" s="289"/>
    </row>
    <row r="115" spans="26:27" x14ac:dyDescent="0.3">
      <c r="Z115" s="288"/>
      <c r="AA115" s="289"/>
    </row>
    <row r="116" spans="26:27" x14ac:dyDescent="0.3">
      <c r="Z116" s="288"/>
      <c r="AA116" s="289"/>
    </row>
    <row r="117" spans="26:27" x14ac:dyDescent="0.3">
      <c r="Z117" s="288"/>
      <c r="AA117" s="289"/>
    </row>
    <row r="118" spans="26:27" x14ac:dyDescent="0.3">
      <c r="Z118" s="288"/>
      <c r="AA118" s="289"/>
    </row>
    <row r="119" spans="26:27" x14ac:dyDescent="0.3">
      <c r="Z119" s="288"/>
      <c r="AA119" s="289"/>
    </row>
    <row r="120" spans="26:27" x14ac:dyDescent="0.3">
      <c r="Z120" s="288"/>
      <c r="AA120" s="289"/>
    </row>
    <row r="121" spans="26:27" x14ac:dyDescent="0.3">
      <c r="Z121" s="288"/>
      <c r="AA121" s="289"/>
    </row>
    <row r="122" spans="26:27" x14ac:dyDescent="0.3">
      <c r="Z122" s="288"/>
      <c r="AA122" s="289"/>
    </row>
    <row r="123" spans="26:27" x14ac:dyDescent="0.3">
      <c r="Z123" s="288"/>
      <c r="AA123" s="289"/>
    </row>
    <row r="124" spans="26:27" x14ac:dyDescent="0.3">
      <c r="Z124" s="288"/>
      <c r="AA124" s="289"/>
    </row>
    <row r="125" spans="26:27" x14ac:dyDescent="0.3">
      <c r="Z125" s="288"/>
      <c r="AA125" s="289"/>
    </row>
    <row r="126" spans="26:27" x14ac:dyDescent="0.3">
      <c r="Z126" s="288"/>
      <c r="AA126" s="289"/>
    </row>
    <row r="127" spans="26:27" x14ac:dyDescent="0.3">
      <c r="Z127" s="290"/>
      <c r="AA127" s="290"/>
    </row>
    <row r="128" spans="26:27" x14ac:dyDescent="0.3">
      <c r="Z128" s="290"/>
      <c r="AA128" s="290"/>
    </row>
    <row r="129" spans="26:27" x14ac:dyDescent="0.3">
      <c r="Z129" s="290"/>
      <c r="AA129" s="290"/>
    </row>
    <row r="130" spans="26:27" x14ac:dyDescent="0.3">
      <c r="Z130" s="290"/>
      <c r="AA130" s="290"/>
    </row>
    <row r="131" spans="26:27" x14ac:dyDescent="0.3">
      <c r="Z131" s="290"/>
      <c r="AA131" s="290"/>
    </row>
    <row r="132" spans="26:27" x14ac:dyDescent="0.3">
      <c r="Z132" s="290"/>
      <c r="AA132" s="290"/>
    </row>
    <row r="133" spans="26:27" x14ac:dyDescent="0.3">
      <c r="Z133" s="290"/>
      <c r="AA133" s="290"/>
    </row>
    <row r="134" spans="26:27" x14ac:dyDescent="0.3">
      <c r="Z134" s="290"/>
      <c r="AA134" s="290"/>
    </row>
    <row r="135" spans="26:27" x14ac:dyDescent="0.3">
      <c r="Z135" s="290"/>
      <c r="AA135" s="290"/>
    </row>
    <row r="136" spans="26:27" x14ac:dyDescent="0.3">
      <c r="Z136" s="290"/>
      <c r="AA136" s="290"/>
    </row>
    <row r="137" spans="26:27" x14ac:dyDescent="0.3">
      <c r="Z137" s="290"/>
      <c r="AA137" s="290"/>
    </row>
    <row r="138" spans="26:27" x14ac:dyDescent="0.3">
      <c r="Z138" s="290"/>
      <c r="AA138" s="290"/>
    </row>
    <row r="139" spans="26:27" x14ac:dyDescent="0.3">
      <c r="Z139" s="290"/>
      <c r="AA139" s="290"/>
    </row>
    <row r="140" spans="26:27" x14ac:dyDescent="0.3">
      <c r="Z140" s="290"/>
      <c r="AA140" s="290"/>
    </row>
    <row r="141" spans="26:27" x14ac:dyDescent="0.3">
      <c r="Z141" s="290"/>
      <c r="AA141" s="290"/>
    </row>
    <row r="142" spans="26:27" x14ac:dyDescent="0.3">
      <c r="Z142" s="290"/>
      <c r="AA142" s="290"/>
    </row>
    <row r="143" spans="26:27" x14ac:dyDescent="0.3">
      <c r="Z143" s="290"/>
      <c r="AA143" s="290"/>
    </row>
    <row r="144" spans="26:27" x14ac:dyDescent="0.3">
      <c r="Z144" s="290"/>
      <c r="AA144" s="290"/>
    </row>
    <row r="145" spans="26:27" x14ac:dyDescent="0.3">
      <c r="Z145" s="290"/>
      <c r="AA145" s="290"/>
    </row>
    <row r="146" spans="26:27" x14ac:dyDescent="0.3">
      <c r="Z146" s="290"/>
      <c r="AA146" s="290"/>
    </row>
    <row r="147" spans="26:27" x14ac:dyDescent="0.3">
      <c r="Z147" s="290"/>
      <c r="AA147" s="290"/>
    </row>
    <row r="148" spans="26:27" x14ac:dyDescent="0.3">
      <c r="Z148" s="290"/>
      <c r="AA148" s="290"/>
    </row>
  </sheetData>
  <mergeCells count="19">
    <mergeCell ref="AN2:AY2"/>
    <mergeCell ref="A3:L4"/>
    <mergeCell ref="M3:O4"/>
    <mergeCell ref="AZ3:BB3"/>
    <mergeCell ref="AZ4:AZ5"/>
    <mergeCell ref="AT3:AV3"/>
    <mergeCell ref="AW3:AY3"/>
    <mergeCell ref="AO5:AP5"/>
    <mergeCell ref="AR5:AS5"/>
    <mergeCell ref="AU5:AV5"/>
    <mergeCell ref="AQ4:AQ5"/>
    <mergeCell ref="AT4:AT5"/>
    <mergeCell ref="AW4:AW5"/>
    <mergeCell ref="AD3:AL3"/>
    <mergeCell ref="U3:AC3"/>
    <mergeCell ref="P3:T4"/>
    <mergeCell ref="AN3:AP3"/>
    <mergeCell ref="AQ3:AS3"/>
    <mergeCell ref="AN4:AN5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154:F1048576 F61" xr:uid="{00000000-0002-0000-0300-000000000000}">
      <formula1>"0,1,2,3,4,5,6,7,8,9,10,11"</formula1>
    </dataValidation>
    <dataValidation type="whole" allowBlank="1" showInputMessage="1" showErrorMessage="1" sqref="P60:T60 S62:AL71 AJ6:AL50 M175:AL1048576 T149:AL174 AB72:AL148 T72:Y148 S72:S153 M154:S174 Y51:Z56 Y6:AC50 AC51:AC56 M6:U59 M61:BB61 AD6:AE60" xr:uid="{00000000-0002-0000-03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6" xr:uid="{00000000-0002-0000-03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4"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BB65"/>
  <sheetViews>
    <sheetView zoomScale="90" zoomScaleNormal="90" zoomScaleSheetLayoutView="75" workbookViewId="0">
      <pane xSplit="4" ySplit="5" topLeftCell="AD36" activePane="bottomRight" state="frozen"/>
      <selection pane="topRight"/>
      <selection pane="bottomLeft"/>
      <selection pane="bottomRight" activeCell="B53" sqref="B53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4" width="12.375" style="4" bestFit="1" customWidth="1"/>
    <col min="5" max="5" width="9.625" style="4" customWidth="1"/>
    <col min="6" max="6" width="9.375" style="5" bestFit="1" customWidth="1"/>
    <col min="7" max="10" width="11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20" width="11.125" style="13" customWidth="1"/>
    <col min="21" max="21" width="10" style="13" customWidth="1"/>
    <col min="22" max="23" width="14.5" style="13" hidden="1" bestFit="1" customWidth="1"/>
    <col min="24" max="24" width="18.875" style="13" hidden="1" bestFit="1" customWidth="1"/>
    <col min="25" max="29" width="10" style="13" customWidth="1"/>
    <col min="30" max="30" width="10.375" style="13" bestFit="1" customWidth="1"/>
    <col min="31" max="31" width="11" style="13" bestFit="1" customWidth="1"/>
    <col min="32" max="32" width="9" style="13" customWidth="1"/>
    <col min="33" max="33" width="9" style="13" bestFit="1" customWidth="1"/>
    <col min="34" max="34" width="14.125" style="13" bestFit="1" customWidth="1"/>
    <col min="35" max="35" width="9" style="13" bestFit="1" customWidth="1"/>
    <col min="36" max="36" width="9" style="13" customWidth="1"/>
    <col min="37" max="38" width="9.5" style="13" customWidth="1"/>
    <col min="39" max="39" width="3.25" customWidth="1"/>
    <col min="40" max="51" width="11" customWidth="1"/>
    <col min="54" max="54" width="9" bestFit="1" customWidth="1"/>
  </cols>
  <sheetData>
    <row r="1" spans="1:54" ht="37.5" x14ac:dyDescent="0.3">
      <c r="A1" s="25"/>
      <c r="B1" s="25"/>
      <c r="C1" s="11"/>
      <c r="D1" s="11"/>
      <c r="E1" s="11"/>
      <c r="O1" s="10"/>
      <c r="P1" s="17" t="s">
        <v>288</v>
      </c>
    </row>
    <row r="2" spans="1:54" ht="30" customHeight="1" x14ac:dyDescent="0.3">
      <c r="J2" s="7"/>
      <c r="AL2" s="4"/>
      <c r="AN2" s="332" t="s">
        <v>566</v>
      </c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</row>
    <row r="3" spans="1:54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4"/>
      <c r="P3" s="324" t="s">
        <v>44</v>
      </c>
      <c r="Q3" s="325"/>
      <c r="R3" s="325"/>
      <c r="S3" s="325"/>
      <c r="T3" s="326"/>
      <c r="U3" s="321" t="s">
        <v>451</v>
      </c>
      <c r="V3" s="322"/>
      <c r="W3" s="322"/>
      <c r="X3" s="322"/>
      <c r="Y3" s="322"/>
      <c r="Z3" s="322"/>
      <c r="AA3" s="322"/>
      <c r="AB3" s="322"/>
      <c r="AC3" s="323"/>
      <c r="AD3" s="320" t="s">
        <v>453</v>
      </c>
      <c r="AE3" s="320"/>
      <c r="AF3" s="320"/>
      <c r="AG3" s="320"/>
      <c r="AH3" s="320"/>
      <c r="AI3" s="320"/>
      <c r="AJ3" s="320"/>
      <c r="AK3" s="320"/>
      <c r="AL3" s="16"/>
      <c r="AN3" s="330" t="s">
        <v>94</v>
      </c>
      <c r="AO3" s="330"/>
      <c r="AP3" s="330"/>
      <c r="AQ3" s="330" t="s">
        <v>98</v>
      </c>
      <c r="AR3" s="330"/>
      <c r="AS3" s="330"/>
      <c r="AT3" s="330" t="s">
        <v>467</v>
      </c>
      <c r="AU3" s="330"/>
      <c r="AV3" s="330"/>
      <c r="AW3" s="330" t="s">
        <v>37</v>
      </c>
      <c r="AX3" s="330"/>
      <c r="AY3" s="330"/>
      <c r="AZ3" s="331" t="s">
        <v>219</v>
      </c>
      <c r="BA3" s="330"/>
      <c r="BB3" s="330"/>
    </row>
    <row r="4" spans="1:54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4"/>
      <c r="P4" s="327"/>
      <c r="Q4" s="328"/>
      <c r="R4" s="328"/>
      <c r="S4" s="328"/>
      <c r="T4" s="329"/>
      <c r="U4" s="15" t="s">
        <v>374</v>
      </c>
      <c r="V4" s="15" t="s">
        <v>7</v>
      </c>
      <c r="W4" s="15" t="s">
        <v>82</v>
      </c>
      <c r="X4" s="15" t="s">
        <v>43</v>
      </c>
      <c r="Y4" s="15" t="s">
        <v>315</v>
      </c>
      <c r="Z4" s="59" t="s">
        <v>294</v>
      </c>
      <c r="AA4" s="15" t="s">
        <v>125</v>
      </c>
      <c r="AB4" s="15" t="s">
        <v>405</v>
      </c>
      <c r="AC4" s="15" t="s">
        <v>121</v>
      </c>
      <c r="AD4" s="53" t="s">
        <v>304</v>
      </c>
      <c r="AE4" s="53" t="s">
        <v>421</v>
      </c>
      <c r="AF4" s="53" t="s">
        <v>94</v>
      </c>
      <c r="AG4" s="53" t="s">
        <v>98</v>
      </c>
      <c r="AH4" s="182" t="s">
        <v>467</v>
      </c>
      <c r="AI4" s="53" t="s">
        <v>37</v>
      </c>
      <c r="AJ4" s="16" t="s">
        <v>39</v>
      </c>
      <c r="AK4" s="16" t="s">
        <v>430</v>
      </c>
      <c r="AL4" s="16" t="s">
        <v>102</v>
      </c>
      <c r="AN4" s="330" t="s">
        <v>401</v>
      </c>
      <c r="AO4" s="60" t="s">
        <v>408</v>
      </c>
      <c r="AP4" s="60" t="s">
        <v>391</v>
      </c>
      <c r="AQ4" s="330" t="s">
        <v>401</v>
      </c>
      <c r="AR4" s="60" t="s">
        <v>408</v>
      </c>
      <c r="AS4" s="60" t="s">
        <v>391</v>
      </c>
      <c r="AT4" s="330" t="s">
        <v>401</v>
      </c>
      <c r="AU4" s="60" t="s">
        <v>408</v>
      </c>
      <c r="AV4" s="60" t="s">
        <v>391</v>
      </c>
      <c r="AW4" s="330" t="s">
        <v>401</v>
      </c>
      <c r="AX4" s="60" t="s">
        <v>408</v>
      </c>
      <c r="AY4" s="60" t="s">
        <v>391</v>
      </c>
      <c r="AZ4" s="330" t="s">
        <v>401</v>
      </c>
      <c r="BA4" s="60" t="s">
        <v>408</v>
      </c>
      <c r="BB4" s="60" t="s">
        <v>391</v>
      </c>
    </row>
    <row r="5" spans="1:54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6" t="s">
        <v>33</v>
      </c>
      <c r="P5" s="14" t="s">
        <v>65</v>
      </c>
      <c r="Q5" s="14" t="s">
        <v>317</v>
      </c>
      <c r="R5" s="14" t="s">
        <v>96</v>
      </c>
      <c r="S5" s="14" t="s">
        <v>88</v>
      </c>
      <c r="T5" s="14" t="s">
        <v>47</v>
      </c>
      <c r="U5" s="57"/>
      <c r="V5" s="57" t="s">
        <v>483</v>
      </c>
      <c r="W5" s="57" t="s">
        <v>528</v>
      </c>
      <c r="X5" s="57" t="s">
        <v>483</v>
      </c>
      <c r="Y5" s="57"/>
      <c r="Z5" s="57"/>
      <c r="AA5" s="15"/>
      <c r="AB5" s="15"/>
      <c r="AC5" s="15"/>
      <c r="AD5" s="55" t="s">
        <v>204</v>
      </c>
      <c r="AE5" s="54" t="s">
        <v>79</v>
      </c>
      <c r="AF5" s="54" t="s">
        <v>239</v>
      </c>
      <c r="AG5" s="54" t="s">
        <v>524</v>
      </c>
      <c r="AH5" s="54" t="s">
        <v>216</v>
      </c>
      <c r="AI5" s="54" t="s">
        <v>571</v>
      </c>
      <c r="AJ5" s="56"/>
      <c r="AK5" s="56"/>
      <c r="AL5" s="56"/>
      <c r="AN5" s="330"/>
      <c r="AO5" s="331" t="s">
        <v>239</v>
      </c>
      <c r="AP5" s="331"/>
      <c r="AQ5" s="330"/>
      <c r="AR5" s="331" t="s">
        <v>232</v>
      </c>
      <c r="AS5" s="331"/>
      <c r="AT5" s="330"/>
      <c r="AU5" s="331" t="s">
        <v>258</v>
      </c>
      <c r="AV5" s="331"/>
      <c r="AW5" s="330"/>
      <c r="AX5" s="61" t="s">
        <v>495</v>
      </c>
      <c r="AY5" s="61" t="s">
        <v>469</v>
      </c>
      <c r="AZ5" s="330"/>
      <c r="BA5" s="61" t="s">
        <v>495</v>
      </c>
      <c r="BB5" s="61" t="s">
        <v>469</v>
      </c>
    </row>
    <row r="6" spans="1:54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f ca="1">VLOOKUP($A6,INDIRECT("인사기본정보!$B:$L"),11,0)</f>
        <v>0</v>
      </c>
      <c r="G6" s="49"/>
      <c r="H6" s="49"/>
      <c r="I6" s="49"/>
      <c r="J6" s="151">
        <f>ROUNDUP(((U6+Z6)/209),1)</f>
        <v>9867.1</v>
      </c>
      <c r="K6" s="151">
        <f>((U6+Z6)/209)*1.5</f>
        <v>14800.55023923445</v>
      </c>
      <c r="L6" s="151">
        <f>K6*0.5</f>
        <v>7400.2751196172248</v>
      </c>
      <c r="M6" s="181"/>
      <c r="N6" s="181"/>
      <c r="O6" s="181"/>
      <c r="P6" s="34">
        <f>SUM(U6:AC6)</f>
        <v>2142210</v>
      </c>
      <c r="Q6" s="152">
        <f t="shared" ref="Q6:Q21" si="0">IF(Z6&gt;100000,100000,Z6)</f>
        <v>100000</v>
      </c>
      <c r="R6" s="34">
        <f t="shared" ref="R6:R21" si="1">P6-Q6</f>
        <v>2042210</v>
      </c>
      <c r="S6" s="34">
        <f t="shared" ref="S6:S21" ca="1" si="2">SUM(AD6:AK6)</f>
        <v>211490</v>
      </c>
      <c r="T6" s="34">
        <f t="shared" ref="T6:T21" ca="1" si="3">P6-S6</f>
        <v>1930720</v>
      </c>
      <c r="U6" s="24">
        <v>1922210</v>
      </c>
      <c r="V6" s="34"/>
      <c r="W6" s="34"/>
      <c r="X6" s="34"/>
      <c r="Y6" s="24">
        <v>70000</v>
      </c>
      <c r="Z6" s="24">
        <v>140000</v>
      </c>
      <c r="AA6" s="24"/>
      <c r="AB6" s="24"/>
      <c r="AC6" s="24">
        <v>10000</v>
      </c>
      <c r="AD6" s="34">
        <f ca="1">IF(R6&gt;1060000,INDEX(간이세액표!A:L,MATCH(R6,간이세액표!A:A,3),F6+3),0)</f>
        <v>20810</v>
      </c>
      <c r="AE6" s="34">
        <f t="shared" ref="AE6:AE56" ca="1" si="4">ROUNDDOWN(AD6/10,-1)</f>
        <v>2080</v>
      </c>
      <c r="AF6" s="46">
        <f t="shared" ref="AF6:AF56" si="5">AO6</f>
        <v>91980</v>
      </c>
      <c r="AG6" s="46">
        <f t="shared" ref="AG6:AG56" si="6">AR6</f>
        <v>69920</v>
      </c>
      <c r="AH6" s="46">
        <f t="shared" ref="AH6:AH56" si="7">AU6</f>
        <v>8950</v>
      </c>
      <c r="AI6" s="46">
        <f t="shared" ref="AI6:AI56" si="8">AX6</f>
        <v>17750</v>
      </c>
      <c r="AJ6" s="24">
        <v>0</v>
      </c>
      <c r="AK6" s="24">
        <v>0</v>
      </c>
      <c r="AL6" s="24">
        <v>0</v>
      </c>
      <c r="AN6" s="49">
        <f>SUM(AO6:AP6)</f>
        <v>183960</v>
      </c>
      <c r="AO6" s="268">
        <v>91980</v>
      </c>
      <c r="AP6" s="49">
        <f>SUM(AO6)</f>
        <v>91980</v>
      </c>
      <c r="AQ6" s="49">
        <f>SUM(AR6:AS6)</f>
        <v>139840</v>
      </c>
      <c r="AR6" s="268">
        <v>69920</v>
      </c>
      <c r="AS6" s="49">
        <f>SUM(AR6)</f>
        <v>69920</v>
      </c>
      <c r="AT6" s="49">
        <f>SUM(AU6:AV6)</f>
        <v>17900</v>
      </c>
      <c r="AU6" s="268">
        <v>8950</v>
      </c>
      <c r="AV6" s="49">
        <f>SUM(AU6)</f>
        <v>8950</v>
      </c>
      <c r="AW6" s="49">
        <f>SUM(AX6:AY6)</f>
        <v>52260</v>
      </c>
      <c r="AX6" s="268">
        <v>17750</v>
      </c>
      <c r="AY6" s="49">
        <v>34510</v>
      </c>
      <c r="AZ6" s="49">
        <f>SUM(BA6:BB6)</f>
        <v>16250</v>
      </c>
      <c r="BA6" s="49"/>
      <c r="BB6" s="268">
        <v>16250</v>
      </c>
    </row>
    <row r="7" spans="1:54" x14ac:dyDescent="0.3">
      <c r="A7" s="47">
        <v>2</v>
      </c>
      <c r="B7" s="293" t="str">
        <f t="shared" ref="B7:B56" ca="1" si="9">VLOOKUP($A7,INDIRECT("인사기본정보!$B:$K"),2,0)</f>
        <v>이성실</v>
      </c>
      <c r="C7" s="94" t="str">
        <f t="shared" ref="C7:C56" ca="1" si="10">VLOOKUP($A7,INDIRECT("인사기본정보!$B:$K"),3,0)</f>
        <v>741204-2******</v>
      </c>
      <c r="D7" s="94" t="str">
        <f t="shared" ref="D7:D56" ca="1" si="11">VLOOKUP($A7,INDIRECT("인사기본정보!$B:$K"),4,0)</f>
        <v>501여단 본부</v>
      </c>
      <c r="E7" s="94" t="str">
        <f t="shared" ref="E7:E56" ca="1" si="12">VLOOKUP($A7,INDIRECT("인사기본정보!$B:$K"),5,0)</f>
        <v>민간조리원</v>
      </c>
      <c r="F7" s="95">
        <f t="shared" ref="F7:F56" ca="1" si="13">VLOOKUP($A7,INDIRECT("인사기본정보!$B:$L"),11,0)</f>
        <v>0</v>
      </c>
      <c r="G7" s="49"/>
      <c r="H7" s="49"/>
      <c r="I7" s="49"/>
      <c r="J7" s="151">
        <f t="shared" ref="J7:J56" si="14">ROUNDUP(((U7+Z7)/209),1)</f>
        <v>9867.1</v>
      </c>
      <c r="K7" s="151">
        <f t="shared" ref="K7:K56" si="15">((U7+Z7)/209)*1.5</f>
        <v>14800.55023923445</v>
      </c>
      <c r="L7" s="151">
        <f t="shared" ref="L7:L56" si="16">K7*0.5</f>
        <v>7400.2751196172248</v>
      </c>
      <c r="M7" s="23"/>
      <c r="N7" s="23"/>
      <c r="O7" s="23"/>
      <c r="P7" s="34">
        <f>SUM(U7:AC7)</f>
        <v>2132210</v>
      </c>
      <c r="Q7" s="152">
        <f t="shared" si="0"/>
        <v>100000</v>
      </c>
      <c r="R7" s="34">
        <f t="shared" si="1"/>
        <v>2032210</v>
      </c>
      <c r="S7" s="34">
        <f t="shared" ca="1" si="2"/>
        <v>210650</v>
      </c>
      <c r="T7" s="34">
        <f t="shared" ca="1" si="3"/>
        <v>1921560</v>
      </c>
      <c r="U7" s="24">
        <v>1922210</v>
      </c>
      <c r="V7" s="34"/>
      <c r="W7" s="34"/>
      <c r="X7" s="34"/>
      <c r="Y7" s="24">
        <v>70000</v>
      </c>
      <c r="Z7" s="24">
        <v>140000</v>
      </c>
      <c r="AA7" s="24"/>
      <c r="AB7" s="24"/>
      <c r="AC7" s="24">
        <v>0</v>
      </c>
      <c r="AD7" s="34">
        <f ca="1">IF(R7&gt;1060000,INDEX(간이세액표!A:L,MATCH(R7,간이세액표!A:A,3),F7+3),0)</f>
        <v>20490</v>
      </c>
      <c r="AE7" s="34">
        <f t="shared" ca="1" si="4"/>
        <v>2040</v>
      </c>
      <c r="AF7" s="46">
        <f t="shared" si="5"/>
        <v>91350</v>
      </c>
      <c r="AG7" s="46">
        <f t="shared" si="6"/>
        <v>70030</v>
      </c>
      <c r="AH7" s="46">
        <f t="shared" si="7"/>
        <v>8970</v>
      </c>
      <c r="AI7" s="46">
        <f t="shared" si="8"/>
        <v>17770</v>
      </c>
      <c r="AJ7" s="24"/>
      <c r="AK7" s="24"/>
      <c r="AL7" s="24"/>
      <c r="AN7" s="49">
        <f t="shared" ref="AN7:AN58" si="17">SUM(AO7:AP7)</f>
        <v>182700</v>
      </c>
      <c r="AO7" s="268">
        <v>91350</v>
      </c>
      <c r="AP7" s="49">
        <f t="shared" ref="AP7:AP58" si="18">SUM(AO7)</f>
        <v>91350</v>
      </c>
      <c r="AQ7" s="49">
        <f t="shared" ref="AQ7:AQ58" si="19">SUM(AR7:AS7)</f>
        <v>140060</v>
      </c>
      <c r="AR7" s="268">
        <v>70030</v>
      </c>
      <c r="AS7" s="49">
        <f t="shared" ref="AS7:AS58" si="20">SUM(AR7)</f>
        <v>70030</v>
      </c>
      <c r="AT7" s="49">
        <f t="shared" ref="AT7:AT58" si="21">SUM(AU7:AV7)</f>
        <v>17940</v>
      </c>
      <c r="AU7" s="268">
        <v>8970</v>
      </c>
      <c r="AV7" s="49">
        <f t="shared" ref="AV7:AV58" si="22">SUM(AU7)</f>
        <v>8970</v>
      </c>
      <c r="AW7" s="49">
        <f t="shared" ref="AW7:AW58" si="23">SUM(AX7:AY7)</f>
        <v>52330</v>
      </c>
      <c r="AX7" s="268">
        <v>17770</v>
      </c>
      <c r="AY7" s="49">
        <v>34560</v>
      </c>
      <c r="AZ7" s="49">
        <f t="shared" ref="AZ7:AZ58" si="24">SUM(BA7:BB7)</f>
        <v>16270</v>
      </c>
      <c r="BA7" s="49"/>
      <c r="BB7" s="268">
        <v>16270</v>
      </c>
    </row>
    <row r="8" spans="1:54" x14ac:dyDescent="0.3">
      <c r="A8" s="47">
        <v>3</v>
      </c>
      <c r="B8" s="94" t="str">
        <f t="shared" ca="1" si="9"/>
        <v>임세영</v>
      </c>
      <c r="C8" s="94" t="str">
        <f t="shared" ca="1" si="10"/>
        <v>700910-2******</v>
      </c>
      <c r="D8" s="94" t="str">
        <f t="shared" ca="1" si="11"/>
        <v>501여단 1대대</v>
      </c>
      <c r="E8" s="94" t="str">
        <f t="shared" ca="1" si="12"/>
        <v>민간조리원</v>
      </c>
      <c r="F8" s="95">
        <f t="shared" ca="1" si="13"/>
        <v>0</v>
      </c>
      <c r="G8" s="49"/>
      <c r="H8" s="49"/>
      <c r="I8" s="49"/>
      <c r="J8" s="151">
        <f t="shared" si="14"/>
        <v>9867.1</v>
      </c>
      <c r="K8" s="151">
        <f t="shared" si="15"/>
        <v>14800.55023923445</v>
      </c>
      <c r="L8" s="151">
        <f t="shared" si="16"/>
        <v>7400.2751196172248</v>
      </c>
      <c r="M8" s="23"/>
      <c r="N8" s="23"/>
      <c r="O8" s="23"/>
      <c r="P8" s="34">
        <f t="shared" ref="P8:P56" si="25">SUM(U8:AC8)</f>
        <v>2142210</v>
      </c>
      <c r="Q8" s="152">
        <f t="shared" si="0"/>
        <v>100000</v>
      </c>
      <c r="R8" s="34">
        <f t="shared" si="1"/>
        <v>2042210</v>
      </c>
      <c r="S8" s="34">
        <f t="shared" ca="1" si="2"/>
        <v>205440</v>
      </c>
      <c r="T8" s="34">
        <f t="shared" ca="1" si="3"/>
        <v>1936770</v>
      </c>
      <c r="U8" s="24">
        <v>1922210</v>
      </c>
      <c r="V8" s="34"/>
      <c r="W8" s="34"/>
      <c r="X8" s="34"/>
      <c r="Y8" s="24">
        <v>70000</v>
      </c>
      <c r="Z8" s="24">
        <v>140000</v>
      </c>
      <c r="AA8" s="24"/>
      <c r="AB8" s="24"/>
      <c r="AC8" s="24">
        <v>10000</v>
      </c>
      <c r="AD8" s="34">
        <f ca="1">IF(R8&gt;1060000,INDEX(간이세액표!A:L,MATCH(R8,간이세액표!A:A,3),F8+3),0)</f>
        <v>20810</v>
      </c>
      <c r="AE8" s="34">
        <f t="shared" ca="1" si="4"/>
        <v>2080</v>
      </c>
      <c r="AF8" s="46">
        <f t="shared" si="5"/>
        <v>86760</v>
      </c>
      <c r="AG8" s="46">
        <f t="shared" si="6"/>
        <v>69320</v>
      </c>
      <c r="AH8" s="46">
        <f t="shared" si="7"/>
        <v>8870</v>
      </c>
      <c r="AI8" s="46">
        <f t="shared" si="8"/>
        <v>17600</v>
      </c>
      <c r="AJ8" s="24"/>
      <c r="AK8" s="24"/>
      <c r="AL8" s="24"/>
      <c r="AN8" s="49">
        <f t="shared" si="17"/>
        <v>173520</v>
      </c>
      <c r="AO8" s="268">
        <v>86760</v>
      </c>
      <c r="AP8" s="49">
        <f t="shared" si="18"/>
        <v>86760</v>
      </c>
      <c r="AQ8" s="49">
        <f t="shared" si="19"/>
        <v>138640</v>
      </c>
      <c r="AR8" s="268">
        <v>69320</v>
      </c>
      <c r="AS8" s="49">
        <f t="shared" si="20"/>
        <v>69320</v>
      </c>
      <c r="AT8" s="49">
        <f t="shared" si="21"/>
        <v>17740</v>
      </c>
      <c r="AU8" s="268">
        <v>8870</v>
      </c>
      <c r="AV8" s="49">
        <f t="shared" si="22"/>
        <v>8870</v>
      </c>
      <c r="AW8" s="49">
        <f t="shared" si="23"/>
        <v>51820</v>
      </c>
      <c r="AX8" s="268">
        <v>17600</v>
      </c>
      <c r="AY8" s="49">
        <v>34220</v>
      </c>
      <c r="AZ8" s="49">
        <f t="shared" si="24"/>
        <v>16110</v>
      </c>
      <c r="BA8" s="49"/>
      <c r="BB8" s="268">
        <v>16110</v>
      </c>
    </row>
    <row r="9" spans="1:54" x14ac:dyDescent="0.3">
      <c r="A9" s="47">
        <v>4</v>
      </c>
      <c r="B9" s="293" t="str">
        <f t="shared" ca="1" si="9"/>
        <v>김서정</v>
      </c>
      <c r="C9" s="94" t="str">
        <f t="shared" ca="1" si="10"/>
        <v>780828-2******</v>
      </c>
      <c r="D9" s="94" t="str">
        <f t="shared" ca="1" si="11"/>
        <v>501여단 4대대</v>
      </c>
      <c r="E9" s="94" t="str">
        <f t="shared" ca="1" si="12"/>
        <v>민간조리원</v>
      </c>
      <c r="F9" s="95">
        <f t="shared" ca="1" si="13"/>
        <v>0</v>
      </c>
      <c r="G9" s="49"/>
      <c r="H9" s="49"/>
      <c r="I9" s="49"/>
      <c r="J9" s="151">
        <f t="shared" si="14"/>
        <v>9867.1</v>
      </c>
      <c r="K9" s="151">
        <f t="shared" si="15"/>
        <v>14800.55023923445</v>
      </c>
      <c r="L9" s="151">
        <f t="shared" si="16"/>
        <v>7400.2751196172248</v>
      </c>
      <c r="M9" s="23"/>
      <c r="N9" s="23"/>
      <c r="O9" s="23"/>
      <c r="P9" s="34">
        <f t="shared" si="25"/>
        <v>2132210</v>
      </c>
      <c r="Q9" s="152">
        <f t="shared" si="0"/>
        <v>100000</v>
      </c>
      <c r="R9" s="34">
        <f t="shared" si="1"/>
        <v>2032210</v>
      </c>
      <c r="S9" s="34">
        <f t="shared" ca="1" si="2"/>
        <v>219800</v>
      </c>
      <c r="T9" s="34">
        <f t="shared" ca="1" si="3"/>
        <v>1912410</v>
      </c>
      <c r="U9" s="24">
        <v>1922210</v>
      </c>
      <c r="V9" s="34"/>
      <c r="W9" s="34"/>
      <c r="X9" s="34"/>
      <c r="Y9" s="24">
        <v>70000</v>
      </c>
      <c r="Z9" s="24">
        <v>140000</v>
      </c>
      <c r="AA9" s="24"/>
      <c r="AB9" s="24"/>
      <c r="AC9" s="24">
        <v>0</v>
      </c>
      <c r="AD9" s="34">
        <f ca="1">IF(R9&gt;1060000,INDEX(간이세액표!A:L,MATCH(R9,간이세액표!A:A,3),F9+3),0)</f>
        <v>20490</v>
      </c>
      <c r="AE9" s="34">
        <f t="shared" ca="1" si="4"/>
        <v>2040</v>
      </c>
      <c r="AF9" s="46">
        <f t="shared" si="5"/>
        <v>94450</v>
      </c>
      <c r="AG9" s="46">
        <f t="shared" si="6"/>
        <v>74400</v>
      </c>
      <c r="AH9" s="46">
        <f t="shared" si="7"/>
        <v>9530</v>
      </c>
      <c r="AI9" s="46">
        <f t="shared" si="8"/>
        <v>18890</v>
      </c>
      <c r="AJ9" s="24"/>
      <c r="AK9" s="24"/>
      <c r="AL9" s="24"/>
      <c r="AN9" s="49">
        <f t="shared" si="17"/>
        <v>188900</v>
      </c>
      <c r="AO9" s="268">
        <v>94450</v>
      </c>
      <c r="AP9" s="49">
        <f t="shared" si="18"/>
        <v>94450</v>
      </c>
      <c r="AQ9" s="49">
        <f t="shared" si="19"/>
        <v>148800</v>
      </c>
      <c r="AR9" s="268">
        <v>74400</v>
      </c>
      <c r="AS9" s="49">
        <f t="shared" si="20"/>
        <v>74400</v>
      </c>
      <c r="AT9" s="49">
        <f t="shared" si="21"/>
        <v>19060</v>
      </c>
      <c r="AU9" s="268">
        <v>9530</v>
      </c>
      <c r="AV9" s="49">
        <f t="shared" si="22"/>
        <v>9530</v>
      </c>
      <c r="AW9" s="49">
        <f t="shared" si="23"/>
        <v>55620</v>
      </c>
      <c r="AX9" s="268">
        <v>18890</v>
      </c>
      <c r="AY9" s="49">
        <v>36730</v>
      </c>
      <c r="AZ9" s="49">
        <f t="shared" si="24"/>
        <v>17290</v>
      </c>
      <c r="BA9" s="49"/>
      <c r="BB9" s="268">
        <v>17290</v>
      </c>
    </row>
    <row r="10" spans="1:54" x14ac:dyDescent="0.3">
      <c r="A10" s="47">
        <v>5</v>
      </c>
      <c r="B10" s="94" t="str">
        <f t="shared" ca="1" si="9"/>
        <v>윤정여</v>
      </c>
      <c r="C10" s="94" t="str">
        <f t="shared" ca="1" si="10"/>
        <v>691023-2******</v>
      </c>
      <c r="D10" s="94" t="str">
        <f t="shared" ca="1" si="11"/>
        <v>501여단 6대대</v>
      </c>
      <c r="E10" s="94" t="str">
        <f t="shared" ca="1" si="12"/>
        <v>민간조리원</v>
      </c>
      <c r="F10" s="95">
        <f t="shared" ca="1" si="13"/>
        <v>0</v>
      </c>
      <c r="G10" s="49"/>
      <c r="H10" s="49"/>
      <c r="I10" s="49"/>
      <c r="J10" s="151">
        <f t="shared" si="14"/>
        <v>9867.1</v>
      </c>
      <c r="K10" s="151">
        <f t="shared" si="15"/>
        <v>14800.55023923445</v>
      </c>
      <c r="L10" s="151">
        <f t="shared" si="16"/>
        <v>7400.2751196172248</v>
      </c>
      <c r="M10" s="23"/>
      <c r="N10" s="23"/>
      <c r="O10" s="23"/>
      <c r="P10" s="34">
        <f t="shared" si="25"/>
        <v>2142210</v>
      </c>
      <c r="Q10" s="152">
        <f t="shared" si="0"/>
        <v>100000</v>
      </c>
      <c r="R10" s="34">
        <f t="shared" si="1"/>
        <v>2042210</v>
      </c>
      <c r="S10" s="34">
        <f t="shared" ca="1" si="2"/>
        <v>213550</v>
      </c>
      <c r="T10" s="34">
        <f t="shared" ca="1" si="3"/>
        <v>1928660</v>
      </c>
      <c r="U10" s="24">
        <v>1922210</v>
      </c>
      <c r="V10" s="34"/>
      <c r="W10" s="34"/>
      <c r="X10" s="34"/>
      <c r="Y10" s="24">
        <v>70000</v>
      </c>
      <c r="Z10" s="24">
        <v>140000</v>
      </c>
      <c r="AA10" s="24"/>
      <c r="AB10" s="24"/>
      <c r="AC10" s="24">
        <v>10000</v>
      </c>
      <c r="AD10" s="34">
        <f ca="1">IF(R10&gt;1060000,INDEX(간이세액표!A:L,MATCH(R10,간이세액표!A:A,3),F10+3),0)</f>
        <v>20810</v>
      </c>
      <c r="AE10" s="34">
        <f t="shared" ca="1" si="4"/>
        <v>2080</v>
      </c>
      <c r="AF10" s="46">
        <f t="shared" si="5"/>
        <v>90630</v>
      </c>
      <c r="AG10" s="46">
        <f t="shared" si="6"/>
        <v>72390</v>
      </c>
      <c r="AH10" s="46">
        <f t="shared" si="7"/>
        <v>9270</v>
      </c>
      <c r="AI10" s="46">
        <f t="shared" si="8"/>
        <v>18370</v>
      </c>
      <c r="AJ10" s="24"/>
      <c r="AK10" s="24"/>
      <c r="AL10" s="24"/>
      <c r="AN10" s="49">
        <f t="shared" si="17"/>
        <v>181260</v>
      </c>
      <c r="AO10" s="268">
        <v>90630</v>
      </c>
      <c r="AP10" s="49">
        <f t="shared" si="18"/>
        <v>90630</v>
      </c>
      <c r="AQ10" s="49">
        <f t="shared" si="19"/>
        <v>144780</v>
      </c>
      <c r="AR10" s="268">
        <v>72390</v>
      </c>
      <c r="AS10" s="49">
        <f t="shared" si="20"/>
        <v>72390</v>
      </c>
      <c r="AT10" s="49">
        <f t="shared" si="21"/>
        <v>18540</v>
      </c>
      <c r="AU10" s="268">
        <v>9270</v>
      </c>
      <c r="AV10" s="49">
        <f t="shared" si="22"/>
        <v>9270</v>
      </c>
      <c r="AW10" s="49">
        <f t="shared" si="23"/>
        <v>54090</v>
      </c>
      <c r="AX10" s="268">
        <v>18370</v>
      </c>
      <c r="AY10" s="49">
        <v>35720</v>
      </c>
      <c r="AZ10" s="49">
        <f t="shared" si="24"/>
        <v>16820</v>
      </c>
      <c r="BA10" s="49"/>
      <c r="BB10" s="268">
        <v>16820</v>
      </c>
    </row>
    <row r="11" spans="1:54" x14ac:dyDescent="0.3">
      <c r="A11" s="47">
        <v>6</v>
      </c>
      <c r="B11" s="300" t="str">
        <f t="shared" ca="1" si="9"/>
        <v>홍정희</v>
      </c>
      <c r="C11" s="94" t="str">
        <f t="shared" ca="1" si="10"/>
        <v>611210-2******</v>
      </c>
      <c r="D11" s="94" t="str">
        <f t="shared" ca="1" si="11"/>
        <v>501여단 7대대</v>
      </c>
      <c r="E11" s="94" t="str">
        <f t="shared" ca="1" si="12"/>
        <v>민간조리원</v>
      </c>
      <c r="F11" s="95">
        <f t="shared" ca="1" si="13"/>
        <v>0</v>
      </c>
      <c r="G11" s="49"/>
      <c r="H11" s="49"/>
      <c r="I11" s="49"/>
      <c r="J11" s="151">
        <f t="shared" si="14"/>
        <v>9867.1</v>
      </c>
      <c r="K11" s="151">
        <f t="shared" si="15"/>
        <v>14800.55023923445</v>
      </c>
      <c r="L11" s="151">
        <f t="shared" si="16"/>
        <v>7400.2751196172248</v>
      </c>
      <c r="M11" s="23"/>
      <c r="N11" s="23"/>
      <c r="O11" s="23"/>
      <c r="P11" s="34">
        <f t="shared" si="25"/>
        <v>2132210</v>
      </c>
      <c r="Q11" s="152">
        <f t="shared" si="0"/>
        <v>100000</v>
      </c>
      <c r="R11" s="34">
        <f t="shared" si="1"/>
        <v>2032210</v>
      </c>
      <c r="S11" s="34">
        <f t="shared" ca="1" si="2"/>
        <v>119620</v>
      </c>
      <c r="T11" s="34">
        <f t="shared" ca="1" si="3"/>
        <v>2012590</v>
      </c>
      <c r="U11" s="24">
        <v>1922210</v>
      </c>
      <c r="V11" s="34"/>
      <c r="W11" s="34"/>
      <c r="X11" s="34"/>
      <c r="Y11" s="24">
        <v>70000</v>
      </c>
      <c r="Z11" s="24">
        <v>140000</v>
      </c>
      <c r="AA11" s="24"/>
      <c r="AB11" s="24"/>
      <c r="AC11" s="24">
        <v>0</v>
      </c>
      <c r="AD11" s="34">
        <f ca="1">IF(R11&gt;1060000,INDEX(간이세액표!A:L,MATCH(R11,간이세액표!A:A,3),F11+3),0)</f>
        <v>20490</v>
      </c>
      <c r="AE11" s="34">
        <f t="shared" ca="1" si="4"/>
        <v>2040</v>
      </c>
      <c r="AF11" s="46">
        <f t="shared" si="5"/>
        <v>0</v>
      </c>
      <c r="AG11" s="46">
        <f t="shared" si="6"/>
        <v>70260</v>
      </c>
      <c r="AH11" s="46">
        <f t="shared" si="7"/>
        <v>9000</v>
      </c>
      <c r="AI11" s="46">
        <f t="shared" si="8"/>
        <v>17830</v>
      </c>
      <c r="AJ11" s="24"/>
      <c r="AK11" s="24"/>
      <c r="AL11" s="24"/>
      <c r="AN11" s="49">
        <f t="shared" si="17"/>
        <v>0</v>
      </c>
      <c r="AO11" s="268">
        <v>0</v>
      </c>
      <c r="AP11" s="49">
        <f t="shared" si="18"/>
        <v>0</v>
      </c>
      <c r="AQ11" s="49">
        <f t="shared" si="19"/>
        <v>140520</v>
      </c>
      <c r="AR11" s="268">
        <v>70260</v>
      </c>
      <c r="AS11" s="49">
        <f t="shared" si="20"/>
        <v>70260</v>
      </c>
      <c r="AT11" s="49">
        <f t="shared" si="21"/>
        <v>18000</v>
      </c>
      <c r="AU11" s="268">
        <v>9000</v>
      </c>
      <c r="AV11" s="49">
        <f t="shared" si="22"/>
        <v>9000</v>
      </c>
      <c r="AW11" s="49">
        <f t="shared" si="23"/>
        <v>52500</v>
      </c>
      <c r="AX11" s="268">
        <v>17830</v>
      </c>
      <c r="AY11" s="49">
        <v>34670</v>
      </c>
      <c r="AZ11" s="49">
        <f t="shared" si="24"/>
        <v>16330</v>
      </c>
      <c r="BA11" s="49"/>
      <c r="BB11" s="268">
        <v>16330</v>
      </c>
    </row>
    <row r="12" spans="1:54" x14ac:dyDescent="0.3">
      <c r="A12" s="47">
        <v>7</v>
      </c>
      <c r="B12" s="94" t="str">
        <f t="shared" ca="1" si="9"/>
        <v>이숙이</v>
      </c>
      <c r="C12" s="94" t="str">
        <f t="shared" ca="1" si="10"/>
        <v>680604-2******</v>
      </c>
      <c r="D12" s="94" t="str">
        <f t="shared" ca="1" si="11"/>
        <v>120여단 본부</v>
      </c>
      <c r="E12" s="94" t="str">
        <f t="shared" ca="1" si="12"/>
        <v>민간조리원</v>
      </c>
      <c r="F12" s="95">
        <f t="shared" ca="1" si="13"/>
        <v>1</v>
      </c>
      <c r="G12" s="49"/>
      <c r="H12" s="49"/>
      <c r="I12" s="49"/>
      <c r="J12" s="151">
        <f t="shared" si="14"/>
        <v>9867.1</v>
      </c>
      <c r="K12" s="151">
        <f t="shared" si="15"/>
        <v>14800.55023923445</v>
      </c>
      <c r="L12" s="151">
        <f t="shared" si="16"/>
        <v>7400.2751196172248</v>
      </c>
      <c r="M12" s="23"/>
      <c r="N12" s="23"/>
      <c r="O12" s="23"/>
      <c r="P12" s="34">
        <f t="shared" si="25"/>
        <v>2142210</v>
      </c>
      <c r="Q12" s="152">
        <f t="shared" si="0"/>
        <v>100000</v>
      </c>
      <c r="R12" s="34">
        <f t="shared" si="1"/>
        <v>2042210</v>
      </c>
      <c r="S12" s="34">
        <f t="shared" ca="1" si="2"/>
        <v>204480</v>
      </c>
      <c r="T12" s="34">
        <f t="shared" ca="1" si="3"/>
        <v>1937730</v>
      </c>
      <c r="U12" s="24">
        <v>1922210</v>
      </c>
      <c r="V12" s="34"/>
      <c r="W12" s="34"/>
      <c r="X12" s="34"/>
      <c r="Y12" s="24">
        <v>70000</v>
      </c>
      <c r="Z12" s="24">
        <v>140000</v>
      </c>
      <c r="AA12" s="24"/>
      <c r="AB12" s="24"/>
      <c r="AC12" s="24">
        <v>10000</v>
      </c>
      <c r="AD12" s="34">
        <f ca="1">IF(R12&gt;1060000,INDEX(간이세액표!A:L,MATCH(R12,간이세액표!A:A,3),F12+3),0)</f>
        <v>15570</v>
      </c>
      <c r="AE12" s="34">
        <f t="shared" ca="1" si="4"/>
        <v>1550</v>
      </c>
      <c r="AF12" s="46">
        <f t="shared" si="5"/>
        <v>91390</v>
      </c>
      <c r="AG12" s="46">
        <f t="shared" si="6"/>
        <v>69450</v>
      </c>
      <c r="AH12" s="46">
        <f t="shared" si="7"/>
        <v>8890</v>
      </c>
      <c r="AI12" s="46">
        <f t="shared" si="8"/>
        <v>17630</v>
      </c>
      <c r="AJ12" s="24"/>
      <c r="AK12" s="24"/>
      <c r="AL12" s="24"/>
      <c r="AN12" s="49">
        <f t="shared" si="17"/>
        <v>182780</v>
      </c>
      <c r="AO12" s="268">
        <v>91390</v>
      </c>
      <c r="AP12" s="49">
        <f t="shared" si="18"/>
        <v>91390</v>
      </c>
      <c r="AQ12" s="49">
        <f t="shared" si="19"/>
        <v>138900</v>
      </c>
      <c r="AR12" s="268">
        <v>69450</v>
      </c>
      <c r="AS12" s="49">
        <f t="shared" si="20"/>
        <v>69450</v>
      </c>
      <c r="AT12" s="49">
        <f t="shared" si="21"/>
        <v>17780</v>
      </c>
      <c r="AU12" s="268">
        <v>8890</v>
      </c>
      <c r="AV12" s="49">
        <f t="shared" si="22"/>
        <v>8890</v>
      </c>
      <c r="AW12" s="49">
        <f t="shared" si="23"/>
        <v>51910</v>
      </c>
      <c r="AX12" s="268">
        <v>17630</v>
      </c>
      <c r="AY12" s="49">
        <v>34280</v>
      </c>
      <c r="AZ12" s="49">
        <f t="shared" si="24"/>
        <v>16140</v>
      </c>
      <c r="BA12" s="49"/>
      <c r="BB12" s="268">
        <v>16140</v>
      </c>
    </row>
    <row r="13" spans="1:54" x14ac:dyDescent="0.3">
      <c r="A13" s="47">
        <v>8</v>
      </c>
      <c r="B13" s="300" t="str">
        <f t="shared" ca="1" si="9"/>
        <v>박순득</v>
      </c>
      <c r="C13" s="94" t="str">
        <f t="shared" ca="1" si="10"/>
        <v>610119-2******</v>
      </c>
      <c r="D13" s="94" t="str">
        <f t="shared" ca="1" si="11"/>
        <v>120여단 1대대</v>
      </c>
      <c r="E13" s="94" t="str">
        <f t="shared" ca="1" si="12"/>
        <v>민간조리원</v>
      </c>
      <c r="F13" s="95">
        <f t="shared" ca="1" si="13"/>
        <v>0</v>
      </c>
      <c r="G13" s="49"/>
      <c r="H13" s="49"/>
      <c r="I13" s="49"/>
      <c r="J13" s="151">
        <f t="shared" si="14"/>
        <v>9867.1</v>
      </c>
      <c r="K13" s="151">
        <f t="shared" si="15"/>
        <v>14800.55023923445</v>
      </c>
      <c r="L13" s="151">
        <f t="shared" si="16"/>
        <v>7400.2751196172248</v>
      </c>
      <c r="M13" s="23"/>
      <c r="N13" s="23"/>
      <c r="O13" s="23"/>
      <c r="P13" s="34">
        <f t="shared" si="25"/>
        <v>2132210</v>
      </c>
      <c r="Q13" s="152">
        <f t="shared" si="0"/>
        <v>100000</v>
      </c>
      <c r="R13" s="34">
        <f t="shared" si="1"/>
        <v>2032210</v>
      </c>
      <c r="S13" s="34">
        <f t="shared" ca="1" si="2"/>
        <v>119620</v>
      </c>
      <c r="T13" s="34">
        <f t="shared" ca="1" si="3"/>
        <v>2012590</v>
      </c>
      <c r="U13" s="24">
        <v>1922210</v>
      </c>
      <c r="V13" s="34"/>
      <c r="W13" s="34"/>
      <c r="X13" s="34"/>
      <c r="Y13" s="24">
        <v>70000</v>
      </c>
      <c r="Z13" s="24">
        <v>140000</v>
      </c>
      <c r="AA13" s="24"/>
      <c r="AB13" s="24"/>
      <c r="AC13" s="24">
        <v>0</v>
      </c>
      <c r="AD13" s="34">
        <f ca="1">IF(R13&gt;1060000,INDEX(간이세액표!A:L,MATCH(R13,간이세액표!A:A,3),F13+3),0)</f>
        <v>20490</v>
      </c>
      <c r="AE13" s="34">
        <f t="shared" ca="1" si="4"/>
        <v>2040</v>
      </c>
      <c r="AF13" s="46">
        <f t="shared" si="5"/>
        <v>0</v>
      </c>
      <c r="AG13" s="46">
        <f t="shared" si="6"/>
        <v>70260</v>
      </c>
      <c r="AH13" s="46">
        <f t="shared" si="7"/>
        <v>9000</v>
      </c>
      <c r="AI13" s="46">
        <f t="shared" si="8"/>
        <v>17830</v>
      </c>
      <c r="AJ13" s="24"/>
      <c r="AK13" s="24"/>
      <c r="AL13" s="24"/>
      <c r="AN13" s="49">
        <f t="shared" si="17"/>
        <v>0</v>
      </c>
      <c r="AO13" s="268">
        <v>0</v>
      </c>
      <c r="AP13" s="49">
        <f t="shared" si="18"/>
        <v>0</v>
      </c>
      <c r="AQ13" s="49">
        <f t="shared" si="19"/>
        <v>140520</v>
      </c>
      <c r="AR13" s="268">
        <v>70260</v>
      </c>
      <c r="AS13" s="49">
        <f t="shared" si="20"/>
        <v>70260</v>
      </c>
      <c r="AT13" s="49">
        <f t="shared" si="21"/>
        <v>18000</v>
      </c>
      <c r="AU13" s="268">
        <v>9000</v>
      </c>
      <c r="AV13" s="49">
        <f t="shared" si="22"/>
        <v>9000</v>
      </c>
      <c r="AW13" s="49">
        <f t="shared" si="23"/>
        <v>52500</v>
      </c>
      <c r="AX13" s="268">
        <v>17830</v>
      </c>
      <c r="AY13" s="49">
        <v>34670</v>
      </c>
      <c r="AZ13" s="49">
        <f t="shared" si="24"/>
        <v>16330</v>
      </c>
      <c r="BA13" s="49"/>
      <c r="BB13" s="268">
        <v>16330</v>
      </c>
    </row>
    <row r="14" spans="1:54" x14ac:dyDescent="0.3">
      <c r="A14" s="47">
        <v>9</v>
      </c>
      <c r="B14" s="94" t="str">
        <f t="shared" ca="1" si="9"/>
        <v>양희자</v>
      </c>
      <c r="C14" s="94" t="str">
        <f t="shared" ca="1" si="10"/>
        <v>670115-2******</v>
      </c>
      <c r="D14" s="94" t="str">
        <f t="shared" ca="1" si="11"/>
        <v>120여단 2대대</v>
      </c>
      <c r="E14" s="94" t="str">
        <f t="shared" ca="1" si="12"/>
        <v>민간조리원</v>
      </c>
      <c r="F14" s="95">
        <f t="shared" ca="1" si="13"/>
        <v>0</v>
      </c>
      <c r="G14" s="49"/>
      <c r="H14" s="49"/>
      <c r="I14" s="49"/>
      <c r="J14" s="151">
        <f t="shared" si="14"/>
        <v>9867.1</v>
      </c>
      <c r="K14" s="151">
        <f t="shared" si="15"/>
        <v>14800.55023923445</v>
      </c>
      <c r="L14" s="151">
        <f t="shared" si="16"/>
        <v>7400.2751196172248</v>
      </c>
      <c r="M14" s="23"/>
      <c r="N14" s="23"/>
      <c r="O14" s="23"/>
      <c r="P14" s="34">
        <f t="shared" si="25"/>
        <v>2142210</v>
      </c>
      <c r="Q14" s="152">
        <f t="shared" si="0"/>
        <v>100000</v>
      </c>
      <c r="R14" s="34">
        <f t="shared" si="1"/>
        <v>2042210</v>
      </c>
      <c r="S14" s="34">
        <f t="shared" ca="1" si="2"/>
        <v>212360</v>
      </c>
      <c r="T14" s="34">
        <f t="shared" ca="1" si="3"/>
        <v>1929850</v>
      </c>
      <c r="U14" s="24">
        <v>1922210</v>
      </c>
      <c r="V14" s="34"/>
      <c r="W14" s="34"/>
      <c r="X14" s="34"/>
      <c r="Y14" s="24">
        <v>70000</v>
      </c>
      <c r="Z14" s="24">
        <v>140000</v>
      </c>
      <c r="AA14" s="24"/>
      <c r="AB14" s="24"/>
      <c r="AC14" s="24">
        <v>10000</v>
      </c>
      <c r="AD14" s="34">
        <f ca="1">IF(R14&gt;1060000,INDEX(간이세액표!A:L,MATCH(R14,간이세액표!A:A,3),F14+3),0)</f>
        <v>20810</v>
      </c>
      <c r="AE14" s="34">
        <f t="shared" ca="1" si="4"/>
        <v>2080</v>
      </c>
      <c r="AF14" s="46">
        <f t="shared" si="5"/>
        <v>92380</v>
      </c>
      <c r="AG14" s="46">
        <f t="shared" si="6"/>
        <v>70260</v>
      </c>
      <c r="AH14" s="46">
        <f t="shared" si="7"/>
        <v>9000</v>
      </c>
      <c r="AI14" s="46">
        <f t="shared" si="8"/>
        <v>17830</v>
      </c>
      <c r="AJ14" s="24"/>
      <c r="AK14" s="24"/>
      <c r="AL14" s="24"/>
      <c r="AN14" s="49">
        <f t="shared" si="17"/>
        <v>184760</v>
      </c>
      <c r="AO14" s="268">
        <v>92380</v>
      </c>
      <c r="AP14" s="49">
        <f t="shared" si="18"/>
        <v>92380</v>
      </c>
      <c r="AQ14" s="49">
        <f t="shared" si="19"/>
        <v>140520</v>
      </c>
      <c r="AR14" s="268">
        <v>70260</v>
      </c>
      <c r="AS14" s="49">
        <f t="shared" si="20"/>
        <v>70260</v>
      </c>
      <c r="AT14" s="49">
        <f t="shared" si="21"/>
        <v>18000</v>
      </c>
      <c r="AU14" s="268">
        <v>9000</v>
      </c>
      <c r="AV14" s="49">
        <f t="shared" si="22"/>
        <v>9000</v>
      </c>
      <c r="AW14" s="49">
        <f t="shared" si="23"/>
        <v>52500</v>
      </c>
      <c r="AX14" s="268">
        <v>17830</v>
      </c>
      <c r="AY14" s="49">
        <v>34670</v>
      </c>
      <c r="AZ14" s="49">
        <f t="shared" si="24"/>
        <v>16330</v>
      </c>
      <c r="BA14" s="49"/>
      <c r="BB14" s="268">
        <v>16330</v>
      </c>
    </row>
    <row r="15" spans="1:54" x14ac:dyDescent="0.3">
      <c r="A15" s="47">
        <v>10</v>
      </c>
      <c r="B15" s="94" t="str">
        <f t="shared" ca="1" si="9"/>
        <v>권경임</v>
      </c>
      <c r="C15" s="94" t="str">
        <f t="shared" ca="1" si="10"/>
        <v>640419-2******</v>
      </c>
      <c r="D15" s="94" t="str">
        <f t="shared" ca="1" si="11"/>
        <v>120여단 3대대</v>
      </c>
      <c r="E15" s="94" t="str">
        <f t="shared" ca="1" si="12"/>
        <v>민간조리원</v>
      </c>
      <c r="F15" s="95">
        <f t="shared" ca="1" si="13"/>
        <v>2</v>
      </c>
      <c r="G15" s="49"/>
      <c r="H15" s="49"/>
      <c r="I15" s="49"/>
      <c r="J15" s="151">
        <f t="shared" si="14"/>
        <v>9867.1</v>
      </c>
      <c r="K15" s="151">
        <f t="shared" si="15"/>
        <v>14800.55023923445</v>
      </c>
      <c r="L15" s="151">
        <f t="shared" si="16"/>
        <v>7400.2751196172248</v>
      </c>
      <c r="M15" s="23"/>
      <c r="N15" s="23"/>
      <c r="O15" s="23"/>
      <c r="P15" s="34">
        <f t="shared" si="25"/>
        <v>2142210</v>
      </c>
      <c r="Q15" s="152">
        <f t="shared" si="0"/>
        <v>100000</v>
      </c>
      <c r="R15" s="34">
        <f t="shared" si="1"/>
        <v>2042210</v>
      </c>
      <c r="S15" s="34">
        <f t="shared" ca="1" si="2"/>
        <v>195410</v>
      </c>
      <c r="T15" s="34">
        <f t="shared" ca="1" si="3"/>
        <v>1946800</v>
      </c>
      <c r="U15" s="24">
        <v>1922210</v>
      </c>
      <c r="V15" s="34"/>
      <c r="W15" s="34"/>
      <c r="X15" s="34"/>
      <c r="Y15" s="24">
        <v>70000</v>
      </c>
      <c r="Z15" s="24">
        <v>140000</v>
      </c>
      <c r="AA15" s="24"/>
      <c r="AB15" s="24"/>
      <c r="AC15" s="24">
        <v>10000</v>
      </c>
      <c r="AD15" s="34">
        <f ca="1">IF(R15&gt;1060000,INDEX(간이세액표!A:L,MATCH(R15,간이세액표!A:A,3),F15+3),0)</f>
        <v>7390</v>
      </c>
      <c r="AE15" s="34">
        <f t="shared" ca="1" si="4"/>
        <v>730</v>
      </c>
      <c r="AF15" s="46">
        <f t="shared" si="5"/>
        <v>91350</v>
      </c>
      <c r="AG15" s="46">
        <f t="shared" si="6"/>
        <v>69430</v>
      </c>
      <c r="AH15" s="46">
        <f t="shared" si="7"/>
        <v>8890</v>
      </c>
      <c r="AI15" s="46">
        <f t="shared" si="8"/>
        <v>17620</v>
      </c>
      <c r="AJ15" s="24"/>
      <c r="AK15" s="24"/>
      <c r="AL15" s="24"/>
      <c r="AN15" s="49">
        <f t="shared" si="17"/>
        <v>182700</v>
      </c>
      <c r="AO15" s="268">
        <v>91350</v>
      </c>
      <c r="AP15" s="49">
        <f t="shared" si="18"/>
        <v>91350</v>
      </c>
      <c r="AQ15" s="49">
        <f t="shared" si="19"/>
        <v>138860</v>
      </c>
      <c r="AR15" s="268">
        <v>69430</v>
      </c>
      <c r="AS15" s="49">
        <f t="shared" si="20"/>
        <v>69430</v>
      </c>
      <c r="AT15" s="49">
        <f t="shared" si="21"/>
        <v>17780</v>
      </c>
      <c r="AU15" s="268">
        <v>8890</v>
      </c>
      <c r="AV15" s="49">
        <f t="shared" si="22"/>
        <v>8890</v>
      </c>
      <c r="AW15" s="49">
        <f t="shared" si="23"/>
        <v>51880</v>
      </c>
      <c r="AX15" s="268">
        <v>17620</v>
      </c>
      <c r="AY15" s="49">
        <v>34260</v>
      </c>
      <c r="AZ15" s="49">
        <f t="shared" si="24"/>
        <v>16130</v>
      </c>
      <c r="BA15" s="49"/>
      <c r="BB15" s="268">
        <v>16130</v>
      </c>
    </row>
    <row r="16" spans="1:54" x14ac:dyDescent="0.3">
      <c r="A16" s="47">
        <v>11</v>
      </c>
      <c r="B16" s="293" t="str">
        <f t="shared" ca="1" si="9"/>
        <v>권은숙</v>
      </c>
      <c r="C16" s="94" t="str">
        <f t="shared" ca="1" si="10"/>
        <v>800217-2******</v>
      </c>
      <c r="D16" s="94" t="str">
        <f t="shared" ca="1" si="11"/>
        <v>120여단 3대대</v>
      </c>
      <c r="E16" s="94" t="str">
        <f t="shared" ca="1" si="12"/>
        <v>민간조리원</v>
      </c>
      <c r="F16" s="95">
        <f t="shared" ca="1" si="13"/>
        <v>0</v>
      </c>
      <c r="G16" s="49"/>
      <c r="H16" s="49"/>
      <c r="I16" s="49"/>
      <c r="J16" s="151">
        <f t="shared" si="14"/>
        <v>9867.1</v>
      </c>
      <c r="K16" s="151">
        <f t="shared" si="15"/>
        <v>14800.55023923445</v>
      </c>
      <c r="L16" s="151">
        <f t="shared" si="16"/>
        <v>7400.2751196172248</v>
      </c>
      <c r="M16" s="23"/>
      <c r="N16" s="23"/>
      <c r="O16" s="23"/>
      <c r="P16" s="34">
        <f t="shared" si="25"/>
        <v>2132210</v>
      </c>
      <c r="Q16" s="152">
        <f t="shared" si="0"/>
        <v>100000</v>
      </c>
      <c r="R16" s="34">
        <f t="shared" si="1"/>
        <v>2032210</v>
      </c>
      <c r="S16" s="34">
        <f t="shared" ca="1" si="2"/>
        <v>218860</v>
      </c>
      <c r="T16" s="34">
        <f t="shared" ca="1" si="3"/>
        <v>1913350</v>
      </c>
      <c r="U16" s="24">
        <v>1922210</v>
      </c>
      <c r="V16" s="34"/>
      <c r="W16" s="34"/>
      <c r="X16" s="34"/>
      <c r="Y16" s="24">
        <v>70000</v>
      </c>
      <c r="Z16" s="24">
        <v>140000</v>
      </c>
      <c r="AA16" s="24"/>
      <c r="AB16" s="24"/>
      <c r="AC16" s="24">
        <v>0</v>
      </c>
      <c r="AD16" s="34">
        <f ca="1">IF(R16&gt;1060000,INDEX(간이세액표!A:L,MATCH(R16,간이세액표!A:A,3),F16+3),0)</f>
        <v>20490</v>
      </c>
      <c r="AE16" s="34">
        <f t="shared" ca="1" si="4"/>
        <v>2040</v>
      </c>
      <c r="AF16" s="46">
        <f t="shared" si="5"/>
        <v>94000</v>
      </c>
      <c r="AG16" s="46">
        <f t="shared" si="6"/>
        <v>74050</v>
      </c>
      <c r="AH16" s="46">
        <f t="shared" si="7"/>
        <v>9480</v>
      </c>
      <c r="AI16" s="46">
        <f t="shared" si="8"/>
        <v>18800</v>
      </c>
      <c r="AJ16" s="24"/>
      <c r="AK16" s="24"/>
      <c r="AL16" s="24"/>
      <c r="AN16" s="49">
        <f t="shared" si="17"/>
        <v>188000</v>
      </c>
      <c r="AO16" s="268">
        <v>94000</v>
      </c>
      <c r="AP16" s="49">
        <f t="shared" si="18"/>
        <v>94000</v>
      </c>
      <c r="AQ16" s="49">
        <f t="shared" si="19"/>
        <v>148100</v>
      </c>
      <c r="AR16" s="268">
        <v>74050</v>
      </c>
      <c r="AS16" s="49">
        <f t="shared" si="20"/>
        <v>74050</v>
      </c>
      <c r="AT16" s="49">
        <f t="shared" si="21"/>
        <v>18960</v>
      </c>
      <c r="AU16" s="268">
        <v>9480</v>
      </c>
      <c r="AV16" s="49">
        <f t="shared" si="22"/>
        <v>9480</v>
      </c>
      <c r="AW16" s="49">
        <f t="shared" si="23"/>
        <v>55350</v>
      </c>
      <c r="AX16" s="268">
        <v>18800</v>
      </c>
      <c r="AY16" s="49">
        <v>36550</v>
      </c>
      <c r="AZ16" s="49">
        <f t="shared" si="24"/>
        <v>17210</v>
      </c>
      <c r="BA16" s="49"/>
      <c r="BB16" s="268">
        <v>17210</v>
      </c>
    </row>
    <row r="17" spans="1:54" x14ac:dyDescent="0.3">
      <c r="A17" s="47">
        <v>12</v>
      </c>
      <c r="B17" s="94" t="str">
        <f t="shared" ca="1" si="9"/>
        <v>김명순</v>
      </c>
      <c r="C17" s="94" t="str">
        <f t="shared" ca="1" si="10"/>
        <v>670305-2******</v>
      </c>
      <c r="D17" s="94" t="str">
        <f t="shared" ca="1" si="11"/>
        <v>120여단 5대대</v>
      </c>
      <c r="E17" s="94" t="str">
        <f t="shared" ca="1" si="12"/>
        <v>민간조리원</v>
      </c>
      <c r="F17" s="95">
        <f t="shared" ca="1" si="13"/>
        <v>0</v>
      </c>
      <c r="G17" s="49"/>
      <c r="H17" s="49"/>
      <c r="I17" s="49"/>
      <c r="J17" s="151">
        <f t="shared" si="14"/>
        <v>9867.1</v>
      </c>
      <c r="K17" s="151">
        <f t="shared" si="15"/>
        <v>14800.55023923445</v>
      </c>
      <c r="L17" s="151">
        <f t="shared" si="16"/>
        <v>7400.2751196172248</v>
      </c>
      <c r="M17" s="23"/>
      <c r="N17" s="23"/>
      <c r="O17" s="23"/>
      <c r="P17" s="34">
        <f t="shared" si="25"/>
        <v>2142210</v>
      </c>
      <c r="Q17" s="152">
        <f t="shared" si="0"/>
        <v>100000</v>
      </c>
      <c r="R17" s="34">
        <f t="shared" si="1"/>
        <v>2042210</v>
      </c>
      <c r="S17" s="34">
        <f t="shared" ca="1" si="2"/>
        <v>211680</v>
      </c>
      <c r="T17" s="34">
        <f t="shared" ca="1" si="3"/>
        <v>1930530</v>
      </c>
      <c r="U17" s="24">
        <v>1922210</v>
      </c>
      <c r="V17" s="34"/>
      <c r="W17" s="34"/>
      <c r="X17" s="34"/>
      <c r="Y17" s="24">
        <v>70000</v>
      </c>
      <c r="Z17" s="24">
        <v>140000</v>
      </c>
      <c r="AA17" s="24"/>
      <c r="AB17" s="24"/>
      <c r="AC17" s="24">
        <v>10000</v>
      </c>
      <c r="AD17" s="34">
        <f ca="1">IF(R17&gt;1060000,INDEX(간이세액표!A:L,MATCH(R17,간이세액표!A:A,3),F17+3),0)</f>
        <v>20810</v>
      </c>
      <c r="AE17" s="34">
        <f t="shared" ca="1" si="4"/>
        <v>2080</v>
      </c>
      <c r="AF17" s="46">
        <f t="shared" si="5"/>
        <v>92070</v>
      </c>
      <c r="AG17" s="46">
        <f t="shared" si="6"/>
        <v>69990</v>
      </c>
      <c r="AH17" s="46">
        <f t="shared" si="7"/>
        <v>8960</v>
      </c>
      <c r="AI17" s="46">
        <f t="shared" si="8"/>
        <v>17770</v>
      </c>
      <c r="AJ17" s="24"/>
      <c r="AK17" s="24"/>
      <c r="AL17" s="24"/>
      <c r="AN17" s="49">
        <f t="shared" si="17"/>
        <v>184140</v>
      </c>
      <c r="AO17" s="268">
        <v>92070</v>
      </c>
      <c r="AP17" s="49">
        <f t="shared" si="18"/>
        <v>92070</v>
      </c>
      <c r="AQ17" s="49">
        <f t="shared" si="19"/>
        <v>139980</v>
      </c>
      <c r="AR17" s="268">
        <v>69990</v>
      </c>
      <c r="AS17" s="49">
        <f t="shared" si="20"/>
        <v>69990</v>
      </c>
      <c r="AT17" s="49">
        <f t="shared" si="21"/>
        <v>17920</v>
      </c>
      <c r="AU17" s="268">
        <v>8960</v>
      </c>
      <c r="AV17" s="49">
        <f t="shared" si="22"/>
        <v>8960</v>
      </c>
      <c r="AW17" s="49">
        <f t="shared" si="23"/>
        <v>52320</v>
      </c>
      <c r="AX17" s="268">
        <v>17770</v>
      </c>
      <c r="AY17" s="49">
        <v>34550</v>
      </c>
      <c r="AZ17" s="49">
        <f t="shared" si="24"/>
        <v>16270</v>
      </c>
      <c r="BA17" s="49"/>
      <c r="BB17" s="268">
        <v>16270</v>
      </c>
    </row>
    <row r="18" spans="1:54" x14ac:dyDescent="0.3">
      <c r="A18" s="47">
        <v>13</v>
      </c>
      <c r="B18" s="300" t="str">
        <f t="shared" ca="1" si="9"/>
        <v>신명숙</v>
      </c>
      <c r="C18" s="94" t="str">
        <f t="shared" ca="1" si="10"/>
        <v>580528-2******</v>
      </c>
      <c r="D18" s="94" t="str">
        <f t="shared" ca="1" si="11"/>
        <v>120여단 6대대</v>
      </c>
      <c r="E18" s="94" t="str">
        <f t="shared" ca="1" si="12"/>
        <v>민간조리원</v>
      </c>
      <c r="F18" s="95">
        <f t="shared" ca="1" si="13"/>
        <v>1</v>
      </c>
      <c r="G18" s="49"/>
      <c r="H18" s="49"/>
      <c r="I18" s="49"/>
      <c r="J18" s="151">
        <f t="shared" si="14"/>
        <v>9867.1</v>
      </c>
      <c r="K18" s="151">
        <f t="shared" si="15"/>
        <v>14800.55023923445</v>
      </c>
      <c r="L18" s="151">
        <f t="shared" si="16"/>
        <v>7400.2751196172248</v>
      </c>
      <c r="M18" s="23"/>
      <c r="N18" s="23"/>
      <c r="O18" s="23"/>
      <c r="P18" s="34">
        <f t="shared" si="25"/>
        <v>2132210</v>
      </c>
      <c r="Q18" s="152">
        <f t="shared" si="0"/>
        <v>100000</v>
      </c>
      <c r="R18" s="34">
        <f t="shared" si="1"/>
        <v>2032210</v>
      </c>
      <c r="S18" s="34">
        <f t="shared" ca="1" si="2"/>
        <v>113990</v>
      </c>
      <c r="T18" s="34">
        <f t="shared" ca="1" si="3"/>
        <v>2018220</v>
      </c>
      <c r="U18" s="24">
        <v>1922210</v>
      </c>
      <c r="V18" s="34"/>
      <c r="W18" s="34"/>
      <c r="X18" s="34"/>
      <c r="Y18" s="24">
        <v>70000</v>
      </c>
      <c r="Z18" s="24">
        <v>140000</v>
      </c>
      <c r="AA18" s="24"/>
      <c r="AB18" s="24"/>
      <c r="AC18" s="24">
        <v>0</v>
      </c>
      <c r="AD18" s="34">
        <f ca="1">IF(R18&gt;1060000,INDEX(간이세액표!A:L,MATCH(R18,간이세액표!A:A,3),F18+3),0)</f>
        <v>15370</v>
      </c>
      <c r="AE18" s="34">
        <f t="shared" ca="1" si="4"/>
        <v>1530</v>
      </c>
      <c r="AF18" s="46">
        <f t="shared" si="5"/>
        <v>0</v>
      </c>
      <c r="AG18" s="46">
        <f t="shared" si="6"/>
        <v>70260</v>
      </c>
      <c r="AH18" s="46">
        <f t="shared" si="7"/>
        <v>9000</v>
      </c>
      <c r="AI18" s="46">
        <f t="shared" si="8"/>
        <v>17830</v>
      </c>
      <c r="AJ18" s="24"/>
      <c r="AK18" s="24"/>
      <c r="AL18" s="24"/>
      <c r="AN18" s="49">
        <f t="shared" si="17"/>
        <v>0</v>
      </c>
      <c r="AO18" s="268">
        <v>0</v>
      </c>
      <c r="AP18" s="49">
        <f t="shared" si="18"/>
        <v>0</v>
      </c>
      <c r="AQ18" s="49">
        <f t="shared" si="19"/>
        <v>140520</v>
      </c>
      <c r="AR18" s="268">
        <v>70260</v>
      </c>
      <c r="AS18" s="49">
        <f t="shared" si="20"/>
        <v>70260</v>
      </c>
      <c r="AT18" s="49">
        <f t="shared" si="21"/>
        <v>18000</v>
      </c>
      <c r="AU18" s="268">
        <v>9000</v>
      </c>
      <c r="AV18" s="49">
        <f t="shared" si="22"/>
        <v>9000</v>
      </c>
      <c r="AW18" s="49">
        <f t="shared" si="23"/>
        <v>52500</v>
      </c>
      <c r="AX18" s="268">
        <v>17830</v>
      </c>
      <c r="AY18" s="49">
        <v>34670</v>
      </c>
      <c r="AZ18" s="49">
        <f t="shared" si="24"/>
        <v>16330</v>
      </c>
      <c r="BA18" s="49"/>
      <c r="BB18" s="268">
        <v>16330</v>
      </c>
    </row>
    <row r="19" spans="1:54" x14ac:dyDescent="0.3">
      <c r="A19" s="47">
        <v>14</v>
      </c>
      <c r="B19" s="293" t="str">
        <f t="shared" ca="1" si="9"/>
        <v>김영경</v>
      </c>
      <c r="C19" s="94" t="str">
        <f t="shared" ca="1" si="10"/>
        <v>770214-2******</v>
      </c>
      <c r="D19" s="94" t="str">
        <f t="shared" ca="1" si="11"/>
        <v>121여단 본부</v>
      </c>
      <c r="E19" s="94" t="str">
        <f t="shared" ca="1" si="12"/>
        <v>민간조리원</v>
      </c>
      <c r="F19" s="95">
        <f t="shared" ca="1" si="13"/>
        <v>0</v>
      </c>
      <c r="G19" s="49"/>
      <c r="H19" s="49"/>
      <c r="I19" s="49"/>
      <c r="J19" s="151">
        <f t="shared" si="14"/>
        <v>9867.1</v>
      </c>
      <c r="K19" s="151">
        <f t="shared" si="15"/>
        <v>14800.55023923445</v>
      </c>
      <c r="L19" s="151">
        <f t="shared" si="16"/>
        <v>7400.2751196172248</v>
      </c>
      <c r="M19" s="23"/>
      <c r="N19" s="23"/>
      <c r="O19" s="23"/>
      <c r="P19" s="34">
        <f t="shared" si="25"/>
        <v>2132210</v>
      </c>
      <c r="Q19" s="152">
        <f t="shared" si="0"/>
        <v>100000</v>
      </c>
      <c r="R19" s="34">
        <f t="shared" si="1"/>
        <v>2032210</v>
      </c>
      <c r="S19" s="34">
        <f t="shared" ca="1" si="2"/>
        <v>206650</v>
      </c>
      <c r="T19" s="34">
        <f t="shared" ca="1" si="3"/>
        <v>1925560</v>
      </c>
      <c r="U19" s="24">
        <v>1922210</v>
      </c>
      <c r="V19" s="34"/>
      <c r="W19" s="34"/>
      <c r="X19" s="34"/>
      <c r="Y19" s="24">
        <v>70000</v>
      </c>
      <c r="Z19" s="24">
        <v>140000</v>
      </c>
      <c r="AA19" s="24"/>
      <c r="AB19" s="24"/>
      <c r="AC19" s="24">
        <v>0</v>
      </c>
      <c r="AD19" s="34">
        <f ca="1">IF(R19&gt;1060000,INDEX(간이세액표!A:L,MATCH(R19,간이세액표!A:A,3),F19+3),0)</f>
        <v>20490</v>
      </c>
      <c r="AE19" s="34">
        <f t="shared" ca="1" si="4"/>
        <v>2040</v>
      </c>
      <c r="AF19" s="46">
        <f t="shared" si="5"/>
        <v>87520</v>
      </c>
      <c r="AG19" s="46">
        <f t="shared" si="6"/>
        <v>69910</v>
      </c>
      <c r="AH19" s="46">
        <f t="shared" si="7"/>
        <v>8950</v>
      </c>
      <c r="AI19" s="46">
        <f t="shared" si="8"/>
        <v>17740</v>
      </c>
      <c r="AJ19" s="24"/>
      <c r="AK19" s="24"/>
      <c r="AL19" s="24"/>
      <c r="AN19" s="49">
        <f t="shared" si="17"/>
        <v>175040</v>
      </c>
      <c r="AO19" s="268">
        <v>87520</v>
      </c>
      <c r="AP19" s="49">
        <f t="shared" si="18"/>
        <v>87520</v>
      </c>
      <c r="AQ19" s="49">
        <f t="shared" si="19"/>
        <v>139820</v>
      </c>
      <c r="AR19" s="268">
        <v>69910</v>
      </c>
      <c r="AS19" s="49">
        <f t="shared" si="20"/>
        <v>69910</v>
      </c>
      <c r="AT19" s="49">
        <f t="shared" si="21"/>
        <v>17900</v>
      </c>
      <c r="AU19" s="268">
        <v>8950</v>
      </c>
      <c r="AV19" s="49">
        <f t="shared" si="22"/>
        <v>8950</v>
      </c>
      <c r="AW19" s="49">
        <f t="shared" si="23"/>
        <v>52240</v>
      </c>
      <c r="AX19" s="268">
        <v>17740</v>
      </c>
      <c r="AY19" s="49">
        <v>34500</v>
      </c>
      <c r="AZ19" s="49">
        <f t="shared" si="24"/>
        <v>16250</v>
      </c>
      <c r="BA19" s="49"/>
      <c r="BB19" s="268">
        <v>16250</v>
      </c>
    </row>
    <row r="20" spans="1:54" x14ac:dyDescent="0.3">
      <c r="A20" s="47">
        <v>15</v>
      </c>
      <c r="B20" s="293" t="str">
        <f t="shared" ca="1" si="9"/>
        <v>손송주</v>
      </c>
      <c r="C20" s="94" t="str">
        <f t="shared" ca="1" si="10"/>
        <v>760727-2******</v>
      </c>
      <c r="D20" s="94" t="str">
        <f t="shared" ca="1" si="11"/>
        <v>121여단 본부</v>
      </c>
      <c r="E20" s="94" t="str">
        <f t="shared" ca="1" si="12"/>
        <v>민간조리원</v>
      </c>
      <c r="F20" s="95">
        <f t="shared" ca="1" si="13"/>
        <v>0</v>
      </c>
      <c r="G20" s="49"/>
      <c r="H20" s="49"/>
      <c r="I20" s="49"/>
      <c r="J20" s="151">
        <f t="shared" si="14"/>
        <v>9867.1</v>
      </c>
      <c r="K20" s="151">
        <f t="shared" si="15"/>
        <v>14800.55023923445</v>
      </c>
      <c r="L20" s="151">
        <f t="shared" si="16"/>
        <v>7400.2751196172248</v>
      </c>
      <c r="M20" s="23"/>
      <c r="N20" s="23"/>
      <c r="O20" s="23"/>
      <c r="P20" s="34">
        <f t="shared" si="25"/>
        <v>2132210</v>
      </c>
      <c r="Q20" s="152">
        <f t="shared" si="0"/>
        <v>100000</v>
      </c>
      <c r="R20" s="34">
        <f t="shared" si="1"/>
        <v>2032210</v>
      </c>
      <c r="S20" s="34">
        <f t="shared" ca="1" si="2"/>
        <v>218860</v>
      </c>
      <c r="T20" s="34">
        <f t="shared" ca="1" si="3"/>
        <v>1913350</v>
      </c>
      <c r="U20" s="24">
        <v>1922210</v>
      </c>
      <c r="V20" s="34"/>
      <c r="W20" s="34"/>
      <c r="X20" s="34"/>
      <c r="Y20" s="24">
        <v>70000</v>
      </c>
      <c r="Z20" s="24">
        <v>140000</v>
      </c>
      <c r="AA20" s="24"/>
      <c r="AB20" s="24"/>
      <c r="AC20" s="24">
        <v>0</v>
      </c>
      <c r="AD20" s="34">
        <f ca="1">IF(R20&gt;1060000,INDEX(간이세액표!A:L,MATCH(R20,간이세액표!A:A,3),F20+3),0)</f>
        <v>20490</v>
      </c>
      <c r="AE20" s="34">
        <f t="shared" ca="1" si="4"/>
        <v>2040</v>
      </c>
      <c r="AF20" s="46">
        <f t="shared" si="5"/>
        <v>94000</v>
      </c>
      <c r="AG20" s="46">
        <f t="shared" si="6"/>
        <v>74050</v>
      </c>
      <c r="AH20" s="46">
        <f t="shared" si="7"/>
        <v>9480</v>
      </c>
      <c r="AI20" s="46">
        <f t="shared" si="8"/>
        <v>18800</v>
      </c>
      <c r="AJ20" s="24"/>
      <c r="AK20" s="24"/>
      <c r="AL20" s="24"/>
      <c r="AN20" s="49">
        <f t="shared" si="17"/>
        <v>188000</v>
      </c>
      <c r="AO20" s="268">
        <v>94000</v>
      </c>
      <c r="AP20" s="49">
        <f t="shared" si="18"/>
        <v>94000</v>
      </c>
      <c r="AQ20" s="49">
        <f t="shared" si="19"/>
        <v>148100</v>
      </c>
      <c r="AR20" s="268">
        <v>74050</v>
      </c>
      <c r="AS20" s="49">
        <f t="shared" si="20"/>
        <v>74050</v>
      </c>
      <c r="AT20" s="49">
        <f t="shared" si="21"/>
        <v>18960</v>
      </c>
      <c r="AU20" s="268">
        <v>9480</v>
      </c>
      <c r="AV20" s="49">
        <f t="shared" si="22"/>
        <v>9480</v>
      </c>
      <c r="AW20" s="49">
        <f t="shared" si="23"/>
        <v>55350</v>
      </c>
      <c r="AX20" s="268">
        <v>18800</v>
      </c>
      <c r="AY20" s="49">
        <v>36550</v>
      </c>
      <c r="AZ20" s="49">
        <f t="shared" si="24"/>
        <v>17210</v>
      </c>
      <c r="BA20" s="49"/>
      <c r="BB20" s="268">
        <v>17210</v>
      </c>
    </row>
    <row r="21" spans="1:54" x14ac:dyDescent="0.3">
      <c r="A21" s="47">
        <v>16</v>
      </c>
      <c r="B21" s="293" t="str">
        <f t="shared" ca="1" si="9"/>
        <v>박분영</v>
      </c>
      <c r="C21" s="94" t="str">
        <f t="shared" ca="1" si="10"/>
        <v>800502-2******</v>
      </c>
      <c r="D21" s="94" t="str">
        <f t="shared" ca="1" si="11"/>
        <v>121여단 1대대</v>
      </c>
      <c r="E21" s="94" t="str">
        <f t="shared" ca="1" si="12"/>
        <v>민간조리원</v>
      </c>
      <c r="F21" s="95">
        <f t="shared" ca="1" si="13"/>
        <v>0</v>
      </c>
      <c r="G21" s="49"/>
      <c r="H21" s="49"/>
      <c r="I21" s="49"/>
      <c r="J21" s="151">
        <f t="shared" si="14"/>
        <v>9867.1</v>
      </c>
      <c r="K21" s="151">
        <f t="shared" si="15"/>
        <v>14800.55023923445</v>
      </c>
      <c r="L21" s="151">
        <f t="shared" si="16"/>
        <v>7400.2751196172248</v>
      </c>
      <c r="M21" s="23"/>
      <c r="N21" s="23"/>
      <c r="O21" s="23"/>
      <c r="P21" s="34">
        <f t="shared" si="25"/>
        <v>2132210</v>
      </c>
      <c r="Q21" s="152">
        <f t="shared" si="0"/>
        <v>100000</v>
      </c>
      <c r="R21" s="34">
        <f t="shared" si="1"/>
        <v>2032210</v>
      </c>
      <c r="S21" s="34">
        <f t="shared" ca="1" si="2"/>
        <v>218860</v>
      </c>
      <c r="T21" s="34">
        <f t="shared" ca="1" si="3"/>
        <v>1913350</v>
      </c>
      <c r="U21" s="24">
        <v>1922210</v>
      </c>
      <c r="V21" s="34"/>
      <c r="W21" s="34"/>
      <c r="X21" s="34"/>
      <c r="Y21" s="24">
        <v>70000</v>
      </c>
      <c r="Z21" s="24">
        <v>140000</v>
      </c>
      <c r="AA21" s="24"/>
      <c r="AB21" s="24"/>
      <c r="AC21" s="24">
        <v>0</v>
      </c>
      <c r="AD21" s="34">
        <f ca="1">IF(R21&gt;1060000,INDEX(간이세액표!A:L,MATCH(R21,간이세액표!A:A,3),F21+3),0)</f>
        <v>20490</v>
      </c>
      <c r="AE21" s="34">
        <f t="shared" ca="1" si="4"/>
        <v>2040</v>
      </c>
      <c r="AF21" s="46">
        <f t="shared" si="5"/>
        <v>94000</v>
      </c>
      <c r="AG21" s="46">
        <f t="shared" si="6"/>
        <v>74050</v>
      </c>
      <c r="AH21" s="46">
        <f t="shared" si="7"/>
        <v>9480</v>
      </c>
      <c r="AI21" s="46">
        <f t="shared" si="8"/>
        <v>18800</v>
      </c>
      <c r="AJ21" s="24"/>
      <c r="AK21" s="24"/>
      <c r="AL21" s="24"/>
      <c r="AN21" s="49">
        <f t="shared" si="17"/>
        <v>188000</v>
      </c>
      <c r="AO21" s="268">
        <v>94000</v>
      </c>
      <c r="AP21" s="49">
        <f t="shared" si="18"/>
        <v>94000</v>
      </c>
      <c r="AQ21" s="49">
        <f t="shared" si="19"/>
        <v>148100</v>
      </c>
      <c r="AR21" s="268">
        <v>74050</v>
      </c>
      <c r="AS21" s="49">
        <f t="shared" si="20"/>
        <v>74050</v>
      </c>
      <c r="AT21" s="49">
        <f t="shared" si="21"/>
        <v>18960</v>
      </c>
      <c r="AU21" s="268">
        <v>9480</v>
      </c>
      <c r="AV21" s="49">
        <f t="shared" si="22"/>
        <v>9480</v>
      </c>
      <c r="AW21" s="49">
        <f t="shared" si="23"/>
        <v>55350</v>
      </c>
      <c r="AX21" s="268">
        <v>18800</v>
      </c>
      <c r="AY21" s="49">
        <v>36550</v>
      </c>
      <c r="AZ21" s="49">
        <f t="shared" si="24"/>
        <v>17210</v>
      </c>
      <c r="BA21" s="49"/>
      <c r="BB21" s="268">
        <v>17210</v>
      </c>
    </row>
    <row r="22" spans="1:54" x14ac:dyDescent="0.3">
      <c r="A22" s="47">
        <v>17</v>
      </c>
      <c r="B22" s="293" t="str">
        <f t="shared" ca="1" si="9"/>
        <v>한영선</v>
      </c>
      <c r="C22" s="94" t="str">
        <f t="shared" ca="1" si="10"/>
        <v>640519-2******</v>
      </c>
      <c r="D22" s="94" t="str">
        <f t="shared" ca="1" si="11"/>
        <v>121여단 고포</v>
      </c>
      <c r="E22" s="94" t="str">
        <f t="shared" ca="1" si="12"/>
        <v>민간조리원</v>
      </c>
      <c r="F22" s="95">
        <f t="shared" ca="1" si="13"/>
        <v>0</v>
      </c>
      <c r="G22" s="49"/>
      <c r="H22" s="49"/>
      <c r="I22" s="49"/>
      <c r="J22" s="151">
        <f t="shared" si="14"/>
        <v>9867.1</v>
      </c>
      <c r="K22" s="151">
        <f t="shared" si="15"/>
        <v>14800.55023923445</v>
      </c>
      <c r="L22" s="151">
        <f t="shared" si="16"/>
        <v>7400.2751196172248</v>
      </c>
      <c r="M22" s="23"/>
      <c r="N22" s="23"/>
      <c r="O22" s="23"/>
      <c r="P22" s="34">
        <f t="shared" si="25"/>
        <v>2132210</v>
      </c>
      <c r="Q22" s="152">
        <f t="shared" ref="Q22:Q56" si="26">IF(Z22&gt;100000,100000,Z22)</f>
        <v>100000</v>
      </c>
      <c r="R22" s="34">
        <f t="shared" ref="R22:R56" si="27">P22-Q22</f>
        <v>2032210</v>
      </c>
      <c r="S22" s="34">
        <f t="shared" ref="S22:S56" ca="1" si="28">SUM(AD22:AK22)</f>
        <v>203850</v>
      </c>
      <c r="T22" s="34">
        <f t="shared" ref="T22:T56" ca="1" si="29">P22-S22</f>
        <v>1928360</v>
      </c>
      <c r="U22" s="24">
        <v>1922210</v>
      </c>
      <c r="V22" s="34"/>
      <c r="W22" s="34"/>
      <c r="X22" s="34"/>
      <c r="Y22" s="24">
        <v>70000</v>
      </c>
      <c r="Z22" s="24">
        <v>140000</v>
      </c>
      <c r="AA22" s="24"/>
      <c r="AB22" s="24"/>
      <c r="AC22" s="24">
        <v>0</v>
      </c>
      <c r="AD22" s="34">
        <f ca="1">IF(R22&gt;1060000,INDEX(간이세액표!A:L,MATCH(R22,간이세액표!A:A,3),F22+3),0)</f>
        <v>20490</v>
      </c>
      <c r="AE22" s="34">
        <f t="shared" ca="1" si="4"/>
        <v>2040</v>
      </c>
      <c r="AF22" s="46">
        <f t="shared" si="5"/>
        <v>86800</v>
      </c>
      <c r="AG22" s="46">
        <f t="shared" si="6"/>
        <v>68400</v>
      </c>
      <c r="AH22" s="46">
        <f t="shared" si="7"/>
        <v>8760</v>
      </c>
      <c r="AI22" s="46">
        <f t="shared" si="8"/>
        <v>17360</v>
      </c>
      <c r="AJ22" s="24"/>
      <c r="AK22" s="24"/>
      <c r="AL22" s="24"/>
      <c r="AN22" s="49">
        <f t="shared" si="17"/>
        <v>173600</v>
      </c>
      <c r="AO22" s="268">
        <v>86800</v>
      </c>
      <c r="AP22" s="49">
        <f t="shared" si="18"/>
        <v>86800</v>
      </c>
      <c r="AQ22" s="49">
        <f t="shared" si="19"/>
        <v>136800</v>
      </c>
      <c r="AR22" s="268">
        <v>68400</v>
      </c>
      <c r="AS22" s="49">
        <f t="shared" si="20"/>
        <v>68400</v>
      </c>
      <c r="AT22" s="49">
        <f t="shared" si="21"/>
        <v>17520</v>
      </c>
      <c r="AU22" s="268">
        <v>8760</v>
      </c>
      <c r="AV22" s="49">
        <f t="shared" si="22"/>
        <v>8760</v>
      </c>
      <c r="AW22" s="49">
        <f t="shared" si="23"/>
        <v>51120</v>
      </c>
      <c r="AX22" s="268">
        <v>17360</v>
      </c>
      <c r="AY22" s="49">
        <v>33760</v>
      </c>
      <c r="AZ22" s="49">
        <f t="shared" si="24"/>
        <v>15890</v>
      </c>
      <c r="BA22" s="49"/>
      <c r="BB22" s="268">
        <v>15890</v>
      </c>
    </row>
    <row r="23" spans="1:54" x14ac:dyDescent="0.3">
      <c r="A23" s="47">
        <v>18</v>
      </c>
      <c r="B23" s="293" t="str">
        <f t="shared" ca="1" si="9"/>
        <v>남순란</v>
      </c>
      <c r="C23" s="94" t="str">
        <f t="shared" ca="1" si="10"/>
        <v>670519-2******</v>
      </c>
      <c r="D23" s="94" t="str">
        <f t="shared" ca="1" si="11"/>
        <v>121여단 원전</v>
      </c>
      <c r="E23" s="94" t="str">
        <f t="shared" ca="1" si="12"/>
        <v>민간조리원</v>
      </c>
      <c r="F23" s="95">
        <f t="shared" ca="1" si="13"/>
        <v>0</v>
      </c>
      <c r="G23" s="49"/>
      <c r="H23" s="49"/>
      <c r="I23" s="49"/>
      <c r="J23" s="151">
        <f t="shared" si="14"/>
        <v>9867.1</v>
      </c>
      <c r="K23" s="151">
        <f t="shared" si="15"/>
        <v>14800.55023923445</v>
      </c>
      <c r="L23" s="151">
        <f t="shared" si="16"/>
        <v>7400.2751196172248</v>
      </c>
      <c r="M23" s="23"/>
      <c r="N23" s="23"/>
      <c r="O23" s="23"/>
      <c r="P23" s="34">
        <f t="shared" si="25"/>
        <v>2132210</v>
      </c>
      <c r="Q23" s="152">
        <f t="shared" si="26"/>
        <v>100000</v>
      </c>
      <c r="R23" s="34">
        <f t="shared" si="27"/>
        <v>2032210</v>
      </c>
      <c r="S23" s="34">
        <f t="shared" ca="1" si="28"/>
        <v>207170</v>
      </c>
      <c r="T23" s="34">
        <f t="shared" ca="1" si="29"/>
        <v>1925040</v>
      </c>
      <c r="U23" s="24">
        <v>1922210</v>
      </c>
      <c r="V23" s="34"/>
      <c r="W23" s="34"/>
      <c r="X23" s="34"/>
      <c r="Y23" s="24">
        <v>70000</v>
      </c>
      <c r="Z23" s="24">
        <v>140000</v>
      </c>
      <c r="AA23" s="24"/>
      <c r="AB23" s="24"/>
      <c r="AC23" s="24">
        <v>0</v>
      </c>
      <c r="AD23" s="34">
        <f ca="1">IF(R23&gt;1060000,INDEX(간이세액표!A:L,MATCH(R23,간이세액표!A:A,3),F23+3),0)</f>
        <v>20490</v>
      </c>
      <c r="AE23" s="34">
        <f t="shared" ca="1" si="4"/>
        <v>2040</v>
      </c>
      <c r="AF23" s="46">
        <f t="shared" si="5"/>
        <v>90090</v>
      </c>
      <c r="AG23" s="46">
        <f t="shared" si="6"/>
        <v>68420</v>
      </c>
      <c r="AH23" s="46">
        <f t="shared" si="7"/>
        <v>8760</v>
      </c>
      <c r="AI23" s="46">
        <f t="shared" si="8"/>
        <v>17370</v>
      </c>
      <c r="AJ23" s="24"/>
      <c r="AK23" s="24"/>
      <c r="AL23" s="24"/>
      <c r="AN23" s="49">
        <f t="shared" si="17"/>
        <v>180180</v>
      </c>
      <c r="AO23" s="268">
        <v>90090</v>
      </c>
      <c r="AP23" s="49">
        <f t="shared" si="18"/>
        <v>90090</v>
      </c>
      <c r="AQ23" s="49">
        <f t="shared" si="19"/>
        <v>136840</v>
      </c>
      <c r="AR23" s="268">
        <v>68420</v>
      </c>
      <c r="AS23" s="49">
        <f t="shared" si="20"/>
        <v>68420</v>
      </c>
      <c r="AT23" s="49">
        <f t="shared" si="21"/>
        <v>17520</v>
      </c>
      <c r="AU23" s="268">
        <v>8760</v>
      </c>
      <c r="AV23" s="49">
        <f t="shared" si="22"/>
        <v>8760</v>
      </c>
      <c r="AW23" s="49">
        <f t="shared" si="23"/>
        <v>51140</v>
      </c>
      <c r="AX23" s="268">
        <v>17370</v>
      </c>
      <c r="AY23" s="49">
        <v>33770</v>
      </c>
      <c r="AZ23" s="49">
        <f t="shared" si="24"/>
        <v>15900</v>
      </c>
      <c r="BA23" s="49"/>
      <c r="BB23" s="268">
        <v>15900</v>
      </c>
    </row>
    <row r="24" spans="1:54" x14ac:dyDescent="0.3">
      <c r="A24" s="47">
        <v>19</v>
      </c>
      <c r="B24" s="94" t="str">
        <f t="shared" ca="1" si="9"/>
        <v>배미향</v>
      </c>
      <c r="C24" s="94" t="str">
        <f t="shared" ca="1" si="10"/>
        <v>650110-2******</v>
      </c>
      <c r="D24" s="94" t="str">
        <f t="shared" ca="1" si="11"/>
        <v>121여단 봉산</v>
      </c>
      <c r="E24" s="94" t="str">
        <f t="shared" ca="1" si="12"/>
        <v>민간조리원</v>
      </c>
      <c r="F24" s="95">
        <f t="shared" ca="1" si="13"/>
        <v>2</v>
      </c>
      <c r="G24" s="49"/>
      <c r="H24" s="49"/>
      <c r="I24" s="49"/>
      <c r="J24" s="151">
        <f t="shared" si="14"/>
        <v>9867.1</v>
      </c>
      <c r="K24" s="151">
        <f t="shared" si="15"/>
        <v>14800.55023923445</v>
      </c>
      <c r="L24" s="151">
        <f t="shared" si="16"/>
        <v>7400.2751196172248</v>
      </c>
      <c r="M24" s="23"/>
      <c r="N24" s="23"/>
      <c r="O24" s="23"/>
      <c r="P24" s="34">
        <f t="shared" si="25"/>
        <v>2142210</v>
      </c>
      <c r="Q24" s="152">
        <f t="shared" si="26"/>
        <v>100000</v>
      </c>
      <c r="R24" s="34">
        <f t="shared" si="27"/>
        <v>2042210</v>
      </c>
      <c r="S24" s="34">
        <f t="shared" ca="1" si="28"/>
        <v>193710</v>
      </c>
      <c r="T24" s="34">
        <f t="shared" ca="1" si="29"/>
        <v>1948500</v>
      </c>
      <c r="U24" s="24">
        <v>1922210</v>
      </c>
      <c r="V24" s="34"/>
      <c r="W24" s="34"/>
      <c r="X24" s="34"/>
      <c r="Y24" s="24">
        <v>70000</v>
      </c>
      <c r="Z24" s="24">
        <v>140000</v>
      </c>
      <c r="AA24" s="24"/>
      <c r="AB24" s="24"/>
      <c r="AC24" s="24">
        <v>10000</v>
      </c>
      <c r="AD24" s="34">
        <f ca="1">IF(R24&gt;1060000,INDEX(간이세액표!A:L,MATCH(R24,간이세액표!A:A,3),F24+3),0)</f>
        <v>7390</v>
      </c>
      <c r="AE24" s="34">
        <f t="shared" ca="1" si="4"/>
        <v>730</v>
      </c>
      <c r="AF24" s="46">
        <f t="shared" si="5"/>
        <v>90540</v>
      </c>
      <c r="AG24" s="46">
        <f t="shared" si="6"/>
        <v>68780</v>
      </c>
      <c r="AH24" s="46">
        <f t="shared" si="7"/>
        <v>8810</v>
      </c>
      <c r="AI24" s="46">
        <f t="shared" si="8"/>
        <v>17460</v>
      </c>
      <c r="AJ24" s="24"/>
      <c r="AK24" s="24"/>
      <c r="AL24" s="24"/>
      <c r="AN24" s="49">
        <f t="shared" si="17"/>
        <v>181080</v>
      </c>
      <c r="AO24" s="268">
        <v>90540</v>
      </c>
      <c r="AP24" s="49">
        <f t="shared" si="18"/>
        <v>90540</v>
      </c>
      <c r="AQ24" s="49">
        <f t="shared" si="19"/>
        <v>137560</v>
      </c>
      <c r="AR24" s="268">
        <v>68780</v>
      </c>
      <c r="AS24" s="49">
        <f t="shared" si="20"/>
        <v>68780</v>
      </c>
      <c r="AT24" s="49">
        <f t="shared" si="21"/>
        <v>17620</v>
      </c>
      <c r="AU24" s="268">
        <v>8810</v>
      </c>
      <c r="AV24" s="49">
        <f t="shared" si="22"/>
        <v>8810</v>
      </c>
      <c r="AW24" s="49">
        <f t="shared" si="23"/>
        <v>51410</v>
      </c>
      <c r="AX24" s="268">
        <v>17460</v>
      </c>
      <c r="AY24" s="49">
        <v>33950</v>
      </c>
      <c r="AZ24" s="49">
        <f t="shared" si="24"/>
        <v>15980</v>
      </c>
      <c r="BA24" s="49"/>
      <c r="BB24" s="268">
        <v>15980</v>
      </c>
    </row>
    <row r="25" spans="1:54" x14ac:dyDescent="0.3">
      <c r="A25" s="47">
        <v>20</v>
      </c>
      <c r="B25" s="94" t="str">
        <f t="shared" ca="1" si="9"/>
        <v>이상자</v>
      </c>
      <c r="C25" s="94" t="str">
        <f t="shared" ca="1" si="10"/>
        <v>641012-2******</v>
      </c>
      <c r="D25" s="94" t="str">
        <f t="shared" ca="1" si="11"/>
        <v>121여단 2대대</v>
      </c>
      <c r="E25" s="94" t="str">
        <f t="shared" ca="1" si="12"/>
        <v>민간조리원</v>
      </c>
      <c r="F25" s="95">
        <f t="shared" ca="1" si="13"/>
        <v>0</v>
      </c>
      <c r="G25" s="49"/>
      <c r="H25" s="49"/>
      <c r="I25" s="49"/>
      <c r="J25" s="151">
        <f t="shared" si="14"/>
        <v>9867.1</v>
      </c>
      <c r="K25" s="151">
        <f t="shared" si="15"/>
        <v>14800.55023923445</v>
      </c>
      <c r="L25" s="151">
        <f t="shared" si="16"/>
        <v>7400.2751196172248</v>
      </c>
      <c r="M25" s="23"/>
      <c r="N25" s="23"/>
      <c r="O25" s="23"/>
      <c r="P25" s="34">
        <f t="shared" si="25"/>
        <v>2142210</v>
      </c>
      <c r="Q25" s="152">
        <f t="shared" si="26"/>
        <v>100000</v>
      </c>
      <c r="R25" s="34">
        <f t="shared" si="27"/>
        <v>2042210</v>
      </c>
      <c r="S25" s="34">
        <f t="shared" ca="1" si="28"/>
        <v>203140</v>
      </c>
      <c r="T25" s="34">
        <f t="shared" ca="1" si="29"/>
        <v>1939070</v>
      </c>
      <c r="U25" s="24">
        <v>1922210</v>
      </c>
      <c r="V25" s="34"/>
      <c r="W25" s="34"/>
      <c r="X25" s="34"/>
      <c r="Y25" s="24">
        <v>70000</v>
      </c>
      <c r="Z25" s="24">
        <v>140000</v>
      </c>
      <c r="AA25" s="24"/>
      <c r="AB25" s="24"/>
      <c r="AC25" s="24">
        <v>10000</v>
      </c>
      <c r="AD25" s="34">
        <f ca="1">IF(R25&gt;1060000,INDEX(간이세액표!A:L,MATCH(R25,간이세액표!A:A,3),F25+3),0)</f>
        <v>20810</v>
      </c>
      <c r="AE25" s="34">
        <f t="shared" ca="1" si="4"/>
        <v>2080</v>
      </c>
      <c r="AF25" s="46">
        <f t="shared" si="5"/>
        <v>85680</v>
      </c>
      <c r="AG25" s="46">
        <f t="shared" si="6"/>
        <v>68440</v>
      </c>
      <c r="AH25" s="46">
        <f t="shared" si="7"/>
        <v>8760</v>
      </c>
      <c r="AI25" s="46">
        <f t="shared" si="8"/>
        <v>17370</v>
      </c>
      <c r="AJ25" s="24"/>
      <c r="AK25" s="24"/>
      <c r="AL25" s="24"/>
      <c r="AN25" s="49">
        <f t="shared" si="17"/>
        <v>171360</v>
      </c>
      <c r="AO25" s="268">
        <v>85680</v>
      </c>
      <c r="AP25" s="49">
        <f t="shared" si="18"/>
        <v>85680</v>
      </c>
      <c r="AQ25" s="49">
        <f t="shared" si="19"/>
        <v>136880</v>
      </c>
      <c r="AR25" s="268">
        <v>68440</v>
      </c>
      <c r="AS25" s="49">
        <f t="shared" si="20"/>
        <v>68440</v>
      </c>
      <c r="AT25" s="49">
        <f t="shared" si="21"/>
        <v>17520</v>
      </c>
      <c r="AU25" s="268">
        <v>8760</v>
      </c>
      <c r="AV25" s="49">
        <f t="shared" si="22"/>
        <v>8760</v>
      </c>
      <c r="AW25" s="49">
        <f t="shared" si="23"/>
        <v>51150</v>
      </c>
      <c r="AX25" s="268">
        <v>17370</v>
      </c>
      <c r="AY25" s="49">
        <v>33780</v>
      </c>
      <c r="AZ25" s="49">
        <f t="shared" si="24"/>
        <v>15900</v>
      </c>
      <c r="BA25" s="49"/>
      <c r="BB25" s="268">
        <v>15900</v>
      </c>
    </row>
    <row r="26" spans="1:54" x14ac:dyDescent="0.3">
      <c r="A26" s="47">
        <v>21</v>
      </c>
      <c r="B26" s="293" t="str">
        <f t="shared" ca="1" si="9"/>
        <v>김덕남</v>
      </c>
      <c r="C26" s="94" t="str">
        <f t="shared" ca="1" si="10"/>
        <v>701004-2******</v>
      </c>
      <c r="D26" s="94" t="str">
        <f t="shared" ca="1" si="11"/>
        <v>121여단 직산</v>
      </c>
      <c r="E26" s="94" t="str">
        <f t="shared" ca="1" si="12"/>
        <v>민간조리원</v>
      </c>
      <c r="F26" s="95">
        <f t="shared" ca="1" si="13"/>
        <v>0</v>
      </c>
      <c r="G26" s="49"/>
      <c r="H26" s="49"/>
      <c r="I26" s="49"/>
      <c r="J26" s="151">
        <f t="shared" si="14"/>
        <v>9867.1</v>
      </c>
      <c r="K26" s="151">
        <f t="shared" si="15"/>
        <v>14800.55023923445</v>
      </c>
      <c r="L26" s="151">
        <f t="shared" si="16"/>
        <v>7400.2751196172248</v>
      </c>
      <c r="M26" s="23"/>
      <c r="N26" s="23"/>
      <c r="O26" s="23"/>
      <c r="P26" s="34">
        <f t="shared" si="25"/>
        <v>2132210</v>
      </c>
      <c r="Q26" s="152">
        <f t="shared" si="26"/>
        <v>100000</v>
      </c>
      <c r="R26" s="34">
        <f t="shared" si="27"/>
        <v>2032210</v>
      </c>
      <c r="S26" s="34">
        <f t="shared" ca="1" si="28"/>
        <v>201550</v>
      </c>
      <c r="T26" s="34">
        <f t="shared" ca="1" si="29"/>
        <v>1930660</v>
      </c>
      <c r="U26" s="24">
        <v>1922210</v>
      </c>
      <c r="V26" s="34"/>
      <c r="W26" s="34"/>
      <c r="X26" s="34"/>
      <c r="Y26" s="24">
        <v>70000</v>
      </c>
      <c r="Z26" s="24">
        <v>140000</v>
      </c>
      <c r="AA26" s="24"/>
      <c r="AB26" s="24"/>
      <c r="AC26" s="24">
        <v>0</v>
      </c>
      <c r="AD26" s="34">
        <f ca="1">IF(R26&gt;1060000,INDEX(간이세액표!A:L,MATCH(R26,간이세액표!A:A,3),F26+3),0)</f>
        <v>20490</v>
      </c>
      <c r="AE26" s="34">
        <f t="shared" ca="1" si="4"/>
        <v>2040</v>
      </c>
      <c r="AF26" s="46">
        <f t="shared" si="5"/>
        <v>86350</v>
      </c>
      <c r="AG26" s="46">
        <f t="shared" si="6"/>
        <v>66520</v>
      </c>
      <c r="AH26" s="46">
        <f t="shared" si="7"/>
        <v>8520</v>
      </c>
      <c r="AI26" s="46">
        <f t="shared" si="8"/>
        <v>17630</v>
      </c>
      <c r="AJ26" s="24"/>
      <c r="AK26" s="24"/>
      <c r="AL26" s="24"/>
      <c r="AN26" s="49">
        <f t="shared" si="17"/>
        <v>172700</v>
      </c>
      <c r="AO26" s="268">
        <v>86350</v>
      </c>
      <c r="AP26" s="49">
        <f t="shared" si="18"/>
        <v>86350</v>
      </c>
      <c r="AQ26" s="49">
        <f t="shared" si="19"/>
        <v>133040</v>
      </c>
      <c r="AR26" s="268">
        <v>66520</v>
      </c>
      <c r="AS26" s="49">
        <f t="shared" si="20"/>
        <v>66520</v>
      </c>
      <c r="AT26" s="49">
        <f t="shared" si="21"/>
        <v>17040</v>
      </c>
      <c r="AU26" s="268">
        <v>8520</v>
      </c>
      <c r="AV26" s="49">
        <f t="shared" si="22"/>
        <v>8520</v>
      </c>
      <c r="AW26" s="49">
        <f t="shared" si="23"/>
        <v>51910</v>
      </c>
      <c r="AX26" s="268">
        <v>17630</v>
      </c>
      <c r="AY26" s="49">
        <v>34280</v>
      </c>
      <c r="AZ26" s="49">
        <f t="shared" si="24"/>
        <v>16140</v>
      </c>
      <c r="BA26" s="49"/>
      <c r="BB26" s="268">
        <v>16140</v>
      </c>
    </row>
    <row r="27" spans="1:54" x14ac:dyDescent="0.3">
      <c r="A27" s="47">
        <v>22</v>
      </c>
      <c r="B27" s="300" t="str">
        <f t="shared" ca="1" si="9"/>
        <v>류혁환</v>
      </c>
      <c r="C27" s="94" t="str">
        <f t="shared" ca="1" si="10"/>
        <v>600629-2******</v>
      </c>
      <c r="D27" s="94" t="str">
        <f t="shared" ca="1" si="11"/>
        <v>121여단 병곡</v>
      </c>
      <c r="E27" s="94" t="str">
        <f t="shared" ca="1" si="12"/>
        <v>민간조리원</v>
      </c>
      <c r="F27" s="95">
        <f t="shared" ca="1" si="13"/>
        <v>1</v>
      </c>
      <c r="G27" s="49"/>
      <c r="H27" s="49"/>
      <c r="I27" s="49"/>
      <c r="J27" s="151">
        <f t="shared" si="14"/>
        <v>9867.1</v>
      </c>
      <c r="K27" s="151">
        <f t="shared" si="15"/>
        <v>14800.55023923445</v>
      </c>
      <c r="L27" s="151">
        <f t="shared" si="16"/>
        <v>7400.2751196172248</v>
      </c>
      <c r="M27" s="23"/>
      <c r="N27" s="23"/>
      <c r="O27" s="23"/>
      <c r="P27" s="34">
        <f t="shared" si="25"/>
        <v>2132210</v>
      </c>
      <c r="Q27" s="152">
        <f t="shared" si="26"/>
        <v>100000</v>
      </c>
      <c r="R27" s="34">
        <f t="shared" si="27"/>
        <v>2032210</v>
      </c>
      <c r="S27" s="34">
        <f t="shared" ca="1" si="28"/>
        <v>111360</v>
      </c>
      <c r="T27" s="34">
        <f t="shared" ca="1" si="29"/>
        <v>2020850</v>
      </c>
      <c r="U27" s="24">
        <v>1922210</v>
      </c>
      <c r="V27" s="34"/>
      <c r="W27" s="34"/>
      <c r="X27" s="34"/>
      <c r="Y27" s="24">
        <v>70000</v>
      </c>
      <c r="Z27" s="24">
        <v>140000</v>
      </c>
      <c r="AA27" s="24"/>
      <c r="AB27" s="24"/>
      <c r="AC27" s="24">
        <v>0</v>
      </c>
      <c r="AD27" s="34">
        <f ca="1">IF(R27&gt;1060000,INDEX(간이세액표!A:L,MATCH(R27,간이세액표!A:A,3),F27+3),0)</f>
        <v>15370</v>
      </c>
      <c r="AE27" s="34">
        <f t="shared" ca="1" si="4"/>
        <v>1530</v>
      </c>
      <c r="AF27" s="46">
        <f t="shared" si="5"/>
        <v>0</v>
      </c>
      <c r="AG27" s="46">
        <f t="shared" si="6"/>
        <v>68360</v>
      </c>
      <c r="AH27" s="46">
        <f t="shared" si="7"/>
        <v>8750</v>
      </c>
      <c r="AI27" s="46">
        <f t="shared" si="8"/>
        <v>17350</v>
      </c>
      <c r="AJ27" s="24"/>
      <c r="AK27" s="24"/>
      <c r="AL27" s="24"/>
      <c r="AN27" s="49">
        <f t="shared" si="17"/>
        <v>0</v>
      </c>
      <c r="AO27" s="268">
        <v>0</v>
      </c>
      <c r="AP27" s="49">
        <f t="shared" si="18"/>
        <v>0</v>
      </c>
      <c r="AQ27" s="49">
        <f t="shared" si="19"/>
        <v>136720</v>
      </c>
      <c r="AR27" s="268">
        <v>68360</v>
      </c>
      <c r="AS27" s="49">
        <f t="shared" si="20"/>
        <v>68360</v>
      </c>
      <c r="AT27" s="49">
        <f t="shared" si="21"/>
        <v>17500</v>
      </c>
      <c r="AU27" s="268">
        <v>8750</v>
      </c>
      <c r="AV27" s="49">
        <f t="shared" si="22"/>
        <v>8750</v>
      </c>
      <c r="AW27" s="49">
        <f t="shared" si="23"/>
        <v>51090</v>
      </c>
      <c r="AX27" s="268">
        <v>17350</v>
      </c>
      <c r="AY27" s="49">
        <v>33740</v>
      </c>
      <c r="AZ27" s="49">
        <f t="shared" si="24"/>
        <v>15890</v>
      </c>
      <c r="BA27" s="49"/>
      <c r="BB27" s="268">
        <v>15890</v>
      </c>
    </row>
    <row r="28" spans="1:54" x14ac:dyDescent="0.3">
      <c r="A28" s="47">
        <v>23</v>
      </c>
      <c r="B28" s="94" t="str">
        <f t="shared" ca="1" si="9"/>
        <v>허덕기</v>
      </c>
      <c r="C28" s="94" t="str">
        <f t="shared" ca="1" si="10"/>
        <v>720107-2******</v>
      </c>
      <c r="D28" s="94" t="str">
        <f t="shared" ca="1" si="11"/>
        <v>121여단 3대대</v>
      </c>
      <c r="E28" s="94" t="str">
        <f t="shared" ca="1" si="12"/>
        <v>민간조리원</v>
      </c>
      <c r="F28" s="95">
        <f t="shared" ca="1" si="13"/>
        <v>1</v>
      </c>
      <c r="G28" s="49"/>
      <c r="H28" s="49"/>
      <c r="I28" s="49"/>
      <c r="J28" s="151">
        <f t="shared" si="14"/>
        <v>9867.1</v>
      </c>
      <c r="K28" s="151">
        <f t="shared" si="15"/>
        <v>14800.55023923445</v>
      </c>
      <c r="L28" s="151">
        <f t="shared" si="16"/>
        <v>7400.2751196172248</v>
      </c>
      <c r="M28" s="23"/>
      <c r="N28" s="23"/>
      <c r="O28" s="23"/>
      <c r="P28" s="34">
        <f t="shared" si="25"/>
        <v>2142210</v>
      </c>
      <c r="Q28" s="152">
        <f t="shared" si="26"/>
        <v>100000</v>
      </c>
      <c r="R28" s="34">
        <f t="shared" si="27"/>
        <v>2042210</v>
      </c>
      <c r="S28" s="34">
        <f t="shared" ca="1" si="28"/>
        <v>202140</v>
      </c>
      <c r="T28" s="34">
        <f t="shared" ca="1" si="29"/>
        <v>1940070</v>
      </c>
      <c r="U28" s="24">
        <v>1922210</v>
      </c>
      <c r="V28" s="34"/>
      <c r="W28" s="34"/>
      <c r="X28" s="34"/>
      <c r="Y28" s="24">
        <v>70000</v>
      </c>
      <c r="Z28" s="24">
        <v>140000</v>
      </c>
      <c r="AA28" s="24"/>
      <c r="AB28" s="24"/>
      <c r="AC28" s="24">
        <v>10000</v>
      </c>
      <c r="AD28" s="34">
        <f ca="1">IF(R28&gt;1060000,INDEX(간이세액표!A:L,MATCH(R28,간이세액표!A:A,3),F28+3),0)</f>
        <v>15570</v>
      </c>
      <c r="AE28" s="34">
        <f t="shared" ca="1" si="4"/>
        <v>1550</v>
      </c>
      <c r="AF28" s="46">
        <f t="shared" si="5"/>
        <v>87930</v>
      </c>
      <c r="AG28" s="46">
        <f t="shared" si="6"/>
        <v>70260</v>
      </c>
      <c r="AH28" s="46">
        <f t="shared" si="7"/>
        <v>9000</v>
      </c>
      <c r="AI28" s="46">
        <f t="shared" si="8"/>
        <v>17830</v>
      </c>
      <c r="AJ28" s="24"/>
      <c r="AK28" s="24"/>
      <c r="AL28" s="24"/>
      <c r="AN28" s="49">
        <f t="shared" si="17"/>
        <v>175860</v>
      </c>
      <c r="AO28" s="268">
        <v>87930</v>
      </c>
      <c r="AP28" s="49">
        <f t="shared" si="18"/>
        <v>87930</v>
      </c>
      <c r="AQ28" s="49">
        <f t="shared" si="19"/>
        <v>140520</v>
      </c>
      <c r="AR28" s="268">
        <v>70260</v>
      </c>
      <c r="AS28" s="49">
        <f t="shared" si="20"/>
        <v>70260</v>
      </c>
      <c r="AT28" s="49">
        <f t="shared" si="21"/>
        <v>18000</v>
      </c>
      <c r="AU28" s="268">
        <v>9000</v>
      </c>
      <c r="AV28" s="49">
        <f t="shared" si="22"/>
        <v>9000</v>
      </c>
      <c r="AW28" s="49">
        <f t="shared" si="23"/>
        <v>52500</v>
      </c>
      <c r="AX28" s="268">
        <v>17830</v>
      </c>
      <c r="AY28" s="49">
        <v>34670</v>
      </c>
      <c r="AZ28" s="49">
        <f t="shared" si="24"/>
        <v>16330</v>
      </c>
      <c r="BA28" s="49"/>
      <c r="BB28" s="268">
        <v>16330</v>
      </c>
    </row>
    <row r="29" spans="1:54" x14ac:dyDescent="0.3">
      <c r="A29" s="47">
        <v>24</v>
      </c>
      <c r="B29" s="293" t="str">
        <f t="shared" ca="1" si="9"/>
        <v>김민주</v>
      </c>
      <c r="C29" s="94" t="str">
        <f t="shared" ca="1" si="10"/>
        <v>780310-2******</v>
      </c>
      <c r="D29" s="94" t="str">
        <f t="shared" ca="1" si="11"/>
        <v>121여단 3대대</v>
      </c>
      <c r="E29" s="94" t="str">
        <f t="shared" ca="1" si="12"/>
        <v>민간조리원</v>
      </c>
      <c r="F29" s="95">
        <f t="shared" ca="1" si="13"/>
        <v>0</v>
      </c>
      <c r="G29" s="49"/>
      <c r="H29" s="49"/>
      <c r="I29" s="49"/>
      <c r="J29" s="151">
        <f t="shared" si="14"/>
        <v>9867.1</v>
      </c>
      <c r="K29" s="151">
        <f t="shared" si="15"/>
        <v>14800.55023923445</v>
      </c>
      <c r="L29" s="151">
        <f t="shared" si="16"/>
        <v>7400.2751196172248</v>
      </c>
      <c r="M29" s="23"/>
      <c r="N29" s="23"/>
      <c r="O29" s="23"/>
      <c r="P29" s="34">
        <f t="shared" si="25"/>
        <v>2132210</v>
      </c>
      <c r="Q29" s="152">
        <f t="shared" si="26"/>
        <v>100000</v>
      </c>
      <c r="R29" s="34">
        <f t="shared" si="27"/>
        <v>2032210</v>
      </c>
      <c r="S29" s="34">
        <f t="shared" ca="1" si="28"/>
        <v>218860</v>
      </c>
      <c r="T29" s="34">
        <f t="shared" ca="1" si="29"/>
        <v>1913350</v>
      </c>
      <c r="U29" s="24">
        <v>1922210</v>
      </c>
      <c r="V29" s="34"/>
      <c r="W29" s="34"/>
      <c r="X29" s="34"/>
      <c r="Y29" s="24">
        <v>70000</v>
      </c>
      <c r="Z29" s="24">
        <v>140000</v>
      </c>
      <c r="AA29" s="24"/>
      <c r="AB29" s="24"/>
      <c r="AC29" s="24">
        <v>0</v>
      </c>
      <c r="AD29" s="34">
        <f ca="1">IF(R29&gt;1060000,INDEX(간이세액표!A:L,MATCH(R29,간이세액표!A:A,3),F29+3),0)</f>
        <v>20490</v>
      </c>
      <c r="AE29" s="34">
        <f t="shared" ca="1" si="4"/>
        <v>2040</v>
      </c>
      <c r="AF29" s="46">
        <f t="shared" si="5"/>
        <v>94000</v>
      </c>
      <c r="AG29" s="46">
        <f t="shared" si="6"/>
        <v>74050</v>
      </c>
      <c r="AH29" s="46">
        <f t="shared" si="7"/>
        <v>9480</v>
      </c>
      <c r="AI29" s="46">
        <f t="shared" si="8"/>
        <v>18800</v>
      </c>
      <c r="AJ29" s="24"/>
      <c r="AK29" s="24"/>
      <c r="AL29" s="24"/>
      <c r="AN29" s="49">
        <f t="shared" si="17"/>
        <v>188000</v>
      </c>
      <c r="AO29" s="268">
        <v>94000</v>
      </c>
      <c r="AP29" s="49">
        <f t="shared" si="18"/>
        <v>94000</v>
      </c>
      <c r="AQ29" s="49">
        <f t="shared" si="19"/>
        <v>148100</v>
      </c>
      <c r="AR29" s="268">
        <v>74050</v>
      </c>
      <c r="AS29" s="49">
        <f t="shared" si="20"/>
        <v>74050</v>
      </c>
      <c r="AT29" s="49">
        <f t="shared" si="21"/>
        <v>18960</v>
      </c>
      <c r="AU29" s="268">
        <v>9480</v>
      </c>
      <c r="AV29" s="49">
        <f t="shared" si="22"/>
        <v>9480</v>
      </c>
      <c r="AW29" s="49">
        <f t="shared" si="23"/>
        <v>55350</v>
      </c>
      <c r="AX29" s="268">
        <v>18800</v>
      </c>
      <c r="AY29" s="49">
        <v>36550</v>
      </c>
      <c r="AZ29" s="49">
        <f t="shared" si="24"/>
        <v>17210</v>
      </c>
      <c r="BA29" s="49"/>
      <c r="BB29" s="268">
        <v>17210</v>
      </c>
    </row>
    <row r="30" spans="1:54" x14ac:dyDescent="0.3">
      <c r="A30" s="47">
        <v>25</v>
      </c>
      <c r="B30" s="94" t="str">
        <f t="shared" ca="1" si="9"/>
        <v>황순남</v>
      </c>
      <c r="C30" s="94" t="str">
        <f t="shared" ca="1" si="10"/>
        <v>691005-2******</v>
      </c>
      <c r="D30" s="94" t="str">
        <f t="shared" ca="1" si="11"/>
        <v>122여단 본부</v>
      </c>
      <c r="E30" s="94" t="str">
        <f t="shared" ca="1" si="12"/>
        <v>민간조리원</v>
      </c>
      <c r="F30" s="95">
        <f t="shared" ca="1" si="13"/>
        <v>1</v>
      </c>
      <c r="G30" s="49"/>
      <c r="H30" s="49"/>
      <c r="I30" s="49"/>
      <c r="J30" s="151">
        <f t="shared" si="14"/>
        <v>9867.1</v>
      </c>
      <c r="K30" s="151">
        <f t="shared" si="15"/>
        <v>14800.55023923445</v>
      </c>
      <c r="L30" s="151">
        <f t="shared" si="16"/>
        <v>7400.2751196172248</v>
      </c>
      <c r="M30" s="23"/>
      <c r="N30" s="23"/>
      <c r="O30" s="23"/>
      <c r="P30" s="34">
        <f t="shared" si="25"/>
        <v>2142210</v>
      </c>
      <c r="Q30" s="152">
        <f t="shared" si="26"/>
        <v>100000</v>
      </c>
      <c r="R30" s="34">
        <f t="shared" si="27"/>
        <v>2042210</v>
      </c>
      <c r="S30" s="34">
        <f t="shared" ca="1" si="28"/>
        <v>206590</v>
      </c>
      <c r="T30" s="34">
        <f t="shared" ca="1" si="29"/>
        <v>1935620</v>
      </c>
      <c r="U30" s="24">
        <v>1922210</v>
      </c>
      <c r="V30" s="34"/>
      <c r="W30" s="34"/>
      <c r="X30" s="34"/>
      <c r="Y30" s="24">
        <v>70000</v>
      </c>
      <c r="Z30" s="24">
        <v>140000</v>
      </c>
      <c r="AA30" s="24"/>
      <c r="AB30" s="24"/>
      <c r="AC30" s="24">
        <v>10000</v>
      </c>
      <c r="AD30" s="34">
        <f ca="1">IF(R30&gt;1060000,INDEX(간이세액표!A:L,MATCH(R30,간이세액표!A:A,3),F30+3),0)</f>
        <v>15570</v>
      </c>
      <c r="AE30" s="34">
        <f t="shared" ca="1" si="4"/>
        <v>1550</v>
      </c>
      <c r="AF30" s="46">
        <f t="shared" si="5"/>
        <v>92340</v>
      </c>
      <c r="AG30" s="46">
        <f t="shared" si="6"/>
        <v>70290</v>
      </c>
      <c r="AH30" s="46">
        <f t="shared" si="7"/>
        <v>9000</v>
      </c>
      <c r="AI30" s="46">
        <f t="shared" si="8"/>
        <v>17840</v>
      </c>
      <c r="AJ30" s="24"/>
      <c r="AK30" s="24"/>
      <c r="AL30" s="24"/>
      <c r="AN30" s="49">
        <f t="shared" si="17"/>
        <v>184680</v>
      </c>
      <c r="AO30" s="268">
        <v>92340</v>
      </c>
      <c r="AP30" s="49">
        <f t="shared" si="18"/>
        <v>92340</v>
      </c>
      <c r="AQ30" s="49">
        <f t="shared" si="19"/>
        <v>140580</v>
      </c>
      <c r="AR30" s="268">
        <v>70290</v>
      </c>
      <c r="AS30" s="49">
        <f t="shared" si="20"/>
        <v>70290</v>
      </c>
      <c r="AT30" s="49">
        <f t="shared" si="21"/>
        <v>18000</v>
      </c>
      <c r="AU30" s="268">
        <v>9000</v>
      </c>
      <c r="AV30" s="49">
        <f t="shared" si="22"/>
        <v>9000</v>
      </c>
      <c r="AW30" s="49">
        <f t="shared" si="23"/>
        <v>52530</v>
      </c>
      <c r="AX30" s="268">
        <v>17840</v>
      </c>
      <c r="AY30" s="49">
        <v>34690</v>
      </c>
      <c r="AZ30" s="49">
        <f t="shared" si="24"/>
        <v>16330</v>
      </c>
      <c r="BA30" s="49"/>
      <c r="BB30" s="268">
        <v>16330</v>
      </c>
    </row>
    <row r="31" spans="1:54" x14ac:dyDescent="0.3">
      <c r="A31" s="47">
        <v>26</v>
      </c>
      <c r="B31" s="300" t="str">
        <f t="shared" ca="1" si="9"/>
        <v>조옥</v>
      </c>
      <c r="C31" s="94" t="str">
        <f t="shared" ca="1" si="10"/>
        <v>601210-2******</v>
      </c>
      <c r="D31" s="94" t="str">
        <f t="shared" ca="1" si="11"/>
        <v>122여단 1대대</v>
      </c>
      <c r="E31" s="94" t="str">
        <f t="shared" ca="1" si="12"/>
        <v>민간조리원</v>
      </c>
      <c r="F31" s="95">
        <f t="shared" ca="1" si="13"/>
        <v>0</v>
      </c>
      <c r="G31" s="49"/>
      <c r="H31" s="49"/>
      <c r="I31" s="49"/>
      <c r="J31" s="151">
        <f t="shared" si="14"/>
        <v>9867.1</v>
      </c>
      <c r="K31" s="151">
        <f t="shared" si="15"/>
        <v>14800.55023923445</v>
      </c>
      <c r="L31" s="151">
        <f t="shared" si="16"/>
        <v>7400.2751196172248</v>
      </c>
      <c r="M31" s="23"/>
      <c r="N31" s="23"/>
      <c r="O31" s="23"/>
      <c r="P31" s="34">
        <f t="shared" si="25"/>
        <v>2132210</v>
      </c>
      <c r="Q31" s="152">
        <f t="shared" si="26"/>
        <v>100000</v>
      </c>
      <c r="R31" s="34">
        <f t="shared" si="27"/>
        <v>2032210</v>
      </c>
      <c r="S31" s="34">
        <f t="shared" ca="1" si="28"/>
        <v>119620</v>
      </c>
      <c r="T31" s="34">
        <f t="shared" ca="1" si="29"/>
        <v>2012590</v>
      </c>
      <c r="U31" s="24">
        <v>1922210</v>
      </c>
      <c r="V31" s="34"/>
      <c r="W31" s="34"/>
      <c r="X31" s="34"/>
      <c r="Y31" s="24">
        <v>70000</v>
      </c>
      <c r="Z31" s="24">
        <v>140000</v>
      </c>
      <c r="AA31" s="24"/>
      <c r="AB31" s="24"/>
      <c r="AC31" s="24">
        <v>0</v>
      </c>
      <c r="AD31" s="34">
        <f ca="1">IF(R31&gt;1060000,INDEX(간이세액표!A:L,MATCH(R31,간이세액표!A:A,3),F31+3),0)</f>
        <v>20490</v>
      </c>
      <c r="AE31" s="34">
        <f t="shared" ca="1" si="4"/>
        <v>2040</v>
      </c>
      <c r="AF31" s="46">
        <f t="shared" si="5"/>
        <v>0</v>
      </c>
      <c r="AG31" s="46">
        <f t="shared" si="6"/>
        <v>70260</v>
      </c>
      <c r="AH31" s="46">
        <f t="shared" si="7"/>
        <v>9000</v>
      </c>
      <c r="AI31" s="46">
        <f t="shared" si="8"/>
        <v>17830</v>
      </c>
      <c r="AJ31" s="24"/>
      <c r="AK31" s="24"/>
      <c r="AL31" s="24"/>
      <c r="AN31" s="49">
        <f t="shared" si="17"/>
        <v>0</v>
      </c>
      <c r="AO31" s="268">
        <v>0</v>
      </c>
      <c r="AP31" s="49">
        <f t="shared" si="18"/>
        <v>0</v>
      </c>
      <c r="AQ31" s="49">
        <f t="shared" si="19"/>
        <v>140520</v>
      </c>
      <c r="AR31" s="268">
        <v>70260</v>
      </c>
      <c r="AS31" s="49">
        <f t="shared" si="20"/>
        <v>70260</v>
      </c>
      <c r="AT31" s="49">
        <f t="shared" si="21"/>
        <v>18000</v>
      </c>
      <c r="AU31" s="268">
        <v>9000</v>
      </c>
      <c r="AV31" s="49">
        <f t="shared" si="22"/>
        <v>9000</v>
      </c>
      <c r="AW31" s="49">
        <f t="shared" si="23"/>
        <v>52500</v>
      </c>
      <c r="AX31" s="268">
        <v>17830</v>
      </c>
      <c r="AY31" s="49">
        <v>34670</v>
      </c>
      <c r="AZ31" s="49">
        <f t="shared" si="24"/>
        <v>16330</v>
      </c>
      <c r="BA31" s="49"/>
      <c r="BB31" s="268">
        <v>16330</v>
      </c>
    </row>
    <row r="32" spans="1:54" x14ac:dyDescent="0.3">
      <c r="A32" s="47">
        <v>27</v>
      </c>
      <c r="B32" s="94" t="str">
        <f t="shared" ca="1" si="9"/>
        <v>김태희</v>
      </c>
      <c r="C32" s="94" t="str">
        <f t="shared" ca="1" si="10"/>
        <v>710923-2******</v>
      </c>
      <c r="D32" s="94" t="str">
        <f t="shared" ca="1" si="11"/>
        <v>122여단 2대대</v>
      </c>
      <c r="E32" s="94" t="str">
        <f t="shared" ca="1" si="12"/>
        <v>민간조리원</v>
      </c>
      <c r="F32" s="95">
        <f t="shared" ca="1" si="13"/>
        <v>0</v>
      </c>
      <c r="G32" s="49"/>
      <c r="H32" s="49"/>
      <c r="I32" s="49"/>
      <c r="J32" s="151">
        <f t="shared" si="14"/>
        <v>9867.1</v>
      </c>
      <c r="K32" s="151">
        <f t="shared" si="15"/>
        <v>14800.55023923445</v>
      </c>
      <c r="L32" s="151">
        <f t="shared" si="16"/>
        <v>7400.2751196172248</v>
      </c>
      <c r="M32" s="23"/>
      <c r="N32" s="23"/>
      <c r="O32" s="23"/>
      <c r="P32" s="34">
        <f t="shared" si="25"/>
        <v>2142210</v>
      </c>
      <c r="Q32" s="152">
        <f t="shared" si="26"/>
        <v>100000</v>
      </c>
      <c r="R32" s="34">
        <f t="shared" si="27"/>
        <v>2042210</v>
      </c>
      <c r="S32" s="34">
        <f t="shared" ca="1" si="28"/>
        <v>211510</v>
      </c>
      <c r="T32" s="34">
        <f t="shared" ca="1" si="29"/>
        <v>1930700</v>
      </c>
      <c r="U32" s="24">
        <v>1922210</v>
      </c>
      <c r="V32" s="34"/>
      <c r="W32" s="34"/>
      <c r="X32" s="34"/>
      <c r="Y32" s="24">
        <v>70000</v>
      </c>
      <c r="Z32" s="24">
        <v>140000</v>
      </c>
      <c r="AA32" s="24"/>
      <c r="AB32" s="24"/>
      <c r="AC32" s="24">
        <v>10000</v>
      </c>
      <c r="AD32" s="34">
        <f ca="1">IF(R32&gt;1060000,INDEX(간이세액표!A:L,MATCH(R32,간이세액표!A:A,3),F32+3),0)</f>
        <v>20810</v>
      </c>
      <c r="AE32" s="34">
        <f t="shared" ca="1" si="4"/>
        <v>2080</v>
      </c>
      <c r="AF32" s="46">
        <f t="shared" si="5"/>
        <v>91980</v>
      </c>
      <c r="AG32" s="46">
        <f t="shared" si="6"/>
        <v>69940</v>
      </c>
      <c r="AH32" s="46">
        <f t="shared" si="7"/>
        <v>8950</v>
      </c>
      <c r="AI32" s="46">
        <f t="shared" si="8"/>
        <v>17750</v>
      </c>
      <c r="AJ32" s="24"/>
      <c r="AK32" s="24"/>
      <c r="AL32" s="24"/>
      <c r="AN32" s="49">
        <f t="shared" si="17"/>
        <v>183960</v>
      </c>
      <c r="AO32" s="268">
        <v>91980</v>
      </c>
      <c r="AP32" s="49">
        <f t="shared" si="18"/>
        <v>91980</v>
      </c>
      <c r="AQ32" s="49">
        <f t="shared" si="19"/>
        <v>139880</v>
      </c>
      <c r="AR32" s="268">
        <v>69940</v>
      </c>
      <c r="AS32" s="49">
        <f t="shared" si="20"/>
        <v>69940</v>
      </c>
      <c r="AT32" s="49">
        <f t="shared" si="21"/>
        <v>17900</v>
      </c>
      <c r="AU32" s="268">
        <v>8950</v>
      </c>
      <c r="AV32" s="49">
        <f t="shared" si="22"/>
        <v>8950</v>
      </c>
      <c r="AW32" s="49">
        <f t="shared" si="23"/>
        <v>52260</v>
      </c>
      <c r="AX32" s="268">
        <v>17750</v>
      </c>
      <c r="AY32" s="49">
        <v>34510</v>
      </c>
      <c r="AZ32" s="49">
        <f t="shared" si="24"/>
        <v>16250</v>
      </c>
      <c r="BA32" s="49"/>
      <c r="BB32" s="268">
        <v>16250</v>
      </c>
    </row>
    <row r="33" spans="1:54" x14ac:dyDescent="0.3">
      <c r="A33" s="47">
        <v>28</v>
      </c>
      <c r="B33" s="94" t="str">
        <f t="shared" ca="1" si="9"/>
        <v>임종순</v>
      </c>
      <c r="C33" s="94" t="str">
        <f t="shared" ca="1" si="10"/>
        <v>661218-2******</v>
      </c>
      <c r="D33" s="94" t="str">
        <f t="shared" ca="1" si="11"/>
        <v>122여단 3대대</v>
      </c>
      <c r="E33" s="94" t="str">
        <f t="shared" ca="1" si="12"/>
        <v>민간조리원</v>
      </c>
      <c r="F33" s="95">
        <f t="shared" ca="1" si="13"/>
        <v>2</v>
      </c>
      <c r="G33" s="49"/>
      <c r="H33" s="49"/>
      <c r="I33" s="49"/>
      <c r="J33" s="151">
        <f t="shared" si="14"/>
        <v>9867.1</v>
      </c>
      <c r="K33" s="151">
        <f t="shared" si="15"/>
        <v>14800.55023923445</v>
      </c>
      <c r="L33" s="151">
        <f t="shared" si="16"/>
        <v>7400.2751196172248</v>
      </c>
      <c r="M33" s="23"/>
      <c r="N33" s="23"/>
      <c r="O33" s="23"/>
      <c r="P33" s="34">
        <f t="shared" si="25"/>
        <v>2142210</v>
      </c>
      <c r="Q33" s="152">
        <f t="shared" si="26"/>
        <v>100000</v>
      </c>
      <c r="R33" s="34">
        <f t="shared" si="27"/>
        <v>2042210</v>
      </c>
      <c r="S33" s="34">
        <f t="shared" ca="1" si="28"/>
        <v>194350</v>
      </c>
      <c r="T33" s="34">
        <f t="shared" ca="1" si="29"/>
        <v>1947860</v>
      </c>
      <c r="U33" s="24">
        <v>1922210</v>
      </c>
      <c r="V33" s="34"/>
      <c r="W33" s="34"/>
      <c r="X33" s="34"/>
      <c r="Y33" s="24">
        <v>70000</v>
      </c>
      <c r="Z33" s="24">
        <v>140000</v>
      </c>
      <c r="AA33" s="24"/>
      <c r="AB33" s="24"/>
      <c r="AC33" s="24">
        <v>10000</v>
      </c>
      <c r="AD33" s="34">
        <f ca="1">IF(R33&gt;1060000,INDEX(간이세액표!A:L,MATCH(R33,간이세액표!A:A,3),F33+3),0)</f>
        <v>7390</v>
      </c>
      <c r="AE33" s="34">
        <f t="shared" ca="1" si="4"/>
        <v>730</v>
      </c>
      <c r="AF33" s="46">
        <f t="shared" si="5"/>
        <v>90850</v>
      </c>
      <c r="AG33" s="46">
        <f t="shared" si="6"/>
        <v>69020</v>
      </c>
      <c r="AH33" s="46">
        <f t="shared" si="7"/>
        <v>8840</v>
      </c>
      <c r="AI33" s="46">
        <f t="shared" si="8"/>
        <v>17520</v>
      </c>
      <c r="AJ33" s="24"/>
      <c r="AK33" s="24"/>
      <c r="AL33" s="24"/>
      <c r="AN33" s="49">
        <f t="shared" si="17"/>
        <v>181700</v>
      </c>
      <c r="AO33" s="268">
        <v>90850</v>
      </c>
      <c r="AP33" s="49">
        <f t="shared" si="18"/>
        <v>90850</v>
      </c>
      <c r="AQ33" s="49">
        <f t="shared" si="19"/>
        <v>138040</v>
      </c>
      <c r="AR33" s="268">
        <v>69020</v>
      </c>
      <c r="AS33" s="49">
        <f t="shared" si="20"/>
        <v>69020</v>
      </c>
      <c r="AT33" s="49">
        <f t="shared" si="21"/>
        <v>17680</v>
      </c>
      <c r="AU33" s="268">
        <v>8840</v>
      </c>
      <c r="AV33" s="49">
        <f t="shared" si="22"/>
        <v>8840</v>
      </c>
      <c r="AW33" s="49">
        <f t="shared" si="23"/>
        <v>51590</v>
      </c>
      <c r="AX33" s="268">
        <v>17520</v>
      </c>
      <c r="AY33" s="49">
        <v>34070</v>
      </c>
      <c r="AZ33" s="49">
        <f t="shared" si="24"/>
        <v>16040</v>
      </c>
      <c r="BA33" s="49"/>
      <c r="BB33" s="268">
        <v>16040</v>
      </c>
    </row>
    <row r="34" spans="1:54" x14ac:dyDescent="0.3">
      <c r="A34" s="47">
        <v>29</v>
      </c>
      <c r="B34" s="300" t="str">
        <f t="shared" ca="1" si="9"/>
        <v>김귀애</v>
      </c>
      <c r="C34" s="94" t="str">
        <f t="shared" ca="1" si="10"/>
        <v>560405-2******</v>
      </c>
      <c r="D34" s="94" t="str">
        <f t="shared" ca="1" si="11"/>
        <v>122여단 월포</v>
      </c>
      <c r="E34" s="94" t="str">
        <f t="shared" ca="1" si="12"/>
        <v>민간조리원</v>
      </c>
      <c r="F34" s="95">
        <f t="shared" ca="1" si="13"/>
        <v>0</v>
      </c>
      <c r="G34" s="49"/>
      <c r="H34" s="49"/>
      <c r="I34" s="49"/>
      <c r="J34" s="151">
        <f t="shared" si="14"/>
        <v>9867.1</v>
      </c>
      <c r="K34" s="151">
        <f t="shared" si="15"/>
        <v>14800.55023923445</v>
      </c>
      <c r="L34" s="151">
        <f t="shared" si="16"/>
        <v>7400.2751196172248</v>
      </c>
      <c r="M34" s="23"/>
      <c r="N34" s="23"/>
      <c r="O34" s="23"/>
      <c r="P34" s="34">
        <f t="shared" si="25"/>
        <v>2132210</v>
      </c>
      <c r="Q34" s="152">
        <f t="shared" si="26"/>
        <v>100000</v>
      </c>
      <c r="R34" s="34">
        <f t="shared" si="27"/>
        <v>2032210</v>
      </c>
      <c r="S34" s="34">
        <f t="shared" ca="1" si="28"/>
        <v>117850</v>
      </c>
      <c r="T34" s="34">
        <f t="shared" ca="1" si="29"/>
        <v>2014360</v>
      </c>
      <c r="U34" s="24">
        <v>1922210</v>
      </c>
      <c r="V34" s="34"/>
      <c r="W34" s="34"/>
      <c r="X34" s="34"/>
      <c r="Y34" s="24">
        <v>70000</v>
      </c>
      <c r="Z34" s="24">
        <v>140000</v>
      </c>
      <c r="AA34" s="24"/>
      <c r="AB34" s="24"/>
      <c r="AC34" s="24">
        <v>0</v>
      </c>
      <c r="AD34" s="34">
        <f ca="1">IF(R34&gt;1060000,INDEX(간이세액표!A:L,MATCH(R34,간이세액표!A:A,3),F34+3),0)</f>
        <v>20490</v>
      </c>
      <c r="AE34" s="34">
        <f t="shared" ca="1" si="4"/>
        <v>2040</v>
      </c>
      <c r="AF34" s="46">
        <f t="shared" si="5"/>
        <v>0</v>
      </c>
      <c r="AG34" s="46">
        <f t="shared" si="6"/>
        <v>68980</v>
      </c>
      <c r="AH34" s="46">
        <f t="shared" si="7"/>
        <v>8830</v>
      </c>
      <c r="AI34" s="46">
        <f t="shared" si="8"/>
        <v>17510</v>
      </c>
      <c r="AJ34" s="24"/>
      <c r="AK34" s="24"/>
      <c r="AL34" s="24"/>
      <c r="AN34" s="49">
        <f t="shared" si="17"/>
        <v>0</v>
      </c>
      <c r="AO34" s="268">
        <v>0</v>
      </c>
      <c r="AP34" s="49">
        <f t="shared" si="18"/>
        <v>0</v>
      </c>
      <c r="AQ34" s="49">
        <f t="shared" si="19"/>
        <v>137960</v>
      </c>
      <c r="AR34" s="268">
        <v>68980</v>
      </c>
      <c r="AS34" s="49">
        <f t="shared" si="20"/>
        <v>68980</v>
      </c>
      <c r="AT34" s="49">
        <f t="shared" si="21"/>
        <v>17660</v>
      </c>
      <c r="AU34" s="268">
        <v>8830</v>
      </c>
      <c r="AV34" s="49">
        <f t="shared" si="22"/>
        <v>8830</v>
      </c>
      <c r="AW34" s="49">
        <f t="shared" si="23"/>
        <v>51560</v>
      </c>
      <c r="AX34" s="268">
        <v>17510</v>
      </c>
      <c r="AY34" s="49">
        <v>34050</v>
      </c>
      <c r="AZ34" s="49">
        <f t="shared" si="24"/>
        <v>16030</v>
      </c>
      <c r="BA34" s="49"/>
      <c r="BB34" s="268">
        <v>16030</v>
      </c>
    </row>
    <row r="35" spans="1:54" x14ac:dyDescent="0.3">
      <c r="A35" s="47">
        <v>30</v>
      </c>
      <c r="B35" s="293" t="str">
        <f t="shared" ca="1" si="9"/>
        <v>정영숙</v>
      </c>
      <c r="C35" s="94" t="str">
        <f t="shared" ca="1" si="10"/>
        <v>640821-2******</v>
      </c>
      <c r="D35" s="94" t="str">
        <f t="shared" ca="1" si="11"/>
        <v>122여단 장사</v>
      </c>
      <c r="E35" s="94" t="str">
        <f t="shared" ca="1" si="12"/>
        <v>민간조리원</v>
      </c>
      <c r="F35" s="95">
        <f t="shared" ca="1" si="13"/>
        <v>0</v>
      </c>
      <c r="G35" s="49"/>
      <c r="H35" s="49"/>
      <c r="I35" s="49"/>
      <c r="J35" s="151">
        <f t="shared" si="14"/>
        <v>9867.1</v>
      </c>
      <c r="K35" s="151">
        <f t="shared" si="15"/>
        <v>14800.55023923445</v>
      </c>
      <c r="L35" s="151">
        <f t="shared" si="16"/>
        <v>7400.2751196172248</v>
      </c>
      <c r="M35" s="23"/>
      <c r="N35" s="23"/>
      <c r="O35" s="23"/>
      <c r="P35" s="34">
        <f t="shared" si="25"/>
        <v>2132210</v>
      </c>
      <c r="Q35" s="152">
        <f t="shared" si="26"/>
        <v>100000</v>
      </c>
      <c r="R35" s="34">
        <f t="shared" si="27"/>
        <v>2032210</v>
      </c>
      <c r="S35" s="34">
        <f t="shared" ca="1" si="28"/>
        <v>200780</v>
      </c>
      <c r="T35" s="34">
        <f t="shared" ca="1" si="29"/>
        <v>1931430</v>
      </c>
      <c r="U35" s="24">
        <v>1922210</v>
      </c>
      <c r="V35" s="34"/>
      <c r="W35" s="34"/>
      <c r="X35" s="34"/>
      <c r="Y35" s="24">
        <v>70000</v>
      </c>
      <c r="Z35" s="24">
        <v>140000</v>
      </c>
      <c r="AA35" s="24"/>
      <c r="AB35" s="24"/>
      <c r="AC35" s="24">
        <v>0</v>
      </c>
      <c r="AD35" s="34">
        <f ca="1">IF(R35&gt;1060000,INDEX(간이세액표!A:L,MATCH(R35,간이세액표!A:A,3),F35+3),0)</f>
        <v>20490</v>
      </c>
      <c r="AE35" s="34">
        <f t="shared" ca="1" si="4"/>
        <v>2040</v>
      </c>
      <c r="AF35" s="46">
        <f t="shared" si="5"/>
        <v>87930</v>
      </c>
      <c r="AG35" s="46">
        <f t="shared" si="6"/>
        <v>64290</v>
      </c>
      <c r="AH35" s="46">
        <f t="shared" si="7"/>
        <v>8230</v>
      </c>
      <c r="AI35" s="46">
        <f t="shared" si="8"/>
        <v>17800</v>
      </c>
      <c r="AJ35" s="24"/>
      <c r="AK35" s="24"/>
      <c r="AL35" s="24"/>
      <c r="AN35" s="49">
        <f t="shared" si="17"/>
        <v>175860</v>
      </c>
      <c r="AO35" s="268">
        <v>87930</v>
      </c>
      <c r="AP35" s="49">
        <f t="shared" si="18"/>
        <v>87930</v>
      </c>
      <c r="AQ35" s="49">
        <f t="shared" si="19"/>
        <v>128580</v>
      </c>
      <c r="AR35" s="268">
        <v>64290</v>
      </c>
      <c r="AS35" s="49">
        <f t="shared" si="20"/>
        <v>64290</v>
      </c>
      <c r="AT35" s="49">
        <f t="shared" si="21"/>
        <v>16460</v>
      </c>
      <c r="AU35" s="268">
        <v>8230</v>
      </c>
      <c r="AV35" s="49">
        <f t="shared" si="22"/>
        <v>8230</v>
      </c>
      <c r="AW35" s="49">
        <f t="shared" si="23"/>
        <v>52410</v>
      </c>
      <c r="AX35" s="268">
        <v>17800</v>
      </c>
      <c r="AY35" s="49">
        <v>34610</v>
      </c>
      <c r="AZ35" s="49">
        <f t="shared" si="24"/>
        <v>16300</v>
      </c>
      <c r="BA35" s="49"/>
      <c r="BB35" s="268">
        <v>16300</v>
      </c>
    </row>
    <row r="36" spans="1:54" x14ac:dyDescent="0.3">
      <c r="A36" s="47">
        <v>31</v>
      </c>
      <c r="B36" s="94" t="str">
        <f t="shared" ca="1" si="9"/>
        <v>권오금</v>
      </c>
      <c r="C36" s="94" t="str">
        <f t="shared" ca="1" si="10"/>
        <v>640501-2******</v>
      </c>
      <c r="D36" s="94" t="str">
        <f t="shared" ca="1" si="11"/>
        <v>122여단 4대대</v>
      </c>
      <c r="E36" s="94" t="str">
        <f t="shared" ca="1" si="12"/>
        <v>민간조리원</v>
      </c>
      <c r="F36" s="95">
        <f t="shared" ca="1" si="13"/>
        <v>1</v>
      </c>
      <c r="G36" s="49"/>
      <c r="H36" s="49"/>
      <c r="I36" s="49"/>
      <c r="J36" s="151">
        <f t="shared" si="14"/>
        <v>9867.1</v>
      </c>
      <c r="K36" s="151">
        <f t="shared" si="15"/>
        <v>14800.55023923445</v>
      </c>
      <c r="L36" s="151">
        <f t="shared" si="16"/>
        <v>7400.2751196172248</v>
      </c>
      <c r="M36" s="23"/>
      <c r="N36" s="23"/>
      <c r="O36" s="23"/>
      <c r="P36" s="34">
        <f t="shared" si="25"/>
        <v>2142210</v>
      </c>
      <c r="Q36" s="152">
        <f t="shared" si="26"/>
        <v>100000</v>
      </c>
      <c r="R36" s="34">
        <f t="shared" si="27"/>
        <v>2042210</v>
      </c>
      <c r="S36" s="34">
        <f t="shared" ca="1" si="28"/>
        <v>200330</v>
      </c>
      <c r="T36" s="34">
        <f t="shared" ca="1" si="29"/>
        <v>1941880</v>
      </c>
      <c r="U36" s="24">
        <v>1922210</v>
      </c>
      <c r="V36" s="34"/>
      <c r="W36" s="34"/>
      <c r="X36" s="34"/>
      <c r="Y36" s="24">
        <v>70000</v>
      </c>
      <c r="Z36" s="24">
        <v>140000</v>
      </c>
      <c r="AA36" s="24"/>
      <c r="AB36" s="24"/>
      <c r="AC36" s="24">
        <v>10000</v>
      </c>
      <c r="AD36" s="34">
        <f ca="1">IF(R36&gt;1060000,INDEX(간이세액표!A:L,MATCH(R36,간이세액표!A:A,3),F36+3),0)</f>
        <v>15570</v>
      </c>
      <c r="AE36" s="34">
        <f t="shared" ca="1" si="4"/>
        <v>1550</v>
      </c>
      <c r="AF36" s="46">
        <f t="shared" si="5"/>
        <v>89410</v>
      </c>
      <c r="AG36" s="46">
        <f t="shared" si="6"/>
        <v>67880</v>
      </c>
      <c r="AH36" s="46">
        <f t="shared" si="7"/>
        <v>8690</v>
      </c>
      <c r="AI36" s="46">
        <f t="shared" si="8"/>
        <v>17230</v>
      </c>
      <c r="AJ36" s="24"/>
      <c r="AK36" s="24"/>
      <c r="AL36" s="24"/>
      <c r="AN36" s="49">
        <f t="shared" si="17"/>
        <v>178820</v>
      </c>
      <c r="AO36" s="268">
        <v>89410</v>
      </c>
      <c r="AP36" s="49">
        <f t="shared" si="18"/>
        <v>89410</v>
      </c>
      <c r="AQ36" s="49">
        <f t="shared" si="19"/>
        <v>135760</v>
      </c>
      <c r="AR36" s="268">
        <v>67880</v>
      </c>
      <c r="AS36" s="49">
        <f t="shared" si="20"/>
        <v>67880</v>
      </c>
      <c r="AT36" s="49">
        <f t="shared" si="21"/>
        <v>17380</v>
      </c>
      <c r="AU36" s="268">
        <v>8690</v>
      </c>
      <c r="AV36" s="49">
        <f t="shared" si="22"/>
        <v>8690</v>
      </c>
      <c r="AW36" s="49">
        <f t="shared" si="23"/>
        <v>50730</v>
      </c>
      <c r="AX36" s="268">
        <v>17230</v>
      </c>
      <c r="AY36" s="49">
        <v>33500</v>
      </c>
      <c r="AZ36" s="49">
        <f t="shared" si="24"/>
        <v>15770</v>
      </c>
      <c r="BA36" s="49"/>
      <c r="BB36" s="268">
        <v>15770</v>
      </c>
    </row>
    <row r="37" spans="1:54" x14ac:dyDescent="0.3">
      <c r="A37" s="47">
        <v>32</v>
      </c>
      <c r="B37" s="94" t="str">
        <f t="shared" ca="1" si="9"/>
        <v>이명희</v>
      </c>
      <c r="C37" s="94" t="str">
        <f t="shared" ca="1" si="10"/>
        <v>670504-2******</v>
      </c>
      <c r="D37" s="94" t="str">
        <f t="shared" ca="1" si="11"/>
        <v>122여단 5대대</v>
      </c>
      <c r="E37" s="94" t="str">
        <f t="shared" ca="1" si="12"/>
        <v>민간조리원</v>
      </c>
      <c r="F37" s="95">
        <f t="shared" ca="1" si="13"/>
        <v>0</v>
      </c>
      <c r="G37" s="49"/>
      <c r="H37" s="49"/>
      <c r="I37" s="49"/>
      <c r="J37" s="151">
        <f t="shared" si="14"/>
        <v>9867.1</v>
      </c>
      <c r="K37" s="151">
        <f t="shared" si="15"/>
        <v>14800.55023923445</v>
      </c>
      <c r="L37" s="151">
        <f t="shared" si="16"/>
        <v>7400.2751196172248</v>
      </c>
      <c r="M37" s="23"/>
      <c r="N37" s="23"/>
      <c r="O37" s="23"/>
      <c r="P37" s="34">
        <f t="shared" si="25"/>
        <v>2142210</v>
      </c>
      <c r="Q37" s="152">
        <f t="shared" si="26"/>
        <v>100000</v>
      </c>
      <c r="R37" s="34">
        <f t="shared" si="27"/>
        <v>2042210</v>
      </c>
      <c r="S37" s="34">
        <f t="shared" ca="1" si="28"/>
        <v>196120</v>
      </c>
      <c r="T37" s="34">
        <f t="shared" ca="1" si="29"/>
        <v>1946090</v>
      </c>
      <c r="U37" s="24">
        <v>1922210</v>
      </c>
      <c r="V37" s="34"/>
      <c r="W37" s="34"/>
      <c r="X37" s="34"/>
      <c r="Y37" s="24">
        <v>70000</v>
      </c>
      <c r="Z37" s="24">
        <v>140000</v>
      </c>
      <c r="AA37" s="24"/>
      <c r="AB37" s="24"/>
      <c r="AC37" s="24">
        <v>10000</v>
      </c>
      <c r="AD37" s="34">
        <f ca="1">IF(R37&gt;1060000,INDEX(간이세액표!A:L,MATCH(R37,간이세액표!A:A,3),F37+3),0)</f>
        <v>20810</v>
      </c>
      <c r="AE37" s="34">
        <f t="shared" ca="1" si="4"/>
        <v>2080</v>
      </c>
      <c r="AF37" s="46">
        <f t="shared" si="5"/>
        <v>84460</v>
      </c>
      <c r="AG37" s="46">
        <f t="shared" si="6"/>
        <v>63920</v>
      </c>
      <c r="AH37" s="46">
        <f t="shared" si="7"/>
        <v>8180</v>
      </c>
      <c r="AI37" s="46">
        <f t="shared" si="8"/>
        <v>16670</v>
      </c>
      <c r="AJ37" s="24"/>
      <c r="AK37" s="24"/>
      <c r="AL37" s="24"/>
      <c r="AN37" s="49">
        <f t="shared" si="17"/>
        <v>168920</v>
      </c>
      <c r="AO37" s="268">
        <v>84460</v>
      </c>
      <c r="AP37" s="49">
        <f t="shared" si="18"/>
        <v>84460</v>
      </c>
      <c r="AQ37" s="49">
        <f t="shared" si="19"/>
        <v>127840</v>
      </c>
      <c r="AR37" s="268">
        <v>63920</v>
      </c>
      <c r="AS37" s="49">
        <f t="shared" si="20"/>
        <v>63920</v>
      </c>
      <c r="AT37" s="49">
        <f t="shared" si="21"/>
        <v>16360</v>
      </c>
      <c r="AU37" s="268">
        <v>8180</v>
      </c>
      <c r="AV37" s="49">
        <f t="shared" si="22"/>
        <v>8180</v>
      </c>
      <c r="AW37" s="49">
        <f t="shared" si="23"/>
        <v>49080</v>
      </c>
      <c r="AX37" s="268">
        <v>16670</v>
      </c>
      <c r="AY37" s="49">
        <v>32410</v>
      </c>
      <c r="AZ37" s="49">
        <f t="shared" si="24"/>
        <v>15260</v>
      </c>
      <c r="BA37" s="49"/>
      <c r="BB37" s="268">
        <v>15260</v>
      </c>
    </row>
    <row r="38" spans="1:54" x14ac:dyDescent="0.3">
      <c r="A38" s="47">
        <v>33</v>
      </c>
      <c r="B38" s="293" t="str">
        <f t="shared" ca="1" si="9"/>
        <v>손옥순</v>
      </c>
      <c r="C38" s="94" t="str">
        <f t="shared" ca="1" si="10"/>
        <v>660313-2******</v>
      </c>
      <c r="D38" s="94" t="str">
        <f t="shared" ca="1" si="11"/>
        <v>123여단 본부</v>
      </c>
      <c r="E38" s="94" t="str">
        <f t="shared" ca="1" si="12"/>
        <v>민간조리원</v>
      </c>
      <c r="F38" s="95">
        <f t="shared" ca="1" si="13"/>
        <v>1</v>
      </c>
      <c r="G38" s="49"/>
      <c r="H38" s="49"/>
      <c r="I38" s="49"/>
      <c r="J38" s="151">
        <f t="shared" si="14"/>
        <v>9867.1</v>
      </c>
      <c r="K38" s="151">
        <f t="shared" si="15"/>
        <v>14800.55023923445</v>
      </c>
      <c r="L38" s="151">
        <f t="shared" si="16"/>
        <v>7400.2751196172248</v>
      </c>
      <c r="M38" s="23"/>
      <c r="N38" s="23"/>
      <c r="O38" s="23"/>
      <c r="P38" s="34">
        <f t="shared" si="25"/>
        <v>2132210</v>
      </c>
      <c r="Q38" s="152">
        <f t="shared" si="26"/>
        <v>100000</v>
      </c>
      <c r="R38" s="34">
        <f t="shared" si="27"/>
        <v>2032210</v>
      </c>
      <c r="S38" s="34">
        <f t="shared" ca="1" si="28"/>
        <v>199220</v>
      </c>
      <c r="T38" s="34">
        <f t="shared" ca="1" si="29"/>
        <v>1932990</v>
      </c>
      <c r="U38" s="24">
        <v>1922210</v>
      </c>
      <c r="V38" s="34"/>
      <c r="W38" s="34"/>
      <c r="X38" s="34"/>
      <c r="Y38" s="24">
        <v>70000</v>
      </c>
      <c r="Z38" s="24">
        <v>140000</v>
      </c>
      <c r="AA38" s="24"/>
      <c r="AB38" s="24"/>
      <c r="AC38" s="24">
        <v>0</v>
      </c>
      <c r="AD38" s="34">
        <f ca="1">IF(R38&gt;1060000,INDEX(간이세액표!A:L,MATCH(R38,간이세액표!A:A,3),F38+3),0)</f>
        <v>15370</v>
      </c>
      <c r="AE38" s="34">
        <f t="shared" ca="1" si="4"/>
        <v>1530</v>
      </c>
      <c r="AF38" s="46">
        <f t="shared" si="5"/>
        <v>89950</v>
      </c>
      <c r="AG38" s="46">
        <f t="shared" si="6"/>
        <v>68760</v>
      </c>
      <c r="AH38" s="46">
        <f t="shared" si="7"/>
        <v>6160</v>
      </c>
      <c r="AI38" s="46">
        <f t="shared" si="8"/>
        <v>17450</v>
      </c>
      <c r="AJ38" s="24"/>
      <c r="AK38" s="24"/>
      <c r="AL38" s="24"/>
      <c r="AN38" s="49">
        <f t="shared" si="17"/>
        <v>179900</v>
      </c>
      <c r="AO38" s="268">
        <v>89950</v>
      </c>
      <c r="AP38" s="49">
        <f t="shared" si="18"/>
        <v>89950</v>
      </c>
      <c r="AQ38" s="49">
        <f t="shared" si="19"/>
        <v>137520</v>
      </c>
      <c r="AR38" s="268">
        <v>68760</v>
      </c>
      <c r="AS38" s="49">
        <f t="shared" si="20"/>
        <v>68760</v>
      </c>
      <c r="AT38" s="49">
        <f t="shared" si="21"/>
        <v>12320</v>
      </c>
      <c r="AU38" s="268">
        <v>6160</v>
      </c>
      <c r="AV38" s="49">
        <f t="shared" si="22"/>
        <v>6160</v>
      </c>
      <c r="AW38" s="49">
        <f t="shared" si="23"/>
        <v>51380</v>
      </c>
      <c r="AX38" s="268">
        <v>17450</v>
      </c>
      <c r="AY38" s="49">
        <v>33930</v>
      </c>
      <c r="AZ38" s="49">
        <f t="shared" si="24"/>
        <v>15980</v>
      </c>
      <c r="BA38" s="49"/>
      <c r="BB38" s="268">
        <v>15980</v>
      </c>
    </row>
    <row r="39" spans="1:54" x14ac:dyDescent="0.3">
      <c r="A39" s="47">
        <v>34</v>
      </c>
      <c r="B39" s="293" t="str">
        <f t="shared" ca="1" si="9"/>
        <v>이영미</v>
      </c>
      <c r="C39" s="94" t="str">
        <f t="shared" ca="1" si="10"/>
        <v>701226-2******</v>
      </c>
      <c r="D39" s="94" t="str">
        <f t="shared" ca="1" si="11"/>
        <v>123여단 본부</v>
      </c>
      <c r="E39" s="94" t="str">
        <f t="shared" ca="1" si="12"/>
        <v>민간조리원</v>
      </c>
      <c r="F39" s="95">
        <f t="shared" ca="1" si="13"/>
        <v>0</v>
      </c>
      <c r="G39" s="49"/>
      <c r="H39" s="49"/>
      <c r="I39" s="49"/>
      <c r="J39" s="151">
        <f t="shared" si="14"/>
        <v>9867.1</v>
      </c>
      <c r="K39" s="151">
        <f t="shared" si="15"/>
        <v>14800.55023923445</v>
      </c>
      <c r="L39" s="151">
        <f t="shared" si="16"/>
        <v>7400.2751196172248</v>
      </c>
      <c r="M39" s="23"/>
      <c r="N39" s="23"/>
      <c r="O39" s="23"/>
      <c r="P39" s="34">
        <f t="shared" si="25"/>
        <v>2132210</v>
      </c>
      <c r="Q39" s="152">
        <f t="shared" si="26"/>
        <v>100000</v>
      </c>
      <c r="R39" s="34">
        <f t="shared" si="27"/>
        <v>2032210</v>
      </c>
      <c r="S39" s="34">
        <f t="shared" ca="1" si="28"/>
        <v>226680</v>
      </c>
      <c r="T39" s="34">
        <f t="shared" ca="1" si="29"/>
        <v>1905530</v>
      </c>
      <c r="U39" s="24">
        <v>1922210</v>
      </c>
      <c r="V39" s="34"/>
      <c r="W39" s="34"/>
      <c r="X39" s="34"/>
      <c r="Y39" s="24">
        <v>70000</v>
      </c>
      <c r="Z39" s="24">
        <v>140000</v>
      </c>
      <c r="AA39" s="24"/>
      <c r="AB39" s="24"/>
      <c r="AC39" s="24">
        <v>0</v>
      </c>
      <c r="AD39" s="34">
        <f ca="1">IF(R39&gt;1060000,INDEX(간이세액표!A:L,MATCH(R39,간이세액표!A:A,3),F39+3),0)</f>
        <v>20490</v>
      </c>
      <c r="AE39" s="34">
        <f t="shared" ca="1" si="4"/>
        <v>2040</v>
      </c>
      <c r="AF39" s="46">
        <f t="shared" si="5"/>
        <v>97740</v>
      </c>
      <c r="AG39" s="46">
        <f t="shared" si="6"/>
        <v>77000</v>
      </c>
      <c r="AH39" s="46">
        <f t="shared" si="7"/>
        <v>9860</v>
      </c>
      <c r="AI39" s="46">
        <f t="shared" si="8"/>
        <v>19550</v>
      </c>
      <c r="AJ39" s="24"/>
      <c r="AK39" s="24"/>
      <c r="AL39" s="24"/>
      <c r="AN39" s="49">
        <f t="shared" si="17"/>
        <v>195480</v>
      </c>
      <c r="AO39" s="268">
        <v>97740</v>
      </c>
      <c r="AP39" s="49">
        <f t="shared" si="18"/>
        <v>97740</v>
      </c>
      <c r="AQ39" s="49">
        <f t="shared" si="19"/>
        <v>154000</v>
      </c>
      <c r="AR39" s="268">
        <v>77000</v>
      </c>
      <c r="AS39" s="49">
        <f t="shared" si="20"/>
        <v>77000</v>
      </c>
      <c r="AT39" s="49">
        <f t="shared" si="21"/>
        <v>19720</v>
      </c>
      <c r="AU39" s="268">
        <v>9860</v>
      </c>
      <c r="AV39" s="49">
        <f t="shared" si="22"/>
        <v>9860</v>
      </c>
      <c r="AW39" s="49">
        <f t="shared" si="23"/>
        <v>57560</v>
      </c>
      <c r="AX39" s="268">
        <v>19550</v>
      </c>
      <c r="AY39" s="49">
        <v>38010</v>
      </c>
      <c r="AZ39" s="49">
        <f t="shared" si="24"/>
        <v>17890</v>
      </c>
      <c r="BA39" s="49"/>
      <c r="BB39" s="268">
        <v>17890</v>
      </c>
    </row>
    <row r="40" spans="1:54" x14ac:dyDescent="0.3">
      <c r="A40" s="47">
        <v>35</v>
      </c>
      <c r="B40" s="94" t="str">
        <f t="shared" ca="1" si="9"/>
        <v>안성애</v>
      </c>
      <c r="C40" s="94" t="str">
        <f t="shared" ca="1" si="10"/>
        <v>740913-2******</v>
      </c>
      <c r="D40" s="94" t="str">
        <f t="shared" ca="1" si="11"/>
        <v>123여단 2대대</v>
      </c>
      <c r="E40" s="94" t="str">
        <f t="shared" ca="1" si="12"/>
        <v>민간조리원</v>
      </c>
      <c r="F40" s="95">
        <f t="shared" ca="1" si="13"/>
        <v>1</v>
      </c>
      <c r="G40" s="49"/>
      <c r="H40" s="49"/>
      <c r="I40" s="49"/>
      <c r="J40" s="151">
        <f t="shared" si="14"/>
        <v>9867.1</v>
      </c>
      <c r="K40" s="151">
        <f t="shared" si="15"/>
        <v>14800.55023923445</v>
      </c>
      <c r="L40" s="151">
        <f t="shared" si="16"/>
        <v>7400.2751196172248</v>
      </c>
      <c r="M40" s="23"/>
      <c r="N40" s="23"/>
      <c r="O40" s="23"/>
      <c r="P40" s="34">
        <f t="shared" si="25"/>
        <v>2142210</v>
      </c>
      <c r="Q40" s="152">
        <f t="shared" si="26"/>
        <v>100000</v>
      </c>
      <c r="R40" s="34">
        <f t="shared" si="27"/>
        <v>2042210</v>
      </c>
      <c r="S40" s="34">
        <f t="shared" ca="1" si="28"/>
        <v>205080</v>
      </c>
      <c r="T40" s="34">
        <f t="shared" ca="1" si="29"/>
        <v>1937130</v>
      </c>
      <c r="U40" s="24">
        <v>1922210</v>
      </c>
      <c r="V40" s="34"/>
      <c r="W40" s="34"/>
      <c r="X40" s="34"/>
      <c r="Y40" s="24">
        <v>70000</v>
      </c>
      <c r="Z40" s="24">
        <v>140000</v>
      </c>
      <c r="AA40" s="24"/>
      <c r="AB40" s="24"/>
      <c r="AC40" s="24">
        <v>10000</v>
      </c>
      <c r="AD40" s="34">
        <f ca="1">IF(R40&gt;1060000,INDEX(간이세액표!A:L,MATCH(R40,간이세액표!A:A,3),F40+3),0)</f>
        <v>15570</v>
      </c>
      <c r="AE40" s="34">
        <f t="shared" ca="1" si="4"/>
        <v>1550</v>
      </c>
      <c r="AF40" s="46">
        <f t="shared" si="5"/>
        <v>91660</v>
      </c>
      <c r="AG40" s="46">
        <f t="shared" si="6"/>
        <v>69690</v>
      </c>
      <c r="AH40" s="46">
        <f t="shared" si="7"/>
        <v>8920</v>
      </c>
      <c r="AI40" s="46">
        <f t="shared" si="8"/>
        <v>17690</v>
      </c>
      <c r="AJ40" s="24"/>
      <c r="AK40" s="24"/>
      <c r="AL40" s="24"/>
      <c r="AN40" s="49">
        <f t="shared" si="17"/>
        <v>183320</v>
      </c>
      <c r="AO40" s="268">
        <v>91660</v>
      </c>
      <c r="AP40" s="49">
        <f t="shared" si="18"/>
        <v>91660</v>
      </c>
      <c r="AQ40" s="49">
        <f t="shared" si="19"/>
        <v>139380</v>
      </c>
      <c r="AR40" s="268">
        <v>69690</v>
      </c>
      <c r="AS40" s="49">
        <f t="shared" si="20"/>
        <v>69690</v>
      </c>
      <c r="AT40" s="49">
        <f t="shared" si="21"/>
        <v>17840</v>
      </c>
      <c r="AU40" s="268">
        <v>8920</v>
      </c>
      <c r="AV40" s="49">
        <f t="shared" si="22"/>
        <v>8920</v>
      </c>
      <c r="AW40" s="49">
        <f t="shared" si="23"/>
        <v>52090</v>
      </c>
      <c r="AX40" s="268">
        <v>17690</v>
      </c>
      <c r="AY40" s="49">
        <v>34400</v>
      </c>
      <c r="AZ40" s="49">
        <f t="shared" si="24"/>
        <v>16200</v>
      </c>
      <c r="BA40" s="49"/>
      <c r="BB40" s="268">
        <v>16200</v>
      </c>
    </row>
    <row r="41" spans="1:54" x14ac:dyDescent="0.3">
      <c r="A41" s="47">
        <v>36</v>
      </c>
      <c r="B41" s="293" t="str">
        <f t="shared" ca="1" si="9"/>
        <v>박순정</v>
      </c>
      <c r="C41" s="94" t="str">
        <f t="shared" ca="1" si="10"/>
        <v>710912-2******</v>
      </c>
      <c r="D41" s="94" t="str">
        <f t="shared" ca="1" si="11"/>
        <v>123여단 3대대</v>
      </c>
      <c r="E41" s="94" t="str">
        <f t="shared" ca="1" si="12"/>
        <v>민간조리원</v>
      </c>
      <c r="F41" s="95">
        <f t="shared" ca="1" si="13"/>
        <v>0</v>
      </c>
      <c r="G41" s="49"/>
      <c r="H41" s="49"/>
      <c r="I41" s="49"/>
      <c r="J41" s="151">
        <f t="shared" si="14"/>
        <v>9867.1</v>
      </c>
      <c r="K41" s="151">
        <f t="shared" si="15"/>
        <v>14800.55023923445</v>
      </c>
      <c r="L41" s="151">
        <f t="shared" si="16"/>
        <v>7400.2751196172248</v>
      </c>
      <c r="M41" s="23"/>
      <c r="N41" s="23"/>
      <c r="O41" s="23"/>
      <c r="P41" s="34">
        <f t="shared" si="25"/>
        <v>2132210</v>
      </c>
      <c r="Q41" s="152">
        <f t="shared" si="26"/>
        <v>100000</v>
      </c>
      <c r="R41" s="34">
        <f t="shared" si="27"/>
        <v>2032210</v>
      </c>
      <c r="S41" s="34">
        <f t="shared" ca="1" si="28"/>
        <v>218860</v>
      </c>
      <c r="T41" s="34">
        <f t="shared" ca="1" si="29"/>
        <v>1913350</v>
      </c>
      <c r="U41" s="24">
        <v>1922210</v>
      </c>
      <c r="V41" s="34"/>
      <c r="W41" s="34"/>
      <c r="X41" s="34"/>
      <c r="Y41" s="24">
        <v>70000</v>
      </c>
      <c r="Z41" s="24">
        <v>140000</v>
      </c>
      <c r="AA41" s="24"/>
      <c r="AB41" s="24"/>
      <c r="AC41" s="24">
        <v>0</v>
      </c>
      <c r="AD41" s="34">
        <f ca="1">IF(R41&gt;1060000,INDEX(간이세액표!A:L,MATCH(R41,간이세액표!A:A,3),F41+3),0)</f>
        <v>20490</v>
      </c>
      <c r="AE41" s="34">
        <f t="shared" ca="1" si="4"/>
        <v>2040</v>
      </c>
      <c r="AF41" s="46">
        <f t="shared" si="5"/>
        <v>94000</v>
      </c>
      <c r="AG41" s="46">
        <f t="shared" si="6"/>
        <v>74050</v>
      </c>
      <c r="AH41" s="46">
        <f t="shared" si="7"/>
        <v>9480</v>
      </c>
      <c r="AI41" s="46">
        <f t="shared" si="8"/>
        <v>18800</v>
      </c>
      <c r="AJ41" s="24"/>
      <c r="AK41" s="24"/>
      <c r="AL41" s="24"/>
      <c r="AN41" s="49">
        <f t="shared" si="17"/>
        <v>188000</v>
      </c>
      <c r="AO41" s="268">
        <v>94000</v>
      </c>
      <c r="AP41" s="49">
        <f t="shared" si="18"/>
        <v>94000</v>
      </c>
      <c r="AQ41" s="49">
        <f t="shared" si="19"/>
        <v>148100</v>
      </c>
      <c r="AR41" s="268">
        <v>74050</v>
      </c>
      <c r="AS41" s="49">
        <f t="shared" si="20"/>
        <v>74050</v>
      </c>
      <c r="AT41" s="49">
        <f t="shared" si="21"/>
        <v>18960</v>
      </c>
      <c r="AU41" s="268">
        <v>9480</v>
      </c>
      <c r="AV41" s="49">
        <f t="shared" si="22"/>
        <v>9480</v>
      </c>
      <c r="AW41" s="49">
        <f t="shared" si="23"/>
        <v>55350</v>
      </c>
      <c r="AX41" s="268">
        <v>18800</v>
      </c>
      <c r="AY41" s="49">
        <v>36550</v>
      </c>
      <c r="AZ41" s="49">
        <f t="shared" si="24"/>
        <v>17210</v>
      </c>
      <c r="BA41" s="49"/>
      <c r="BB41" s="268">
        <v>17210</v>
      </c>
    </row>
    <row r="42" spans="1:54" x14ac:dyDescent="0.3">
      <c r="A42" s="47">
        <v>37</v>
      </c>
      <c r="B42" s="293" t="str">
        <f t="shared" ca="1" si="9"/>
        <v>송금연</v>
      </c>
      <c r="C42" s="94" t="str">
        <f t="shared" ca="1" si="10"/>
        <v>740111-2******</v>
      </c>
      <c r="D42" s="94" t="str">
        <f t="shared" ca="1" si="11"/>
        <v>123여단 3대대</v>
      </c>
      <c r="E42" s="94" t="str">
        <f t="shared" ca="1" si="12"/>
        <v>민간조리원</v>
      </c>
      <c r="F42" s="95">
        <f t="shared" ca="1" si="13"/>
        <v>0</v>
      </c>
      <c r="G42" s="49"/>
      <c r="H42" s="49"/>
      <c r="I42" s="49"/>
      <c r="J42" s="151">
        <f t="shared" si="14"/>
        <v>9867.1</v>
      </c>
      <c r="K42" s="151">
        <f t="shared" si="15"/>
        <v>14800.55023923445</v>
      </c>
      <c r="L42" s="151">
        <f t="shared" si="16"/>
        <v>7400.2751196172248</v>
      </c>
      <c r="M42" s="23"/>
      <c r="N42" s="23"/>
      <c r="O42" s="23"/>
      <c r="P42" s="34">
        <f t="shared" si="25"/>
        <v>2132210</v>
      </c>
      <c r="Q42" s="152">
        <f t="shared" si="26"/>
        <v>100000</v>
      </c>
      <c r="R42" s="34">
        <f t="shared" si="27"/>
        <v>2032210</v>
      </c>
      <c r="S42" s="34">
        <f t="shared" ca="1" si="28"/>
        <v>22530</v>
      </c>
      <c r="T42" s="34">
        <f t="shared" ca="1" si="29"/>
        <v>2109680</v>
      </c>
      <c r="U42" s="24">
        <v>1922210</v>
      </c>
      <c r="V42" s="34"/>
      <c r="W42" s="34"/>
      <c r="X42" s="34"/>
      <c r="Y42" s="24">
        <v>70000</v>
      </c>
      <c r="Z42" s="24">
        <v>140000</v>
      </c>
      <c r="AA42" s="24"/>
      <c r="AB42" s="24"/>
      <c r="AC42" s="24">
        <v>0</v>
      </c>
      <c r="AD42" s="34">
        <f ca="1">IF(R42&gt;1060000,INDEX(간이세액표!A:L,MATCH(R42,간이세액표!A:A,3),F42+3),0)</f>
        <v>20490</v>
      </c>
      <c r="AE42" s="34">
        <f t="shared" ca="1" si="4"/>
        <v>2040</v>
      </c>
      <c r="AF42" s="46">
        <f t="shared" si="5"/>
        <v>0</v>
      </c>
      <c r="AG42" s="46">
        <f t="shared" si="6"/>
        <v>0</v>
      </c>
      <c r="AH42" s="46">
        <f t="shared" si="7"/>
        <v>0</v>
      </c>
      <c r="AI42" s="46">
        <f t="shared" si="8"/>
        <v>0</v>
      </c>
      <c r="AJ42" s="24"/>
      <c r="AK42" s="24"/>
      <c r="AL42" s="24"/>
      <c r="AN42" s="49">
        <f t="shared" si="17"/>
        <v>0</v>
      </c>
      <c r="AO42" s="268"/>
      <c r="AP42" s="49">
        <f t="shared" si="18"/>
        <v>0</v>
      </c>
      <c r="AQ42" s="49">
        <f t="shared" si="19"/>
        <v>0</v>
      </c>
      <c r="AR42" s="268"/>
      <c r="AS42" s="49">
        <f t="shared" si="20"/>
        <v>0</v>
      </c>
      <c r="AT42" s="49">
        <f t="shared" si="21"/>
        <v>0</v>
      </c>
      <c r="AU42" s="268"/>
      <c r="AV42" s="49"/>
      <c r="AW42" s="49">
        <f t="shared" si="23"/>
        <v>0</v>
      </c>
      <c r="AX42" s="268"/>
      <c r="AY42" s="49"/>
      <c r="AZ42" s="49">
        <f t="shared" si="24"/>
        <v>0</v>
      </c>
      <c r="BA42" s="49"/>
      <c r="BB42" s="268">
        <v>0</v>
      </c>
    </row>
    <row r="43" spans="1:54" x14ac:dyDescent="0.3">
      <c r="A43" s="47">
        <v>38</v>
      </c>
      <c r="B43" s="293" t="str">
        <f t="shared" ca="1" si="9"/>
        <v>김소희</v>
      </c>
      <c r="C43" s="94" t="str">
        <f t="shared" ca="1" si="10"/>
        <v>700828-2******</v>
      </c>
      <c r="D43" s="94" t="str">
        <f t="shared" ca="1" si="11"/>
        <v>123여단 5대대</v>
      </c>
      <c r="E43" s="94" t="str">
        <f t="shared" ca="1" si="12"/>
        <v>민간조리원</v>
      </c>
      <c r="F43" s="95">
        <f t="shared" ca="1" si="13"/>
        <v>1</v>
      </c>
      <c r="G43" s="49"/>
      <c r="H43" s="49"/>
      <c r="I43" s="49"/>
      <c r="J43" s="151">
        <f t="shared" si="14"/>
        <v>9867.1</v>
      </c>
      <c r="K43" s="151">
        <f t="shared" si="15"/>
        <v>14800.55023923445</v>
      </c>
      <c r="L43" s="151">
        <f t="shared" si="16"/>
        <v>7400.2751196172248</v>
      </c>
      <c r="M43" s="23"/>
      <c r="N43" s="23"/>
      <c r="O43" s="23"/>
      <c r="P43" s="34">
        <f t="shared" si="25"/>
        <v>2132210</v>
      </c>
      <c r="Q43" s="152">
        <f t="shared" si="26"/>
        <v>100000</v>
      </c>
      <c r="R43" s="34">
        <f t="shared" si="27"/>
        <v>2032210</v>
      </c>
      <c r="S43" s="34">
        <f t="shared" ca="1" si="28"/>
        <v>197990</v>
      </c>
      <c r="T43" s="34">
        <f t="shared" ca="1" si="29"/>
        <v>1934220</v>
      </c>
      <c r="U43" s="24">
        <v>1922210</v>
      </c>
      <c r="V43" s="34"/>
      <c r="W43" s="34"/>
      <c r="X43" s="34"/>
      <c r="Y43" s="24">
        <v>70000</v>
      </c>
      <c r="Z43" s="24">
        <v>140000</v>
      </c>
      <c r="AA43" s="24"/>
      <c r="AB43" s="24"/>
      <c r="AC43" s="24">
        <v>0</v>
      </c>
      <c r="AD43" s="34">
        <f ca="1">IF(R43&gt;1060000,INDEX(간이세액표!A:L,MATCH(R43,간이세액표!A:A,3),F43+3),0)</f>
        <v>15370</v>
      </c>
      <c r="AE43" s="34">
        <f t="shared" ca="1" si="4"/>
        <v>1530</v>
      </c>
      <c r="AF43" s="46">
        <f t="shared" si="5"/>
        <v>85860</v>
      </c>
      <c r="AG43" s="46">
        <f t="shared" si="6"/>
        <v>68920</v>
      </c>
      <c r="AH43" s="46">
        <f t="shared" si="7"/>
        <v>8820</v>
      </c>
      <c r="AI43" s="46">
        <f t="shared" si="8"/>
        <v>17490</v>
      </c>
      <c r="AJ43" s="24"/>
      <c r="AK43" s="24"/>
      <c r="AL43" s="24"/>
      <c r="AN43" s="49">
        <f t="shared" si="17"/>
        <v>171720</v>
      </c>
      <c r="AO43" s="268">
        <v>85860</v>
      </c>
      <c r="AP43" s="49">
        <f t="shared" si="18"/>
        <v>85860</v>
      </c>
      <c r="AQ43" s="49">
        <f t="shared" si="19"/>
        <v>137840</v>
      </c>
      <c r="AR43" s="268">
        <v>68920</v>
      </c>
      <c r="AS43" s="49">
        <f t="shared" si="20"/>
        <v>68920</v>
      </c>
      <c r="AT43" s="49">
        <f t="shared" si="21"/>
        <v>17640</v>
      </c>
      <c r="AU43" s="268">
        <v>8820</v>
      </c>
      <c r="AV43" s="49">
        <f t="shared" si="22"/>
        <v>8820</v>
      </c>
      <c r="AW43" s="49">
        <f t="shared" si="23"/>
        <v>51500</v>
      </c>
      <c r="AX43" s="268">
        <v>17490</v>
      </c>
      <c r="AY43" s="49">
        <v>34010</v>
      </c>
      <c r="AZ43" s="49">
        <f t="shared" si="24"/>
        <v>16020</v>
      </c>
      <c r="BA43" s="49"/>
      <c r="BB43" s="268">
        <v>16020</v>
      </c>
    </row>
    <row r="44" spans="1:54" x14ac:dyDescent="0.3">
      <c r="A44" s="47">
        <v>39</v>
      </c>
      <c r="B44" s="293" t="str">
        <f t="shared" ca="1" si="9"/>
        <v>서숙경</v>
      </c>
      <c r="C44" s="94" t="str">
        <f t="shared" ca="1" si="10"/>
        <v>670617-2******</v>
      </c>
      <c r="D44" s="94" t="str">
        <f t="shared" ca="1" si="11"/>
        <v>123여단 5대대</v>
      </c>
      <c r="E44" s="94" t="str">
        <f t="shared" ca="1" si="12"/>
        <v>민간조리원</v>
      </c>
      <c r="F44" s="95">
        <f t="shared" ca="1" si="13"/>
        <v>0</v>
      </c>
      <c r="G44" s="49"/>
      <c r="H44" s="49"/>
      <c r="I44" s="49"/>
      <c r="J44" s="151">
        <f t="shared" si="14"/>
        <v>9867.1</v>
      </c>
      <c r="K44" s="151">
        <f t="shared" si="15"/>
        <v>14800.55023923445</v>
      </c>
      <c r="L44" s="151">
        <f t="shared" si="16"/>
        <v>7400.2751196172248</v>
      </c>
      <c r="M44" s="23"/>
      <c r="N44" s="23"/>
      <c r="O44" s="23"/>
      <c r="P44" s="34">
        <f t="shared" si="25"/>
        <v>2132210</v>
      </c>
      <c r="Q44" s="152">
        <f t="shared" si="26"/>
        <v>100000</v>
      </c>
      <c r="R44" s="34">
        <f t="shared" si="27"/>
        <v>2032210</v>
      </c>
      <c r="S44" s="34">
        <f t="shared" ca="1" si="28"/>
        <v>226680</v>
      </c>
      <c r="T44" s="34">
        <f t="shared" ca="1" si="29"/>
        <v>1905530</v>
      </c>
      <c r="U44" s="24">
        <v>1922210</v>
      </c>
      <c r="V44" s="34"/>
      <c r="W44" s="34"/>
      <c r="X44" s="34"/>
      <c r="Y44" s="24">
        <v>70000</v>
      </c>
      <c r="Z44" s="24">
        <v>140000</v>
      </c>
      <c r="AA44" s="24"/>
      <c r="AB44" s="24"/>
      <c r="AC44" s="24">
        <v>0</v>
      </c>
      <c r="AD44" s="34">
        <f ca="1">IF(R44&gt;1060000,INDEX(간이세액표!A:L,MATCH(R44,간이세액표!A:A,3),F44+3),0)</f>
        <v>20490</v>
      </c>
      <c r="AE44" s="34">
        <f t="shared" ca="1" si="4"/>
        <v>2040</v>
      </c>
      <c r="AF44" s="46">
        <f t="shared" si="5"/>
        <v>97740</v>
      </c>
      <c r="AG44" s="46">
        <f t="shared" si="6"/>
        <v>77000</v>
      </c>
      <c r="AH44" s="46">
        <f t="shared" si="7"/>
        <v>9860</v>
      </c>
      <c r="AI44" s="46">
        <f t="shared" si="8"/>
        <v>19550</v>
      </c>
      <c r="AJ44" s="24"/>
      <c r="AK44" s="24"/>
      <c r="AL44" s="24"/>
      <c r="AN44" s="49">
        <f t="shared" si="17"/>
        <v>195480</v>
      </c>
      <c r="AO44" s="268">
        <v>97740</v>
      </c>
      <c r="AP44" s="49">
        <f t="shared" si="18"/>
        <v>97740</v>
      </c>
      <c r="AQ44" s="49">
        <f t="shared" si="19"/>
        <v>154000</v>
      </c>
      <c r="AR44" s="268">
        <v>77000</v>
      </c>
      <c r="AS44" s="49">
        <f t="shared" si="20"/>
        <v>77000</v>
      </c>
      <c r="AT44" s="49">
        <f t="shared" si="21"/>
        <v>19720</v>
      </c>
      <c r="AU44" s="268">
        <v>9860</v>
      </c>
      <c r="AV44" s="49">
        <f t="shared" si="22"/>
        <v>9860</v>
      </c>
      <c r="AW44" s="49">
        <f t="shared" si="23"/>
        <v>57560</v>
      </c>
      <c r="AX44" s="268">
        <v>19550</v>
      </c>
      <c r="AY44" s="49">
        <v>38010</v>
      </c>
      <c r="AZ44" s="49">
        <f t="shared" si="24"/>
        <v>17890</v>
      </c>
      <c r="BA44" s="49"/>
      <c r="BB44" s="268">
        <v>17890</v>
      </c>
    </row>
    <row r="45" spans="1:54" x14ac:dyDescent="0.3">
      <c r="A45" s="47">
        <v>40</v>
      </c>
      <c r="B45" s="300" t="str">
        <f t="shared" ca="1" si="9"/>
        <v>박정희</v>
      </c>
      <c r="C45" s="94" t="str">
        <f t="shared" ca="1" si="10"/>
        <v>610318-2******</v>
      </c>
      <c r="D45" s="94" t="str">
        <f t="shared" ca="1" si="11"/>
        <v>신교대대</v>
      </c>
      <c r="E45" s="94" t="str">
        <f t="shared" ca="1" si="12"/>
        <v>민간조리원</v>
      </c>
      <c r="F45" s="95">
        <f t="shared" ca="1" si="13"/>
        <v>0</v>
      </c>
      <c r="G45" s="49"/>
      <c r="H45" s="49"/>
      <c r="I45" s="49"/>
      <c r="J45" s="151">
        <f t="shared" si="14"/>
        <v>9867.1</v>
      </c>
      <c r="K45" s="151">
        <f t="shared" si="15"/>
        <v>14800.55023923445</v>
      </c>
      <c r="L45" s="151">
        <f t="shared" si="16"/>
        <v>7400.2751196172248</v>
      </c>
      <c r="M45" s="23"/>
      <c r="N45" s="23"/>
      <c r="O45" s="23"/>
      <c r="P45" s="34">
        <f t="shared" si="25"/>
        <v>2132210</v>
      </c>
      <c r="Q45" s="152">
        <f t="shared" si="26"/>
        <v>100000</v>
      </c>
      <c r="R45" s="34">
        <f t="shared" si="27"/>
        <v>2032210</v>
      </c>
      <c r="S45" s="34">
        <f t="shared" ca="1" si="28"/>
        <v>119480</v>
      </c>
      <c r="T45" s="34">
        <f t="shared" ca="1" si="29"/>
        <v>2012730</v>
      </c>
      <c r="U45" s="24">
        <v>1922210</v>
      </c>
      <c r="V45" s="34"/>
      <c r="W45" s="34"/>
      <c r="X45" s="34"/>
      <c r="Y45" s="24">
        <v>70000</v>
      </c>
      <c r="Z45" s="24">
        <v>140000</v>
      </c>
      <c r="AA45" s="24"/>
      <c r="AB45" s="24"/>
      <c r="AC45" s="24">
        <v>0</v>
      </c>
      <c r="AD45" s="34">
        <f ca="1">IF(R45&gt;1060000,INDEX(간이세액표!A:L,MATCH(R45,간이세액표!A:A,3),F45+3),0)</f>
        <v>20490</v>
      </c>
      <c r="AE45" s="34">
        <f t="shared" ca="1" si="4"/>
        <v>2040</v>
      </c>
      <c r="AF45" s="46">
        <f t="shared" si="5"/>
        <v>0</v>
      </c>
      <c r="AG45" s="46">
        <f t="shared" si="6"/>
        <v>70160</v>
      </c>
      <c r="AH45" s="46">
        <f t="shared" si="7"/>
        <v>8980</v>
      </c>
      <c r="AI45" s="46">
        <f t="shared" si="8"/>
        <v>17810</v>
      </c>
      <c r="AJ45" s="24"/>
      <c r="AK45" s="24"/>
      <c r="AL45" s="24"/>
      <c r="AN45" s="49">
        <f t="shared" si="17"/>
        <v>0</v>
      </c>
      <c r="AO45" s="268">
        <v>0</v>
      </c>
      <c r="AP45" s="49">
        <f t="shared" si="18"/>
        <v>0</v>
      </c>
      <c r="AQ45" s="49">
        <f t="shared" si="19"/>
        <v>140320</v>
      </c>
      <c r="AR45" s="268">
        <v>70160</v>
      </c>
      <c r="AS45" s="49">
        <f t="shared" si="20"/>
        <v>70160</v>
      </c>
      <c r="AT45" s="49">
        <f t="shared" si="21"/>
        <v>17960</v>
      </c>
      <c r="AU45" s="268">
        <v>8980</v>
      </c>
      <c r="AV45" s="49">
        <f t="shared" si="22"/>
        <v>8980</v>
      </c>
      <c r="AW45" s="49">
        <f t="shared" si="23"/>
        <v>52440</v>
      </c>
      <c r="AX45" s="268">
        <v>17810</v>
      </c>
      <c r="AY45" s="49">
        <v>34630</v>
      </c>
      <c r="AZ45" s="49">
        <f t="shared" si="24"/>
        <v>16310</v>
      </c>
      <c r="BA45" s="49"/>
      <c r="BB45" s="268">
        <v>16310</v>
      </c>
    </row>
    <row r="46" spans="1:54" x14ac:dyDescent="0.3">
      <c r="A46" s="47">
        <v>41</v>
      </c>
      <c r="B46" s="293" t="str">
        <f t="shared" ca="1" si="9"/>
        <v>김향옥</v>
      </c>
      <c r="C46" s="94" t="str">
        <f t="shared" ca="1" si="10"/>
        <v>650910-2******</v>
      </c>
      <c r="D46" s="94" t="str">
        <f t="shared" ca="1" si="11"/>
        <v>신교대대</v>
      </c>
      <c r="E46" s="94" t="str">
        <f t="shared" ca="1" si="12"/>
        <v>민간조리원</v>
      </c>
      <c r="F46" s="95">
        <f t="shared" ca="1" si="13"/>
        <v>0</v>
      </c>
      <c r="G46" s="49"/>
      <c r="H46" s="49"/>
      <c r="I46" s="49"/>
      <c r="J46" s="151">
        <f t="shared" si="14"/>
        <v>9867.1</v>
      </c>
      <c r="K46" s="151">
        <f t="shared" si="15"/>
        <v>14800.55023923445</v>
      </c>
      <c r="L46" s="151">
        <f t="shared" si="16"/>
        <v>7400.2751196172248</v>
      </c>
      <c r="M46" s="23"/>
      <c r="N46" s="23"/>
      <c r="O46" s="23"/>
      <c r="P46" s="34">
        <f t="shared" si="25"/>
        <v>2132210</v>
      </c>
      <c r="Q46" s="152">
        <f t="shared" si="26"/>
        <v>100000</v>
      </c>
      <c r="R46" s="34">
        <f t="shared" si="27"/>
        <v>2032210</v>
      </c>
      <c r="S46" s="34">
        <f t="shared" ca="1" si="28"/>
        <v>218860</v>
      </c>
      <c r="T46" s="34">
        <f t="shared" ca="1" si="29"/>
        <v>1913350</v>
      </c>
      <c r="U46" s="24">
        <v>1922210</v>
      </c>
      <c r="V46" s="34"/>
      <c r="W46" s="34"/>
      <c r="X46" s="34"/>
      <c r="Y46" s="24">
        <v>70000</v>
      </c>
      <c r="Z46" s="24">
        <v>140000</v>
      </c>
      <c r="AA46" s="24"/>
      <c r="AB46" s="24"/>
      <c r="AC46" s="24">
        <v>0</v>
      </c>
      <c r="AD46" s="34">
        <f ca="1">IF(R46&gt;1060000,INDEX(간이세액표!A:L,MATCH(R46,간이세액표!A:A,3),F46+3),0)</f>
        <v>20490</v>
      </c>
      <c r="AE46" s="34">
        <f t="shared" ca="1" si="4"/>
        <v>2040</v>
      </c>
      <c r="AF46" s="46">
        <f t="shared" si="5"/>
        <v>94000</v>
      </c>
      <c r="AG46" s="46">
        <f t="shared" si="6"/>
        <v>74050</v>
      </c>
      <c r="AH46" s="46">
        <f t="shared" si="7"/>
        <v>9480</v>
      </c>
      <c r="AI46" s="46">
        <f t="shared" si="8"/>
        <v>18800</v>
      </c>
      <c r="AJ46" s="24"/>
      <c r="AK46" s="24"/>
      <c r="AL46" s="24"/>
      <c r="AN46" s="49">
        <f t="shared" si="17"/>
        <v>188000</v>
      </c>
      <c r="AO46" s="268">
        <v>94000</v>
      </c>
      <c r="AP46" s="49">
        <f t="shared" si="18"/>
        <v>94000</v>
      </c>
      <c r="AQ46" s="49">
        <f t="shared" si="19"/>
        <v>148100</v>
      </c>
      <c r="AR46" s="268">
        <v>74050</v>
      </c>
      <c r="AS46" s="49">
        <f t="shared" si="20"/>
        <v>74050</v>
      </c>
      <c r="AT46" s="49">
        <f t="shared" si="21"/>
        <v>18960</v>
      </c>
      <c r="AU46" s="268">
        <v>9480</v>
      </c>
      <c r="AV46" s="49">
        <f t="shared" si="22"/>
        <v>9480</v>
      </c>
      <c r="AW46" s="49">
        <f t="shared" si="23"/>
        <v>55350</v>
      </c>
      <c r="AX46" s="268">
        <v>18800</v>
      </c>
      <c r="AY46" s="49">
        <v>36550</v>
      </c>
      <c r="AZ46" s="49">
        <f t="shared" si="24"/>
        <v>17210</v>
      </c>
      <c r="BA46" s="49"/>
      <c r="BB46" s="268">
        <v>17210</v>
      </c>
    </row>
    <row r="47" spans="1:54" x14ac:dyDescent="0.3">
      <c r="A47" s="47">
        <v>42</v>
      </c>
      <c r="B47" s="293" t="str">
        <f t="shared" ca="1" si="9"/>
        <v>유경희</v>
      </c>
      <c r="C47" s="94" t="str">
        <f t="shared" ca="1" si="10"/>
        <v>680415-2******</v>
      </c>
      <c r="D47" s="94" t="str">
        <f t="shared" ca="1" si="11"/>
        <v>신교대대</v>
      </c>
      <c r="E47" s="94" t="str">
        <f t="shared" ca="1" si="12"/>
        <v>민간조리원</v>
      </c>
      <c r="F47" s="95">
        <f t="shared" ca="1" si="13"/>
        <v>0</v>
      </c>
      <c r="G47" s="49"/>
      <c r="H47" s="49"/>
      <c r="I47" s="49"/>
      <c r="J47" s="151">
        <f t="shared" si="14"/>
        <v>9867.1</v>
      </c>
      <c r="K47" s="151">
        <f t="shared" si="15"/>
        <v>14800.55023923445</v>
      </c>
      <c r="L47" s="151">
        <f t="shared" si="16"/>
        <v>7400.2751196172248</v>
      </c>
      <c r="M47" s="23"/>
      <c r="N47" s="23"/>
      <c r="O47" s="23"/>
      <c r="P47" s="34">
        <f t="shared" si="25"/>
        <v>2132210</v>
      </c>
      <c r="Q47" s="152">
        <f t="shared" si="26"/>
        <v>100000</v>
      </c>
      <c r="R47" s="34">
        <f t="shared" si="27"/>
        <v>2032210</v>
      </c>
      <c r="S47" s="34">
        <f t="shared" ca="1" si="28"/>
        <v>218860</v>
      </c>
      <c r="T47" s="34">
        <f t="shared" ca="1" si="29"/>
        <v>1913350</v>
      </c>
      <c r="U47" s="24">
        <v>1922210</v>
      </c>
      <c r="V47" s="34"/>
      <c r="W47" s="34"/>
      <c r="X47" s="34"/>
      <c r="Y47" s="24">
        <v>70000</v>
      </c>
      <c r="Z47" s="24">
        <v>140000</v>
      </c>
      <c r="AA47" s="24"/>
      <c r="AB47" s="24"/>
      <c r="AC47" s="24">
        <v>0</v>
      </c>
      <c r="AD47" s="34">
        <f ca="1">IF(R47&gt;1060000,INDEX(간이세액표!A:L,MATCH(R47,간이세액표!A:A,3),F47+3),0)</f>
        <v>20490</v>
      </c>
      <c r="AE47" s="34">
        <f t="shared" ca="1" si="4"/>
        <v>2040</v>
      </c>
      <c r="AF47" s="46">
        <f t="shared" si="5"/>
        <v>94000</v>
      </c>
      <c r="AG47" s="46">
        <f t="shared" si="6"/>
        <v>74050</v>
      </c>
      <c r="AH47" s="46">
        <f t="shared" si="7"/>
        <v>9480</v>
      </c>
      <c r="AI47" s="46">
        <f t="shared" si="8"/>
        <v>18800</v>
      </c>
      <c r="AJ47" s="24"/>
      <c r="AK47" s="24"/>
      <c r="AL47" s="24"/>
      <c r="AN47" s="49">
        <f t="shared" si="17"/>
        <v>188000</v>
      </c>
      <c r="AO47" s="268">
        <v>94000</v>
      </c>
      <c r="AP47" s="49">
        <f t="shared" si="18"/>
        <v>94000</v>
      </c>
      <c r="AQ47" s="49">
        <f t="shared" si="19"/>
        <v>148100</v>
      </c>
      <c r="AR47" s="268">
        <v>74050</v>
      </c>
      <c r="AS47" s="49">
        <f t="shared" si="20"/>
        <v>74050</v>
      </c>
      <c r="AT47" s="49">
        <f t="shared" si="21"/>
        <v>18960</v>
      </c>
      <c r="AU47" s="268">
        <v>9480</v>
      </c>
      <c r="AV47" s="49">
        <f t="shared" si="22"/>
        <v>9480</v>
      </c>
      <c r="AW47" s="49">
        <f t="shared" si="23"/>
        <v>55350</v>
      </c>
      <c r="AX47" s="268">
        <v>18800</v>
      </c>
      <c r="AY47" s="49">
        <v>36550</v>
      </c>
      <c r="AZ47" s="49">
        <f t="shared" si="24"/>
        <v>17210</v>
      </c>
      <c r="BA47" s="49"/>
      <c r="BB47" s="268">
        <v>17210</v>
      </c>
    </row>
    <row r="48" spans="1:54" x14ac:dyDescent="0.3">
      <c r="A48" s="47">
        <v>43</v>
      </c>
      <c r="B48" s="94" t="str">
        <f t="shared" ca="1" si="9"/>
        <v>최영자</v>
      </c>
      <c r="C48" s="94" t="str">
        <f t="shared" ca="1" si="10"/>
        <v>650201-2******</v>
      </c>
      <c r="D48" s="94" t="str">
        <f t="shared" ca="1" si="11"/>
        <v>신교대대</v>
      </c>
      <c r="E48" s="94" t="str">
        <f t="shared" ca="1" si="12"/>
        <v>민간조리원</v>
      </c>
      <c r="F48" s="95">
        <f t="shared" ca="1" si="13"/>
        <v>0</v>
      </c>
      <c r="G48" s="49"/>
      <c r="H48" s="49"/>
      <c r="I48" s="49"/>
      <c r="J48" s="151">
        <f t="shared" si="14"/>
        <v>9867.1</v>
      </c>
      <c r="K48" s="151">
        <f t="shared" si="15"/>
        <v>14800.55023923445</v>
      </c>
      <c r="L48" s="151">
        <f t="shared" si="16"/>
        <v>7400.2751196172248</v>
      </c>
      <c r="M48" s="23"/>
      <c r="N48" s="23"/>
      <c r="O48" s="23"/>
      <c r="P48" s="34">
        <f t="shared" si="25"/>
        <v>2142210</v>
      </c>
      <c r="Q48" s="152">
        <f t="shared" si="26"/>
        <v>100000</v>
      </c>
      <c r="R48" s="34">
        <f t="shared" si="27"/>
        <v>2042210</v>
      </c>
      <c r="S48" s="34">
        <f t="shared" ca="1" si="28"/>
        <v>212180</v>
      </c>
      <c r="T48" s="34">
        <f t="shared" ca="1" si="29"/>
        <v>1930030</v>
      </c>
      <c r="U48" s="24">
        <v>1922210</v>
      </c>
      <c r="V48" s="34"/>
      <c r="W48" s="34"/>
      <c r="X48" s="34"/>
      <c r="Y48" s="24">
        <v>70000</v>
      </c>
      <c r="Z48" s="24">
        <v>140000</v>
      </c>
      <c r="AA48" s="24"/>
      <c r="AB48" s="24"/>
      <c r="AC48" s="24">
        <v>10000</v>
      </c>
      <c r="AD48" s="34">
        <f ca="1">IF(R48&gt;1060000,INDEX(간이세액표!A:L,MATCH(R48,간이세액표!A:A,3),F48+3),0)</f>
        <v>20810</v>
      </c>
      <c r="AE48" s="34">
        <f t="shared" ca="1" si="4"/>
        <v>2080</v>
      </c>
      <c r="AF48" s="46">
        <f t="shared" si="5"/>
        <v>92290</v>
      </c>
      <c r="AG48" s="46">
        <f t="shared" si="6"/>
        <v>70190</v>
      </c>
      <c r="AH48" s="46">
        <f t="shared" si="7"/>
        <v>8990</v>
      </c>
      <c r="AI48" s="46">
        <f t="shared" si="8"/>
        <v>17820</v>
      </c>
      <c r="AJ48" s="24"/>
      <c r="AK48" s="24"/>
      <c r="AL48" s="24"/>
      <c r="AN48" s="49">
        <f t="shared" si="17"/>
        <v>184580</v>
      </c>
      <c r="AO48" s="268">
        <v>92290</v>
      </c>
      <c r="AP48" s="49">
        <f t="shared" si="18"/>
        <v>92290</v>
      </c>
      <c r="AQ48" s="49">
        <f t="shared" si="19"/>
        <v>140380</v>
      </c>
      <c r="AR48" s="268">
        <v>70190</v>
      </c>
      <c r="AS48" s="49">
        <f t="shared" si="20"/>
        <v>70190</v>
      </c>
      <c r="AT48" s="49">
        <f t="shared" si="21"/>
        <v>17980</v>
      </c>
      <c r="AU48" s="268">
        <v>8990</v>
      </c>
      <c r="AV48" s="49">
        <f t="shared" si="22"/>
        <v>8990</v>
      </c>
      <c r="AW48" s="49">
        <f t="shared" si="23"/>
        <v>52470</v>
      </c>
      <c r="AX48" s="268">
        <v>17820</v>
      </c>
      <c r="AY48" s="49">
        <v>34650</v>
      </c>
      <c r="AZ48" s="49">
        <f t="shared" si="24"/>
        <v>16310</v>
      </c>
      <c r="BA48" s="49"/>
      <c r="BB48" s="268">
        <v>16310</v>
      </c>
    </row>
    <row r="49" spans="1:54" x14ac:dyDescent="0.3">
      <c r="A49" s="47">
        <v>44</v>
      </c>
      <c r="B49" s="293" t="str">
        <f t="shared" ca="1" si="9"/>
        <v>나은미</v>
      </c>
      <c r="C49" s="94" t="str">
        <f t="shared" ca="1" si="10"/>
        <v>651215-2******</v>
      </c>
      <c r="D49" s="94" t="str">
        <f t="shared" ca="1" si="11"/>
        <v>통신대대</v>
      </c>
      <c r="E49" s="94" t="str">
        <f t="shared" ca="1" si="12"/>
        <v>민간조리원</v>
      </c>
      <c r="F49" s="95">
        <f t="shared" ca="1" si="13"/>
        <v>0</v>
      </c>
      <c r="G49" s="49"/>
      <c r="H49" s="49"/>
      <c r="I49" s="49"/>
      <c r="J49" s="151">
        <f t="shared" si="14"/>
        <v>9867.1</v>
      </c>
      <c r="K49" s="151">
        <f t="shared" si="15"/>
        <v>14800.55023923445</v>
      </c>
      <c r="L49" s="151">
        <f t="shared" si="16"/>
        <v>7400.2751196172248</v>
      </c>
      <c r="M49" s="23"/>
      <c r="N49" s="23"/>
      <c r="O49" s="23"/>
      <c r="P49" s="34">
        <f t="shared" si="25"/>
        <v>2132210</v>
      </c>
      <c r="Q49" s="152">
        <f t="shared" si="26"/>
        <v>100000</v>
      </c>
      <c r="R49" s="34">
        <f t="shared" si="27"/>
        <v>2032210</v>
      </c>
      <c r="S49" s="34">
        <f t="shared" ca="1" si="28"/>
        <v>222740</v>
      </c>
      <c r="T49" s="34">
        <f t="shared" ca="1" si="29"/>
        <v>1909470</v>
      </c>
      <c r="U49" s="24">
        <v>1922210</v>
      </c>
      <c r="V49" s="34"/>
      <c r="W49" s="34"/>
      <c r="X49" s="34"/>
      <c r="Y49" s="24">
        <v>70000</v>
      </c>
      <c r="Z49" s="24">
        <v>140000</v>
      </c>
      <c r="AA49" s="24"/>
      <c r="AB49" s="24"/>
      <c r="AC49" s="24">
        <v>0</v>
      </c>
      <c r="AD49" s="34">
        <f ca="1">IF(R49&gt;1060000,INDEX(간이세액표!A:L,MATCH(R49,간이세액표!A:A,3),F49+3),0)</f>
        <v>20490</v>
      </c>
      <c r="AE49" s="34">
        <f t="shared" ca="1" si="4"/>
        <v>2040</v>
      </c>
      <c r="AF49" s="46">
        <f t="shared" si="5"/>
        <v>95850</v>
      </c>
      <c r="AG49" s="46">
        <f t="shared" si="6"/>
        <v>75520</v>
      </c>
      <c r="AH49" s="46">
        <f t="shared" si="7"/>
        <v>9670</v>
      </c>
      <c r="AI49" s="46">
        <f t="shared" si="8"/>
        <v>19170</v>
      </c>
      <c r="AJ49" s="24"/>
      <c r="AK49" s="24"/>
      <c r="AL49" s="24"/>
      <c r="AN49" s="49">
        <f t="shared" si="17"/>
        <v>191700</v>
      </c>
      <c r="AO49" s="268">
        <v>95850</v>
      </c>
      <c r="AP49" s="49">
        <f t="shared" si="18"/>
        <v>95850</v>
      </c>
      <c r="AQ49" s="49">
        <f t="shared" si="19"/>
        <v>151040</v>
      </c>
      <c r="AR49" s="268">
        <v>75520</v>
      </c>
      <c r="AS49" s="49">
        <f t="shared" si="20"/>
        <v>75520</v>
      </c>
      <c r="AT49" s="49">
        <f t="shared" si="21"/>
        <v>19340</v>
      </c>
      <c r="AU49" s="268">
        <v>9670</v>
      </c>
      <c r="AV49" s="49">
        <f t="shared" si="22"/>
        <v>9670</v>
      </c>
      <c r="AW49" s="49">
        <f t="shared" si="23"/>
        <v>56440</v>
      </c>
      <c r="AX49" s="268">
        <v>19170</v>
      </c>
      <c r="AY49" s="49">
        <v>37270</v>
      </c>
      <c r="AZ49" s="49">
        <f t="shared" si="24"/>
        <v>17550</v>
      </c>
      <c r="BA49" s="49"/>
      <c r="BB49" s="268">
        <v>17550</v>
      </c>
    </row>
    <row r="50" spans="1:54" x14ac:dyDescent="0.3">
      <c r="A50" s="47">
        <v>45</v>
      </c>
      <c r="B50" s="300" t="str">
        <f t="shared" ca="1" si="9"/>
        <v>문보경</v>
      </c>
      <c r="C50" s="94" t="str">
        <f t="shared" ca="1" si="10"/>
        <v>650117-2******</v>
      </c>
      <c r="D50" s="94" t="str">
        <f t="shared" ca="1" si="11"/>
        <v>통신대대</v>
      </c>
      <c r="E50" s="94" t="str">
        <f t="shared" ca="1" si="12"/>
        <v>민간조리원</v>
      </c>
      <c r="F50" s="95">
        <f t="shared" ca="1" si="13"/>
        <v>0</v>
      </c>
      <c r="G50" s="49"/>
      <c r="H50" s="49"/>
      <c r="I50" s="49"/>
      <c r="J50" s="151">
        <f t="shared" si="14"/>
        <v>9867.1</v>
      </c>
      <c r="K50" s="151">
        <f t="shared" si="15"/>
        <v>14800.55023923445</v>
      </c>
      <c r="L50" s="151">
        <f t="shared" si="16"/>
        <v>7400.2751196172248</v>
      </c>
      <c r="M50" s="23"/>
      <c r="N50" s="23"/>
      <c r="O50" s="23"/>
      <c r="P50" s="34">
        <f t="shared" si="25"/>
        <v>2132210</v>
      </c>
      <c r="Q50" s="152">
        <f t="shared" si="26"/>
        <v>100000</v>
      </c>
      <c r="R50" s="34">
        <f t="shared" si="27"/>
        <v>2032210</v>
      </c>
      <c r="S50" s="34">
        <f t="shared" ca="1" si="28"/>
        <v>118500</v>
      </c>
      <c r="T50" s="34">
        <f t="shared" ca="1" si="29"/>
        <v>2013710</v>
      </c>
      <c r="U50" s="24">
        <v>1922210</v>
      </c>
      <c r="V50" s="34"/>
      <c r="W50" s="34"/>
      <c r="X50" s="34"/>
      <c r="Y50" s="24">
        <v>70000</v>
      </c>
      <c r="Z50" s="24">
        <v>140000</v>
      </c>
      <c r="AA50" s="24"/>
      <c r="AB50" s="24"/>
      <c r="AC50" s="24">
        <v>0</v>
      </c>
      <c r="AD50" s="34">
        <f ca="1">IF(R50&gt;1060000,INDEX(간이세액표!A:L,MATCH(R50,간이세액표!A:A,3),F50+3),0)</f>
        <v>20490</v>
      </c>
      <c r="AE50" s="34">
        <f t="shared" ca="1" si="4"/>
        <v>2040</v>
      </c>
      <c r="AF50" s="46">
        <f t="shared" si="5"/>
        <v>0</v>
      </c>
      <c r="AG50" s="46">
        <f t="shared" si="6"/>
        <v>69450</v>
      </c>
      <c r="AH50" s="46">
        <f t="shared" si="7"/>
        <v>8890</v>
      </c>
      <c r="AI50" s="46">
        <f t="shared" si="8"/>
        <v>17630</v>
      </c>
      <c r="AJ50" s="24"/>
      <c r="AK50" s="24"/>
      <c r="AL50" s="24"/>
      <c r="AN50" s="49">
        <f t="shared" si="17"/>
        <v>0</v>
      </c>
      <c r="AO50" s="268">
        <v>0</v>
      </c>
      <c r="AP50" s="49">
        <f t="shared" si="18"/>
        <v>0</v>
      </c>
      <c r="AQ50" s="49">
        <f t="shared" si="19"/>
        <v>138900</v>
      </c>
      <c r="AR50" s="268">
        <v>69450</v>
      </c>
      <c r="AS50" s="49">
        <f t="shared" si="20"/>
        <v>69450</v>
      </c>
      <c r="AT50" s="49">
        <f t="shared" si="21"/>
        <v>17780</v>
      </c>
      <c r="AU50" s="268">
        <v>8890</v>
      </c>
      <c r="AV50" s="49">
        <f t="shared" si="22"/>
        <v>8890</v>
      </c>
      <c r="AW50" s="49">
        <f t="shared" si="23"/>
        <v>51910</v>
      </c>
      <c r="AX50" s="268">
        <v>17630</v>
      </c>
      <c r="AY50" s="49">
        <v>34280</v>
      </c>
      <c r="AZ50" s="49">
        <f t="shared" si="24"/>
        <v>16140</v>
      </c>
      <c r="BA50" s="49"/>
      <c r="BB50" s="268">
        <v>16140</v>
      </c>
    </row>
    <row r="51" spans="1:54" x14ac:dyDescent="0.3">
      <c r="A51" s="47">
        <v>46</v>
      </c>
      <c r="B51" s="293" t="str">
        <f t="shared" ca="1" si="9"/>
        <v>이라자</v>
      </c>
      <c r="C51" s="94" t="str">
        <f t="shared" ca="1" si="10"/>
        <v>610910-2******</v>
      </c>
      <c r="D51" s="94" t="str">
        <f t="shared" ca="1" si="11"/>
        <v>기동대대</v>
      </c>
      <c r="E51" s="94" t="str">
        <f t="shared" ca="1" si="12"/>
        <v>민간조리원</v>
      </c>
      <c r="F51" s="95">
        <f t="shared" ca="1" si="13"/>
        <v>1</v>
      </c>
      <c r="G51" s="49"/>
      <c r="H51" s="49"/>
      <c r="I51" s="49"/>
      <c r="J51" s="151">
        <f t="shared" si="14"/>
        <v>9867.1</v>
      </c>
      <c r="K51" s="151">
        <f t="shared" si="15"/>
        <v>14800.55023923445</v>
      </c>
      <c r="L51" s="151">
        <f t="shared" si="16"/>
        <v>7400.2751196172248</v>
      </c>
      <c r="M51" s="23"/>
      <c r="N51" s="23"/>
      <c r="O51" s="23"/>
      <c r="P51" s="34">
        <f t="shared" si="25"/>
        <v>2132210</v>
      </c>
      <c r="Q51" s="152">
        <f t="shared" si="26"/>
        <v>100000</v>
      </c>
      <c r="R51" s="34">
        <f t="shared" si="27"/>
        <v>2032210</v>
      </c>
      <c r="S51" s="34">
        <f t="shared" ca="1" si="28"/>
        <v>213230</v>
      </c>
      <c r="T51" s="34">
        <f t="shared" ca="1" si="29"/>
        <v>1918980</v>
      </c>
      <c r="U51" s="24">
        <v>1922210</v>
      </c>
      <c r="V51" s="34"/>
      <c r="W51" s="34"/>
      <c r="X51" s="34"/>
      <c r="Y51" s="24">
        <v>70000</v>
      </c>
      <c r="Z51" s="24">
        <v>140000</v>
      </c>
      <c r="AA51" s="24"/>
      <c r="AB51" s="24"/>
      <c r="AC51" s="24">
        <v>0</v>
      </c>
      <c r="AD51" s="34">
        <f ca="1">IF(R51&gt;1060000,INDEX(간이세액표!A:L,MATCH(R51,간이세액표!A:A,3),F51+3),0)</f>
        <v>15370</v>
      </c>
      <c r="AE51" s="34">
        <f t="shared" ca="1" si="4"/>
        <v>1530</v>
      </c>
      <c r="AF51" s="46">
        <f t="shared" si="5"/>
        <v>94000</v>
      </c>
      <c r="AG51" s="46">
        <f t="shared" si="6"/>
        <v>74050</v>
      </c>
      <c r="AH51" s="46">
        <f t="shared" si="7"/>
        <v>9480</v>
      </c>
      <c r="AI51" s="46">
        <f t="shared" si="8"/>
        <v>18800</v>
      </c>
      <c r="AJ51" s="24"/>
      <c r="AK51" s="24"/>
      <c r="AL51" s="24"/>
      <c r="AN51" s="49">
        <f t="shared" si="17"/>
        <v>188000</v>
      </c>
      <c r="AO51" s="268">
        <v>94000</v>
      </c>
      <c r="AP51" s="49">
        <f t="shared" si="18"/>
        <v>94000</v>
      </c>
      <c r="AQ51" s="49">
        <f t="shared" si="19"/>
        <v>148100</v>
      </c>
      <c r="AR51" s="268">
        <v>74050</v>
      </c>
      <c r="AS51" s="49">
        <f t="shared" si="20"/>
        <v>74050</v>
      </c>
      <c r="AT51" s="49">
        <f t="shared" si="21"/>
        <v>18960</v>
      </c>
      <c r="AU51" s="268">
        <v>9480</v>
      </c>
      <c r="AV51" s="49">
        <f t="shared" si="22"/>
        <v>9480</v>
      </c>
      <c r="AW51" s="49">
        <f t="shared" si="23"/>
        <v>55350</v>
      </c>
      <c r="AX51" s="268">
        <v>18800</v>
      </c>
      <c r="AY51" s="49">
        <v>36550</v>
      </c>
      <c r="AZ51" s="49">
        <f t="shared" si="24"/>
        <v>17210</v>
      </c>
      <c r="BA51" s="49"/>
      <c r="BB51" s="268">
        <v>17210</v>
      </c>
    </row>
    <row r="52" spans="1:54" x14ac:dyDescent="0.3">
      <c r="A52" s="47">
        <v>47</v>
      </c>
      <c r="B52" s="300" t="str">
        <f t="shared" ca="1" si="9"/>
        <v>김필자</v>
      </c>
      <c r="C52" s="94" t="str">
        <f t="shared" ca="1" si="10"/>
        <v>710415-2******</v>
      </c>
      <c r="D52" s="94" t="str">
        <f t="shared" ca="1" si="11"/>
        <v>기동대대</v>
      </c>
      <c r="E52" s="94" t="str">
        <f t="shared" ca="1" si="12"/>
        <v>민간조리원</v>
      </c>
      <c r="F52" s="95">
        <f t="shared" ca="1" si="13"/>
        <v>0</v>
      </c>
      <c r="G52" s="49"/>
      <c r="H52" s="49"/>
      <c r="I52" s="49"/>
      <c r="J52" s="151">
        <f t="shared" si="14"/>
        <v>9867.1</v>
      </c>
      <c r="K52" s="151">
        <f t="shared" si="15"/>
        <v>14800.55023923445</v>
      </c>
      <c r="L52" s="151">
        <f t="shared" si="16"/>
        <v>7400.2751196172248</v>
      </c>
      <c r="M52" s="23"/>
      <c r="N52" s="23"/>
      <c r="O52" s="23"/>
      <c r="P52" s="34">
        <f t="shared" si="25"/>
        <v>2132210</v>
      </c>
      <c r="Q52" s="152">
        <f t="shared" si="26"/>
        <v>100000</v>
      </c>
      <c r="R52" s="34">
        <f t="shared" si="27"/>
        <v>2032210</v>
      </c>
      <c r="S52" s="34">
        <f t="shared" ca="1" si="28"/>
        <v>119060</v>
      </c>
      <c r="T52" s="34">
        <f t="shared" ca="1" si="29"/>
        <v>2013150</v>
      </c>
      <c r="U52" s="24">
        <v>1922210</v>
      </c>
      <c r="V52" s="34"/>
      <c r="W52" s="34"/>
      <c r="X52" s="34"/>
      <c r="Y52" s="24">
        <v>70000</v>
      </c>
      <c r="Z52" s="24">
        <v>140000</v>
      </c>
      <c r="AA52" s="24"/>
      <c r="AB52" s="24"/>
      <c r="AC52" s="24">
        <v>0</v>
      </c>
      <c r="AD52" s="34">
        <f ca="1">IF(R52&gt;1060000,INDEX(간이세액표!A:L,MATCH(R52,간이세액표!A:A,3),F52+3),0)</f>
        <v>20490</v>
      </c>
      <c r="AE52" s="34">
        <f t="shared" ca="1" si="4"/>
        <v>2040</v>
      </c>
      <c r="AF52" s="46">
        <f t="shared" si="5"/>
        <v>0</v>
      </c>
      <c r="AG52" s="46">
        <f t="shared" si="6"/>
        <v>69860</v>
      </c>
      <c r="AH52" s="46">
        <f t="shared" si="7"/>
        <v>8940</v>
      </c>
      <c r="AI52" s="46">
        <f t="shared" si="8"/>
        <v>17730</v>
      </c>
      <c r="AJ52" s="24"/>
      <c r="AK52" s="24"/>
      <c r="AL52" s="24"/>
      <c r="AN52" s="49">
        <f t="shared" si="17"/>
        <v>0</v>
      </c>
      <c r="AO52" s="268"/>
      <c r="AP52" s="49">
        <f t="shared" si="18"/>
        <v>0</v>
      </c>
      <c r="AQ52" s="49">
        <f t="shared" si="19"/>
        <v>139720</v>
      </c>
      <c r="AR52" s="268">
        <v>69860</v>
      </c>
      <c r="AS52" s="49">
        <f t="shared" si="20"/>
        <v>69860</v>
      </c>
      <c r="AT52" s="49">
        <f t="shared" si="21"/>
        <v>17880</v>
      </c>
      <c r="AU52" s="268">
        <v>8940</v>
      </c>
      <c r="AV52" s="49">
        <f t="shared" si="22"/>
        <v>8940</v>
      </c>
      <c r="AW52" s="49">
        <f t="shared" si="23"/>
        <v>52210</v>
      </c>
      <c r="AX52" s="268">
        <v>17730</v>
      </c>
      <c r="AY52" s="49">
        <v>34480</v>
      </c>
      <c r="AZ52" s="49">
        <f t="shared" si="24"/>
        <v>16230</v>
      </c>
      <c r="BA52" s="49"/>
      <c r="BB52" s="268">
        <v>16230</v>
      </c>
    </row>
    <row r="53" spans="1:54" x14ac:dyDescent="0.3">
      <c r="A53" s="47">
        <v>48</v>
      </c>
      <c r="B53" s="94" t="str">
        <f t="shared" ca="1" si="9"/>
        <v>박문숙</v>
      </c>
      <c r="C53" s="94" t="str">
        <f t="shared" ca="1" si="10"/>
        <v>600330-2******</v>
      </c>
      <c r="D53" s="94" t="str">
        <f t="shared" ca="1" si="11"/>
        <v>포병대대</v>
      </c>
      <c r="E53" s="94" t="str">
        <f t="shared" ca="1" si="12"/>
        <v>민간조리원</v>
      </c>
      <c r="F53" s="95">
        <f t="shared" ca="1" si="13"/>
        <v>1</v>
      </c>
      <c r="G53" s="49"/>
      <c r="H53" s="49"/>
      <c r="I53" s="49"/>
      <c r="J53" s="151">
        <f t="shared" si="14"/>
        <v>9867.1</v>
      </c>
      <c r="K53" s="151">
        <f t="shared" si="15"/>
        <v>14800.55023923445</v>
      </c>
      <c r="L53" s="151">
        <f t="shared" si="16"/>
        <v>7400.2751196172248</v>
      </c>
      <c r="M53" s="23"/>
      <c r="N53" s="23"/>
      <c r="O53" s="23"/>
      <c r="P53" s="34">
        <f t="shared" si="25"/>
        <v>2142210</v>
      </c>
      <c r="Q53" s="152">
        <f t="shared" si="26"/>
        <v>100000</v>
      </c>
      <c r="R53" s="34">
        <f t="shared" si="27"/>
        <v>2042210</v>
      </c>
      <c r="S53" s="34">
        <f t="shared" ca="1" si="28"/>
        <v>206230</v>
      </c>
      <c r="T53" s="34">
        <f t="shared" ca="1" si="29"/>
        <v>1935980</v>
      </c>
      <c r="U53" s="24">
        <v>1922210</v>
      </c>
      <c r="V53" s="34"/>
      <c r="W53" s="34"/>
      <c r="X53" s="34"/>
      <c r="Y53" s="24">
        <v>70000</v>
      </c>
      <c r="Z53" s="24">
        <v>140000</v>
      </c>
      <c r="AA53" s="24"/>
      <c r="AB53" s="24"/>
      <c r="AC53" s="24">
        <v>10000</v>
      </c>
      <c r="AD53" s="34">
        <f ca="1">IF(R53&gt;1060000,INDEX(간이세액표!A:L,MATCH(R53,간이세액표!A:A,3),F53+3),0)</f>
        <v>15570</v>
      </c>
      <c r="AE53" s="34">
        <f t="shared" ca="1" si="4"/>
        <v>1550</v>
      </c>
      <c r="AF53" s="46">
        <f t="shared" si="5"/>
        <v>92200</v>
      </c>
      <c r="AG53" s="46">
        <f t="shared" si="6"/>
        <v>70130</v>
      </c>
      <c r="AH53" s="46">
        <f t="shared" si="7"/>
        <v>8980</v>
      </c>
      <c r="AI53" s="46">
        <f t="shared" si="8"/>
        <v>17800</v>
      </c>
      <c r="AJ53" s="24"/>
      <c r="AK53" s="24"/>
      <c r="AL53" s="24"/>
      <c r="AN53" s="49">
        <f t="shared" si="17"/>
        <v>184400</v>
      </c>
      <c r="AO53" s="268">
        <v>92200</v>
      </c>
      <c r="AP53" s="49">
        <f t="shared" si="18"/>
        <v>92200</v>
      </c>
      <c r="AQ53" s="49">
        <f t="shared" si="19"/>
        <v>140260</v>
      </c>
      <c r="AR53" s="268">
        <v>70130</v>
      </c>
      <c r="AS53" s="49">
        <f t="shared" si="20"/>
        <v>70130</v>
      </c>
      <c r="AT53" s="49">
        <f t="shared" si="21"/>
        <v>17960</v>
      </c>
      <c r="AU53" s="268">
        <v>8980</v>
      </c>
      <c r="AV53" s="49">
        <f t="shared" si="22"/>
        <v>8980</v>
      </c>
      <c r="AW53" s="49">
        <f t="shared" si="23"/>
        <v>52410</v>
      </c>
      <c r="AX53" s="268">
        <v>17800</v>
      </c>
      <c r="AY53" s="49">
        <v>34610</v>
      </c>
      <c r="AZ53" s="49">
        <f t="shared" si="24"/>
        <v>16300</v>
      </c>
      <c r="BA53" s="49"/>
      <c r="BB53" s="268">
        <v>16300</v>
      </c>
    </row>
    <row r="54" spans="1:54" x14ac:dyDescent="0.3">
      <c r="A54" s="47">
        <v>49</v>
      </c>
      <c r="B54" s="293" t="str">
        <f t="shared" ca="1" si="9"/>
        <v>임점희</v>
      </c>
      <c r="C54" s="94" t="str">
        <f t="shared" ca="1" si="10"/>
        <v>690430-2******</v>
      </c>
      <c r="D54" s="94" t="str">
        <f t="shared" ca="1" si="11"/>
        <v>공병대대</v>
      </c>
      <c r="E54" s="94" t="str">
        <f t="shared" ca="1" si="12"/>
        <v>민간조리원</v>
      </c>
      <c r="F54" s="95">
        <f t="shared" ca="1" si="13"/>
        <v>0</v>
      </c>
      <c r="G54" s="49"/>
      <c r="H54" s="49"/>
      <c r="I54" s="49"/>
      <c r="J54" s="151">
        <f t="shared" si="14"/>
        <v>9867.1</v>
      </c>
      <c r="K54" s="151">
        <f t="shared" si="15"/>
        <v>14800.55023923445</v>
      </c>
      <c r="L54" s="151">
        <f t="shared" si="16"/>
        <v>7400.2751196172248</v>
      </c>
      <c r="M54" s="23"/>
      <c r="N54" s="23"/>
      <c r="O54" s="23"/>
      <c r="P54" s="34">
        <f t="shared" si="25"/>
        <v>2132210</v>
      </c>
      <c r="Q54" s="152">
        <f t="shared" si="26"/>
        <v>100000</v>
      </c>
      <c r="R54" s="34">
        <f t="shared" si="27"/>
        <v>2032210</v>
      </c>
      <c r="S54" s="34">
        <f t="shared" ca="1" si="28"/>
        <v>204160</v>
      </c>
      <c r="T54" s="34">
        <f t="shared" ca="1" si="29"/>
        <v>1928050</v>
      </c>
      <c r="U54" s="24">
        <v>1922210</v>
      </c>
      <c r="V54" s="34"/>
      <c r="W54" s="34"/>
      <c r="X54" s="34"/>
      <c r="Y54" s="24">
        <v>70000</v>
      </c>
      <c r="Z54" s="24">
        <v>140000</v>
      </c>
      <c r="AA54" s="24"/>
      <c r="AB54" s="24"/>
      <c r="AC54" s="24">
        <v>0</v>
      </c>
      <c r="AD54" s="34">
        <f ca="1">IF(R54&gt;1060000,INDEX(간이세액표!A:L,MATCH(R54,간이세액표!A:A,3),F54+3),0)</f>
        <v>20490</v>
      </c>
      <c r="AE54" s="34">
        <f t="shared" ca="1" si="4"/>
        <v>2040</v>
      </c>
      <c r="AF54" s="46">
        <f t="shared" si="5"/>
        <v>85810</v>
      </c>
      <c r="AG54" s="46">
        <f t="shared" si="6"/>
        <v>69880</v>
      </c>
      <c r="AH54" s="46">
        <f t="shared" si="7"/>
        <v>8950</v>
      </c>
      <c r="AI54" s="46">
        <f t="shared" si="8"/>
        <v>16990</v>
      </c>
      <c r="AJ54" s="24"/>
      <c r="AK54" s="24"/>
      <c r="AL54" s="24"/>
      <c r="AN54" s="49">
        <f t="shared" si="17"/>
        <v>171620</v>
      </c>
      <c r="AO54" s="268">
        <v>85810</v>
      </c>
      <c r="AP54" s="49">
        <f t="shared" si="18"/>
        <v>85810</v>
      </c>
      <c r="AQ54" s="49">
        <f t="shared" si="19"/>
        <v>139760</v>
      </c>
      <c r="AR54" s="268">
        <v>69880</v>
      </c>
      <c r="AS54" s="49">
        <f t="shared" si="20"/>
        <v>69880</v>
      </c>
      <c r="AT54" s="49">
        <f t="shared" si="21"/>
        <v>17900</v>
      </c>
      <c r="AU54" s="268">
        <v>8950</v>
      </c>
      <c r="AV54" s="49">
        <f t="shared" si="22"/>
        <v>8950</v>
      </c>
      <c r="AW54" s="49">
        <f t="shared" si="23"/>
        <v>50030</v>
      </c>
      <c r="AX54" s="268">
        <v>16990</v>
      </c>
      <c r="AY54" s="49">
        <v>33040</v>
      </c>
      <c r="AZ54" s="49">
        <f t="shared" si="24"/>
        <v>15560</v>
      </c>
      <c r="BA54" s="49"/>
      <c r="BB54" s="268">
        <v>15560</v>
      </c>
    </row>
    <row r="55" spans="1:54" x14ac:dyDescent="0.3">
      <c r="A55" s="47">
        <v>50</v>
      </c>
      <c r="B55" s="94" t="str">
        <f t="shared" ca="1" si="9"/>
        <v>윤점순</v>
      </c>
      <c r="C55" s="94" t="str">
        <f t="shared" ca="1" si="10"/>
        <v>720804-2******</v>
      </c>
      <c r="D55" s="94" t="str">
        <f t="shared" ca="1" si="11"/>
        <v>공병대대</v>
      </c>
      <c r="E55" s="94" t="str">
        <f t="shared" ca="1" si="12"/>
        <v>민간조리원</v>
      </c>
      <c r="F55" s="95">
        <f t="shared" ca="1" si="13"/>
        <v>0</v>
      </c>
      <c r="G55" s="49"/>
      <c r="H55" s="49"/>
      <c r="I55" s="49"/>
      <c r="J55" s="151">
        <f t="shared" si="14"/>
        <v>9867.1</v>
      </c>
      <c r="K55" s="151">
        <f t="shared" si="15"/>
        <v>14800.55023923445</v>
      </c>
      <c r="L55" s="151">
        <f t="shared" si="16"/>
        <v>7400.2751196172248</v>
      </c>
      <c r="M55" s="23"/>
      <c r="N55" s="23"/>
      <c r="O55" s="23"/>
      <c r="P55" s="34">
        <f t="shared" si="25"/>
        <v>2142210</v>
      </c>
      <c r="Q55" s="152">
        <f t="shared" si="26"/>
        <v>100000</v>
      </c>
      <c r="R55" s="34">
        <f t="shared" si="27"/>
        <v>2042210</v>
      </c>
      <c r="S55" s="34">
        <f t="shared" ca="1" si="28"/>
        <v>212180</v>
      </c>
      <c r="T55" s="34">
        <f t="shared" ca="1" si="29"/>
        <v>1930030</v>
      </c>
      <c r="U55" s="24">
        <v>1922210</v>
      </c>
      <c r="V55" s="34"/>
      <c r="W55" s="34"/>
      <c r="X55" s="34"/>
      <c r="Y55" s="24">
        <v>70000</v>
      </c>
      <c r="Z55" s="24">
        <v>140000</v>
      </c>
      <c r="AA55" s="24"/>
      <c r="AB55" s="24"/>
      <c r="AC55" s="24">
        <v>10000</v>
      </c>
      <c r="AD55" s="34">
        <f ca="1">IF(R55&gt;1060000,INDEX(간이세액표!A:L,MATCH(R55,간이세액표!A:A,3),F55+3),0)</f>
        <v>20810</v>
      </c>
      <c r="AE55" s="34">
        <f t="shared" ca="1" si="4"/>
        <v>2080</v>
      </c>
      <c r="AF55" s="46">
        <f t="shared" si="5"/>
        <v>92290</v>
      </c>
      <c r="AG55" s="46">
        <f t="shared" si="6"/>
        <v>70190</v>
      </c>
      <c r="AH55" s="46">
        <f t="shared" si="7"/>
        <v>8990</v>
      </c>
      <c r="AI55" s="46">
        <f t="shared" si="8"/>
        <v>17820</v>
      </c>
      <c r="AJ55" s="24"/>
      <c r="AK55" s="24"/>
      <c r="AL55" s="24"/>
      <c r="AN55" s="49">
        <f t="shared" si="17"/>
        <v>184580</v>
      </c>
      <c r="AO55" s="268">
        <v>92290</v>
      </c>
      <c r="AP55" s="49">
        <f t="shared" si="18"/>
        <v>92290</v>
      </c>
      <c r="AQ55" s="49">
        <f t="shared" si="19"/>
        <v>140380</v>
      </c>
      <c r="AR55" s="268">
        <v>70190</v>
      </c>
      <c r="AS55" s="49">
        <f t="shared" si="20"/>
        <v>70190</v>
      </c>
      <c r="AT55" s="49">
        <f t="shared" si="21"/>
        <v>17980</v>
      </c>
      <c r="AU55" s="268">
        <v>8990</v>
      </c>
      <c r="AV55" s="49">
        <f t="shared" si="22"/>
        <v>8990</v>
      </c>
      <c r="AW55" s="49">
        <f t="shared" si="23"/>
        <v>52470</v>
      </c>
      <c r="AX55" s="268">
        <v>17820</v>
      </c>
      <c r="AY55" s="49">
        <v>34650</v>
      </c>
      <c r="AZ55" s="49">
        <f t="shared" si="24"/>
        <v>16310</v>
      </c>
      <c r="BA55" s="49"/>
      <c r="BB55" s="268">
        <v>16310</v>
      </c>
    </row>
    <row r="56" spans="1:54" x14ac:dyDescent="0.3">
      <c r="A56" s="47">
        <v>51</v>
      </c>
      <c r="B56" s="293" t="str">
        <f t="shared" ca="1" si="9"/>
        <v>김은자</v>
      </c>
      <c r="C56" s="94" t="str">
        <f t="shared" ca="1" si="10"/>
        <v>671024-2******</v>
      </c>
      <c r="D56" s="94" t="str">
        <f t="shared" ca="1" si="11"/>
        <v>본부대</v>
      </c>
      <c r="E56" s="94" t="str">
        <f t="shared" ca="1" si="12"/>
        <v>민간조리원</v>
      </c>
      <c r="F56" s="95">
        <f t="shared" ca="1" si="13"/>
        <v>0</v>
      </c>
      <c r="G56" s="49"/>
      <c r="H56" s="49"/>
      <c r="I56" s="49"/>
      <c r="J56" s="151">
        <f t="shared" si="14"/>
        <v>9867.1</v>
      </c>
      <c r="K56" s="151">
        <f t="shared" si="15"/>
        <v>14800.55023923445</v>
      </c>
      <c r="L56" s="151">
        <f t="shared" si="16"/>
        <v>7400.2751196172248</v>
      </c>
      <c r="M56" s="23"/>
      <c r="N56" s="23"/>
      <c r="O56" s="23"/>
      <c r="P56" s="34">
        <f t="shared" si="25"/>
        <v>2132210</v>
      </c>
      <c r="Q56" s="152">
        <f t="shared" si="26"/>
        <v>100000</v>
      </c>
      <c r="R56" s="34">
        <f t="shared" si="27"/>
        <v>2032210</v>
      </c>
      <c r="S56" s="34">
        <f t="shared" ca="1" si="28"/>
        <v>216970</v>
      </c>
      <c r="T56" s="34">
        <f t="shared" ca="1" si="29"/>
        <v>1915240</v>
      </c>
      <c r="U56" s="24">
        <v>1922210</v>
      </c>
      <c r="V56" s="34"/>
      <c r="W56" s="34"/>
      <c r="X56" s="34"/>
      <c r="Y56" s="24">
        <v>70000</v>
      </c>
      <c r="Z56" s="24">
        <v>140000</v>
      </c>
      <c r="AA56" s="24"/>
      <c r="AB56" s="24"/>
      <c r="AC56" s="24">
        <v>0</v>
      </c>
      <c r="AD56" s="34">
        <f ca="1">IF(R56&gt;1060000,INDEX(간이세액표!A:L,MATCH(R56,간이세액표!A:A,3),F56+3),0)</f>
        <v>20490</v>
      </c>
      <c r="AE56" s="34">
        <f t="shared" ca="1" si="4"/>
        <v>2040</v>
      </c>
      <c r="AF56" s="46">
        <f t="shared" si="5"/>
        <v>94000</v>
      </c>
      <c r="AG56" s="46">
        <f t="shared" si="6"/>
        <v>74050</v>
      </c>
      <c r="AH56" s="46">
        <f t="shared" si="7"/>
        <v>9480</v>
      </c>
      <c r="AI56" s="46">
        <f t="shared" si="8"/>
        <v>16910</v>
      </c>
      <c r="AJ56" s="24"/>
      <c r="AK56" s="24"/>
      <c r="AL56" s="24"/>
      <c r="AN56" s="49">
        <f t="shared" si="17"/>
        <v>188000</v>
      </c>
      <c r="AO56" s="268">
        <v>94000</v>
      </c>
      <c r="AP56" s="49">
        <f t="shared" si="18"/>
        <v>94000</v>
      </c>
      <c r="AQ56" s="49">
        <f t="shared" si="19"/>
        <v>148100</v>
      </c>
      <c r="AR56" s="268">
        <v>74050</v>
      </c>
      <c r="AS56" s="49">
        <f t="shared" si="20"/>
        <v>74050</v>
      </c>
      <c r="AT56" s="49">
        <f t="shared" si="21"/>
        <v>18960</v>
      </c>
      <c r="AU56" s="268">
        <v>9480</v>
      </c>
      <c r="AV56" s="49">
        <f t="shared" si="22"/>
        <v>9480</v>
      </c>
      <c r="AW56" s="49">
        <f t="shared" si="23"/>
        <v>49790</v>
      </c>
      <c r="AX56" s="268">
        <v>16910</v>
      </c>
      <c r="AY56" s="49">
        <v>32880</v>
      </c>
      <c r="AZ56" s="49">
        <f t="shared" si="24"/>
        <v>17210</v>
      </c>
      <c r="BA56" s="49"/>
      <c r="BB56" s="268">
        <v>17210</v>
      </c>
    </row>
    <row r="57" spans="1:54" x14ac:dyDescent="0.3">
      <c r="A57" s="47"/>
      <c r="B57" s="94" t="s">
        <v>333</v>
      </c>
      <c r="C57" s="94"/>
      <c r="D57" s="94" t="s">
        <v>341</v>
      </c>
      <c r="E57" s="94"/>
      <c r="F57" s="95"/>
      <c r="G57" s="49"/>
      <c r="H57" s="49"/>
      <c r="I57" s="49"/>
      <c r="J57" s="151"/>
      <c r="K57" s="151"/>
      <c r="L57" s="151"/>
      <c r="M57" s="23"/>
      <c r="N57" s="23"/>
      <c r="O57" s="23"/>
      <c r="P57" s="34"/>
      <c r="Q57" s="152"/>
      <c r="R57" s="34"/>
      <c r="S57" s="34"/>
      <c r="T57" s="34"/>
      <c r="U57" s="24"/>
      <c r="V57" s="34"/>
      <c r="W57" s="34"/>
      <c r="X57" s="34"/>
      <c r="Y57" s="24"/>
      <c r="Z57" s="24"/>
      <c r="AA57" s="24"/>
      <c r="AB57" s="24"/>
      <c r="AC57" s="24"/>
      <c r="AD57" s="34"/>
      <c r="AE57" s="34"/>
      <c r="AF57" s="298"/>
      <c r="AG57" s="298"/>
      <c r="AH57" s="298"/>
      <c r="AI57" s="298"/>
      <c r="AJ57" s="24"/>
      <c r="AK57" s="24"/>
      <c r="AL57" s="24"/>
      <c r="AN57" s="49">
        <f t="shared" si="17"/>
        <v>-181260</v>
      </c>
      <c r="AO57" s="268">
        <v>-90630</v>
      </c>
      <c r="AP57" s="49">
        <f t="shared" si="18"/>
        <v>-90630</v>
      </c>
      <c r="AQ57" s="49">
        <f t="shared" si="19"/>
        <v>39620</v>
      </c>
      <c r="AR57" s="268">
        <v>19810</v>
      </c>
      <c r="AS57" s="49">
        <f t="shared" si="20"/>
        <v>19810</v>
      </c>
      <c r="AT57" s="49">
        <f t="shared" si="21"/>
        <v>4100</v>
      </c>
      <c r="AU57" s="268">
        <v>2050</v>
      </c>
      <c r="AV57" s="49">
        <f t="shared" si="22"/>
        <v>2050</v>
      </c>
      <c r="AW57" s="49">
        <f t="shared" si="23"/>
        <v>-638840</v>
      </c>
      <c r="AX57" s="268">
        <v>-213310</v>
      </c>
      <c r="AY57" s="49">
        <v>-425530</v>
      </c>
      <c r="AZ57" s="49">
        <f t="shared" si="24"/>
        <v>-205540</v>
      </c>
      <c r="BA57" s="49"/>
      <c r="BB57" s="268">
        <v>-205540</v>
      </c>
    </row>
    <row r="58" spans="1:54" x14ac:dyDescent="0.3">
      <c r="A58" s="47"/>
      <c r="B58" s="94" t="s">
        <v>325</v>
      </c>
      <c r="C58" s="94"/>
      <c r="D58" s="94" t="s">
        <v>341</v>
      </c>
      <c r="E58" s="94"/>
      <c r="F58" s="95"/>
      <c r="G58" s="49"/>
      <c r="H58" s="49"/>
      <c r="I58" s="49"/>
      <c r="J58" s="151"/>
      <c r="K58" s="151"/>
      <c r="L58" s="151"/>
      <c r="M58" s="23"/>
      <c r="N58" s="23"/>
      <c r="O58" s="23"/>
      <c r="P58" s="34"/>
      <c r="Q58" s="152"/>
      <c r="R58" s="34"/>
      <c r="S58" s="34"/>
      <c r="T58" s="34"/>
      <c r="U58" s="24"/>
      <c r="V58" s="34"/>
      <c r="W58" s="34"/>
      <c r="X58" s="34"/>
      <c r="Y58" s="24"/>
      <c r="Z58" s="24"/>
      <c r="AA58" s="24"/>
      <c r="AB58" s="24"/>
      <c r="AC58" s="24"/>
      <c r="AD58" s="34"/>
      <c r="AE58" s="34"/>
      <c r="AF58" s="298"/>
      <c r="AG58" s="298"/>
      <c r="AH58" s="298"/>
      <c r="AI58" s="298"/>
      <c r="AJ58" s="24"/>
      <c r="AK58" s="24"/>
      <c r="AL58" s="24"/>
      <c r="AN58" s="49">
        <f t="shared" si="17"/>
        <v>-176660</v>
      </c>
      <c r="AO58" s="268">
        <v>-88330</v>
      </c>
      <c r="AP58" s="49">
        <f t="shared" si="18"/>
        <v>-88330</v>
      </c>
      <c r="AQ58" s="49">
        <f t="shared" si="19"/>
        <v>-134060</v>
      </c>
      <c r="AR58" s="268">
        <v>-67030</v>
      </c>
      <c r="AS58" s="49">
        <f t="shared" si="20"/>
        <v>-67030</v>
      </c>
      <c r="AT58" s="49">
        <f t="shared" si="21"/>
        <v>-17160</v>
      </c>
      <c r="AU58" s="268">
        <v>-8580</v>
      </c>
      <c r="AV58" s="49">
        <f t="shared" si="22"/>
        <v>-8580</v>
      </c>
      <c r="AW58" s="49">
        <f t="shared" si="23"/>
        <v>-27930</v>
      </c>
      <c r="AX58" s="268">
        <v>-9860</v>
      </c>
      <c r="AY58" s="49">
        <v>-18070</v>
      </c>
      <c r="AZ58" s="49">
        <f t="shared" si="24"/>
        <v>-7980</v>
      </c>
      <c r="BA58" s="49"/>
      <c r="BB58" s="268">
        <v>-7980</v>
      </c>
    </row>
    <row r="59" spans="1:54" x14ac:dyDescent="0.3">
      <c r="A59" s="47"/>
      <c r="B59" s="94"/>
      <c r="C59" s="94"/>
      <c r="D59" s="94"/>
      <c r="E59" s="94"/>
      <c r="F59" s="95"/>
      <c r="G59" s="49"/>
      <c r="H59" s="49"/>
      <c r="I59" s="49"/>
      <c r="J59" s="151"/>
      <c r="K59" s="151"/>
      <c r="L59" s="151"/>
      <c r="M59" s="23"/>
      <c r="N59" s="23"/>
      <c r="O59" s="23"/>
      <c r="P59" s="34"/>
      <c r="Q59" s="152"/>
      <c r="R59" s="34"/>
      <c r="S59" s="34"/>
      <c r="T59" s="34"/>
      <c r="U59" s="24"/>
      <c r="V59" s="34"/>
      <c r="W59" s="34"/>
      <c r="X59" s="34"/>
      <c r="Y59" s="24"/>
      <c r="Z59" s="24"/>
      <c r="AA59" s="24"/>
      <c r="AB59" s="24"/>
      <c r="AC59" s="24"/>
      <c r="AD59" s="34"/>
      <c r="AE59" s="34"/>
      <c r="AF59" s="298"/>
      <c r="AG59" s="298"/>
      <c r="AH59" s="298"/>
      <c r="AI59" s="298"/>
      <c r="AJ59" s="24"/>
      <c r="AK59" s="24"/>
      <c r="AL59" s="24"/>
      <c r="AN59" s="49"/>
      <c r="AO59" s="268"/>
      <c r="AP59" s="49"/>
      <c r="AQ59" s="49"/>
      <c r="AR59" s="268"/>
      <c r="AS59" s="49"/>
      <c r="AT59" s="49"/>
      <c r="AU59" s="268"/>
      <c r="AV59" s="49"/>
      <c r="AW59" s="49"/>
      <c r="AX59" s="268"/>
      <c r="AY59" s="49"/>
      <c r="AZ59" s="49"/>
      <c r="BA59" s="49"/>
      <c r="BB59" s="268"/>
    </row>
    <row r="60" spans="1:54" x14ac:dyDescent="0.3">
      <c r="A60" s="50"/>
      <c r="B60" s="50" t="s">
        <v>373</v>
      </c>
      <c r="C60" s="51"/>
      <c r="D60" s="51"/>
      <c r="E60" s="51"/>
      <c r="F60" s="52"/>
      <c r="G60" s="52"/>
      <c r="H60" s="52"/>
      <c r="I60" s="52"/>
      <c r="J60" s="52"/>
      <c r="K60" s="52"/>
      <c r="L60" s="52"/>
      <c r="M60" s="9"/>
      <c r="N60" s="9"/>
      <c r="O60" s="9"/>
      <c r="P60" s="299">
        <f t="shared" ref="P60:AN60" si="30">SUM(P6:P58)</f>
        <v>108932710</v>
      </c>
      <c r="Q60" s="299">
        <f t="shared" si="30"/>
        <v>5100000</v>
      </c>
      <c r="R60" s="299">
        <f t="shared" si="30"/>
        <v>103832710</v>
      </c>
      <c r="S60" s="299">
        <f t="shared" ca="1" si="30"/>
        <v>9669740</v>
      </c>
      <c r="T60" s="299">
        <f t="shared" ca="1" si="30"/>
        <v>99262970</v>
      </c>
      <c r="U60" s="299">
        <f t="shared" si="30"/>
        <v>98032710</v>
      </c>
      <c r="V60" s="299">
        <f t="shared" si="30"/>
        <v>0</v>
      </c>
      <c r="W60" s="299">
        <f t="shared" si="30"/>
        <v>0</v>
      </c>
      <c r="X60" s="299">
        <f t="shared" si="30"/>
        <v>0</v>
      </c>
      <c r="Y60" s="299">
        <f t="shared" si="30"/>
        <v>3570000</v>
      </c>
      <c r="Z60" s="299">
        <f t="shared" si="30"/>
        <v>7140000</v>
      </c>
      <c r="AA60" s="299">
        <f t="shared" si="30"/>
        <v>0</v>
      </c>
      <c r="AB60" s="299">
        <f t="shared" si="30"/>
        <v>0</v>
      </c>
      <c r="AC60" s="299">
        <f t="shared" si="30"/>
        <v>190000</v>
      </c>
      <c r="AD60" s="299">
        <f t="shared" ca="1" si="30"/>
        <v>953770</v>
      </c>
      <c r="AE60" s="299">
        <f t="shared" ca="1" si="30"/>
        <v>95020</v>
      </c>
      <c r="AF60" s="299">
        <f t="shared" si="30"/>
        <v>3741630</v>
      </c>
      <c r="AG60" s="299">
        <f t="shared" si="30"/>
        <v>3532840</v>
      </c>
      <c r="AH60" s="299">
        <f t="shared" si="30"/>
        <v>449690</v>
      </c>
      <c r="AI60" s="299">
        <f t="shared" si="30"/>
        <v>896790</v>
      </c>
      <c r="AJ60" s="299">
        <f t="shared" si="30"/>
        <v>0</v>
      </c>
      <c r="AK60" s="299">
        <f t="shared" si="30"/>
        <v>0</v>
      </c>
      <c r="AL60" s="299">
        <f t="shared" si="30"/>
        <v>0</v>
      </c>
      <c r="AM60" s="299">
        <f t="shared" si="30"/>
        <v>0</v>
      </c>
      <c r="AN60" s="299">
        <f t="shared" si="30"/>
        <v>7125340</v>
      </c>
      <c r="AO60" s="299">
        <f>SUM(AO6:AO58)</f>
        <v>3562670</v>
      </c>
      <c r="AP60" s="299">
        <f t="shared" ref="AP60:BB60" si="31">SUM(AP6:AP58)</f>
        <v>3562670</v>
      </c>
      <c r="AQ60" s="299">
        <f t="shared" si="31"/>
        <v>6971240</v>
      </c>
      <c r="AR60" s="299">
        <f t="shared" si="31"/>
        <v>3485620</v>
      </c>
      <c r="AS60" s="299">
        <f t="shared" si="31"/>
        <v>3485620</v>
      </c>
      <c r="AT60" s="299">
        <f t="shared" si="31"/>
        <v>886320</v>
      </c>
      <c r="AU60" s="299">
        <f t="shared" si="31"/>
        <v>443160</v>
      </c>
      <c r="AV60" s="299">
        <f t="shared" si="31"/>
        <v>443160</v>
      </c>
      <c r="AW60" s="299">
        <f t="shared" si="31"/>
        <v>1973740</v>
      </c>
      <c r="AX60" s="299">
        <f t="shared" si="31"/>
        <v>673620</v>
      </c>
      <c r="AY60" s="299">
        <f t="shared" si="31"/>
        <v>1300120</v>
      </c>
      <c r="AZ60" s="299">
        <f t="shared" si="31"/>
        <v>609250</v>
      </c>
      <c r="BA60" s="299">
        <f t="shared" si="31"/>
        <v>0</v>
      </c>
      <c r="BB60" s="299">
        <f t="shared" si="31"/>
        <v>609250</v>
      </c>
    </row>
    <row r="65" spans="8:8" x14ac:dyDescent="0.3">
      <c r="H65" s="45"/>
    </row>
  </sheetData>
  <mergeCells count="19">
    <mergeCell ref="AN2:AY2"/>
    <mergeCell ref="A3:L4"/>
    <mergeCell ref="M3:O4"/>
    <mergeCell ref="AZ3:BB3"/>
    <mergeCell ref="AZ4:AZ5"/>
    <mergeCell ref="AT3:AV3"/>
    <mergeCell ref="AW3:AY3"/>
    <mergeCell ref="AO5:AP5"/>
    <mergeCell ref="AR5:AS5"/>
    <mergeCell ref="AU5:AV5"/>
    <mergeCell ref="AQ4:AQ5"/>
    <mergeCell ref="AT4:AT5"/>
    <mergeCell ref="AW4:AW5"/>
    <mergeCell ref="AD3:AK3"/>
    <mergeCell ref="U3:AC3"/>
    <mergeCell ref="P3:T4"/>
    <mergeCell ref="AN3:AP3"/>
    <mergeCell ref="AQ3:AS3"/>
    <mergeCell ref="AN4:AN5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60:F1048576" xr:uid="{00000000-0002-0000-0400-000000000000}">
      <formula1>"0,1,2,3,4,5,6,7,8,9,10,11"</formula1>
    </dataValidation>
    <dataValidation type="whole" allowBlank="1" showInputMessage="1" showErrorMessage="1" sqref="AM60:BB60 M60:AL61 Z50:Z56 M6:U50 AD45:AE56 AC44:AE44 AC40:AE40 AC24:AE26 AB24:AB50 AC28:AC34 AC36:AC37 AC46:AC49 M62:AF140 AJ62:AL140 M141:AL1048576 AJ6:AL50 AD27:AE39 AD41:AE43 P51:U56 Y6:AE6 Y7:Y56 Z7:AE23 Z24:AA49" xr:uid="{00000000-0002-0000-04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6" xr:uid="{00000000-0002-0000-04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5"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1">
    <pageSetUpPr fitToPage="1"/>
  </sheetPr>
  <dimension ref="A1:BB136"/>
  <sheetViews>
    <sheetView zoomScale="90" zoomScaleNormal="90" zoomScaleSheetLayoutView="75" workbookViewId="0">
      <pane xSplit="4" ySplit="5" topLeftCell="F6" activePane="bottomRight" state="frozen"/>
      <selection pane="topRight"/>
      <selection pane="bottomLeft"/>
      <selection pane="bottomRight" activeCell="T2" sqref="T2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4" width="12.375" style="4" bestFit="1" customWidth="1"/>
    <col min="5" max="5" width="9.625" style="4" customWidth="1"/>
    <col min="6" max="6" width="9.375" style="5" bestFit="1" customWidth="1"/>
    <col min="7" max="10" width="11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16" width="12" style="13" customWidth="1"/>
    <col min="17" max="17" width="11.125" style="13" customWidth="1"/>
    <col min="18" max="18" width="14.375" style="13" bestFit="1" customWidth="1"/>
    <col min="19" max="19" width="11.125" style="13" customWidth="1"/>
    <col min="20" max="20" width="14.375" style="13" bestFit="1" customWidth="1"/>
    <col min="21" max="21" width="13.5" style="13" bestFit="1" customWidth="1"/>
    <col min="22" max="23" width="14.5" style="13" hidden="1" bestFit="1" customWidth="1"/>
    <col min="24" max="24" width="18.875" style="13" hidden="1" bestFit="1" customWidth="1"/>
    <col min="25" max="29" width="10" style="13" customWidth="1"/>
    <col min="30" max="30" width="10.375" style="13" bestFit="1" customWidth="1"/>
    <col min="31" max="31" width="11" style="13" bestFit="1" customWidth="1"/>
    <col min="32" max="32" width="12.5" style="13" bestFit="1" customWidth="1"/>
    <col min="33" max="33" width="12.625" style="13" bestFit="1" customWidth="1"/>
    <col min="34" max="34" width="14.125" style="13" bestFit="1" customWidth="1"/>
    <col min="35" max="35" width="9" style="13" bestFit="1" customWidth="1"/>
    <col min="36" max="36" width="9" style="13" customWidth="1"/>
    <col min="37" max="38" width="9.5" style="13" customWidth="1"/>
    <col min="39" max="39" width="3.25" customWidth="1"/>
    <col min="40" max="51" width="11" customWidth="1"/>
    <col min="53" max="54" width="9" bestFit="1" customWidth="1"/>
  </cols>
  <sheetData>
    <row r="1" spans="1:54" ht="37.5" x14ac:dyDescent="0.3">
      <c r="A1" s="25"/>
      <c r="B1" s="25"/>
      <c r="C1" s="11"/>
      <c r="D1" s="11"/>
      <c r="E1" s="11"/>
      <c r="O1" s="10"/>
      <c r="P1" s="17" t="s">
        <v>282</v>
      </c>
    </row>
    <row r="2" spans="1:54" ht="59.25" customHeight="1" x14ac:dyDescent="0.3">
      <c r="J2" s="7"/>
      <c r="AL2" s="4"/>
      <c r="AN2" s="332" t="s">
        <v>566</v>
      </c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</row>
    <row r="3" spans="1:54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4"/>
      <c r="P3" s="324" t="s">
        <v>44</v>
      </c>
      <c r="Q3" s="325"/>
      <c r="R3" s="325"/>
      <c r="S3" s="325"/>
      <c r="T3" s="326"/>
      <c r="U3" s="321" t="s">
        <v>451</v>
      </c>
      <c r="V3" s="322"/>
      <c r="W3" s="322"/>
      <c r="X3" s="322"/>
      <c r="Y3" s="322"/>
      <c r="Z3" s="322"/>
      <c r="AA3" s="322"/>
      <c r="AB3" s="322"/>
      <c r="AC3" s="323"/>
      <c r="AD3" s="320" t="s">
        <v>453</v>
      </c>
      <c r="AE3" s="320"/>
      <c r="AF3" s="320"/>
      <c r="AG3" s="320"/>
      <c r="AH3" s="320"/>
      <c r="AI3" s="320"/>
      <c r="AJ3" s="320"/>
      <c r="AK3" s="320"/>
      <c r="AL3" s="16"/>
      <c r="AN3" s="330" t="s">
        <v>94</v>
      </c>
      <c r="AO3" s="330"/>
      <c r="AP3" s="330"/>
      <c r="AQ3" s="330" t="s">
        <v>98</v>
      </c>
      <c r="AR3" s="330"/>
      <c r="AS3" s="330"/>
      <c r="AT3" s="330" t="s">
        <v>467</v>
      </c>
      <c r="AU3" s="330"/>
      <c r="AV3" s="330"/>
      <c r="AW3" s="330" t="s">
        <v>37</v>
      </c>
      <c r="AX3" s="330"/>
      <c r="AY3" s="330"/>
      <c r="AZ3" s="331" t="s">
        <v>219</v>
      </c>
      <c r="BA3" s="330"/>
      <c r="BB3" s="330"/>
    </row>
    <row r="4" spans="1:54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4"/>
      <c r="P4" s="327"/>
      <c r="Q4" s="328"/>
      <c r="R4" s="328"/>
      <c r="S4" s="328"/>
      <c r="T4" s="329"/>
      <c r="U4" s="15" t="s">
        <v>374</v>
      </c>
      <c r="V4" s="15" t="s">
        <v>7</v>
      </c>
      <c r="W4" s="15" t="s">
        <v>82</v>
      </c>
      <c r="X4" s="15" t="s">
        <v>43</v>
      </c>
      <c r="Y4" s="15" t="s">
        <v>315</v>
      </c>
      <c r="Z4" s="59" t="s">
        <v>294</v>
      </c>
      <c r="AA4" s="15" t="s">
        <v>125</v>
      </c>
      <c r="AB4" s="15" t="s">
        <v>405</v>
      </c>
      <c r="AC4" s="15" t="s">
        <v>121</v>
      </c>
      <c r="AD4" s="53" t="s">
        <v>304</v>
      </c>
      <c r="AE4" s="53" t="s">
        <v>421</v>
      </c>
      <c r="AF4" s="53" t="s">
        <v>94</v>
      </c>
      <c r="AG4" s="53" t="s">
        <v>98</v>
      </c>
      <c r="AH4" s="182" t="s">
        <v>467</v>
      </c>
      <c r="AI4" s="53" t="s">
        <v>37</v>
      </c>
      <c r="AJ4" s="16" t="s">
        <v>39</v>
      </c>
      <c r="AK4" s="16" t="s">
        <v>430</v>
      </c>
      <c r="AL4" s="16" t="s">
        <v>102</v>
      </c>
      <c r="AN4" s="330" t="s">
        <v>401</v>
      </c>
      <c r="AO4" s="60" t="s">
        <v>408</v>
      </c>
      <c r="AP4" s="60" t="s">
        <v>391</v>
      </c>
      <c r="AQ4" s="330" t="s">
        <v>401</v>
      </c>
      <c r="AR4" s="60" t="s">
        <v>408</v>
      </c>
      <c r="AS4" s="60" t="s">
        <v>391</v>
      </c>
      <c r="AT4" s="330" t="s">
        <v>401</v>
      </c>
      <c r="AU4" s="60" t="s">
        <v>408</v>
      </c>
      <c r="AV4" s="60" t="s">
        <v>391</v>
      </c>
      <c r="AW4" s="330" t="s">
        <v>401</v>
      </c>
      <c r="AX4" s="60" t="s">
        <v>408</v>
      </c>
      <c r="AY4" s="60" t="s">
        <v>391</v>
      </c>
      <c r="AZ4" s="330" t="s">
        <v>401</v>
      </c>
      <c r="BA4" s="60" t="s">
        <v>408</v>
      </c>
      <c r="BB4" s="60" t="s">
        <v>391</v>
      </c>
    </row>
    <row r="5" spans="1:54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6" t="s">
        <v>33</v>
      </c>
      <c r="P5" s="14" t="s">
        <v>65</v>
      </c>
      <c r="Q5" s="14" t="s">
        <v>317</v>
      </c>
      <c r="R5" s="14" t="s">
        <v>96</v>
      </c>
      <c r="S5" s="14" t="s">
        <v>88</v>
      </c>
      <c r="T5" s="14" t="s">
        <v>47</v>
      </c>
      <c r="U5" s="57"/>
      <c r="V5" s="57" t="s">
        <v>483</v>
      </c>
      <c r="W5" s="57" t="s">
        <v>528</v>
      </c>
      <c r="X5" s="57" t="s">
        <v>483</v>
      </c>
      <c r="Y5" s="57"/>
      <c r="Z5" s="57"/>
      <c r="AA5" s="15"/>
      <c r="AB5" s="15"/>
      <c r="AC5" s="15"/>
      <c r="AD5" s="55" t="s">
        <v>204</v>
      </c>
      <c r="AE5" s="54" t="s">
        <v>79</v>
      </c>
      <c r="AF5" s="54" t="s">
        <v>239</v>
      </c>
      <c r="AG5" s="54" t="s">
        <v>524</v>
      </c>
      <c r="AH5" s="54" t="s">
        <v>216</v>
      </c>
      <c r="AI5" s="54" t="s">
        <v>571</v>
      </c>
      <c r="AJ5" s="56"/>
      <c r="AK5" s="56"/>
      <c r="AL5" s="56"/>
      <c r="AN5" s="330"/>
      <c r="AO5" s="331" t="s">
        <v>239</v>
      </c>
      <c r="AP5" s="331"/>
      <c r="AQ5" s="330"/>
      <c r="AR5" s="331" t="s">
        <v>232</v>
      </c>
      <c r="AS5" s="331"/>
      <c r="AT5" s="330"/>
      <c r="AU5" s="331" t="s">
        <v>258</v>
      </c>
      <c r="AV5" s="331"/>
      <c r="AW5" s="330"/>
      <c r="AX5" s="61" t="s">
        <v>495</v>
      </c>
      <c r="AY5" s="61" t="s">
        <v>469</v>
      </c>
      <c r="AZ5" s="330"/>
      <c r="BA5" s="61" t="s">
        <v>495</v>
      </c>
      <c r="BB5" s="61" t="s">
        <v>469</v>
      </c>
    </row>
    <row r="6" spans="1:54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f ca="1">VLOOKUP($A6,INDIRECT("인사기본정보!$B:$L"),11,0)</f>
        <v>0</v>
      </c>
      <c r="G6" s="49"/>
      <c r="H6" s="49"/>
      <c r="I6" s="49"/>
      <c r="J6" s="151">
        <f>ROUNDUP(((U6+Y6+Z6)/209),1)</f>
        <v>10202</v>
      </c>
      <c r="K6" s="151">
        <f>((U6+Y6+Z6)/209)*1.5</f>
        <v>15302.942583732058</v>
      </c>
      <c r="L6" s="151">
        <f>K6*0.5</f>
        <v>7651.4712918660289</v>
      </c>
      <c r="M6" s="181">
        <v>0</v>
      </c>
      <c r="N6" s="181">
        <v>0</v>
      </c>
      <c r="O6" s="181">
        <v>0</v>
      </c>
      <c r="P6" s="34">
        <f>SUM(U6:AC6)</f>
        <v>2142210</v>
      </c>
      <c r="Q6" s="152">
        <f t="shared" ref="Q6:Q21" si="0">IF(Z6&gt;100000,100000,Z6)</f>
        <v>100000</v>
      </c>
      <c r="R6" s="34">
        <f t="shared" ref="R6:R21" si="1">P6-Q6</f>
        <v>2042210</v>
      </c>
      <c r="S6" s="34">
        <f t="shared" ref="S6:S21" ca="1" si="2">SUM(AD6:AK6)</f>
        <v>211490</v>
      </c>
      <c r="T6" s="34">
        <f t="shared" ref="T6:T21" ca="1" si="3">P6-S6</f>
        <v>1930720</v>
      </c>
      <c r="U6" s="24">
        <v>1922210</v>
      </c>
      <c r="V6" s="34">
        <f>ROUNDUP(K6*M6,-1)</f>
        <v>0</v>
      </c>
      <c r="W6" s="34">
        <f>ROUNDUP(L6*N6,-1)</f>
        <v>0</v>
      </c>
      <c r="X6" s="34">
        <f>ROUNDUP(K6*O6,-1)</f>
        <v>0</v>
      </c>
      <c r="Y6" s="24">
        <v>70000</v>
      </c>
      <c r="Z6" s="24">
        <v>140000</v>
      </c>
      <c r="AA6" s="24"/>
      <c r="AB6" s="24"/>
      <c r="AC6" s="24">
        <v>10000</v>
      </c>
      <c r="AD6" s="34">
        <f ca="1">IF(R6&gt;1060000,INDEX(간이세액표!A:L,MATCH(R6,간이세액표!A:A,3),F6+3),0)</f>
        <v>20810</v>
      </c>
      <c r="AE6" s="34">
        <f t="shared" ref="AE6:AE57" ca="1" si="4">ROUNDDOWN(AD6/10,-1)</f>
        <v>2080</v>
      </c>
      <c r="AF6" s="46">
        <f t="shared" ref="AF6:AF57" si="5">AO6</f>
        <v>91980</v>
      </c>
      <c r="AG6" s="46">
        <f t="shared" ref="AG6:AG57" si="6">AR6</f>
        <v>69920</v>
      </c>
      <c r="AH6" s="46">
        <f t="shared" ref="AH6:AH57" si="7">AU6</f>
        <v>8950</v>
      </c>
      <c r="AI6" s="46">
        <f t="shared" ref="AI6:AI57" si="8">AX6</f>
        <v>17750</v>
      </c>
      <c r="AJ6" s="24">
        <v>0</v>
      </c>
      <c r="AK6" s="24">
        <v>0</v>
      </c>
      <c r="AL6" s="24">
        <v>0</v>
      </c>
      <c r="AN6" s="49">
        <f>SUM(AO6:AP6)</f>
        <v>183960</v>
      </c>
      <c r="AO6" s="268">
        <v>91980</v>
      </c>
      <c r="AP6" s="49">
        <f>AO6</f>
        <v>91980</v>
      </c>
      <c r="AQ6" s="49">
        <f>SUM(AR6:AS6)</f>
        <v>139840</v>
      </c>
      <c r="AR6" s="268">
        <v>69920</v>
      </c>
      <c r="AS6" s="49">
        <f>AR6</f>
        <v>69920</v>
      </c>
      <c r="AT6" s="49">
        <f>SUM(AU6:AV6)</f>
        <v>17900</v>
      </c>
      <c r="AU6" s="268">
        <v>8950</v>
      </c>
      <c r="AV6" s="49">
        <f>AU6</f>
        <v>8950</v>
      </c>
      <c r="AW6" s="49">
        <f>SUM(AX6:AY6)</f>
        <v>52260</v>
      </c>
      <c r="AX6" s="268">
        <v>17750</v>
      </c>
      <c r="AY6" s="268">
        <v>34510</v>
      </c>
      <c r="AZ6" s="49">
        <f>SUM(BA6:BB6)</f>
        <v>16250</v>
      </c>
      <c r="BA6" s="49">
        <v>0</v>
      </c>
      <c r="BB6" s="268">
        <v>16250</v>
      </c>
    </row>
    <row r="7" spans="1:54" x14ac:dyDescent="0.3">
      <c r="A7" s="47">
        <v>2</v>
      </c>
      <c r="B7" s="293" t="str">
        <f t="shared" ref="B7:B57" ca="1" si="9">VLOOKUP($A7,INDIRECT("인사기본정보!$B:$K"),2,0)</f>
        <v>이성실</v>
      </c>
      <c r="C7" s="94" t="str">
        <f t="shared" ref="C7:C57" ca="1" si="10">VLOOKUP($A7,INDIRECT("인사기본정보!$B:$K"),3,0)</f>
        <v>741204-2******</v>
      </c>
      <c r="D7" s="94" t="str">
        <f t="shared" ref="D7:D57" ca="1" si="11">VLOOKUP($A7,INDIRECT("인사기본정보!$B:$K"),4,0)</f>
        <v>501여단 본부</v>
      </c>
      <c r="E7" s="94" t="str">
        <f t="shared" ref="E7:E57" ca="1" si="12">VLOOKUP($A7,INDIRECT("인사기본정보!$B:$K"),5,0)</f>
        <v>민간조리원</v>
      </c>
      <c r="F7" s="95">
        <f t="shared" ref="F7:F57" ca="1" si="13">VLOOKUP($A7,INDIRECT("인사기본정보!$B:$L"),11,0)</f>
        <v>0</v>
      </c>
      <c r="G7" s="208"/>
      <c r="H7" s="208"/>
      <c r="I7" s="208"/>
      <c r="J7" s="151">
        <f t="shared" ref="J7:J57" si="14">ROUNDUP(((U7+Y7+Z7)/209),1)</f>
        <v>10202</v>
      </c>
      <c r="K7" s="151">
        <f t="shared" ref="K7:K57" si="15">((U7+Y7+Z7)/209)*1.5</f>
        <v>15302.942583732058</v>
      </c>
      <c r="L7" s="151">
        <f t="shared" ref="L7:L57" si="16">K7*0.5</f>
        <v>7651.4712918660289</v>
      </c>
      <c r="M7" s="181">
        <v>0</v>
      </c>
      <c r="N7" s="181">
        <v>0</v>
      </c>
      <c r="O7" s="181">
        <v>0</v>
      </c>
      <c r="P7" s="34">
        <f>SUM(U7:AC7)</f>
        <v>2132210</v>
      </c>
      <c r="Q7" s="152">
        <f t="shared" si="0"/>
        <v>100000</v>
      </c>
      <c r="R7" s="34">
        <f t="shared" si="1"/>
        <v>2032210</v>
      </c>
      <c r="S7" s="34">
        <f t="shared" ca="1" si="2"/>
        <v>210650</v>
      </c>
      <c r="T7" s="34">
        <f t="shared" ca="1" si="3"/>
        <v>1921560</v>
      </c>
      <c r="U7" s="24">
        <v>1922210</v>
      </c>
      <c r="V7" s="34">
        <f t="shared" ref="V7:W49" si="17">ROUNDUP(K7*M7,-1)</f>
        <v>0</v>
      </c>
      <c r="W7" s="34">
        <f t="shared" si="17"/>
        <v>0</v>
      </c>
      <c r="X7" s="34">
        <f t="shared" ref="X7:X57" si="18">ROUNDUP(K7*O7,-1)</f>
        <v>0</v>
      </c>
      <c r="Y7" s="24">
        <v>70000</v>
      </c>
      <c r="Z7" s="24">
        <v>140000</v>
      </c>
      <c r="AA7" s="24"/>
      <c r="AB7" s="24"/>
      <c r="AC7" s="24"/>
      <c r="AD7" s="34">
        <f ca="1">IF(R7&gt;1060000,INDEX(간이세액표!A:L,MATCH(R7,간이세액표!A:A,3),F7+3),0)</f>
        <v>20490</v>
      </c>
      <c r="AE7" s="34">
        <f t="shared" ca="1" si="4"/>
        <v>2040</v>
      </c>
      <c r="AF7" s="46">
        <f t="shared" si="5"/>
        <v>91350</v>
      </c>
      <c r="AG7" s="46">
        <f t="shared" si="6"/>
        <v>70030</v>
      </c>
      <c r="AH7" s="46">
        <f t="shared" si="7"/>
        <v>8970</v>
      </c>
      <c r="AI7" s="46">
        <f t="shared" si="8"/>
        <v>17770</v>
      </c>
      <c r="AJ7" s="24">
        <v>0</v>
      </c>
      <c r="AK7" s="24">
        <v>0</v>
      </c>
      <c r="AL7" s="24">
        <v>0</v>
      </c>
      <c r="AN7" s="49">
        <f t="shared" ref="AN7:AN57" si="19">SUM(AO7:AP7)</f>
        <v>182700</v>
      </c>
      <c r="AO7" s="268">
        <v>91350</v>
      </c>
      <c r="AP7" s="49">
        <f t="shared" ref="AP7:AP57" si="20">AO7</f>
        <v>91350</v>
      </c>
      <c r="AQ7" s="49">
        <f t="shared" ref="AQ7:AQ57" si="21">SUM(AR7:AS7)</f>
        <v>140060</v>
      </c>
      <c r="AR7" s="268">
        <v>70030</v>
      </c>
      <c r="AS7" s="49">
        <f t="shared" ref="AS7:AS57" si="22">AR7</f>
        <v>70030</v>
      </c>
      <c r="AT7" s="49">
        <f t="shared" ref="AT7:AT57" si="23">SUM(AU7:AV7)</f>
        <v>17940</v>
      </c>
      <c r="AU7" s="268">
        <v>8970</v>
      </c>
      <c r="AV7" s="49">
        <f t="shared" ref="AV7:AV57" si="24">AU7</f>
        <v>8970</v>
      </c>
      <c r="AW7" s="49">
        <f t="shared" ref="AW7:AW57" si="25">SUM(AX7:AY7)</f>
        <v>52330</v>
      </c>
      <c r="AX7" s="268">
        <v>17770</v>
      </c>
      <c r="AY7" s="268">
        <v>34560</v>
      </c>
      <c r="AZ7" s="49">
        <f t="shared" ref="AZ7:AZ57" si="26">SUM(BA7:BB7)</f>
        <v>16270</v>
      </c>
      <c r="BA7" s="49">
        <v>0</v>
      </c>
      <c r="BB7" s="268">
        <v>16270</v>
      </c>
    </row>
    <row r="8" spans="1:54" x14ac:dyDescent="0.3">
      <c r="A8" s="47">
        <v>3</v>
      </c>
      <c r="B8" s="94" t="str">
        <f t="shared" ca="1" si="9"/>
        <v>임세영</v>
      </c>
      <c r="C8" s="94" t="str">
        <f t="shared" ca="1" si="10"/>
        <v>700910-2******</v>
      </c>
      <c r="D8" s="94" t="str">
        <f t="shared" ca="1" si="11"/>
        <v>501여단 1대대</v>
      </c>
      <c r="E8" s="94" t="str">
        <f t="shared" ca="1" si="12"/>
        <v>민간조리원</v>
      </c>
      <c r="F8" s="95">
        <f t="shared" ca="1" si="13"/>
        <v>0</v>
      </c>
      <c r="G8" s="49"/>
      <c r="H8" s="49"/>
      <c r="I8" s="49"/>
      <c r="J8" s="151">
        <f t="shared" si="14"/>
        <v>10202</v>
      </c>
      <c r="K8" s="151">
        <f t="shared" si="15"/>
        <v>15302.942583732058</v>
      </c>
      <c r="L8" s="151">
        <f t="shared" si="16"/>
        <v>7651.4712918660289</v>
      </c>
      <c r="M8" s="181">
        <v>0</v>
      </c>
      <c r="N8" s="181">
        <v>0</v>
      </c>
      <c r="O8" s="181">
        <v>0</v>
      </c>
      <c r="P8" s="34">
        <f t="shared" ref="P8:P57" si="27">SUM(U8:AC8)</f>
        <v>2142210</v>
      </c>
      <c r="Q8" s="152">
        <f t="shared" si="0"/>
        <v>100000</v>
      </c>
      <c r="R8" s="34">
        <f t="shared" si="1"/>
        <v>2042210</v>
      </c>
      <c r="S8" s="34">
        <f t="shared" ca="1" si="2"/>
        <v>205440</v>
      </c>
      <c r="T8" s="34">
        <f t="shared" ca="1" si="3"/>
        <v>1936770</v>
      </c>
      <c r="U8" s="24">
        <v>1922210</v>
      </c>
      <c r="V8" s="34">
        <f t="shared" si="17"/>
        <v>0</v>
      </c>
      <c r="W8" s="34">
        <f t="shared" si="17"/>
        <v>0</v>
      </c>
      <c r="X8" s="34">
        <f t="shared" si="18"/>
        <v>0</v>
      </c>
      <c r="Y8" s="24">
        <v>70000</v>
      </c>
      <c r="Z8" s="24">
        <v>140000</v>
      </c>
      <c r="AA8" s="24"/>
      <c r="AB8" s="24"/>
      <c r="AC8" s="24">
        <v>10000</v>
      </c>
      <c r="AD8" s="34">
        <f ca="1">IF(R8&gt;1060000,INDEX(간이세액표!A:L,MATCH(R8,간이세액표!A:A,3),F8+3),0)</f>
        <v>20810</v>
      </c>
      <c r="AE8" s="34">
        <f t="shared" ca="1" si="4"/>
        <v>2080</v>
      </c>
      <c r="AF8" s="46">
        <f t="shared" si="5"/>
        <v>86760</v>
      </c>
      <c r="AG8" s="46">
        <f t="shared" si="6"/>
        <v>69320</v>
      </c>
      <c r="AH8" s="46">
        <f t="shared" si="7"/>
        <v>8870</v>
      </c>
      <c r="AI8" s="46">
        <f t="shared" si="8"/>
        <v>17600</v>
      </c>
      <c r="AJ8" s="24">
        <v>0</v>
      </c>
      <c r="AK8" s="24">
        <v>0</v>
      </c>
      <c r="AL8" s="24">
        <v>0</v>
      </c>
      <c r="AN8" s="49">
        <f t="shared" si="19"/>
        <v>173520</v>
      </c>
      <c r="AO8" s="268">
        <v>86760</v>
      </c>
      <c r="AP8" s="49">
        <f t="shared" si="20"/>
        <v>86760</v>
      </c>
      <c r="AQ8" s="49">
        <f t="shared" si="21"/>
        <v>138640</v>
      </c>
      <c r="AR8" s="268">
        <v>69320</v>
      </c>
      <c r="AS8" s="49">
        <f t="shared" si="22"/>
        <v>69320</v>
      </c>
      <c r="AT8" s="49">
        <f t="shared" si="23"/>
        <v>17740</v>
      </c>
      <c r="AU8" s="268">
        <v>8870</v>
      </c>
      <c r="AV8" s="49">
        <f t="shared" si="24"/>
        <v>8870</v>
      </c>
      <c r="AW8" s="49">
        <f t="shared" si="25"/>
        <v>51820</v>
      </c>
      <c r="AX8" s="268">
        <v>17600</v>
      </c>
      <c r="AY8" s="268">
        <v>34220</v>
      </c>
      <c r="AZ8" s="49">
        <f t="shared" si="26"/>
        <v>16110</v>
      </c>
      <c r="BA8" s="49">
        <v>0</v>
      </c>
      <c r="BB8" s="268">
        <v>16110</v>
      </c>
    </row>
    <row r="9" spans="1:54" x14ac:dyDescent="0.3">
      <c r="A9" s="47">
        <v>4</v>
      </c>
      <c r="B9" s="293" t="str">
        <f t="shared" ca="1" si="9"/>
        <v>김서정</v>
      </c>
      <c r="C9" s="94" t="str">
        <f t="shared" ca="1" si="10"/>
        <v>780828-2******</v>
      </c>
      <c r="D9" s="94" t="str">
        <f t="shared" ca="1" si="11"/>
        <v>501여단 4대대</v>
      </c>
      <c r="E9" s="94" t="str">
        <f t="shared" ca="1" si="12"/>
        <v>민간조리원</v>
      </c>
      <c r="F9" s="95">
        <f t="shared" ca="1" si="13"/>
        <v>0</v>
      </c>
      <c r="G9" s="49"/>
      <c r="H9" s="49"/>
      <c r="I9" s="49"/>
      <c r="J9" s="151">
        <f t="shared" si="14"/>
        <v>10202</v>
      </c>
      <c r="K9" s="151">
        <f t="shared" si="15"/>
        <v>15302.942583732058</v>
      </c>
      <c r="L9" s="151">
        <f t="shared" si="16"/>
        <v>7651.4712918660289</v>
      </c>
      <c r="M9" s="181">
        <v>0</v>
      </c>
      <c r="N9" s="181">
        <v>0</v>
      </c>
      <c r="O9" s="181">
        <v>0</v>
      </c>
      <c r="P9" s="34">
        <f t="shared" si="27"/>
        <v>2132210</v>
      </c>
      <c r="Q9" s="152">
        <f t="shared" si="0"/>
        <v>100000</v>
      </c>
      <c r="R9" s="34">
        <f t="shared" si="1"/>
        <v>2032210</v>
      </c>
      <c r="S9" s="34">
        <f t="shared" ca="1" si="2"/>
        <v>219800</v>
      </c>
      <c r="T9" s="34">
        <f t="shared" ca="1" si="3"/>
        <v>1912410</v>
      </c>
      <c r="U9" s="24">
        <v>1922210</v>
      </c>
      <c r="V9" s="34">
        <f t="shared" si="17"/>
        <v>0</v>
      </c>
      <c r="W9" s="34">
        <f t="shared" si="17"/>
        <v>0</v>
      </c>
      <c r="X9" s="34">
        <f t="shared" si="18"/>
        <v>0</v>
      </c>
      <c r="Y9" s="24">
        <v>70000</v>
      </c>
      <c r="Z9" s="24">
        <v>140000</v>
      </c>
      <c r="AA9" s="24"/>
      <c r="AB9" s="24"/>
      <c r="AC9" s="24"/>
      <c r="AD9" s="34">
        <f ca="1">IF(R9&gt;1060000,INDEX(간이세액표!A:L,MATCH(R9,간이세액표!A:A,3),F9+3),0)</f>
        <v>20490</v>
      </c>
      <c r="AE9" s="34">
        <f t="shared" ca="1" si="4"/>
        <v>2040</v>
      </c>
      <c r="AF9" s="46">
        <f t="shared" si="5"/>
        <v>94450</v>
      </c>
      <c r="AG9" s="46">
        <f t="shared" si="6"/>
        <v>74400</v>
      </c>
      <c r="AH9" s="46">
        <f t="shared" si="7"/>
        <v>9530</v>
      </c>
      <c r="AI9" s="46">
        <f t="shared" si="8"/>
        <v>18890</v>
      </c>
      <c r="AJ9" s="24">
        <v>0</v>
      </c>
      <c r="AK9" s="24">
        <v>0</v>
      </c>
      <c r="AL9" s="24">
        <v>0</v>
      </c>
      <c r="AN9" s="49">
        <f t="shared" si="19"/>
        <v>188900</v>
      </c>
      <c r="AO9" s="268">
        <v>94450</v>
      </c>
      <c r="AP9" s="49">
        <f t="shared" si="20"/>
        <v>94450</v>
      </c>
      <c r="AQ9" s="49">
        <f t="shared" si="21"/>
        <v>148800</v>
      </c>
      <c r="AR9" s="268">
        <v>74400</v>
      </c>
      <c r="AS9" s="49">
        <f t="shared" si="22"/>
        <v>74400</v>
      </c>
      <c r="AT9" s="49">
        <f t="shared" si="23"/>
        <v>19060</v>
      </c>
      <c r="AU9" s="268">
        <v>9530</v>
      </c>
      <c r="AV9" s="49">
        <f t="shared" si="24"/>
        <v>9530</v>
      </c>
      <c r="AW9" s="49">
        <f t="shared" si="25"/>
        <v>55620</v>
      </c>
      <c r="AX9" s="268">
        <v>18890</v>
      </c>
      <c r="AY9" s="268">
        <v>36730</v>
      </c>
      <c r="AZ9" s="49">
        <f t="shared" si="26"/>
        <v>17290</v>
      </c>
      <c r="BA9" s="49">
        <v>0</v>
      </c>
      <c r="BB9" s="268">
        <v>17290</v>
      </c>
    </row>
    <row r="10" spans="1:54" x14ac:dyDescent="0.3">
      <c r="A10" s="47">
        <v>5</v>
      </c>
      <c r="B10" s="94" t="str">
        <f t="shared" ca="1" si="9"/>
        <v>윤정여</v>
      </c>
      <c r="C10" s="94" t="str">
        <f t="shared" ca="1" si="10"/>
        <v>691023-2******</v>
      </c>
      <c r="D10" s="94" t="str">
        <f t="shared" ca="1" si="11"/>
        <v>501여단 6대대</v>
      </c>
      <c r="E10" s="94" t="str">
        <f t="shared" ca="1" si="12"/>
        <v>민간조리원</v>
      </c>
      <c r="F10" s="95">
        <f t="shared" ca="1" si="13"/>
        <v>0</v>
      </c>
      <c r="G10" s="49"/>
      <c r="H10" s="49"/>
      <c r="I10" s="49"/>
      <c r="J10" s="151">
        <f t="shared" si="14"/>
        <v>10202</v>
      </c>
      <c r="K10" s="151">
        <f t="shared" si="15"/>
        <v>15302.942583732058</v>
      </c>
      <c r="L10" s="151">
        <f t="shared" si="16"/>
        <v>7651.4712918660289</v>
      </c>
      <c r="M10" s="181">
        <v>0</v>
      </c>
      <c r="N10" s="181">
        <v>0</v>
      </c>
      <c r="O10" s="181">
        <v>0</v>
      </c>
      <c r="P10" s="34">
        <f t="shared" si="27"/>
        <v>2142210</v>
      </c>
      <c r="Q10" s="152">
        <f t="shared" si="0"/>
        <v>100000</v>
      </c>
      <c r="R10" s="34">
        <f t="shared" si="1"/>
        <v>2042210</v>
      </c>
      <c r="S10" s="34">
        <f t="shared" ca="1" si="2"/>
        <v>213550</v>
      </c>
      <c r="T10" s="34">
        <f t="shared" ca="1" si="3"/>
        <v>1928660</v>
      </c>
      <c r="U10" s="24">
        <v>1922210</v>
      </c>
      <c r="V10" s="34">
        <f t="shared" si="17"/>
        <v>0</v>
      </c>
      <c r="W10" s="34">
        <f t="shared" si="17"/>
        <v>0</v>
      </c>
      <c r="X10" s="34">
        <f t="shared" si="18"/>
        <v>0</v>
      </c>
      <c r="Y10" s="24">
        <v>70000</v>
      </c>
      <c r="Z10" s="24">
        <v>140000</v>
      </c>
      <c r="AA10" s="24"/>
      <c r="AB10" s="24"/>
      <c r="AC10" s="24">
        <v>10000</v>
      </c>
      <c r="AD10" s="34">
        <f ca="1">IF(R10&gt;1060000,INDEX(간이세액표!A:L,MATCH(R10,간이세액표!A:A,3),F10+3),0)</f>
        <v>20810</v>
      </c>
      <c r="AE10" s="34">
        <f t="shared" ca="1" si="4"/>
        <v>2080</v>
      </c>
      <c r="AF10" s="46">
        <f t="shared" si="5"/>
        <v>90630</v>
      </c>
      <c r="AG10" s="46">
        <f t="shared" si="6"/>
        <v>72390</v>
      </c>
      <c r="AH10" s="46">
        <f t="shared" si="7"/>
        <v>9270</v>
      </c>
      <c r="AI10" s="46">
        <f t="shared" si="8"/>
        <v>18370</v>
      </c>
      <c r="AJ10" s="24">
        <v>0</v>
      </c>
      <c r="AK10" s="24">
        <v>0</v>
      </c>
      <c r="AL10" s="24">
        <v>0</v>
      </c>
      <c r="AN10" s="49">
        <f t="shared" si="19"/>
        <v>181260</v>
      </c>
      <c r="AO10" s="268">
        <v>90630</v>
      </c>
      <c r="AP10" s="49">
        <f t="shared" si="20"/>
        <v>90630</v>
      </c>
      <c r="AQ10" s="49">
        <f t="shared" si="21"/>
        <v>144780</v>
      </c>
      <c r="AR10" s="268">
        <v>72390</v>
      </c>
      <c r="AS10" s="49">
        <f t="shared" si="22"/>
        <v>72390</v>
      </c>
      <c r="AT10" s="49">
        <f t="shared" si="23"/>
        <v>18540</v>
      </c>
      <c r="AU10" s="268">
        <v>9270</v>
      </c>
      <c r="AV10" s="49">
        <f t="shared" si="24"/>
        <v>9270</v>
      </c>
      <c r="AW10" s="49">
        <f t="shared" si="25"/>
        <v>54090</v>
      </c>
      <c r="AX10" s="268">
        <v>18370</v>
      </c>
      <c r="AY10" s="268">
        <v>35720</v>
      </c>
      <c r="AZ10" s="49">
        <f t="shared" si="26"/>
        <v>16820</v>
      </c>
      <c r="BA10" s="49">
        <v>0</v>
      </c>
      <c r="BB10" s="268">
        <v>16820</v>
      </c>
    </row>
    <row r="11" spans="1:54" x14ac:dyDescent="0.3">
      <c r="A11" s="47">
        <v>6</v>
      </c>
      <c r="B11" s="293" t="str">
        <f t="shared" ca="1" si="9"/>
        <v>홍정희</v>
      </c>
      <c r="C11" s="94" t="str">
        <f t="shared" ca="1" si="10"/>
        <v>611210-2******</v>
      </c>
      <c r="D11" s="94" t="str">
        <f t="shared" ca="1" si="11"/>
        <v>501여단 7대대</v>
      </c>
      <c r="E11" s="94" t="str">
        <f t="shared" ca="1" si="12"/>
        <v>민간조리원</v>
      </c>
      <c r="F11" s="95">
        <f t="shared" ca="1" si="13"/>
        <v>0</v>
      </c>
      <c r="G11" s="49"/>
      <c r="H11" s="49"/>
      <c r="I11" s="49"/>
      <c r="J11" s="151">
        <f t="shared" si="14"/>
        <v>10202</v>
      </c>
      <c r="K11" s="151">
        <f t="shared" si="15"/>
        <v>15302.942583732058</v>
      </c>
      <c r="L11" s="151">
        <f t="shared" si="16"/>
        <v>7651.4712918660289</v>
      </c>
      <c r="M11" s="181">
        <v>0</v>
      </c>
      <c r="N11" s="181">
        <v>0</v>
      </c>
      <c r="O11" s="181">
        <v>0</v>
      </c>
      <c r="P11" s="34">
        <f t="shared" si="27"/>
        <v>2132210</v>
      </c>
      <c r="Q11" s="152">
        <f t="shared" si="0"/>
        <v>100000</v>
      </c>
      <c r="R11" s="34">
        <f t="shared" si="1"/>
        <v>2032210</v>
      </c>
      <c r="S11" s="34">
        <f t="shared" ca="1" si="2"/>
        <v>119620</v>
      </c>
      <c r="T11" s="34">
        <f t="shared" ca="1" si="3"/>
        <v>2012590</v>
      </c>
      <c r="U11" s="24">
        <v>1922210</v>
      </c>
      <c r="V11" s="34">
        <f t="shared" si="17"/>
        <v>0</v>
      </c>
      <c r="W11" s="34">
        <f t="shared" si="17"/>
        <v>0</v>
      </c>
      <c r="X11" s="34">
        <f t="shared" si="18"/>
        <v>0</v>
      </c>
      <c r="Y11" s="24">
        <v>70000</v>
      </c>
      <c r="Z11" s="24">
        <v>140000</v>
      </c>
      <c r="AA11" s="24"/>
      <c r="AB11" s="24"/>
      <c r="AC11" s="24"/>
      <c r="AD11" s="34">
        <f ca="1">IF(R11&gt;1060000,INDEX(간이세액표!A:L,MATCH(R11,간이세액표!A:A,3),F11+3),0)</f>
        <v>20490</v>
      </c>
      <c r="AE11" s="34">
        <f t="shared" ca="1" si="4"/>
        <v>2040</v>
      </c>
      <c r="AF11" s="46">
        <f t="shared" si="5"/>
        <v>0</v>
      </c>
      <c r="AG11" s="46">
        <f t="shared" si="6"/>
        <v>70260</v>
      </c>
      <c r="AH11" s="46">
        <f t="shared" si="7"/>
        <v>9000</v>
      </c>
      <c r="AI11" s="46">
        <f t="shared" si="8"/>
        <v>17830</v>
      </c>
      <c r="AJ11" s="24">
        <v>0</v>
      </c>
      <c r="AK11" s="24">
        <v>0</v>
      </c>
      <c r="AL11" s="24">
        <v>0</v>
      </c>
      <c r="AN11" s="49">
        <f t="shared" si="19"/>
        <v>0</v>
      </c>
      <c r="AO11" s="268">
        <f>ROUNDDOWN(G11*'4대보험공제요율표'!$D$4,-1)</f>
        <v>0</v>
      </c>
      <c r="AP11" s="49">
        <f t="shared" si="20"/>
        <v>0</v>
      </c>
      <c r="AQ11" s="49">
        <f t="shared" si="21"/>
        <v>140520</v>
      </c>
      <c r="AR11" s="268">
        <v>70260</v>
      </c>
      <c r="AS11" s="49">
        <f t="shared" si="22"/>
        <v>70260</v>
      </c>
      <c r="AT11" s="49">
        <f t="shared" si="23"/>
        <v>18000</v>
      </c>
      <c r="AU11" s="268">
        <v>9000</v>
      </c>
      <c r="AV11" s="49">
        <f t="shared" si="24"/>
        <v>9000</v>
      </c>
      <c r="AW11" s="49">
        <f t="shared" si="25"/>
        <v>52500</v>
      </c>
      <c r="AX11" s="268">
        <v>17830</v>
      </c>
      <c r="AY11" s="268">
        <v>34670</v>
      </c>
      <c r="AZ11" s="49">
        <f t="shared" si="26"/>
        <v>16330</v>
      </c>
      <c r="BA11" s="49">
        <v>0</v>
      </c>
      <c r="BB11" s="268">
        <v>16330</v>
      </c>
    </row>
    <row r="12" spans="1:54" x14ac:dyDescent="0.3">
      <c r="A12" s="47">
        <v>7</v>
      </c>
      <c r="B12" s="94" t="str">
        <f t="shared" ca="1" si="9"/>
        <v>이숙이</v>
      </c>
      <c r="C12" s="94" t="str">
        <f t="shared" ca="1" si="10"/>
        <v>680604-2******</v>
      </c>
      <c r="D12" s="94" t="str">
        <f t="shared" ca="1" si="11"/>
        <v>120여단 본부</v>
      </c>
      <c r="E12" s="94" t="str">
        <f t="shared" ca="1" si="12"/>
        <v>민간조리원</v>
      </c>
      <c r="F12" s="95">
        <f t="shared" ca="1" si="13"/>
        <v>1</v>
      </c>
      <c r="G12" s="49"/>
      <c r="H12" s="49"/>
      <c r="I12" s="49"/>
      <c r="J12" s="151">
        <f t="shared" si="14"/>
        <v>10202</v>
      </c>
      <c r="K12" s="151">
        <f t="shared" si="15"/>
        <v>15302.942583732058</v>
      </c>
      <c r="L12" s="151">
        <f t="shared" si="16"/>
        <v>7651.4712918660289</v>
      </c>
      <c r="M12" s="181">
        <v>0</v>
      </c>
      <c r="N12" s="181">
        <v>0</v>
      </c>
      <c r="O12" s="181">
        <v>0</v>
      </c>
      <c r="P12" s="34">
        <f t="shared" si="27"/>
        <v>2142210</v>
      </c>
      <c r="Q12" s="152">
        <f t="shared" si="0"/>
        <v>100000</v>
      </c>
      <c r="R12" s="34">
        <f t="shared" si="1"/>
        <v>2042210</v>
      </c>
      <c r="S12" s="34">
        <f t="shared" ca="1" si="2"/>
        <v>204480</v>
      </c>
      <c r="T12" s="34">
        <f t="shared" ca="1" si="3"/>
        <v>1937730</v>
      </c>
      <c r="U12" s="24">
        <v>1922210</v>
      </c>
      <c r="V12" s="34">
        <f t="shared" si="17"/>
        <v>0</v>
      </c>
      <c r="W12" s="34">
        <f t="shared" si="17"/>
        <v>0</v>
      </c>
      <c r="X12" s="34">
        <f t="shared" si="18"/>
        <v>0</v>
      </c>
      <c r="Y12" s="24">
        <v>70000</v>
      </c>
      <c r="Z12" s="24">
        <v>140000</v>
      </c>
      <c r="AA12" s="24"/>
      <c r="AB12" s="24"/>
      <c r="AC12" s="24">
        <v>10000</v>
      </c>
      <c r="AD12" s="34">
        <f ca="1">IF(R12&gt;1060000,INDEX(간이세액표!A:L,MATCH(R12,간이세액표!A:A,3),F12+3),0)</f>
        <v>15570</v>
      </c>
      <c r="AE12" s="34">
        <f t="shared" ca="1" si="4"/>
        <v>1550</v>
      </c>
      <c r="AF12" s="46">
        <f t="shared" si="5"/>
        <v>91390</v>
      </c>
      <c r="AG12" s="46">
        <f t="shared" si="6"/>
        <v>69450</v>
      </c>
      <c r="AH12" s="46">
        <f t="shared" si="7"/>
        <v>8890</v>
      </c>
      <c r="AI12" s="46">
        <f t="shared" si="8"/>
        <v>17630</v>
      </c>
      <c r="AJ12" s="24">
        <v>0</v>
      </c>
      <c r="AK12" s="24">
        <v>0</v>
      </c>
      <c r="AL12" s="24">
        <v>0</v>
      </c>
      <c r="AN12" s="49">
        <f t="shared" si="19"/>
        <v>182780</v>
      </c>
      <c r="AO12" s="268">
        <v>91390</v>
      </c>
      <c r="AP12" s="49">
        <f t="shared" si="20"/>
        <v>91390</v>
      </c>
      <c r="AQ12" s="49">
        <f t="shared" si="21"/>
        <v>138900</v>
      </c>
      <c r="AR12" s="268">
        <v>69450</v>
      </c>
      <c r="AS12" s="49">
        <f t="shared" si="22"/>
        <v>69450</v>
      </c>
      <c r="AT12" s="49">
        <f t="shared" si="23"/>
        <v>17780</v>
      </c>
      <c r="AU12" s="268">
        <v>8890</v>
      </c>
      <c r="AV12" s="49">
        <f t="shared" si="24"/>
        <v>8890</v>
      </c>
      <c r="AW12" s="49">
        <f t="shared" si="25"/>
        <v>51910</v>
      </c>
      <c r="AX12" s="268">
        <v>17630</v>
      </c>
      <c r="AY12" s="268">
        <v>34280</v>
      </c>
      <c r="AZ12" s="49">
        <f t="shared" si="26"/>
        <v>16140</v>
      </c>
      <c r="BA12" s="49">
        <v>0</v>
      </c>
      <c r="BB12" s="268">
        <v>16140</v>
      </c>
    </row>
    <row r="13" spans="1:54" x14ac:dyDescent="0.3">
      <c r="A13" s="47">
        <v>8</v>
      </c>
      <c r="B13" s="293" t="str">
        <f t="shared" ca="1" si="9"/>
        <v>박순득</v>
      </c>
      <c r="C13" s="94" t="str">
        <f t="shared" ca="1" si="10"/>
        <v>610119-2******</v>
      </c>
      <c r="D13" s="94" t="str">
        <f t="shared" ca="1" si="11"/>
        <v>120여단 1대대</v>
      </c>
      <c r="E13" s="94" t="str">
        <f t="shared" ca="1" si="12"/>
        <v>민간조리원</v>
      </c>
      <c r="F13" s="95">
        <f t="shared" ca="1" si="13"/>
        <v>0</v>
      </c>
      <c r="G13" s="49"/>
      <c r="H13" s="49"/>
      <c r="I13" s="49"/>
      <c r="J13" s="151">
        <f t="shared" si="14"/>
        <v>10202</v>
      </c>
      <c r="K13" s="151">
        <f t="shared" si="15"/>
        <v>15302.942583732058</v>
      </c>
      <c r="L13" s="151">
        <f t="shared" si="16"/>
        <v>7651.4712918660289</v>
      </c>
      <c r="M13" s="181">
        <v>0</v>
      </c>
      <c r="N13" s="181">
        <v>0</v>
      </c>
      <c r="O13" s="181">
        <v>0</v>
      </c>
      <c r="P13" s="34">
        <f t="shared" si="27"/>
        <v>2132210</v>
      </c>
      <c r="Q13" s="152">
        <f t="shared" si="0"/>
        <v>100000</v>
      </c>
      <c r="R13" s="34">
        <f t="shared" si="1"/>
        <v>2032210</v>
      </c>
      <c r="S13" s="34">
        <f t="shared" ca="1" si="2"/>
        <v>119620</v>
      </c>
      <c r="T13" s="34">
        <f t="shared" ca="1" si="3"/>
        <v>2012590</v>
      </c>
      <c r="U13" s="24">
        <v>1922210</v>
      </c>
      <c r="V13" s="34">
        <f t="shared" si="17"/>
        <v>0</v>
      </c>
      <c r="W13" s="34">
        <f t="shared" si="17"/>
        <v>0</v>
      </c>
      <c r="X13" s="34">
        <f t="shared" si="18"/>
        <v>0</v>
      </c>
      <c r="Y13" s="24">
        <v>70000</v>
      </c>
      <c r="Z13" s="24">
        <v>140000</v>
      </c>
      <c r="AA13" s="24"/>
      <c r="AB13" s="24"/>
      <c r="AC13" s="24"/>
      <c r="AD13" s="34">
        <f ca="1">IF(R13&gt;1060000,INDEX(간이세액표!A:L,MATCH(R13,간이세액표!A:A,3),F13+3),0)</f>
        <v>20490</v>
      </c>
      <c r="AE13" s="34">
        <f t="shared" ca="1" si="4"/>
        <v>2040</v>
      </c>
      <c r="AF13" s="46">
        <f t="shared" si="5"/>
        <v>0</v>
      </c>
      <c r="AG13" s="46">
        <f t="shared" si="6"/>
        <v>70260</v>
      </c>
      <c r="AH13" s="46">
        <f t="shared" si="7"/>
        <v>9000</v>
      </c>
      <c r="AI13" s="46">
        <f t="shared" si="8"/>
        <v>17830</v>
      </c>
      <c r="AJ13" s="24">
        <v>0</v>
      </c>
      <c r="AK13" s="24">
        <v>0</v>
      </c>
      <c r="AL13" s="24">
        <v>0</v>
      </c>
      <c r="AN13" s="49">
        <f t="shared" si="19"/>
        <v>0</v>
      </c>
      <c r="AO13" s="268">
        <f>ROUNDDOWN(G13*'4대보험공제요율표'!$D$4,-1)</f>
        <v>0</v>
      </c>
      <c r="AP13" s="49">
        <f t="shared" si="20"/>
        <v>0</v>
      </c>
      <c r="AQ13" s="49">
        <f t="shared" si="21"/>
        <v>140520</v>
      </c>
      <c r="AR13" s="268">
        <v>70260</v>
      </c>
      <c r="AS13" s="49">
        <f t="shared" si="22"/>
        <v>70260</v>
      </c>
      <c r="AT13" s="49">
        <f t="shared" si="23"/>
        <v>18000</v>
      </c>
      <c r="AU13" s="268">
        <v>9000</v>
      </c>
      <c r="AV13" s="49">
        <f t="shared" si="24"/>
        <v>9000</v>
      </c>
      <c r="AW13" s="49">
        <f t="shared" si="25"/>
        <v>52500</v>
      </c>
      <c r="AX13" s="268">
        <v>17830</v>
      </c>
      <c r="AY13" s="268">
        <v>34670</v>
      </c>
      <c r="AZ13" s="49">
        <f t="shared" si="26"/>
        <v>16330</v>
      </c>
      <c r="BA13" s="49">
        <v>0</v>
      </c>
      <c r="BB13" s="268">
        <v>16330</v>
      </c>
    </row>
    <row r="14" spans="1:54" x14ac:dyDescent="0.3">
      <c r="A14" s="47">
        <v>9</v>
      </c>
      <c r="B14" s="94" t="str">
        <f t="shared" ca="1" si="9"/>
        <v>양희자</v>
      </c>
      <c r="C14" s="94" t="str">
        <f t="shared" ca="1" si="10"/>
        <v>670115-2******</v>
      </c>
      <c r="D14" s="94" t="str">
        <f t="shared" ca="1" si="11"/>
        <v>120여단 2대대</v>
      </c>
      <c r="E14" s="94" t="str">
        <f t="shared" ca="1" si="12"/>
        <v>민간조리원</v>
      </c>
      <c r="F14" s="95">
        <f t="shared" ca="1" si="13"/>
        <v>0</v>
      </c>
      <c r="G14" s="49"/>
      <c r="H14" s="49"/>
      <c r="I14" s="49"/>
      <c r="J14" s="151">
        <f t="shared" si="14"/>
        <v>10202</v>
      </c>
      <c r="K14" s="151">
        <f t="shared" si="15"/>
        <v>15302.942583732058</v>
      </c>
      <c r="L14" s="151">
        <f t="shared" si="16"/>
        <v>7651.4712918660289</v>
      </c>
      <c r="M14" s="181">
        <v>0</v>
      </c>
      <c r="N14" s="181">
        <v>0</v>
      </c>
      <c r="O14" s="181">
        <v>0</v>
      </c>
      <c r="P14" s="34">
        <f t="shared" si="27"/>
        <v>2142210</v>
      </c>
      <c r="Q14" s="152">
        <f t="shared" si="0"/>
        <v>100000</v>
      </c>
      <c r="R14" s="34">
        <f t="shared" si="1"/>
        <v>2042210</v>
      </c>
      <c r="S14" s="34">
        <f t="shared" ca="1" si="2"/>
        <v>212360</v>
      </c>
      <c r="T14" s="34">
        <f t="shared" ca="1" si="3"/>
        <v>1929850</v>
      </c>
      <c r="U14" s="24">
        <v>1922210</v>
      </c>
      <c r="V14" s="34">
        <f t="shared" si="17"/>
        <v>0</v>
      </c>
      <c r="W14" s="34">
        <f t="shared" si="17"/>
        <v>0</v>
      </c>
      <c r="X14" s="34">
        <f t="shared" si="18"/>
        <v>0</v>
      </c>
      <c r="Y14" s="24">
        <v>70000</v>
      </c>
      <c r="Z14" s="24">
        <v>140000</v>
      </c>
      <c r="AA14" s="24"/>
      <c r="AB14" s="24"/>
      <c r="AC14" s="24">
        <v>10000</v>
      </c>
      <c r="AD14" s="34">
        <f ca="1">IF(R14&gt;1060000,INDEX(간이세액표!A:L,MATCH(R14,간이세액표!A:A,3),F14+3),0)</f>
        <v>20810</v>
      </c>
      <c r="AE14" s="34">
        <f t="shared" ca="1" si="4"/>
        <v>2080</v>
      </c>
      <c r="AF14" s="46">
        <f t="shared" si="5"/>
        <v>92380</v>
      </c>
      <c r="AG14" s="46">
        <f t="shared" si="6"/>
        <v>70260</v>
      </c>
      <c r="AH14" s="46">
        <f t="shared" si="7"/>
        <v>9000</v>
      </c>
      <c r="AI14" s="46">
        <f t="shared" si="8"/>
        <v>17830</v>
      </c>
      <c r="AJ14" s="24">
        <v>0</v>
      </c>
      <c r="AK14" s="24">
        <v>0</v>
      </c>
      <c r="AL14" s="24">
        <v>0</v>
      </c>
      <c r="AN14" s="49">
        <f t="shared" si="19"/>
        <v>184760</v>
      </c>
      <c r="AO14" s="268">
        <v>92380</v>
      </c>
      <c r="AP14" s="49">
        <f t="shared" si="20"/>
        <v>92380</v>
      </c>
      <c r="AQ14" s="49">
        <f t="shared" si="21"/>
        <v>140520</v>
      </c>
      <c r="AR14" s="268">
        <v>70260</v>
      </c>
      <c r="AS14" s="49">
        <f t="shared" si="22"/>
        <v>70260</v>
      </c>
      <c r="AT14" s="49">
        <f t="shared" si="23"/>
        <v>18000</v>
      </c>
      <c r="AU14" s="268">
        <v>9000</v>
      </c>
      <c r="AV14" s="49">
        <f t="shared" si="24"/>
        <v>9000</v>
      </c>
      <c r="AW14" s="49">
        <f t="shared" si="25"/>
        <v>52500</v>
      </c>
      <c r="AX14" s="268">
        <v>17830</v>
      </c>
      <c r="AY14" s="268">
        <v>34670</v>
      </c>
      <c r="AZ14" s="49">
        <f t="shared" si="26"/>
        <v>16330</v>
      </c>
      <c r="BA14" s="49">
        <v>0</v>
      </c>
      <c r="BB14" s="268">
        <v>16330</v>
      </c>
    </row>
    <row r="15" spans="1:54" x14ac:dyDescent="0.3">
      <c r="A15" s="47">
        <v>10</v>
      </c>
      <c r="B15" s="94" t="str">
        <f t="shared" ca="1" si="9"/>
        <v>권경임</v>
      </c>
      <c r="C15" s="94" t="str">
        <f t="shared" ca="1" si="10"/>
        <v>640419-2******</v>
      </c>
      <c r="D15" s="94" t="str">
        <f t="shared" ca="1" si="11"/>
        <v>120여단 3대대</v>
      </c>
      <c r="E15" s="94" t="str">
        <f t="shared" ca="1" si="12"/>
        <v>민간조리원</v>
      </c>
      <c r="F15" s="95">
        <f t="shared" ca="1" si="13"/>
        <v>2</v>
      </c>
      <c r="G15" s="49"/>
      <c r="H15" s="49"/>
      <c r="I15" s="49"/>
      <c r="J15" s="151">
        <f t="shared" si="14"/>
        <v>9762.8000000000011</v>
      </c>
      <c r="K15" s="151">
        <f t="shared" si="15"/>
        <v>14644.090909090908</v>
      </c>
      <c r="L15" s="151">
        <f t="shared" si="16"/>
        <v>7322.045454545454</v>
      </c>
      <c r="M15" s="181">
        <v>0</v>
      </c>
      <c r="N15" s="181">
        <v>0</v>
      </c>
      <c r="O15" s="181">
        <v>0</v>
      </c>
      <c r="P15" s="34">
        <f t="shared" si="27"/>
        <v>2050410</v>
      </c>
      <c r="Q15" s="152">
        <f t="shared" si="0"/>
        <v>100000</v>
      </c>
      <c r="R15" s="34">
        <f t="shared" si="1"/>
        <v>1950410</v>
      </c>
      <c r="S15" s="34">
        <f t="shared" ca="1" si="2"/>
        <v>193450</v>
      </c>
      <c r="T15" s="34">
        <f t="shared" ca="1" si="3"/>
        <v>1856960</v>
      </c>
      <c r="U15" s="24">
        <f>1922210-30600-30600-30600</f>
        <v>1830410</v>
      </c>
      <c r="V15" s="34">
        <f t="shared" si="17"/>
        <v>0</v>
      </c>
      <c r="W15" s="34">
        <f t="shared" si="17"/>
        <v>0</v>
      </c>
      <c r="X15" s="34">
        <f t="shared" si="18"/>
        <v>0</v>
      </c>
      <c r="Y15" s="24">
        <v>70000</v>
      </c>
      <c r="Z15" s="24">
        <v>140000</v>
      </c>
      <c r="AA15" s="24"/>
      <c r="AB15" s="24"/>
      <c r="AC15" s="24">
        <v>10000</v>
      </c>
      <c r="AD15" s="34">
        <f ca="1">IF(R15&gt;1060000,INDEX(간이세액표!A:L,MATCH(R15,간이세액표!A:A,3),F15+3),0)</f>
        <v>5600</v>
      </c>
      <c r="AE15" s="34">
        <f t="shared" ca="1" si="4"/>
        <v>560</v>
      </c>
      <c r="AF15" s="46">
        <f t="shared" si="5"/>
        <v>91350</v>
      </c>
      <c r="AG15" s="46">
        <f t="shared" si="6"/>
        <v>69430</v>
      </c>
      <c r="AH15" s="46">
        <f t="shared" si="7"/>
        <v>8890</v>
      </c>
      <c r="AI15" s="46">
        <f t="shared" si="8"/>
        <v>17620</v>
      </c>
      <c r="AJ15" s="24">
        <v>0</v>
      </c>
      <c r="AK15" s="24">
        <v>0</v>
      </c>
      <c r="AL15" s="24">
        <v>0</v>
      </c>
      <c r="AN15" s="49">
        <f t="shared" si="19"/>
        <v>182700</v>
      </c>
      <c r="AO15" s="268">
        <v>91350</v>
      </c>
      <c r="AP15" s="49">
        <f t="shared" si="20"/>
        <v>91350</v>
      </c>
      <c r="AQ15" s="49">
        <f t="shared" si="21"/>
        <v>138860</v>
      </c>
      <c r="AR15" s="268">
        <v>69430</v>
      </c>
      <c r="AS15" s="49">
        <f t="shared" si="22"/>
        <v>69430</v>
      </c>
      <c r="AT15" s="49">
        <f t="shared" si="23"/>
        <v>17780</v>
      </c>
      <c r="AU15" s="268">
        <v>8890</v>
      </c>
      <c r="AV15" s="49">
        <f t="shared" si="24"/>
        <v>8890</v>
      </c>
      <c r="AW15" s="49">
        <f t="shared" si="25"/>
        <v>51880</v>
      </c>
      <c r="AX15" s="268">
        <v>17620</v>
      </c>
      <c r="AY15" s="268">
        <v>34260</v>
      </c>
      <c r="AZ15" s="49">
        <f t="shared" si="26"/>
        <v>16130</v>
      </c>
      <c r="BA15" s="49">
        <v>0</v>
      </c>
      <c r="BB15" s="268">
        <v>16130</v>
      </c>
    </row>
    <row r="16" spans="1:54" x14ac:dyDescent="0.3">
      <c r="A16" s="47">
        <v>11</v>
      </c>
      <c r="B16" s="293" t="str">
        <f t="shared" ca="1" si="9"/>
        <v>권은숙</v>
      </c>
      <c r="C16" s="94" t="str">
        <f t="shared" ca="1" si="10"/>
        <v>800217-2******</v>
      </c>
      <c r="D16" s="94" t="str">
        <f t="shared" ca="1" si="11"/>
        <v>120여단 3대대</v>
      </c>
      <c r="E16" s="94" t="str">
        <f t="shared" ca="1" si="12"/>
        <v>민간조리원</v>
      </c>
      <c r="F16" s="95">
        <f t="shared" ca="1" si="13"/>
        <v>0</v>
      </c>
      <c r="G16" s="49"/>
      <c r="H16" s="49"/>
      <c r="I16" s="49"/>
      <c r="J16" s="151">
        <f t="shared" si="14"/>
        <v>10202</v>
      </c>
      <c r="K16" s="151">
        <f t="shared" si="15"/>
        <v>15302.942583732058</v>
      </c>
      <c r="L16" s="151">
        <f t="shared" si="16"/>
        <v>7651.4712918660289</v>
      </c>
      <c r="M16" s="181">
        <v>0</v>
      </c>
      <c r="N16" s="181">
        <v>0</v>
      </c>
      <c r="O16" s="181">
        <v>0</v>
      </c>
      <c r="P16" s="34">
        <f t="shared" si="27"/>
        <v>2132210</v>
      </c>
      <c r="Q16" s="152">
        <f t="shared" si="0"/>
        <v>100000</v>
      </c>
      <c r="R16" s="34">
        <f t="shared" si="1"/>
        <v>2032210</v>
      </c>
      <c r="S16" s="34">
        <f t="shared" ca="1" si="2"/>
        <v>218860</v>
      </c>
      <c r="T16" s="34">
        <f t="shared" ca="1" si="3"/>
        <v>1913350</v>
      </c>
      <c r="U16" s="24">
        <v>1922210</v>
      </c>
      <c r="V16" s="34">
        <f t="shared" si="17"/>
        <v>0</v>
      </c>
      <c r="W16" s="34">
        <f t="shared" si="17"/>
        <v>0</v>
      </c>
      <c r="X16" s="34">
        <f t="shared" si="18"/>
        <v>0</v>
      </c>
      <c r="Y16" s="24">
        <v>70000</v>
      </c>
      <c r="Z16" s="24">
        <v>140000</v>
      </c>
      <c r="AA16" s="24"/>
      <c r="AB16" s="24"/>
      <c r="AC16" s="24"/>
      <c r="AD16" s="34">
        <f ca="1">IF(R16&gt;1060000,INDEX(간이세액표!A:L,MATCH(R16,간이세액표!A:A,3),F16+3),0)</f>
        <v>20490</v>
      </c>
      <c r="AE16" s="34">
        <f t="shared" ca="1" si="4"/>
        <v>2040</v>
      </c>
      <c r="AF16" s="46">
        <f t="shared" si="5"/>
        <v>94000</v>
      </c>
      <c r="AG16" s="46">
        <f t="shared" si="6"/>
        <v>74050</v>
      </c>
      <c r="AH16" s="46">
        <f t="shared" si="7"/>
        <v>9480</v>
      </c>
      <c r="AI16" s="46">
        <f t="shared" si="8"/>
        <v>18800</v>
      </c>
      <c r="AJ16" s="24">
        <v>0</v>
      </c>
      <c r="AK16" s="24">
        <v>0</v>
      </c>
      <c r="AL16" s="24">
        <v>0</v>
      </c>
      <c r="AN16" s="49">
        <f t="shared" si="19"/>
        <v>188000</v>
      </c>
      <c r="AO16" s="268">
        <v>94000</v>
      </c>
      <c r="AP16" s="49">
        <f t="shared" si="20"/>
        <v>94000</v>
      </c>
      <c r="AQ16" s="49">
        <f t="shared" si="21"/>
        <v>148100</v>
      </c>
      <c r="AR16" s="268">
        <v>74050</v>
      </c>
      <c r="AS16" s="49">
        <f t="shared" si="22"/>
        <v>74050</v>
      </c>
      <c r="AT16" s="49">
        <f t="shared" si="23"/>
        <v>18960</v>
      </c>
      <c r="AU16" s="268">
        <v>9480</v>
      </c>
      <c r="AV16" s="49">
        <f t="shared" si="24"/>
        <v>9480</v>
      </c>
      <c r="AW16" s="49">
        <f t="shared" si="25"/>
        <v>55350</v>
      </c>
      <c r="AX16" s="268">
        <v>18800</v>
      </c>
      <c r="AY16" s="268">
        <v>36550</v>
      </c>
      <c r="AZ16" s="49">
        <f t="shared" si="26"/>
        <v>17210</v>
      </c>
      <c r="BA16" s="49">
        <v>0</v>
      </c>
      <c r="BB16" s="268">
        <v>17210</v>
      </c>
    </row>
    <row r="17" spans="1:54" x14ac:dyDescent="0.3">
      <c r="A17" s="47">
        <v>12</v>
      </c>
      <c r="B17" s="94" t="str">
        <f t="shared" ca="1" si="9"/>
        <v>김명순</v>
      </c>
      <c r="C17" s="94" t="str">
        <f t="shared" ca="1" si="10"/>
        <v>670305-2******</v>
      </c>
      <c r="D17" s="94" t="str">
        <f t="shared" ca="1" si="11"/>
        <v>120여단 5대대</v>
      </c>
      <c r="E17" s="94" t="str">
        <f t="shared" ca="1" si="12"/>
        <v>민간조리원</v>
      </c>
      <c r="F17" s="95">
        <f t="shared" ca="1" si="13"/>
        <v>0</v>
      </c>
      <c r="G17" s="49"/>
      <c r="H17" s="49"/>
      <c r="I17" s="49"/>
      <c r="J17" s="151">
        <f t="shared" si="14"/>
        <v>10202</v>
      </c>
      <c r="K17" s="151">
        <f t="shared" si="15"/>
        <v>15302.942583732058</v>
      </c>
      <c r="L17" s="151">
        <f t="shared" si="16"/>
        <v>7651.4712918660289</v>
      </c>
      <c r="M17" s="181">
        <v>0</v>
      </c>
      <c r="N17" s="181">
        <v>0</v>
      </c>
      <c r="O17" s="181">
        <v>0</v>
      </c>
      <c r="P17" s="34">
        <f t="shared" si="27"/>
        <v>2142210</v>
      </c>
      <c r="Q17" s="152">
        <f t="shared" si="0"/>
        <v>100000</v>
      </c>
      <c r="R17" s="34">
        <f t="shared" si="1"/>
        <v>2042210</v>
      </c>
      <c r="S17" s="34">
        <f t="shared" ca="1" si="2"/>
        <v>211680</v>
      </c>
      <c r="T17" s="34">
        <f t="shared" ca="1" si="3"/>
        <v>1930530</v>
      </c>
      <c r="U17" s="24">
        <v>1922210</v>
      </c>
      <c r="V17" s="34">
        <f t="shared" si="17"/>
        <v>0</v>
      </c>
      <c r="W17" s="34">
        <f t="shared" si="17"/>
        <v>0</v>
      </c>
      <c r="X17" s="34">
        <f t="shared" si="18"/>
        <v>0</v>
      </c>
      <c r="Y17" s="24">
        <v>70000</v>
      </c>
      <c r="Z17" s="24">
        <v>140000</v>
      </c>
      <c r="AA17" s="24"/>
      <c r="AB17" s="24"/>
      <c r="AC17" s="24">
        <v>10000</v>
      </c>
      <c r="AD17" s="34">
        <f ca="1">IF(R17&gt;1060000,INDEX(간이세액표!A:L,MATCH(R17,간이세액표!A:A,3),F17+3),0)</f>
        <v>20810</v>
      </c>
      <c r="AE17" s="34">
        <f t="shared" ca="1" si="4"/>
        <v>2080</v>
      </c>
      <c r="AF17" s="46">
        <f t="shared" si="5"/>
        <v>92070</v>
      </c>
      <c r="AG17" s="46">
        <f t="shared" si="6"/>
        <v>69990</v>
      </c>
      <c r="AH17" s="46">
        <f t="shared" si="7"/>
        <v>8960</v>
      </c>
      <c r="AI17" s="46">
        <f t="shared" si="8"/>
        <v>17770</v>
      </c>
      <c r="AJ17" s="24">
        <v>0</v>
      </c>
      <c r="AK17" s="24">
        <v>0</v>
      </c>
      <c r="AL17" s="24">
        <v>0</v>
      </c>
      <c r="AN17" s="49">
        <f t="shared" si="19"/>
        <v>184140</v>
      </c>
      <c r="AO17" s="268">
        <v>92070</v>
      </c>
      <c r="AP17" s="49">
        <f t="shared" si="20"/>
        <v>92070</v>
      </c>
      <c r="AQ17" s="49">
        <f t="shared" si="21"/>
        <v>139980</v>
      </c>
      <c r="AR17" s="268">
        <v>69990</v>
      </c>
      <c r="AS17" s="49">
        <f t="shared" si="22"/>
        <v>69990</v>
      </c>
      <c r="AT17" s="49">
        <f t="shared" si="23"/>
        <v>17920</v>
      </c>
      <c r="AU17" s="268">
        <v>8960</v>
      </c>
      <c r="AV17" s="49">
        <f t="shared" si="24"/>
        <v>8960</v>
      </c>
      <c r="AW17" s="49">
        <f t="shared" si="25"/>
        <v>52320</v>
      </c>
      <c r="AX17" s="268">
        <v>17770</v>
      </c>
      <c r="AY17" s="268">
        <v>34550</v>
      </c>
      <c r="AZ17" s="49">
        <f t="shared" si="26"/>
        <v>16270</v>
      </c>
      <c r="BA17" s="49">
        <v>0</v>
      </c>
      <c r="BB17" s="268">
        <v>16270</v>
      </c>
    </row>
    <row r="18" spans="1:54" x14ac:dyDescent="0.3">
      <c r="A18" s="47">
        <v>13</v>
      </c>
      <c r="B18" s="293" t="str">
        <f t="shared" ca="1" si="9"/>
        <v>신명숙</v>
      </c>
      <c r="C18" s="94" t="str">
        <f t="shared" ca="1" si="10"/>
        <v>580528-2******</v>
      </c>
      <c r="D18" s="94" t="str">
        <f t="shared" ca="1" si="11"/>
        <v>120여단 6대대</v>
      </c>
      <c r="E18" s="94" t="str">
        <f t="shared" ca="1" si="12"/>
        <v>민간조리원</v>
      </c>
      <c r="F18" s="95">
        <f t="shared" ca="1" si="13"/>
        <v>1</v>
      </c>
      <c r="G18" s="49"/>
      <c r="H18" s="49"/>
      <c r="I18" s="49"/>
      <c r="J18" s="151">
        <f t="shared" si="14"/>
        <v>10202</v>
      </c>
      <c r="K18" s="151">
        <f t="shared" si="15"/>
        <v>15302.942583732058</v>
      </c>
      <c r="L18" s="151">
        <f t="shared" si="16"/>
        <v>7651.4712918660289</v>
      </c>
      <c r="M18" s="181">
        <v>0</v>
      </c>
      <c r="N18" s="181">
        <v>0</v>
      </c>
      <c r="O18" s="181">
        <v>0</v>
      </c>
      <c r="P18" s="34">
        <f t="shared" si="27"/>
        <v>2132210</v>
      </c>
      <c r="Q18" s="152">
        <f t="shared" si="0"/>
        <v>100000</v>
      </c>
      <c r="R18" s="34">
        <f t="shared" si="1"/>
        <v>2032210</v>
      </c>
      <c r="S18" s="34">
        <f t="shared" ca="1" si="2"/>
        <v>113990</v>
      </c>
      <c r="T18" s="34">
        <f t="shared" ca="1" si="3"/>
        <v>2018220</v>
      </c>
      <c r="U18" s="24">
        <v>1922210</v>
      </c>
      <c r="V18" s="34">
        <f t="shared" si="17"/>
        <v>0</v>
      </c>
      <c r="W18" s="34">
        <f t="shared" si="17"/>
        <v>0</v>
      </c>
      <c r="X18" s="34">
        <f t="shared" si="18"/>
        <v>0</v>
      </c>
      <c r="Y18" s="24">
        <v>70000</v>
      </c>
      <c r="Z18" s="24">
        <v>140000</v>
      </c>
      <c r="AA18" s="24"/>
      <c r="AB18" s="24"/>
      <c r="AC18" s="24"/>
      <c r="AD18" s="34">
        <f ca="1">IF(R18&gt;1060000,INDEX(간이세액표!A:L,MATCH(R18,간이세액표!A:A,3),F18+3),0)</f>
        <v>15370</v>
      </c>
      <c r="AE18" s="34">
        <f t="shared" ca="1" si="4"/>
        <v>1530</v>
      </c>
      <c r="AF18" s="46">
        <f t="shared" si="5"/>
        <v>0</v>
      </c>
      <c r="AG18" s="46">
        <f t="shared" si="6"/>
        <v>70260</v>
      </c>
      <c r="AH18" s="46">
        <f t="shared" si="7"/>
        <v>9000</v>
      </c>
      <c r="AI18" s="46">
        <f t="shared" si="8"/>
        <v>17830</v>
      </c>
      <c r="AJ18" s="24">
        <v>0</v>
      </c>
      <c r="AK18" s="24">
        <v>0</v>
      </c>
      <c r="AL18" s="24">
        <v>0</v>
      </c>
      <c r="AN18" s="49">
        <f t="shared" si="19"/>
        <v>0</v>
      </c>
      <c r="AO18" s="268">
        <f>ROUNDDOWN(G18*'4대보험공제요율표'!$D$4,-1)</f>
        <v>0</v>
      </c>
      <c r="AP18" s="49">
        <f t="shared" si="20"/>
        <v>0</v>
      </c>
      <c r="AQ18" s="49">
        <f t="shared" si="21"/>
        <v>140520</v>
      </c>
      <c r="AR18" s="268">
        <v>70260</v>
      </c>
      <c r="AS18" s="49">
        <f t="shared" si="22"/>
        <v>70260</v>
      </c>
      <c r="AT18" s="49">
        <f t="shared" si="23"/>
        <v>18000</v>
      </c>
      <c r="AU18" s="268">
        <v>9000</v>
      </c>
      <c r="AV18" s="49">
        <f t="shared" si="24"/>
        <v>9000</v>
      </c>
      <c r="AW18" s="49">
        <f t="shared" si="25"/>
        <v>52500</v>
      </c>
      <c r="AX18" s="268">
        <v>17830</v>
      </c>
      <c r="AY18" s="268">
        <v>34670</v>
      </c>
      <c r="AZ18" s="49">
        <f t="shared" si="26"/>
        <v>16330</v>
      </c>
      <c r="BA18" s="49">
        <v>0</v>
      </c>
      <c r="BB18" s="268">
        <v>16330</v>
      </c>
    </row>
    <row r="19" spans="1:54" x14ac:dyDescent="0.3">
      <c r="A19" s="47">
        <v>14</v>
      </c>
      <c r="B19" s="293" t="str">
        <f t="shared" ca="1" si="9"/>
        <v>김영경</v>
      </c>
      <c r="C19" s="94" t="str">
        <f t="shared" ca="1" si="10"/>
        <v>770214-2******</v>
      </c>
      <c r="D19" s="94" t="str">
        <f t="shared" ca="1" si="11"/>
        <v>121여단 본부</v>
      </c>
      <c r="E19" s="94" t="str">
        <f t="shared" ca="1" si="12"/>
        <v>민간조리원</v>
      </c>
      <c r="F19" s="95">
        <f t="shared" ca="1" si="13"/>
        <v>0</v>
      </c>
      <c r="G19" s="49"/>
      <c r="H19" s="49"/>
      <c r="I19" s="49"/>
      <c r="J19" s="151">
        <f t="shared" si="14"/>
        <v>10202</v>
      </c>
      <c r="K19" s="151">
        <f t="shared" si="15"/>
        <v>15302.942583732058</v>
      </c>
      <c r="L19" s="151">
        <f t="shared" si="16"/>
        <v>7651.4712918660289</v>
      </c>
      <c r="M19" s="181">
        <v>0</v>
      </c>
      <c r="N19" s="181">
        <v>0</v>
      </c>
      <c r="O19" s="181">
        <v>0</v>
      </c>
      <c r="P19" s="34">
        <f t="shared" si="27"/>
        <v>2132210</v>
      </c>
      <c r="Q19" s="152">
        <f t="shared" si="0"/>
        <v>100000</v>
      </c>
      <c r="R19" s="34">
        <f t="shared" si="1"/>
        <v>2032210</v>
      </c>
      <c r="S19" s="34">
        <f t="shared" ca="1" si="2"/>
        <v>206650</v>
      </c>
      <c r="T19" s="34">
        <f t="shared" ca="1" si="3"/>
        <v>1925560</v>
      </c>
      <c r="U19" s="24">
        <v>1922210</v>
      </c>
      <c r="V19" s="34">
        <f t="shared" si="17"/>
        <v>0</v>
      </c>
      <c r="W19" s="34">
        <f t="shared" si="17"/>
        <v>0</v>
      </c>
      <c r="X19" s="34">
        <f t="shared" si="18"/>
        <v>0</v>
      </c>
      <c r="Y19" s="24">
        <v>70000</v>
      </c>
      <c r="Z19" s="24">
        <v>140000</v>
      </c>
      <c r="AA19" s="24"/>
      <c r="AB19" s="24"/>
      <c r="AC19" s="24"/>
      <c r="AD19" s="34">
        <f ca="1">IF(R19&gt;1060000,INDEX(간이세액표!A:L,MATCH(R19,간이세액표!A:A,3),F19+3),0)</f>
        <v>20490</v>
      </c>
      <c r="AE19" s="34">
        <f t="shared" ca="1" si="4"/>
        <v>2040</v>
      </c>
      <c r="AF19" s="46">
        <f t="shared" si="5"/>
        <v>87520</v>
      </c>
      <c r="AG19" s="46">
        <f t="shared" si="6"/>
        <v>69910</v>
      </c>
      <c r="AH19" s="46">
        <f t="shared" si="7"/>
        <v>8950</v>
      </c>
      <c r="AI19" s="46">
        <f t="shared" si="8"/>
        <v>17740</v>
      </c>
      <c r="AJ19" s="24">
        <v>0</v>
      </c>
      <c r="AK19" s="24">
        <v>0</v>
      </c>
      <c r="AL19" s="24">
        <v>0</v>
      </c>
      <c r="AN19" s="49">
        <f t="shared" si="19"/>
        <v>175040</v>
      </c>
      <c r="AO19" s="268">
        <v>87520</v>
      </c>
      <c r="AP19" s="49">
        <f t="shared" si="20"/>
        <v>87520</v>
      </c>
      <c r="AQ19" s="49">
        <f t="shared" si="21"/>
        <v>139820</v>
      </c>
      <c r="AR19" s="268">
        <v>69910</v>
      </c>
      <c r="AS19" s="49">
        <f t="shared" si="22"/>
        <v>69910</v>
      </c>
      <c r="AT19" s="49">
        <f t="shared" si="23"/>
        <v>17900</v>
      </c>
      <c r="AU19" s="268">
        <v>8950</v>
      </c>
      <c r="AV19" s="49">
        <f t="shared" si="24"/>
        <v>8950</v>
      </c>
      <c r="AW19" s="49">
        <f t="shared" si="25"/>
        <v>52240</v>
      </c>
      <c r="AX19" s="268">
        <v>17740</v>
      </c>
      <c r="AY19" s="268">
        <v>34500</v>
      </c>
      <c r="AZ19" s="49">
        <f t="shared" si="26"/>
        <v>16250</v>
      </c>
      <c r="BA19" s="49">
        <v>0</v>
      </c>
      <c r="BB19" s="268">
        <v>16250</v>
      </c>
    </row>
    <row r="20" spans="1:54" x14ac:dyDescent="0.3">
      <c r="A20" s="47">
        <v>15</v>
      </c>
      <c r="B20" s="293" t="str">
        <f t="shared" ca="1" si="9"/>
        <v>손송주</v>
      </c>
      <c r="C20" s="94" t="str">
        <f t="shared" ca="1" si="10"/>
        <v>760727-2******</v>
      </c>
      <c r="D20" s="94" t="str">
        <f t="shared" ca="1" si="11"/>
        <v>121여단 본부</v>
      </c>
      <c r="E20" s="94" t="str">
        <f t="shared" ca="1" si="12"/>
        <v>민간조리원</v>
      </c>
      <c r="F20" s="95">
        <f t="shared" ca="1" si="13"/>
        <v>0</v>
      </c>
      <c r="G20" s="49"/>
      <c r="H20" s="49"/>
      <c r="I20" s="49"/>
      <c r="J20" s="151">
        <f t="shared" si="14"/>
        <v>10202</v>
      </c>
      <c r="K20" s="151">
        <f t="shared" si="15"/>
        <v>15302.942583732058</v>
      </c>
      <c r="L20" s="151">
        <f t="shared" si="16"/>
        <v>7651.4712918660289</v>
      </c>
      <c r="M20" s="181">
        <v>0</v>
      </c>
      <c r="N20" s="181">
        <v>0</v>
      </c>
      <c r="O20" s="181">
        <v>0</v>
      </c>
      <c r="P20" s="34">
        <f t="shared" si="27"/>
        <v>2132210</v>
      </c>
      <c r="Q20" s="152">
        <f t="shared" si="0"/>
        <v>100000</v>
      </c>
      <c r="R20" s="34">
        <f t="shared" si="1"/>
        <v>2032210</v>
      </c>
      <c r="S20" s="34">
        <f t="shared" ca="1" si="2"/>
        <v>218860</v>
      </c>
      <c r="T20" s="34">
        <f t="shared" ca="1" si="3"/>
        <v>1913350</v>
      </c>
      <c r="U20" s="24">
        <v>1922210</v>
      </c>
      <c r="V20" s="34">
        <f t="shared" si="17"/>
        <v>0</v>
      </c>
      <c r="W20" s="34">
        <f t="shared" si="17"/>
        <v>0</v>
      </c>
      <c r="X20" s="34">
        <f t="shared" si="18"/>
        <v>0</v>
      </c>
      <c r="Y20" s="24">
        <v>70000</v>
      </c>
      <c r="Z20" s="24">
        <v>140000</v>
      </c>
      <c r="AA20" s="24"/>
      <c r="AB20" s="24"/>
      <c r="AC20" s="24"/>
      <c r="AD20" s="34">
        <f ca="1">IF(R20&gt;1060000,INDEX(간이세액표!A:L,MATCH(R20,간이세액표!A:A,3),F20+3),0)</f>
        <v>20490</v>
      </c>
      <c r="AE20" s="34">
        <f t="shared" ca="1" si="4"/>
        <v>2040</v>
      </c>
      <c r="AF20" s="46">
        <f t="shared" si="5"/>
        <v>94000</v>
      </c>
      <c r="AG20" s="46">
        <f t="shared" si="6"/>
        <v>74050</v>
      </c>
      <c r="AH20" s="46">
        <f t="shared" si="7"/>
        <v>9480</v>
      </c>
      <c r="AI20" s="46">
        <f t="shared" si="8"/>
        <v>18800</v>
      </c>
      <c r="AJ20" s="24">
        <v>0</v>
      </c>
      <c r="AK20" s="24">
        <v>0</v>
      </c>
      <c r="AL20" s="24">
        <v>0</v>
      </c>
      <c r="AN20" s="49">
        <f t="shared" si="19"/>
        <v>188000</v>
      </c>
      <c r="AO20" s="268">
        <v>94000</v>
      </c>
      <c r="AP20" s="49">
        <f t="shared" si="20"/>
        <v>94000</v>
      </c>
      <c r="AQ20" s="49">
        <f t="shared" si="21"/>
        <v>148100</v>
      </c>
      <c r="AR20" s="268">
        <v>74050</v>
      </c>
      <c r="AS20" s="49">
        <f t="shared" si="22"/>
        <v>74050</v>
      </c>
      <c r="AT20" s="49">
        <f t="shared" si="23"/>
        <v>18960</v>
      </c>
      <c r="AU20" s="268">
        <v>9480</v>
      </c>
      <c r="AV20" s="49">
        <f t="shared" si="24"/>
        <v>9480</v>
      </c>
      <c r="AW20" s="49">
        <f t="shared" si="25"/>
        <v>55350</v>
      </c>
      <c r="AX20" s="268">
        <v>18800</v>
      </c>
      <c r="AY20" s="268">
        <v>36550</v>
      </c>
      <c r="AZ20" s="49">
        <f t="shared" si="26"/>
        <v>17210</v>
      </c>
      <c r="BA20" s="49">
        <v>0</v>
      </c>
      <c r="BB20" s="268">
        <v>17210</v>
      </c>
    </row>
    <row r="21" spans="1:54" x14ac:dyDescent="0.3">
      <c r="A21" s="47">
        <v>16</v>
      </c>
      <c r="B21" s="293" t="str">
        <f t="shared" ca="1" si="9"/>
        <v>박분영</v>
      </c>
      <c r="C21" s="94" t="str">
        <f t="shared" ca="1" si="10"/>
        <v>800502-2******</v>
      </c>
      <c r="D21" s="94" t="str">
        <f t="shared" ca="1" si="11"/>
        <v>121여단 1대대</v>
      </c>
      <c r="E21" s="94" t="str">
        <f t="shared" ca="1" si="12"/>
        <v>민간조리원</v>
      </c>
      <c r="F21" s="95">
        <f t="shared" ca="1" si="13"/>
        <v>0</v>
      </c>
      <c r="G21" s="49"/>
      <c r="H21" s="49"/>
      <c r="I21" s="49"/>
      <c r="J21" s="151">
        <f t="shared" si="14"/>
        <v>10202</v>
      </c>
      <c r="K21" s="151">
        <f t="shared" si="15"/>
        <v>15302.942583732058</v>
      </c>
      <c r="L21" s="151">
        <f t="shared" si="16"/>
        <v>7651.4712918660289</v>
      </c>
      <c r="M21" s="181">
        <v>0</v>
      </c>
      <c r="N21" s="181">
        <v>0</v>
      </c>
      <c r="O21" s="181">
        <v>0</v>
      </c>
      <c r="P21" s="34">
        <f t="shared" si="27"/>
        <v>2132210</v>
      </c>
      <c r="Q21" s="34">
        <f t="shared" si="0"/>
        <v>100000</v>
      </c>
      <c r="R21" s="34">
        <f t="shared" si="1"/>
        <v>2032210</v>
      </c>
      <c r="S21" s="34">
        <f t="shared" ca="1" si="2"/>
        <v>218860</v>
      </c>
      <c r="T21" s="34">
        <f t="shared" ca="1" si="3"/>
        <v>1913350</v>
      </c>
      <c r="U21" s="24">
        <v>1922210</v>
      </c>
      <c r="V21" s="34">
        <f t="shared" si="17"/>
        <v>0</v>
      </c>
      <c r="W21" s="34">
        <f t="shared" si="17"/>
        <v>0</v>
      </c>
      <c r="X21" s="34">
        <f t="shared" si="18"/>
        <v>0</v>
      </c>
      <c r="Y21" s="24">
        <v>70000</v>
      </c>
      <c r="Z21" s="24">
        <v>140000</v>
      </c>
      <c r="AA21" s="24"/>
      <c r="AB21" s="24"/>
      <c r="AC21" s="24"/>
      <c r="AD21" s="34">
        <f ca="1">IF(R21&gt;1060000,INDEX(간이세액표!A:L,MATCH(R21,간이세액표!A:A,3),F21+3),0)</f>
        <v>20490</v>
      </c>
      <c r="AE21" s="34">
        <f t="shared" ca="1" si="4"/>
        <v>2040</v>
      </c>
      <c r="AF21" s="46">
        <f t="shared" si="5"/>
        <v>94000</v>
      </c>
      <c r="AG21" s="46">
        <f t="shared" si="6"/>
        <v>74050</v>
      </c>
      <c r="AH21" s="46">
        <f t="shared" si="7"/>
        <v>9480</v>
      </c>
      <c r="AI21" s="46">
        <f t="shared" si="8"/>
        <v>18800</v>
      </c>
      <c r="AJ21" s="24">
        <v>0</v>
      </c>
      <c r="AK21" s="24">
        <v>0</v>
      </c>
      <c r="AL21" s="24">
        <v>0</v>
      </c>
      <c r="AN21" s="49">
        <f t="shared" si="19"/>
        <v>188000</v>
      </c>
      <c r="AO21" s="268">
        <v>94000</v>
      </c>
      <c r="AP21" s="49">
        <f t="shared" si="20"/>
        <v>94000</v>
      </c>
      <c r="AQ21" s="49">
        <f t="shared" si="21"/>
        <v>148100</v>
      </c>
      <c r="AR21" s="268">
        <v>74050</v>
      </c>
      <c r="AS21" s="49">
        <f t="shared" si="22"/>
        <v>74050</v>
      </c>
      <c r="AT21" s="49">
        <f t="shared" si="23"/>
        <v>18960</v>
      </c>
      <c r="AU21" s="268">
        <v>9480</v>
      </c>
      <c r="AV21" s="49">
        <f t="shared" si="24"/>
        <v>9480</v>
      </c>
      <c r="AW21" s="49">
        <f t="shared" si="25"/>
        <v>55350</v>
      </c>
      <c r="AX21" s="268">
        <v>18800</v>
      </c>
      <c r="AY21" s="268">
        <v>36550</v>
      </c>
      <c r="AZ21" s="49">
        <f t="shared" si="26"/>
        <v>17210</v>
      </c>
      <c r="BA21" s="49">
        <v>0</v>
      </c>
      <c r="BB21" s="268">
        <v>17210</v>
      </c>
    </row>
    <row r="22" spans="1:54" x14ac:dyDescent="0.3">
      <c r="A22" s="47">
        <v>17</v>
      </c>
      <c r="B22" s="293" t="str">
        <f t="shared" ca="1" si="9"/>
        <v>한영선</v>
      </c>
      <c r="C22" s="94" t="str">
        <f t="shared" ca="1" si="10"/>
        <v>640519-2******</v>
      </c>
      <c r="D22" s="94" t="str">
        <f t="shared" ca="1" si="11"/>
        <v>121여단 고포</v>
      </c>
      <c r="E22" s="94" t="str">
        <f t="shared" ca="1" si="12"/>
        <v>민간조리원</v>
      </c>
      <c r="F22" s="95">
        <f t="shared" ca="1" si="13"/>
        <v>0</v>
      </c>
      <c r="G22" s="49"/>
      <c r="H22" s="49"/>
      <c r="I22" s="49"/>
      <c r="J22" s="151">
        <f t="shared" si="14"/>
        <v>10202</v>
      </c>
      <c r="K22" s="151">
        <f t="shared" si="15"/>
        <v>15302.942583732058</v>
      </c>
      <c r="L22" s="151">
        <f t="shared" si="16"/>
        <v>7651.4712918660289</v>
      </c>
      <c r="M22" s="181">
        <v>0</v>
      </c>
      <c r="N22" s="181">
        <v>0</v>
      </c>
      <c r="O22" s="181">
        <v>0</v>
      </c>
      <c r="P22" s="34">
        <f t="shared" si="27"/>
        <v>2132210</v>
      </c>
      <c r="Q22" s="34">
        <f t="shared" ref="Q22:Q57" si="28">IF(Z22&gt;100000,100000,Z22)</f>
        <v>100000</v>
      </c>
      <c r="R22" s="34">
        <f t="shared" ref="R22:R57" si="29">P22-Q22</f>
        <v>2032210</v>
      </c>
      <c r="S22" s="34">
        <f t="shared" ref="S22:S57" ca="1" si="30">SUM(AD22:AK22)</f>
        <v>203850</v>
      </c>
      <c r="T22" s="34">
        <f t="shared" ref="T22:T57" ca="1" si="31">P22-S22</f>
        <v>1928360</v>
      </c>
      <c r="U22" s="24">
        <v>1922210</v>
      </c>
      <c r="V22" s="34">
        <f t="shared" si="17"/>
        <v>0</v>
      </c>
      <c r="W22" s="34">
        <f t="shared" si="17"/>
        <v>0</v>
      </c>
      <c r="X22" s="34">
        <f t="shared" si="18"/>
        <v>0</v>
      </c>
      <c r="Y22" s="24">
        <v>70000</v>
      </c>
      <c r="Z22" s="24">
        <v>140000</v>
      </c>
      <c r="AA22" s="24"/>
      <c r="AB22" s="24"/>
      <c r="AC22" s="24"/>
      <c r="AD22" s="34">
        <f ca="1">IF(R22&gt;1060000,INDEX(간이세액표!A:L,MATCH(R22,간이세액표!A:A,3),F22+3),0)</f>
        <v>20490</v>
      </c>
      <c r="AE22" s="34">
        <f t="shared" ca="1" si="4"/>
        <v>2040</v>
      </c>
      <c r="AF22" s="46">
        <f t="shared" si="5"/>
        <v>86800</v>
      </c>
      <c r="AG22" s="46">
        <f t="shared" si="6"/>
        <v>68400</v>
      </c>
      <c r="AH22" s="46">
        <f t="shared" si="7"/>
        <v>8760</v>
      </c>
      <c r="AI22" s="46">
        <f t="shared" si="8"/>
        <v>17360</v>
      </c>
      <c r="AJ22" s="24">
        <v>0</v>
      </c>
      <c r="AK22" s="24">
        <v>0</v>
      </c>
      <c r="AL22" s="24">
        <v>0</v>
      </c>
      <c r="AN22" s="49">
        <f t="shared" si="19"/>
        <v>173600</v>
      </c>
      <c r="AO22" s="268">
        <v>86800</v>
      </c>
      <c r="AP22" s="49">
        <f t="shared" si="20"/>
        <v>86800</v>
      </c>
      <c r="AQ22" s="49">
        <f t="shared" si="21"/>
        <v>136800</v>
      </c>
      <c r="AR22" s="268">
        <v>68400</v>
      </c>
      <c r="AS22" s="49">
        <f t="shared" si="22"/>
        <v>68400</v>
      </c>
      <c r="AT22" s="49">
        <f t="shared" si="23"/>
        <v>17520</v>
      </c>
      <c r="AU22" s="268">
        <v>8760</v>
      </c>
      <c r="AV22" s="49">
        <f t="shared" si="24"/>
        <v>8760</v>
      </c>
      <c r="AW22" s="49">
        <f t="shared" si="25"/>
        <v>51120</v>
      </c>
      <c r="AX22" s="268">
        <v>17360</v>
      </c>
      <c r="AY22" s="268">
        <v>33760</v>
      </c>
      <c r="AZ22" s="49">
        <f t="shared" si="26"/>
        <v>15890</v>
      </c>
      <c r="BA22" s="49">
        <v>0</v>
      </c>
      <c r="BB22" s="268">
        <v>15890</v>
      </c>
    </row>
    <row r="23" spans="1:54" x14ac:dyDescent="0.3">
      <c r="A23" s="47">
        <v>18</v>
      </c>
      <c r="B23" s="94" t="str">
        <f t="shared" ca="1" si="9"/>
        <v>남순란</v>
      </c>
      <c r="C23" s="94" t="str">
        <f t="shared" ca="1" si="10"/>
        <v>670519-2******</v>
      </c>
      <c r="D23" s="94" t="str">
        <f t="shared" ca="1" si="11"/>
        <v>121여단 원전</v>
      </c>
      <c r="E23" s="94" t="str">
        <f t="shared" ca="1" si="12"/>
        <v>민간조리원</v>
      </c>
      <c r="F23" s="95">
        <f t="shared" ca="1" si="13"/>
        <v>0</v>
      </c>
      <c r="G23" s="49"/>
      <c r="H23" s="49"/>
      <c r="I23" s="49"/>
      <c r="J23" s="151">
        <f t="shared" si="14"/>
        <v>10202</v>
      </c>
      <c r="K23" s="151">
        <f t="shared" si="15"/>
        <v>15302.942583732058</v>
      </c>
      <c r="L23" s="151">
        <f t="shared" si="16"/>
        <v>7651.4712918660289</v>
      </c>
      <c r="M23" s="181">
        <v>0</v>
      </c>
      <c r="N23" s="181">
        <v>0</v>
      </c>
      <c r="O23" s="181">
        <v>0</v>
      </c>
      <c r="P23" s="34">
        <f t="shared" si="27"/>
        <v>2142210</v>
      </c>
      <c r="Q23" s="34">
        <f t="shared" si="28"/>
        <v>100000</v>
      </c>
      <c r="R23" s="34">
        <f t="shared" si="29"/>
        <v>2042210</v>
      </c>
      <c r="S23" s="34">
        <f t="shared" ca="1" si="30"/>
        <v>207530</v>
      </c>
      <c r="T23" s="34">
        <f t="shared" ca="1" si="31"/>
        <v>1934680</v>
      </c>
      <c r="U23" s="24">
        <v>1922210</v>
      </c>
      <c r="V23" s="34">
        <f t="shared" si="17"/>
        <v>0</v>
      </c>
      <c r="W23" s="34">
        <f t="shared" si="17"/>
        <v>0</v>
      </c>
      <c r="X23" s="34">
        <f t="shared" si="18"/>
        <v>0</v>
      </c>
      <c r="Y23" s="24">
        <v>70000</v>
      </c>
      <c r="Z23" s="24">
        <v>140000</v>
      </c>
      <c r="AA23" s="24"/>
      <c r="AB23" s="24"/>
      <c r="AC23" s="24">
        <v>10000</v>
      </c>
      <c r="AD23" s="34">
        <f ca="1">IF(R23&gt;1060000,INDEX(간이세액표!A:L,MATCH(R23,간이세액표!A:A,3),F23+3),0)</f>
        <v>20810</v>
      </c>
      <c r="AE23" s="34">
        <f t="shared" ca="1" si="4"/>
        <v>2080</v>
      </c>
      <c r="AF23" s="46">
        <f t="shared" si="5"/>
        <v>90090</v>
      </c>
      <c r="AG23" s="46">
        <f t="shared" si="6"/>
        <v>68420</v>
      </c>
      <c r="AH23" s="46">
        <f t="shared" si="7"/>
        <v>8760</v>
      </c>
      <c r="AI23" s="46">
        <f t="shared" si="8"/>
        <v>17370</v>
      </c>
      <c r="AJ23" s="24">
        <v>0</v>
      </c>
      <c r="AK23" s="24">
        <v>0</v>
      </c>
      <c r="AL23" s="24">
        <v>0</v>
      </c>
      <c r="AN23" s="49">
        <f t="shared" si="19"/>
        <v>180180</v>
      </c>
      <c r="AO23" s="268">
        <v>90090</v>
      </c>
      <c r="AP23" s="49">
        <f t="shared" si="20"/>
        <v>90090</v>
      </c>
      <c r="AQ23" s="49">
        <f t="shared" si="21"/>
        <v>136840</v>
      </c>
      <c r="AR23" s="268">
        <v>68420</v>
      </c>
      <c r="AS23" s="49">
        <f t="shared" si="22"/>
        <v>68420</v>
      </c>
      <c r="AT23" s="49">
        <f t="shared" si="23"/>
        <v>17520</v>
      </c>
      <c r="AU23" s="268">
        <v>8760</v>
      </c>
      <c r="AV23" s="49">
        <f t="shared" si="24"/>
        <v>8760</v>
      </c>
      <c r="AW23" s="49">
        <f t="shared" si="25"/>
        <v>51140</v>
      </c>
      <c r="AX23" s="268">
        <v>17370</v>
      </c>
      <c r="AY23" s="268">
        <v>33770</v>
      </c>
      <c r="AZ23" s="49">
        <f t="shared" si="26"/>
        <v>15900</v>
      </c>
      <c r="BA23" s="49">
        <v>0</v>
      </c>
      <c r="BB23" s="268">
        <v>15900</v>
      </c>
    </row>
    <row r="24" spans="1:54" x14ac:dyDescent="0.3">
      <c r="A24" s="47">
        <v>19</v>
      </c>
      <c r="B24" s="94" t="str">
        <f t="shared" ca="1" si="9"/>
        <v>배미향</v>
      </c>
      <c r="C24" s="94" t="str">
        <f t="shared" ca="1" si="10"/>
        <v>650110-2******</v>
      </c>
      <c r="D24" s="94" t="str">
        <f t="shared" ca="1" si="11"/>
        <v>121여단 봉산</v>
      </c>
      <c r="E24" s="94" t="str">
        <f t="shared" ca="1" si="12"/>
        <v>민간조리원</v>
      </c>
      <c r="F24" s="95">
        <f t="shared" ca="1" si="13"/>
        <v>2</v>
      </c>
      <c r="G24" s="49"/>
      <c r="H24" s="49"/>
      <c r="I24" s="49"/>
      <c r="J24" s="151">
        <f t="shared" si="14"/>
        <v>10202</v>
      </c>
      <c r="K24" s="151">
        <f t="shared" si="15"/>
        <v>15302.942583732058</v>
      </c>
      <c r="L24" s="151">
        <f t="shared" si="16"/>
        <v>7651.4712918660289</v>
      </c>
      <c r="M24" s="181">
        <v>0</v>
      </c>
      <c r="N24" s="181">
        <v>0</v>
      </c>
      <c r="O24" s="181">
        <v>0</v>
      </c>
      <c r="P24" s="34">
        <f t="shared" si="27"/>
        <v>2142210</v>
      </c>
      <c r="Q24" s="34">
        <f t="shared" si="28"/>
        <v>100000</v>
      </c>
      <c r="R24" s="34">
        <f t="shared" si="29"/>
        <v>2042210</v>
      </c>
      <c r="S24" s="34">
        <f t="shared" ca="1" si="30"/>
        <v>193710</v>
      </c>
      <c r="T24" s="34">
        <f t="shared" ca="1" si="31"/>
        <v>1948500</v>
      </c>
      <c r="U24" s="24">
        <v>1922210</v>
      </c>
      <c r="V24" s="34">
        <f t="shared" si="17"/>
        <v>0</v>
      </c>
      <c r="W24" s="34">
        <f t="shared" si="17"/>
        <v>0</v>
      </c>
      <c r="X24" s="34">
        <f t="shared" si="18"/>
        <v>0</v>
      </c>
      <c r="Y24" s="24">
        <v>70000</v>
      </c>
      <c r="Z24" s="24">
        <v>140000</v>
      </c>
      <c r="AA24" s="24"/>
      <c r="AB24" s="24"/>
      <c r="AC24" s="24">
        <v>10000</v>
      </c>
      <c r="AD24" s="34">
        <f ca="1">IF(R24&gt;1060000,INDEX(간이세액표!A:L,MATCH(R24,간이세액표!A:A,3),F24+3),0)</f>
        <v>7390</v>
      </c>
      <c r="AE24" s="34">
        <f t="shared" ca="1" si="4"/>
        <v>730</v>
      </c>
      <c r="AF24" s="46">
        <f t="shared" si="5"/>
        <v>90540</v>
      </c>
      <c r="AG24" s="46">
        <f t="shared" si="6"/>
        <v>68780</v>
      </c>
      <c r="AH24" s="46">
        <f t="shared" si="7"/>
        <v>8810</v>
      </c>
      <c r="AI24" s="46">
        <f t="shared" si="8"/>
        <v>17460</v>
      </c>
      <c r="AJ24" s="24">
        <v>0</v>
      </c>
      <c r="AK24" s="24">
        <v>0</v>
      </c>
      <c r="AL24" s="24">
        <v>0</v>
      </c>
      <c r="AN24" s="49">
        <f t="shared" si="19"/>
        <v>181080</v>
      </c>
      <c r="AO24" s="268">
        <v>90540</v>
      </c>
      <c r="AP24" s="49">
        <f t="shared" si="20"/>
        <v>90540</v>
      </c>
      <c r="AQ24" s="49">
        <f t="shared" si="21"/>
        <v>137560</v>
      </c>
      <c r="AR24" s="268">
        <v>68780</v>
      </c>
      <c r="AS24" s="49">
        <f t="shared" si="22"/>
        <v>68780</v>
      </c>
      <c r="AT24" s="49">
        <f t="shared" si="23"/>
        <v>17620</v>
      </c>
      <c r="AU24" s="268">
        <v>8810</v>
      </c>
      <c r="AV24" s="49">
        <f t="shared" si="24"/>
        <v>8810</v>
      </c>
      <c r="AW24" s="49">
        <f t="shared" si="25"/>
        <v>51410</v>
      </c>
      <c r="AX24" s="268">
        <v>17460</v>
      </c>
      <c r="AY24" s="268">
        <v>33950</v>
      </c>
      <c r="AZ24" s="49">
        <f t="shared" si="26"/>
        <v>15980</v>
      </c>
      <c r="BA24" s="49">
        <v>0</v>
      </c>
      <c r="BB24" s="268">
        <v>15980</v>
      </c>
    </row>
    <row r="25" spans="1:54" x14ac:dyDescent="0.3">
      <c r="A25" s="47">
        <v>20</v>
      </c>
      <c r="B25" s="94" t="str">
        <f t="shared" ca="1" si="9"/>
        <v>이상자</v>
      </c>
      <c r="C25" s="94" t="str">
        <f t="shared" ca="1" si="10"/>
        <v>641012-2******</v>
      </c>
      <c r="D25" s="94" t="str">
        <f t="shared" ca="1" si="11"/>
        <v>121여단 2대대</v>
      </c>
      <c r="E25" s="94" t="str">
        <f t="shared" ca="1" si="12"/>
        <v>민간조리원</v>
      </c>
      <c r="F25" s="95">
        <f t="shared" ca="1" si="13"/>
        <v>0</v>
      </c>
      <c r="G25" s="49"/>
      <c r="H25" s="49"/>
      <c r="I25" s="49"/>
      <c r="J25" s="151">
        <f t="shared" si="14"/>
        <v>10202</v>
      </c>
      <c r="K25" s="151">
        <f t="shared" si="15"/>
        <v>15302.942583732058</v>
      </c>
      <c r="L25" s="151">
        <f t="shared" si="16"/>
        <v>7651.4712918660289</v>
      </c>
      <c r="M25" s="181">
        <v>0</v>
      </c>
      <c r="N25" s="181">
        <v>0</v>
      </c>
      <c r="O25" s="181">
        <v>0</v>
      </c>
      <c r="P25" s="34">
        <f t="shared" si="27"/>
        <v>2142210</v>
      </c>
      <c r="Q25" s="34">
        <f t="shared" si="28"/>
        <v>100000</v>
      </c>
      <c r="R25" s="34">
        <f t="shared" si="29"/>
        <v>2042210</v>
      </c>
      <c r="S25" s="34">
        <f t="shared" ca="1" si="30"/>
        <v>203140</v>
      </c>
      <c r="T25" s="34">
        <f t="shared" ca="1" si="31"/>
        <v>1939070</v>
      </c>
      <c r="U25" s="24">
        <v>1922210</v>
      </c>
      <c r="V25" s="34">
        <f t="shared" si="17"/>
        <v>0</v>
      </c>
      <c r="W25" s="34">
        <f t="shared" si="17"/>
        <v>0</v>
      </c>
      <c r="X25" s="34">
        <f t="shared" si="18"/>
        <v>0</v>
      </c>
      <c r="Y25" s="24">
        <v>70000</v>
      </c>
      <c r="Z25" s="24">
        <v>140000</v>
      </c>
      <c r="AA25" s="24"/>
      <c r="AB25" s="24"/>
      <c r="AC25" s="24">
        <v>10000</v>
      </c>
      <c r="AD25" s="34">
        <f ca="1">IF(R25&gt;1060000,INDEX(간이세액표!A:L,MATCH(R25,간이세액표!A:A,3),F25+3),0)</f>
        <v>20810</v>
      </c>
      <c r="AE25" s="34">
        <f t="shared" ca="1" si="4"/>
        <v>2080</v>
      </c>
      <c r="AF25" s="46">
        <f t="shared" si="5"/>
        <v>85680</v>
      </c>
      <c r="AG25" s="46">
        <f t="shared" si="6"/>
        <v>68440</v>
      </c>
      <c r="AH25" s="46">
        <f t="shared" si="7"/>
        <v>8760</v>
      </c>
      <c r="AI25" s="46">
        <f t="shared" si="8"/>
        <v>17370</v>
      </c>
      <c r="AJ25" s="24">
        <v>0</v>
      </c>
      <c r="AK25" s="24">
        <v>0</v>
      </c>
      <c r="AL25" s="24">
        <v>0</v>
      </c>
      <c r="AN25" s="49">
        <f t="shared" si="19"/>
        <v>171360</v>
      </c>
      <c r="AO25" s="268">
        <v>85680</v>
      </c>
      <c r="AP25" s="49">
        <f t="shared" si="20"/>
        <v>85680</v>
      </c>
      <c r="AQ25" s="49">
        <f t="shared" si="21"/>
        <v>136880</v>
      </c>
      <c r="AR25" s="268">
        <v>68440</v>
      </c>
      <c r="AS25" s="49">
        <f t="shared" si="22"/>
        <v>68440</v>
      </c>
      <c r="AT25" s="49">
        <f t="shared" si="23"/>
        <v>17520</v>
      </c>
      <c r="AU25" s="268">
        <v>8760</v>
      </c>
      <c r="AV25" s="49">
        <f t="shared" si="24"/>
        <v>8760</v>
      </c>
      <c r="AW25" s="49">
        <f t="shared" si="25"/>
        <v>51150</v>
      </c>
      <c r="AX25" s="268">
        <v>17370</v>
      </c>
      <c r="AY25" s="268">
        <v>33780</v>
      </c>
      <c r="AZ25" s="49">
        <f t="shared" si="26"/>
        <v>15900</v>
      </c>
      <c r="BA25" s="49">
        <v>0</v>
      </c>
      <c r="BB25" s="268">
        <v>15900</v>
      </c>
    </row>
    <row r="26" spans="1:54" x14ac:dyDescent="0.3">
      <c r="A26" s="47">
        <v>21</v>
      </c>
      <c r="B26" s="293" t="str">
        <f t="shared" ca="1" si="9"/>
        <v>김덕남</v>
      </c>
      <c r="C26" s="94" t="str">
        <f t="shared" ca="1" si="10"/>
        <v>701004-2******</v>
      </c>
      <c r="D26" s="94" t="str">
        <f t="shared" ca="1" si="11"/>
        <v>121여단 직산</v>
      </c>
      <c r="E26" s="94" t="str">
        <f t="shared" ca="1" si="12"/>
        <v>민간조리원</v>
      </c>
      <c r="F26" s="95">
        <f t="shared" ca="1" si="13"/>
        <v>0</v>
      </c>
      <c r="G26" s="49"/>
      <c r="H26" s="49"/>
      <c r="I26" s="49"/>
      <c r="J26" s="151">
        <f t="shared" si="14"/>
        <v>10202</v>
      </c>
      <c r="K26" s="151">
        <f t="shared" si="15"/>
        <v>15302.942583732058</v>
      </c>
      <c r="L26" s="151">
        <f t="shared" si="16"/>
        <v>7651.4712918660289</v>
      </c>
      <c r="M26" s="181">
        <v>0</v>
      </c>
      <c r="N26" s="181">
        <v>0</v>
      </c>
      <c r="O26" s="181">
        <v>0</v>
      </c>
      <c r="P26" s="34">
        <f t="shared" si="27"/>
        <v>2132210</v>
      </c>
      <c r="Q26" s="34">
        <f t="shared" si="28"/>
        <v>100000</v>
      </c>
      <c r="R26" s="34">
        <f t="shared" si="29"/>
        <v>2032210</v>
      </c>
      <c r="S26" s="34">
        <f t="shared" ca="1" si="30"/>
        <v>201550</v>
      </c>
      <c r="T26" s="34">
        <f t="shared" ca="1" si="31"/>
        <v>1930660</v>
      </c>
      <c r="U26" s="24">
        <v>1922210</v>
      </c>
      <c r="V26" s="34">
        <f t="shared" si="17"/>
        <v>0</v>
      </c>
      <c r="W26" s="34">
        <f t="shared" si="17"/>
        <v>0</v>
      </c>
      <c r="X26" s="34">
        <f t="shared" si="18"/>
        <v>0</v>
      </c>
      <c r="Y26" s="24">
        <v>70000</v>
      </c>
      <c r="Z26" s="24">
        <v>140000</v>
      </c>
      <c r="AA26" s="24"/>
      <c r="AB26" s="24"/>
      <c r="AC26" s="24"/>
      <c r="AD26" s="34">
        <f ca="1">IF(R26&gt;1060000,INDEX(간이세액표!A:L,MATCH(R26,간이세액표!A:A,3),F26+3),0)</f>
        <v>20490</v>
      </c>
      <c r="AE26" s="34">
        <f t="shared" ca="1" si="4"/>
        <v>2040</v>
      </c>
      <c r="AF26" s="46">
        <f t="shared" si="5"/>
        <v>86350</v>
      </c>
      <c r="AG26" s="46">
        <f t="shared" si="6"/>
        <v>66520</v>
      </c>
      <c r="AH26" s="46">
        <f t="shared" si="7"/>
        <v>8520</v>
      </c>
      <c r="AI26" s="46">
        <f t="shared" si="8"/>
        <v>17630</v>
      </c>
      <c r="AJ26" s="24">
        <v>0</v>
      </c>
      <c r="AK26" s="24">
        <v>0</v>
      </c>
      <c r="AL26" s="24">
        <v>0</v>
      </c>
      <c r="AN26" s="49">
        <f t="shared" si="19"/>
        <v>172700</v>
      </c>
      <c r="AO26" s="268">
        <v>86350</v>
      </c>
      <c r="AP26" s="49">
        <f t="shared" si="20"/>
        <v>86350</v>
      </c>
      <c r="AQ26" s="49">
        <f t="shared" si="21"/>
        <v>133040</v>
      </c>
      <c r="AR26" s="268">
        <v>66520</v>
      </c>
      <c r="AS26" s="49">
        <f t="shared" si="22"/>
        <v>66520</v>
      </c>
      <c r="AT26" s="49">
        <f t="shared" si="23"/>
        <v>17040</v>
      </c>
      <c r="AU26" s="268">
        <v>8520</v>
      </c>
      <c r="AV26" s="49">
        <f t="shared" si="24"/>
        <v>8520</v>
      </c>
      <c r="AW26" s="49">
        <f t="shared" si="25"/>
        <v>51910</v>
      </c>
      <c r="AX26" s="268">
        <v>17630</v>
      </c>
      <c r="AY26" s="268">
        <v>34280</v>
      </c>
      <c r="AZ26" s="49">
        <f t="shared" si="26"/>
        <v>16140</v>
      </c>
      <c r="BA26" s="49">
        <v>0</v>
      </c>
      <c r="BB26" s="268">
        <v>16140</v>
      </c>
    </row>
    <row r="27" spans="1:54" x14ac:dyDescent="0.3">
      <c r="A27" s="47">
        <v>22</v>
      </c>
      <c r="B27" s="293" t="str">
        <f t="shared" ca="1" si="9"/>
        <v>류혁환</v>
      </c>
      <c r="C27" s="94" t="str">
        <f t="shared" ca="1" si="10"/>
        <v>600629-2******</v>
      </c>
      <c r="D27" s="94" t="str">
        <f t="shared" ca="1" si="11"/>
        <v>121여단 병곡</v>
      </c>
      <c r="E27" s="94" t="str">
        <f t="shared" ca="1" si="12"/>
        <v>민간조리원</v>
      </c>
      <c r="F27" s="95">
        <f t="shared" ca="1" si="13"/>
        <v>1</v>
      </c>
      <c r="G27" s="49"/>
      <c r="H27" s="208"/>
      <c r="I27" s="208"/>
      <c r="J27" s="151">
        <f t="shared" si="14"/>
        <v>10202</v>
      </c>
      <c r="K27" s="151">
        <f t="shared" si="15"/>
        <v>15302.942583732058</v>
      </c>
      <c r="L27" s="151">
        <f t="shared" si="16"/>
        <v>7651.4712918660289</v>
      </c>
      <c r="M27" s="181">
        <v>0</v>
      </c>
      <c r="N27" s="181">
        <v>0</v>
      </c>
      <c r="O27" s="181">
        <v>0</v>
      </c>
      <c r="P27" s="34">
        <f t="shared" si="27"/>
        <v>2132210</v>
      </c>
      <c r="Q27" s="34">
        <f t="shared" si="28"/>
        <v>100000</v>
      </c>
      <c r="R27" s="34">
        <f t="shared" si="29"/>
        <v>2032210</v>
      </c>
      <c r="S27" s="34">
        <f t="shared" ca="1" si="30"/>
        <v>111360</v>
      </c>
      <c r="T27" s="34">
        <f t="shared" ca="1" si="31"/>
        <v>2020850</v>
      </c>
      <c r="U27" s="24">
        <v>1922210</v>
      </c>
      <c r="V27" s="34">
        <f t="shared" si="17"/>
        <v>0</v>
      </c>
      <c r="W27" s="34">
        <f t="shared" si="17"/>
        <v>0</v>
      </c>
      <c r="X27" s="34">
        <f t="shared" si="18"/>
        <v>0</v>
      </c>
      <c r="Y27" s="24">
        <v>70000</v>
      </c>
      <c r="Z27" s="24">
        <v>140000</v>
      </c>
      <c r="AA27" s="24"/>
      <c r="AB27" s="24"/>
      <c r="AC27" s="24"/>
      <c r="AD27" s="34">
        <f ca="1">IF(R27&gt;1060000,INDEX(간이세액표!A:L,MATCH(R27,간이세액표!A:A,3),F27+3),0)</f>
        <v>15370</v>
      </c>
      <c r="AE27" s="34">
        <f t="shared" ca="1" si="4"/>
        <v>1530</v>
      </c>
      <c r="AF27" s="46">
        <f t="shared" si="5"/>
        <v>0</v>
      </c>
      <c r="AG27" s="46">
        <f t="shared" si="6"/>
        <v>68360</v>
      </c>
      <c r="AH27" s="46">
        <f t="shared" si="7"/>
        <v>8750</v>
      </c>
      <c r="AI27" s="46">
        <f t="shared" si="8"/>
        <v>17350</v>
      </c>
      <c r="AJ27" s="24">
        <v>0</v>
      </c>
      <c r="AK27" s="24">
        <v>0</v>
      </c>
      <c r="AL27" s="24">
        <v>0</v>
      </c>
      <c r="AN27" s="49">
        <f t="shared" si="19"/>
        <v>0</v>
      </c>
      <c r="AO27" s="268">
        <f>ROUNDDOWN(G27*'4대보험공제요율표'!$D$4,-1)</f>
        <v>0</v>
      </c>
      <c r="AP27" s="49">
        <f t="shared" si="20"/>
        <v>0</v>
      </c>
      <c r="AQ27" s="49">
        <f t="shared" si="21"/>
        <v>136720</v>
      </c>
      <c r="AR27" s="268">
        <v>68360</v>
      </c>
      <c r="AS27" s="49">
        <f t="shared" si="22"/>
        <v>68360</v>
      </c>
      <c r="AT27" s="49">
        <f t="shared" si="23"/>
        <v>17500</v>
      </c>
      <c r="AU27" s="268">
        <v>8750</v>
      </c>
      <c r="AV27" s="49">
        <f t="shared" si="24"/>
        <v>8750</v>
      </c>
      <c r="AW27" s="49">
        <f t="shared" si="25"/>
        <v>51090</v>
      </c>
      <c r="AX27" s="268">
        <v>17350</v>
      </c>
      <c r="AY27" s="268">
        <v>33740</v>
      </c>
      <c r="AZ27" s="49">
        <f t="shared" si="26"/>
        <v>15890</v>
      </c>
      <c r="BA27" s="49">
        <v>0</v>
      </c>
      <c r="BB27" s="268">
        <v>15890</v>
      </c>
    </row>
    <row r="28" spans="1:54" x14ac:dyDescent="0.3">
      <c r="A28" s="47">
        <v>23</v>
      </c>
      <c r="B28" s="94" t="str">
        <f t="shared" ca="1" si="9"/>
        <v>허덕기</v>
      </c>
      <c r="C28" s="94" t="str">
        <f t="shared" ca="1" si="10"/>
        <v>720107-2******</v>
      </c>
      <c r="D28" s="94" t="str">
        <f t="shared" ca="1" si="11"/>
        <v>121여단 3대대</v>
      </c>
      <c r="E28" s="94" t="str">
        <f t="shared" ca="1" si="12"/>
        <v>민간조리원</v>
      </c>
      <c r="F28" s="95">
        <f t="shared" ca="1" si="13"/>
        <v>1</v>
      </c>
      <c r="G28" s="49"/>
      <c r="H28" s="208"/>
      <c r="I28" s="208"/>
      <c r="J28" s="151">
        <f t="shared" si="14"/>
        <v>10202</v>
      </c>
      <c r="K28" s="151">
        <f t="shared" si="15"/>
        <v>15302.942583732058</v>
      </c>
      <c r="L28" s="151">
        <f t="shared" si="16"/>
        <v>7651.4712918660289</v>
      </c>
      <c r="M28" s="181">
        <v>0</v>
      </c>
      <c r="N28" s="181">
        <v>0</v>
      </c>
      <c r="O28" s="181">
        <v>0</v>
      </c>
      <c r="P28" s="34">
        <f t="shared" si="27"/>
        <v>2142210</v>
      </c>
      <c r="Q28" s="34">
        <f t="shared" si="28"/>
        <v>100000</v>
      </c>
      <c r="R28" s="34">
        <f t="shared" si="29"/>
        <v>2042210</v>
      </c>
      <c r="S28" s="34">
        <f t="shared" ca="1" si="30"/>
        <v>202140</v>
      </c>
      <c r="T28" s="34">
        <f t="shared" ca="1" si="31"/>
        <v>1940070</v>
      </c>
      <c r="U28" s="24">
        <v>1922210</v>
      </c>
      <c r="V28" s="34">
        <f t="shared" si="17"/>
        <v>0</v>
      </c>
      <c r="W28" s="34">
        <f t="shared" si="17"/>
        <v>0</v>
      </c>
      <c r="X28" s="34">
        <f t="shared" si="18"/>
        <v>0</v>
      </c>
      <c r="Y28" s="24">
        <v>70000</v>
      </c>
      <c r="Z28" s="24">
        <v>140000</v>
      </c>
      <c r="AA28" s="24"/>
      <c r="AB28" s="24"/>
      <c r="AC28" s="24">
        <v>10000</v>
      </c>
      <c r="AD28" s="34">
        <f ca="1">IF(R28&gt;1060000,INDEX(간이세액표!A:L,MATCH(R28,간이세액표!A:A,3),F28+3),0)</f>
        <v>15570</v>
      </c>
      <c r="AE28" s="34">
        <f t="shared" ca="1" si="4"/>
        <v>1550</v>
      </c>
      <c r="AF28" s="46">
        <f t="shared" si="5"/>
        <v>87930</v>
      </c>
      <c r="AG28" s="46">
        <f t="shared" si="6"/>
        <v>70260</v>
      </c>
      <c r="AH28" s="46">
        <f t="shared" si="7"/>
        <v>9000</v>
      </c>
      <c r="AI28" s="46">
        <f t="shared" si="8"/>
        <v>17830</v>
      </c>
      <c r="AJ28" s="24">
        <v>0</v>
      </c>
      <c r="AK28" s="24">
        <v>0</v>
      </c>
      <c r="AL28" s="24">
        <v>0</v>
      </c>
      <c r="AN28" s="49">
        <f t="shared" si="19"/>
        <v>175860</v>
      </c>
      <c r="AO28" s="268">
        <v>87930</v>
      </c>
      <c r="AP28" s="49">
        <f t="shared" si="20"/>
        <v>87930</v>
      </c>
      <c r="AQ28" s="49">
        <f t="shared" si="21"/>
        <v>140520</v>
      </c>
      <c r="AR28" s="268">
        <v>70260</v>
      </c>
      <c r="AS28" s="49">
        <f t="shared" si="22"/>
        <v>70260</v>
      </c>
      <c r="AT28" s="49">
        <f t="shared" si="23"/>
        <v>18000</v>
      </c>
      <c r="AU28" s="268">
        <v>9000</v>
      </c>
      <c r="AV28" s="49">
        <f t="shared" si="24"/>
        <v>9000</v>
      </c>
      <c r="AW28" s="49">
        <f t="shared" si="25"/>
        <v>52500</v>
      </c>
      <c r="AX28" s="268">
        <v>17830</v>
      </c>
      <c r="AY28" s="268">
        <v>34670</v>
      </c>
      <c r="AZ28" s="49">
        <f t="shared" si="26"/>
        <v>16330</v>
      </c>
      <c r="BA28" s="49">
        <v>0</v>
      </c>
      <c r="BB28" s="268">
        <v>16330</v>
      </c>
    </row>
    <row r="29" spans="1:54" x14ac:dyDescent="0.3">
      <c r="A29" s="47">
        <v>24</v>
      </c>
      <c r="B29" s="293" t="str">
        <f t="shared" ca="1" si="9"/>
        <v>김민주</v>
      </c>
      <c r="C29" s="94" t="str">
        <f t="shared" ca="1" si="10"/>
        <v>780310-2******</v>
      </c>
      <c r="D29" s="94" t="str">
        <f t="shared" ca="1" si="11"/>
        <v>121여단 3대대</v>
      </c>
      <c r="E29" s="94" t="str">
        <f t="shared" ca="1" si="12"/>
        <v>민간조리원</v>
      </c>
      <c r="F29" s="95">
        <f t="shared" ca="1" si="13"/>
        <v>0</v>
      </c>
      <c r="G29" s="49"/>
      <c r="H29" s="208"/>
      <c r="I29" s="208"/>
      <c r="J29" s="151">
        <f t="shared" si="14"/>
        <v>10202</v>
      </c>
      <c r="K29" s="151">
        <f t="shared" si="15"/>
        <v>15302.942583732058</v>
      </c>
      <c r="L29" s="151">
        <f t="shared" si="16"/>
        <v>7651.4712918660289</v>
      </c>
      <c r="M29" s="181">
        <v>0</v>
      </c>
      <c r="N29" s="181">
        <v>0</v>
      </c>
      <c r="O29" s="181">
        <v>0</v>
      </c>
      <c r="P29" s="34">
        <f t="shared" si="27"/>
        <v>2132210</v>
      </c>
      <c r="Q29" s="34">
        <f t="shared" si="28"/>
        <v>100000</v>
      </c>
      <c r="R29" s="34">
        <f t="shared" si="29"/>
        <v>2032210</v>
      </c>
      <c r="S29" s="34">
        <f t="shared" ca="1" si="30"/>
        <v>218860</v>
      </c>
      <c r="T29" s="34">
        <f t="shared" ca="1" si="31"/>
        <v>1913350</v>
      </c>
      <c r="U29" s="24">
        <v>1922210</v>
      </c>
      <c r="V29" s="34">
        <f t="shared" si="17"/>
        <v>0</v>
      </c>
      <c r="W29" s="34">
        <f t="shared" si="17"/>
        <v>0</v>
      </c>
      <c r="X29" s="34">
        <f t="shared" si="18"/>
        <v>0</v>
      </c>
      <c r="Y29" s="24">
        <v>70000</v>
      </c>
      <c r="Z29" s="24">
        <v>140000</v>
      </c>
      <c r="AA29" s="24"/>
      <c r="AB29" s="24"/>
      <c r="AC29" s="24"/>
      <c r="AD29" s="34">
        <f ca="1">IF(R29&gt;1060000,INDEX(간이세액표!A:L,MATCH(R29,간이세액표!A:A,3),F29+3),0)</f>
        <v>20490</v>
      </c>
      <c r="AE29" s="34">
        <f t="shared" ca="1" si="4"/>
        <v>2040</v>
      </c>
      <c r="AF29" s="46">
        <f t="shared" si="5"/>
        <v>94000</v>
      </c>
      <c r="AG29" s="46">
        <f t="shared" si="6"/>
        <v>74050</v>
      </c>
      <c r="AH29" s="46">
        <f t="shared" si="7"/>
        <v>9480</v>
      </c>
      <c r="AI29" s="46">
        <f t="shared" si="8"/>
        <v>18800</v>
      </c>
      <c r="AJ29" s="24">
        <v>0</v>
      </c>
      <c r="AK29" s="24">
        <v>0</v>
      </c>
      <c r="AL29" s="24">
        <v>0</v>
      </c>
      <c r="AN29" s="49">
        <f t="shared" si="19"/>
        <v>188000</v>
      </c>
      <c r="AO29" s="268">
        <v>94000</v>
      </c>
      <c r="AP29" s="49">
        <f t="shared" si="20"/>
        <v>94000</v>
      </c>
      <c r="AQ29" s="49">
        <f t="shared" si="21"/>
        <v>148100</v>
      </c>
      <c r="AR29" s="268">
        <v>74050</v>
      </c>
      <c r="AS29" s="49">
        <f t="shared" si="22"/>
        <v>74050</v>
      </c>
      <c r="AT29" s="49">
        <f t="shared" si="23"/>
        <v>18960</v>
      </c>
      <c r="AU29" s="268">
        <v>9480</v>
      </c>
      <c r="AV29" s="49">
        <f t="shared" si="24"/>
        <v>9480</v>
      </c>
      <c r="AW29" s="49">
        <f t="shared" si="25"/>
        <v>55350</v>
      </c>
      <c r="AX29" s="268">
        <v>18800</v>
      </c>
      <c r="AY29" s="268">
        <v>36550</v>
      </c>
      <c r="AZ29" s="49">
        <f t="shared" si="26"/>
        <v>17210</v>
      </c>
      <c r="BA29" s="49">
        <v>0</v>
      </c>
      <c r="BB29" s="268">
        <v>17210</v>
      </c>
    </row>
    <row r="30" spans="1:54" x14ac:dyDescent="0.3">
      <c r="A30" s="47">
        <v>25</v>
      </c>
      <c r="B30" s="94" t="str">
        <f t="shared" ca="1" si="9"/>
        <v>황순남</v>
      </c>
      <c r="C30" s="94" t="str">
        <f t="shared" ca="1" si="10"/>
        <v>691005-2******</v>
      </c>
      <c r="D30" s="94" t="str">
        <f t="shared" ca="1" si="11"/>
        <v>122여단 본부</v>
      </c>
      <c r="E30" s="94" t="str">
        <f t="shared" ca="1" si="12"/>
        <v>민간조리원</v>
      </c>
      <c r="F30" s="95">
        <f t="shared" ca="1" si="13"/>
        <v>1</v>
      </c>
      <c r="G30" s="49"/>
      <c r="H30" s="49"/>
      <c r="I30" s="49"/>
      <c r="J30" s="151">
        <f t="shared" si="14"/>
        <v>10202</v>
      </c>
      <c r="K30" s="151">
        <f t="shared" si="15"/>
        <v>15302.942583732058</v>
      </c>
      <c r="L30" s="151">
        <f t="shared" si="16"/>
        <v>7651.4712918660289</v>
      </c>
      <c r="M30" s="181">
        <v>0</v>
      </c>
      <c r="N30" s="181">
        <v>0</v>
      </c>
      <c r="O30" s="181">
        <v>0</v>
      </c>
      <c r="P30" s="34">
        <f t="shared" si="27"/>
        <v>2142210</v>
      </c>
      <c r="Q30" s="34">
        <f t="shared" si="28"/>
        <v>100000</v>
      </c>
      <c r="R30" s="34">
        <f t="shared" si="29"/>
        <v>2042210</v>
      </c>
      <c r="S30" s="34">
        <f t="shared" ca="1" si="30"/>
        <v>206590</v>
      </c>
      <c r="T30" s="34">
        <f t="shared" ca="1" si="31"/>
        <v>1935620</v>
      </c>
      <c r="U30" s="24">
        <v>1922210</v>
      </c>
      <c r="V30" s="34">
        <f t="shared" si="17"/>
        <v>0</v>
      </c>
      <c r="W30" s="34">
        <f t="shared" si="17"/>
        <v>0</v>
      </c>
      <c r="X30" s="34">
        <f t="shared" si="18"/>
        <v>0</v>
      </c>
      <c r="Y30" s="24">
        <v>70000</v>
      </c>
      <c r="Z30" s="24">
        <v>140000</v>
      </c>
      <c r="AA30" s="24"/>
      <c r="AB30" s="24"/>
      <c r="AC30" s="24">
        <v>10000</v>
      </c>
      <c r="AD30" s="34">
        <f ca="1">IF(R30&gt;1060000,INDEX(간이세액표!A:L,MATCH(R30,간이세액표!A:A,3),F30+3),0)</f>
        <v>15570</v>
      </c>
      <c r="AE30" s="34">
        <f t="shared" ca="1" si="4"/>
        <v>1550</v>
      </c>
      <c r="AF30" s="46">
        <f t="shared" si="5"/>
        <v>92340</v>
      </c>
      <c r="AG30" s="46">
        <f t="shared" si="6"/>
        <v>70290</v>
      </c>
      <c r="AH30" s="46">
        <f t="shared" si="7"/>
        <v>9000</v>
      </c>
      <c r="AI30" s="46">
        <f t="shared" si="8"/>
        <v>17840</v>
      </c>
      <c r="AJ30" s="24">
        <v>0</v>
      </c>
      <c r="AK30" s="24">
        <v>0</v>
      </c>
      <c r="AL30" s="24">
        <v>0</v>
      </c>
      <c r="AN30" s="49">
        <f t="shared" si="19"/>
        <v>184680</v>
      </c>
      <c r="AO30" s="268">
        <v>92340</v>
      </c>
      <c r="AP30" s="49">
        <f t="shared" si="20"/>
        <v>92340</v>
      </c>
      <c r="AQ30" s="49">
        <f t="shared" si="21"/>
        <v>140580</v>
      </c>
      <c r="AR30" s="268">
        <v>70290</v>
      </c>
      <c r="AS30" s="49">
        <f t="shared" si="22"/>
        <v>70290</v>
      </c>
      <c r="AT30" s="49">
        <f t="shared" si="23"/>
        <v>18000</v>
      </c>
      <c r="AU30" s="268">
        <v>9000</v>
      </c>
      <c r="AV30" s="49">
        <f t="shared" si="24"/>
        <v>9000</v>
      </c>
      <c r="AW30" s="49">
        <f t="shared" si="25"/>
        <v>52530</v>
      </c>
      <c r="AX30" s="268">
        <v>17840</v>
      </c>
      <c r="AY30" s="268">
        <v>34690</v>
      </c>
      <c r="AZ30" s="49">
        <f t="shared" si="26"/>
        <v>16330</v>
      </c>
      <c r="BA30" s="49">
        <v>0</v>
      </c>
      <c r="BB30" s="268">
        <v>16330</v>
      </c>
    </row>
    <row r="31" spans="1:54" x14ac:dyDescent="0.3">
      <c r="A31" s="47">
        <v>26</v>
      </c>
      <c r="B31" s="293" t="str">
        <f t="shared" ca="1" si="9"/>
        <v>조옥</v>
      </c>
      <c r="C31" s="94" t="str">
        <f t="shared" ca="1" si="10"/>
        <v>601210-2******</v>
      </c>
      <c r="D31" s="94" t="str">
        <f t="shared" ca="1" si="11"/>
        <v>122여단 1대대</v>
      </c>
      <c r="E31" s="94" t="str">
        <f t="shared" ca="1" si="12"/>
        <v>민간조리원</v>
      </c>
      <c r="F31" s="95">
        <f t="shared" ca="1" si="13"/>
        <v>0</v>
      </c>
      <c r="G31" s="49"/>
      <c r="H31" s="49"/>
      <c r="I31" s="49"/>
      <c r="J31" s="151">
        <f t="shared" si="14"/>
        <v>10202</v>
      </c>
      <c r="K31" s="151">
        <f t="shared" si="15"/>
        <v>15302.942583732058</v>
      </c>
      <c r="L31" s="151">
        <f t="shared" si="16"/>
        <v>7651.4712918660289</v>
      </c>
      <c r="M31" s="181">
        <v>0</v>
      </c>
      <c r="N31" s="181">
        <v>0</v>
      </c>
      <c r="O31" s="181">
        <v>0</v>
      </c>
      <c r="P31" s="34">
        <f t="shared" si="27"/>
        <v>2132210</v>
      </c>
      <c r="Q31" s="34">
        <f t="shared" si="28"/>
        <v>100000</v>
      </c>
      <c r="R31" s="34">
        <f t="shared" si="29"/>
        <v>2032210</v>
      </c>
      <c r="S31" s="34">
        <f t="shared" ca="1" si="30"/>
        <v>119620</v>
      </c>
      <c r="T31" s="34">
        <f t="shared" ca="1" si="31"/>
        <v>2012590</v>
      </c>
      <c r="U31" s="24">
        <v>1922210</v>
      </c>
      <c r="V31" s="34">
        <f t="shared" si="17"/>
        <v>0</v>
      </c>
      <c r="W31" s="34">
        <f t="shared" si="17"/>
        <v>0</v>
      </c>
      <c r="X31" s="34">
        <f t="shared" si="18"/>
        <v>0</v>
      </c>
      <c r="Y31" s="24">
        <v>70000</v>
      </c>
      <c r="Z31" s="24">
        <v>140000</v>
      </c>
      <c r="AA31" s="24"/>
      <c r="AB31" s="24"/>
      <c r="AC31" s="24"/>
      <c r="AD31" s="34">
        <f ca="1">IF(R31&gt;1060000,INDEX(간이세액표!A:L,MATCH(R31,간이세액표!A:A,3),F31+3),0)</f>
        <v>20490</v>
      </c>
      <c r="AE31" s="34">
        <f t="shared" ca="1" si="4"/>
        <v>2040</v>
      </c>
      <c r="AF31" s="46">
        <f t="shared" si="5"/>
        <v>0</v>
      </c>
      <c r="AG31" s="46">
        <f t="shared" si="6"/>
        <v>70260</v>
      </c>
      <c r="AH31" s="46">
        <f t="shared" si="7"/>
        <v>9000</v>
      </c>
      <c r="AI31" s="46">
        <f t="shared" si="8"/>
        <v>17830</v>
      </c>
      <c r="AJ31" s="24">
        <v>0</v>
      </c>
      <c r="AK31" s="24">
        <v>0</v>
      </c>
      <c r="AL31" s="24">
        <v>0</v>
      </c>
      <c r="AN31" s="49">
        <f t="shared" si="19"/>
        <v>0</v>
      </c>
      <c r="AO31" s="268">
        <f>ROUNDDOWN(G31*'4대보험공제요율표'!$D$4,-1)</f>
        <v>0</v>
      </c>
      <c r="AP31" s="49">
        <f t="shared" si="20"/>
        <v>0</v>
      </c>
      <c r="AQ31" s="49">
        <f t="shared" si="21"/>
        <v>140520</v>
      </c>
      <c r="AR31" s="268">
        <v>70260</v>
      </c>
      <c r="AS31" s="49">
        <f t="shared" si="22"/>
        <v>70260</v>
      </c>
      <c r="AT31" s="49">
        <f t="shared" si="23"/>
        <v>18000</v>
      </c>
      <c r="AU31" s="268">
        <v>9000</v>
      </c>
      <c r="AV31" s="49">
        <f t="shared" si="24"/>
        <v>9000</v>
      </c>
      <c r="AW31" s="49">
        <f t="shared" si="25"/>
        <v>52500</v>
      </c>
      <c r="AX31" s="268">
        <v>17830</v>
      </c>
      <c r="AY31" s="268">
        <v>34670</v>
      </c>
      <c r="AZ31" s="49">
        <f t="shared" si="26"/>
        <v>16330</v>
      </c>
      <c r="BA31" s="49">
        <v>0</v>
      </c>
      <c r="BB31" s="268">
        <v>16330</v>
      </c>
    </row>
    <row r="32" spans="1:54" x14ac:dyDescent="0.3">
      <c r="A32" s="47">
        <v>27</v>
      </c>
      <c r="B32" s="94" t="str">
        <f t="shared" ca="1" si="9"/>
        <v>김태희</v>
      </c>
      <c r="C32" s="94" t="str">
        <f t="shared" ca="1" si="10"/>
        <v>710923-2******</v>
      </c>
      <c r="D32" s="94" t="str">
        <f t="shared" ca="1" si="11"/>
        <v>122여단 2대대</v>
      </c>
      <c r="E32" s="94" t="str">
        <f t="shared" ca="1" si="12"/>
        <v>민간조리원</v>
      </c>
      <c r="F32" s="95">
        <f t="shared" ca="1" si="13"/>
        <v>0</v>
      </c>
      <c r="G32" s="49"/>
      <c r="H32" s="49"/>
      <c r="I32" s="49"/>
      <c r="J32" s="151">
        <f t="shared" si="14"/>
        <v>10202</v>
      </c>
      <c r="K32" s="151">
        <f t="shared" si="15"/>
        <v>15302.942583732058</v>
      </c>
      <c r="L32" s="151">
        <f t="shared" si="16"/>
        <v>7651.4712918660289</v>
      </c>
      <c r="M32" s="181">
        <v>0</v>
      </c>
      <c r="N32" s="181">
        <v>0</v>
      </c>
      <c r="O32" s="181">
        <v>0</v>
      </c>
      <c r="P32" s="34">
        <f t="shared" si="27"/>
        <v>2142210</v>
      </c>
      <c r="Q32" s="34">
        <f t="shared" si="28"/>
        <v>100000</v>
      </c>
      <c r="R32" s="34">
        <f t="shared" si="29"/>
        <v>2042210</v>
      </c>
      <c r="S32" s="34">
        <f t="shared" ca="1" si="30"/>
        <v>211510</v>
      </c>
      <c r="T32" s="34">
        <f t="shared" ca="1" si="31"/>
        <v>1930700</v>
      </c>
      <c r="U32" s="24">
        <v>1922210</v>
      </c>
      <c r="V32" s="34">
        <f t="shared" si="17"/>
        <v>0</v>
      </c>
      <c r="W32" s="34">
        <f t="shared" si="17"/>
        <v>0</v>
      </c>
      <c r="X32" s="34">
        <f t="shared" si="18"/>
        <v>0</v>
      </c>
      <c r="Y32" s="24">
        <v>70000</v>
      </c>
      <c r="Z32" s="24">
        <v>140000</v>
      </c>
      <c r="AA32" s="24"/>
      <c r="AB32" s="24"/>
      <c r="AC32" s="24">
        <v>10000</v>
      </c>
      <c r="AD32" s="34">
        <f ca="1">IF(R32&gt;1060000,INDEX(간이세액표!A:L,MATCH(R32,간이세액표!A:A,3),F32+3),0)</f>
        <v>20810</v>
      </c>
      <c r="AE32" s="34">
        <f t="shared" ca="1" si="4"/>
        <v>2080</v>
      </c>
      <c r="AF32" s="46">
        <f t="shared" si="5"/>
        <v>91980</v>
      </c>
      <c r="AG32" s="46">
        <f t="shared" si="6"/>
        <v>69940</v>
      </c>
      <c r="AH32" s="46">
        <f t="shared" si="7"/>
        <v>8950</v>
      </c>
      <c r="AI32" s="46">
        <f t="shared" si="8"/>
        <v>17750</v>
      </c>
      <c r="AJ32" s="24">
        <v>0</v>
      </c>
      <c r="AK32" s="24">
        <v>0</v>
      </c>
      <c r="AL32" s="24">
        <v>0</v>
      </c>
      <c r="AN32" s="49">
        <f t="shared" si="19"/>
        <v>183960</v>
      </c>
      <c r="AO32" s="268">
        <v>91980</v>
      </c>
      <c r="AP32" s="49">
        <f t="shared" si="20"/>
        <v>91980</v>
      </c>
      <c r="AQ32" s="49">
        <f t="shared" si="21"/>
        <v>139880</v>
      </c>
      <c r="AR32" s="268">
        <v>69940</v>
      </c>
      <c r="AS32" s="49">
        <f t="shared" si="22"/>
        <v>69940</v>
      </c>
      <c r="AT32" s="49">
        <f t="shared" si="23"/>
        <v>17900</v>
      </c>
      <c r="AU32" s="268">
        <v>8950</v>
      </c>
      <c r="AV32" s="49">
        <f t="shared" si="24"/>
        <v>8950</v>
      </c>
      <c r="AW32" s="49">
        <f t="shared" si="25"/>
        <v>52260</v>
      </c>
      <c r="AX32" s="268">
        <v>17750</v>
      </c>
      <c r="AY32" s="268">
        <v>34510</v>
      </c>
      <c r="AZ32" s="49">
        <f t="shared" si="26"/>
        <v>16250</v>
      </c>
      <c r="BA32" s="49">
        <v>0</v>
      </c>
      <c r="BB32" s="268">
        <v>16250</v>
      </c>
    </row>
    <row r="33" spans="1:54" x14ac:dyDescent="0.3">
      <c r="A33" s="47">
        <v>28</v>
      </c>
      <c r="B33" s="94" t="str">
        <f t="shared" ca="1" si="9"/>
        <v>임종순</v>
      </c>
      <c r="C33" s="94" t="str">
        <f t="shared" ca="1" si="10"/>
        <v>661218-2******</v>
      </c>
      <c r="D33" s="94" t="str">
        <f t="shared" ca="1" si="11"/>
        <v>122여단 3대대</v>
      </c>
      <c r="E33" s="94" t="str">
        <f t="shared" ca="1" si="12"/>
        <v>민간조리원</v>
      </c>
      <c r="F33" s="95">
        <f t="shared" ca="1" si="13"/>
        <v>2</v>
      </c>
      <c r="G33" s="49"/>
      <c r="H33" s="49"/>
      <c r="I33" s="49"/>
      <c r="J33" s="151">
        <f t="shared" si="14"/>
        <v>10202</v>
      </c>
      <c r="K33" s="151">
        <f t="shared" si="15"/>
        <v>15302.942583732058</v>
      </c>
      <c r="L33" s="151">
        <f t="shared" si="16"/>
        <v>7651.4712918660289</v>
      </c>
      <c r="M33" s="181">
        <v>0</v>
      </c>
      <c r="N33" s="181">
        <v>0</v>
      </c>
      <c r="O33" s="181">
        <v>0</v>
      </c>
      <c r="P33" s="34">
        <f t="shared" si="27"/>
        <v>2142210</v>
      </c>
      <c r="Q33" s="34">
        <f t="shared" si="28"/>
        <v>100000</v>
      </c>
      <c r="R33" s="34">
        <f t="shared" si="29"/>
        <v>2042210</v>
      </c>
      <c r="S33" s="34">
        <f t="shared" ca="1" si="30"/>
        <v>194350</v>
      </c>
      <c r="T33" s="34">
        <f t="shared" ca="1" si="31"/>
        <v>1947860</v>
      </c>
      <c r="U33" s="24">
        <v>1922210</v>
      </c>
      <c r="V33" s="34">
        <f t="shared" si="17"/>
        <v>0</v>
      </c>
      <c r="W33" s="34">
        <f t="shared" si="17"/>
        <v>0</v>
      </c>
      <c r="X33" s="34">
        <f t="shared" si="18"/>
        <v>0</v>
      </c>
      <c r="Y33" s="24">
        <v>70000</v>
      </c>
      <c r="Z33" s="24">
        <v>140000</v>
      </c>
      <c r="AA33" s="24"/>
      <c r="AB33" s="24"/>
      <c r="AC33" s="24">
        <v>10000</v>
      </c>
      <c r="AD33" s="34">
        <f ca="1">IF(R33&gt;1060000,INDEX(간이세액표!A:L,MATCH(R33,간이세액표!A:A,3),F33+3),0)</f>
        <v>7390</v>
      </c>
      <c r="AE33" s="34">
        <f t="shared" ca="1" si="4"/>
        <v>730</v>
      </c>
      <c r="AF33" s="46">
        <f t="shared" si="5"/>
        <v>90850</v>
      </c>
      <c r="AG33" s="46">
        <f t="shared" si="6"/>
        <v>69020</v>
      </c>
      <c r="AH33" s="46">
        <f t="shared" si="7"/>
        <v>8840</v>
      </c>
      <c r="AI33" s="46">
        <f t="shared" si="8"/>
        <v>17520</v>
      </c>
      <c r="AJ33" s="24">
        <v>0</v>
      </c>
      <c r="AK33" s="24">
        <v>0</v>
      </c>
      <c r="AL33" s="24">
        <v>0</v>
      </c>
      <c r="AN33" s="49">
        <f t="shared" si="19"/>
        <v>181700</v>
      </c>
      <c r="AO33" s="268">
        <v>90850</v>
      </c>
      <c r="AP33" s="49">
        <f t="shared" si="20"/>
        <v>90850</v>
      </c>
      <c r="AQ33" s="49">
        <f t="shared" si="21"/>
        <v>138040</v>
      </c>
      <c r="AR33" s="268">
        <v>69020</v>
      </c>
      <c r="AS33" s="49">
        <f t="shared" si="22"/>
        <v>69020</v>
      </c>
      <c r="AT33" s="49">
        <f t="shared" si="23"/>
        <v>17680</v>
      </c>
      <c r="AU33" s="268">
        <v>8840</v>
      </c>
      <c r="AV33" s="49">
        <f t="shared" si="24"/>
        <v>8840</v>
      </c>
      <c r="AW33" s="49">
        <f t="shared" si="25"/>
        <v>51590</v>
      </c>
      <c r="AX33" s="268">
        <v>17520</v>
      </c>
      <c r="AY33" s="268">
        <v>34070</v>
      </c>
      <c r="AZ33" s="49">
        <f t="shared" si="26"/>
        <v>16040</v>
      </c>
      <c r="BA33" s="49">
        <v>0</v>
      </c>
      <c r="BB33" s="268">
        <v>16040</v>
      </c>
    </row>
    <row r="34" spans="1:54" x14ac:dyDescent="0.3">
      <c r="A34" s="47">
        <v>29</v>
      </c>
      <c r="B34" s="293" t="str">
        <f t="shared" ca="1" si="9"/>
        <v>김귀애</v>
      </c>
      <c r="C34" s="94" t="str">
        <f t="shared" ca="1" si="10"/>
        <v>560405-2******</v>
      </c>
      <c r="D34" s="94" t="str">
        <f t="shared" ca="1" si="11"/>
        <v>122여단 월포</v>
      </c>
      <c r="E34" s="94" t="str">
        <f t="shared" ca="1" si="12"/>
        <v>민간조리원</v>
      </c>
      <c r="F34" s="95">
        <f t="shared" ca="1" si="13"/>
        <v>0</v>
      </c>
      <c r="G34" s="49"/>
      <c r="H34" s="208"/>
      <c r="I34" s="208"/>
      <c r="J34" s="151">
        <f t="shared" si="14"/>
        <v>10202</v>
      </c>
      <c r="K34" s="151">
        <f t="shared" si="15"/>
        <v>15302.942583732058</v>
      </c>
      <c r="L34" s="151">
        <f t="shared" si="16"/>
        <v>7651.4712918660289</v>
      </c>
      <c r="M34" s="181">
        <v>0</v>
      </c>
      <c r="N34" s="181">
        <v>0</v>
      </c>
      <c r="O34" s="181">
        <v>0</v>
      </c>
      <c r="P34" s="34">
        <f t="shared" si="27"/>
        <v>2132210</v>
      </c>
      <c r="Q34" s="34">
        <f t="shared" si="28"/>
        <v>100000</v>
      </c>
      <c r="R34" s="34">
        <f t="shared" si="29"/>
        <v>2032210</v>
      </c>
      <c r="S34" s="34">
        <f t="shared" ca="1" si="30"/>
        <v>117850</v>
      </c>
      <c r="T34" s="34">
        <f t="shared" ca="1" si="31"/>
        <v>2014360</v>
      </c>
      <c r="U34" s="24">
        <v>1922210</v>
      </c>
      <c r="V34" s="34">
        <f t="shared" si="17"/>
        <v>0</v>
      </c>
      <c r="W34" s="34">
        <f t="shared" si="17"/>
        <v>0</v>
      </c>
      <c r="X34" s="34">
        <f t="shared" si="18"/>
        <v>0</v>
      </c>
      <c r="Y34" s="24">
        <v>70000</v>
      </c>
      <c r="Z34" s="24">
        <v>140000</v>
      </c>
      <c r="AA34" s="24"/>
      <c r="AB34" s="24"/>
      <c r="AC34" s="24"/>
      <c r="AD34" s="34">
        <f ca="1">IF(R34&gt;1060000,INDEX(간이세액표!A:L,MATCH(R34,간이세액표!A:A,3),F34+3),0)</f>
        <v>20490</v>
      </c>
      <c r="AE34" s="34">
        <f t="shared" ca="1" si="4"/>
        <v>2040</v>
      </c>
      <c r="AF34" s="46">
        <f t="shared" si="5"/>
        <v>0</v>
      </c>
      <c r="AG34" s="46">
        <f t="shared" si="6"/>
        <v>68980</v>
      </c>
      <c r="AH34" s="46">
        <f t="shared" si="7"/>
        <v>8830</v>
      </c>
      <c r="AI34" s="46">
        <f t="shared" si="8"/>
        <v>17510</v>
      </c>
      <c r="AJ34" s="24">
        <v>0</v>
      </c>
      <c r="AK34" s="24">
        <v>0</v>
      </c>
      <c r="AL34" s="24">
        <v>0</v>
      </c>
      <c r="AN34" s="49">
        <f t="shared" si="19"/>
        <v>0</v>
      </c>
      <c r="AO34" s="268">
        <f>ROUNDDOWN(G34*'4대보험공제요율표'!$D$4,-1)</f>
        <v>0</v>
      </c>
      <c r="AP34" s="49">
        <f t="shared" si="20"/>
        <v>0</v>
      </c>
      <c r="AQ34" s="49">
        <f t="shared" si="21"/>
        <v>137960</v>
      </c>
      <c r="AR34" s="268">
        <v>68980</v>
      </c>
      <c r="AS34" s="49">
        <f t="shared" si="22"/>
        <v>68980</v>
      </c>
      <c r="AT34" s="49">
        <f t="shared" si="23"/>
        <v>17660</v>
      </c>
      <c r="AU34" s="268">
        <v>8830</v>
      </c>
      <c r="AV34" s="49">
        <f t="shared" si="24"/>
        <v>8830</v>
      </c>
      <c r="AW34" s="49">
        <f t="shared" si="25"/>
        <v>51560</v>
      </c>
      <c r="AX34" s="268">
        <v>17510</v>
      </c>
      <c r="AY34" s="268">
        <v>34050</v>
      </c>
      <c r="AZ34" s="49">
        <f t="shared" si="26"/>
        <v>16030</v>
      </c>
      <c r="BA34" s="49">
        <v>0</v>
      </c>
      <c r="BB34" s="268">
        <v>16030</v>
      </c>
    </row>
    <row r="35" spans="1:54" x14ac:dyDescent="0.3">
      <c r="A35" s="47">
        <v>30</v>
      </c>
      <c r="B35" s="293" t="str">
        <f t="shared" ca="1" si="9"/>
        <v>정영숙</v>
      </c>
      <c r="C35" s="94" t="str">
        <f t="shared" ca="1" si="10"/>
        <v>640821-2******</v>
      </c>
      <c r="D35" s="94" t="str">
        <f t="shared" ca="1" si="11"/>
        <v>122여단 장사</v>
      </c>
      <c r="E35" s="94" t="str">
        <f t="shared" ca="1" si="12"/>
        <v>민간조리원</v>
      </c>
      <c r="F35" s="95">
        <f t="shared" ca="1" si="13"/>
        <v>0</v>
      </c>
      <c r="G35" s="49"/>
      <c r="H35" s="49"/>
      <c r="I35" s="49"/>
      <c r="J35" s="151">
        <f t="shared" si="14"/>
        <v>10202</v>
      </c>
      <c r="K35" s="151">
        <f t="shared" si="15"/>
        <v>15302.942583732058</v>
      </c>
      <c r="L35" s="151">
        <f t="shared" si="16"/>
        <v>7651.4712918660289</v>
      </c>
      <c r="M35" s="181">
        <v>0</v>
      </c>
      <c r="N35" s="181">
        <v>0</v>
      </c>
      <c r="O35" s="181">
        <v>0</v>
      </c>
      <c r="P35" s="34">
        <f t="shared" si="27"/>
        <v>2132210</v>
      </c>
      <c r="Q35" s="34">
        <f t="shared" si="28"/>
        <v>100000</v>
      </c>
      <c r="R35" s="34">
        <f t="shared" si="29"/>
        <v>2032210</v>
      </c>
      <c r="S35" s="34">
        <f t="shared" ca="1" si="30"/>
        <v>200780</v>
      </c>
      <c r="T35" s="34">
        <f t="shared" ca="1" si="31"/>
        <v>1931430</v>
      </c>
      <c r="U35" s="24">
        <v>1922210</v>
      </c>
      <c r="V35" s="34">
        <f t="shared" si="17"/>
        <v>0</v>
      </c>
      <c r="W35" s="34">
        <f t="shared" si="17"/>
        <v>0</v>
      </c>
      <c r="X35" s="34">
        <f t="shared" si="18"/>
        <v>0</v>
      </c>
      <c r="Y35" s="24">
        <v>70000</v>
      </c>
      <c r="Z35" s="24">
        <v>140000</v>
      </c>
      <c r="AA35" s="24"/>
      <c r="AB35" s="24"/>
      <c r="AC35" s="24"/>
      <c r="AD35" s="34">
        <f ca="1">IF(R35&gt;1060000,INDEX(간이세액표!A:L,MATCH(R35,간이세액표!A:A,3),F35+3),0)</f>
        <v>20490</v>
      </c>
      <c r="AE35" s="34">
        <f t="shared" ca="1" si="4"/>
        <v>2040</v>
      </c>
      <c r="AF35" s="46">
        <f t="shared" si="5"/>
        <v>87930</v>
      </c>
      <c r="AG35" s="46">
        <f t="shared" si="6"/>
        <v>64290</v>
      </c>
      <c r="AH35" s="46">
        <f t="shared" si="7"/>
        <v>8230</v>
      </c>
      <c r="AI35" s="46">
        <f t="shared" si="8"/>
        <v>17800</v>
      </c>
      <c r="AJ35" s="24">
        <v>0</v>
      </c>
      <c r="AK35" s="24">
        <v>0</v>
      </c>
      <c r="AL35" s="24">
        <v>0</v>
      </c>
      <c r="AN35" s="49">
        <f t="shared" si="19"/>
        <v>175860</v>
      </c>
      <c r="AO35" s="268">
        <v>87930</v>
      </c>
      <c r="AP35" s="49">
        <f t="shared" si="20"/>
        <v>87930</v>
      </c>
      <c r="AQ35" s="49">
        <f t="shared" si="21"/>
        <v>128580</v>
      </c>
      <c r="AR35" s="268">
        <v>64290</v>
      </c>
      <c r="AS35" s="49">
        <f t="shared" si="22"/>
        <v>64290</v>
      </c>
      <c r="AT35" s="49">
        <f t="shared" si="23"/>
        <v>16460</v>
      </c>
      <c r="AU35" s="268">
        <v>8230</v>
      </c>
      <c r="AV35" s="49">
        <f t="shared" si="24"/>
        <v>8230</v>
      </c>
      <c r="AW35" s="49">
        <f t="shared" si="25"/>
        <v>52410</v>
      </c>
      <c r="AX35" s="268">
        <v>17800</v>
      </c>
      <c r="AY35" s="268">
        <v>34610</v>
      </c>
      <c r="AZ35" s="49">
        <f t="shared" si="26"/>
        <v>16300</v>
      </c>
      <c r="BA35" s="49">
        <v>0</v>
      </c>
      <c r="BB35" s="268">
        <v>16300</v>
      </c>
    </row>
    <row r="36" spans="1:54" x14ac:dyDescent="0.3">
      <c r="A36" s="47">
        <v>31</v>
      </c>
      <c r="B36" s="94" t="str">
        <f t="shared" ca="1" si="9"/>
        <v>권오금</v>
      </c>
      <c r="C36" s="94" t="str">
        <f t="shared" ca="1" si="10"/>
        <v>640501-2******</v>
      </c>
      <c r="D36" s="94" t="str">
        <f t="shared" ca="1" si="11"/>
        <v>122여단 4대대</v>
      </c>
      <c r="E36" s="94" t="str">
        <f t="shared" ca="1" si="12"/>
        <v>민간조리원</v>
      </c>
      <c r="F36" s="95">
        <f t="shared" ca="1" si="13"/>
        <v>1</v>
      </c>
      <c r="G36" s="49"/>
      <c r="H36" s="49"/>
      <c r="I36" s="49"/>
      <c r="J36" s="151">
        <f t="shared" si="14"/>
        <v>10202</v>
      </c>
      <c r="K36" s="151">
        <f t="shared" si="15"/>
        <v>15302.942583732058</v>
      </c>
      <c r="L36" s="151">
        <f t="shared" si="16"/>
        <v>7651.4712918660289</v>
      </c>
      <c r="M36" s="181">
        <v>0</v>
      </c>
      <c r="N36" s="181">
        <v>0</v>
      </c>
      <c r="O36" s="181">
        <v>0</v>
      </c>
      <c r="P36" s="34">
        <f t="shared" si="27"/>
        <v>2142210</v>
      </c>
      <c r="Q36" s="34">
        <f t="shared" si="28"/>
        <v>100000</v>
      </c>
      <c r="R36" s="34">
        <f t="shared" si="29"/>
        <v>2042210</v>
      </c>
      <c r="S36" s="34">
        <f t="shared" ca="1" si="30"/>
        <v>200330</v>
      </c>
      <c r="T36" s="34">
        <f t="shared" ca="1" si="31"/>
        <v>1941880</v>
      </c>
      <c r="U36" s="24">
        <v>1922210</v>
      </c>
      <c r="V36" s="34">
        <f t="shared" si="17"/>
        <v>0</v>
      </c>
      <c r="W36" s="34">
        <f t="shared" si="17"/>
        <v>0</v>
      </c>
      <c r="X36" s="34">
        <f t="shared" si="18"/>
        <v>0</v>
      </c>
      <c r="Y36" s="24">
        <v>70000</v>
      </c>
      <c r="Z36" s="24">
        <v>140000</v>
      </c>
      <c r="AA36" s="24"/>
      <c r="AB36" s="24"/>
      <c r="AC36" s="24">
        <v>10000</v>
      </c>
      <c r="AD36" s="34">
        <f ca="1">IF(R36&gt;1060000,INDEX(간이세액표!A:L,MATCH(R36,간이세액표!A:A,3),F36+3),0)</f>
        <v>15570</v>
      </c>
      <c r="AE36" s="34">
        <f t="shared" ca="1" si="4"/>
        <v>1550</v>
      </c>
      <c r="AF36" s="46">
        <f t="shared" si="5"/>
        <v>89410</v>
      </c>
      <c r="AG36" s="46">
        <f t="shared" si="6"/>
        <v>67880</v>
      </c>
      <c r="AH36" s="46">
        <f t="shared" si="7"/>
        <v>8690</v>
      </c>
      <c r="AI36" s="46">
        <f t="shared" si="8"/>
        <v>17230</v>
      </c>
      <c r="AJ36" s="24">
        <v>0</v>
      </c>
      <c r="AK36" s="24">
        <v>0</v>
      </c>
      <c r="AL36" s="24">
        <v>0</v>
      </c>
      <c r="AN36" s="49">
        <f t="shared" si="19"/>
        <v>178820</v>
      </c>
      <c r="AO36" s="268">
        <v>89410</v>
      </c>
      <c r="AP36" s="49">
        <f t="shared" si="20"/>
        <v>89410</v>
      </c>
      <c r="AQ36" s="49">
        <f t="shared" si="21"/>
        <v>135760</v>
      </c>
      <c r="AR36" s="268">
        <v>67880</v>
      </c>
      <c r="AS36" s="49">
        <f t="shared" si="22"/>
        <v>67880</v>
      </c>
      <c r="AT36" s="49">
        <f t="shared" si="23"/>
        <v>17380</v>
      </c>
      <c r="AU36" s="268">
        <v>8690</v>
      </c>
      <c r="AV36" s="49">
        <f t="shared" si="24"/>
        <v>8690</v>
      </c>
      <c r="AW36" s="49">
        <f t="shared" si="25"/>
        <v>50730</v>
      </c>
      <c r="AX36" s="268">
        <v>17230</v>
      </c>
      <c r="AY36" s="268">
        <v>33500</v>
      </c>
      <c r="AZ36" s="49">
        <f t="shared" si="26"/>
        <v>15770</v>
      </c>
      <c r="BA36" s="49">
        <v>0</v>
      </c>
      <c r="BB36" s="268">
        <v>15770</v>
      </c>
    </row>
    <row r="37" spans="1:54" x14ac:dyDescent="0.3">
      <c r="A37" s="47">
        <v>32</v>
      </c>
      <c r="B37" s="94" t="str">
        <f t="shared" ca="1" si="9"/>
        <v>이명희</v>
      </c>
      <c r="C37" s="94" t="str">
        <f t="shared" ca="1" si="10"/>
        <v>670504-2******</v>
      </c>
      <c r="D37" s="94" t="str">
        <f t="shared" ca="1" si="11"/>
        <v>122여단 5대대</v>
      </c>
      <c r="E37" s="94" t="str">
        <f t="shared" ca="1" si="12"/>
        <v>민간조리원</v>
      </c>
      <c r="F37" s="95">
        <f t="shared" ca="1" si="13"/>
        <v>0</v>
      </c>
      <c r="G37" s="49"/>
      <c r="H37" s="49"/>
      <c r="I37" s="49"/>
      <c r="J37" s="151">
        <f t="shared" si="14"/>
        <v>10202</v>
      </c>
      <c r="K37" s="151">
        <f t="shared" si="15"/>
        <v>15302.942583732058</v>
      </c>
      <c r="L37" s="151">
        <f t="shared" si="16"/>
        <v>7651.4712918660289</v>
      </c>
      <c r="M37" s="181">
        <v>0</v>
      </c>
      <c r="N37" s="181">
        <v>0</v>
      </c>
      <c r="O37" s="181">
        <v>0</v>
      </c>
      <c r="P37" s="34">
        <f t="shared" si="27"/>
        <v>2142210</v>
      </c>
      <c r="Q37" s="34">
        <f t="shared" si="28"/>
        <v>100000</v>
      </c>
      <c r="R37" s="34">
        <f t="shared" si="29"/>
        <v>2042210</v>
      </c>
      <c r="S37" s="34">
        <f t="shared" ca="1" si="30"/>
        <v>196120</v>
      </c>
      <c r="T37" s="34">
        <f t="shared" ca="1" si="31"/>
        <v>1946090</v>
      </c>
      <c r="U37" s="24">
        <v>1922210</v>
      </c>
      <c r="V37" s="34">
        <f t="shared" si="17"/>
        <v>0</v>
      </c>
      <c r="W37" s="34">
        <f t="shared" si="17"/>
        <v>0</v>
      </c>
      <c r="X37" s="34">
        <f t="shared" si="18"/>
        <v>0</v>
      </c>
      <c r="Y37" s="24">
        <v>70000</v>
      </c>
      <c r="Z37" s="24">
        <v>140000</v>
      </c>
      <c r="AA37" s="24"/>
      <c r="AB37" s="24"/>
      <c r="AC37" s="24">
        <v>10000</v>
      </c>
      <c r="AD37" s="34">
        <f ca="1">IF(R37&gt;1060000,INDEX(간이세액표!A:L,MATCH(R37,간이세액표!A:A,3),F37+3),0)</f>
        <v>20810</v>
      </c>
      <c r="AE37" s="34">
        <f t="shared" ca="1" si="4"/>
        <v>2080</v>
      </c>
      <c r="AF37" s="46">
        <f t="shared" si="5"/>
        <v>84460</v>
      </c>
      <c r="AG37" s="46">
        <f t="shared" si="6"/>
        <v>63920</v>
      </c>
      <c r="AH37" s="46">
        <f t="shared" si="7"/>
        <v>8180</v>
      </c>
      <c r="AI37" s="46">
        <f t="shared" si="8"/>
        <v>16670</v>
      </c>
      <c r="AJ37" s="24">
        <v>0</v>
      </c>
      <c r="AK37" s="24">
        <v>0</v>
      </c>
      <c r="AL37" s="24">
        <v>0</v>
      </c>
      <c r="AN37" s="49">
        <f t="shared" si="19"/>
        <v>168920</v>
      </c>
      <c r="AO37" s="268">
        <v>84460</v>
      </c>
      <c r="AP37" s="49">
        <f t="shared" si="20"/>
        <v>84460</v>
      </c>
      <c r="AQ37" s="49">
        <f t="shared" si="21"/>
        <v>127840</v>
      </c>
      <c r="AR37" s="268">
        <v>63920</v>
      </c>
      <c r="AS37" s="49">
        <f t="shared" si="22"/>
        <v>63920</v>
      </c>
      <c r="AT37" s="49">
        <f t="shared" si="23"/>
        <v>16360</v>
      </c>
      <c r="AU37" s="268">
        <v>8180</v>
      </c>
      <c r="AV37" s="49">
        <f t="shared" si="24"/>
        <v>8180</v>
      </c>
      <c r="AW37" s="49">
        <f t="shared" si="25"/>
        <v>49080</v>
      </c>
      <c r="AX37" s="268">
        <v>16670</v>
      </c>
      <c r="AY37" s="268">
        <v>32410</v>
      </c>
      <c r="AZ37" s="49">
        <f t="shared" si="26"/>
        <v>15260</v>
      </c>
      <c r="BA37" s="49">
        <v>0</v>
      </c>
      <c r="BB37" s="268">
        <v>15260</v>
      </c>
    </row>
    <row r="38" spans="1:54" x14ac:dyDescent="0.3">
      <c r="A38" s="47">
        <v>33</v>
      </c>
      <c r="B38" s="293" t="str">
        <f t="shared" ca="1" si="9"/>
        <v>손옥순</v>
      </c>
      <c r="C38" s="94" t="str">
        <f t="shared" ca="1" si="10"/>
        <v>660313-2******</v>
      </c>
      <c r="D38" s="94" t="str">
        <f t="shared" ca="1" si="11"/>
        <v>123여단 본부</v>
      </c>
      <c r="E38" s="94" t="str">
        <f t="shared" ca="1" si="12"/>
        <v>민간조리원</v>
      </c>
      <c r="F38" s="95">
        <f t="shared" ca="1" si="13"/>
        <v>1</v>
      </c>
      <c r="G38" s="49"/>
      <c r="H38" s="49"/>
      <c r="I38" s="49"/>
      <c r="J38" s="151">
        <f t="shared" si="14"/>
        <v>10202</v>
      </c>
      <c r="K38" s="151">
        <f t="shared" si="15"/>
        <v>15302.942583732058</v>
      </c>
      <c r="L38" s="151">
        <f t="shared" si="16"/>
        <v>7651.4712918660289</v>
      </c>
      <c r="M38" s="181">
        <v>0</v>
      </c>
      <c r="N38" s="181">
        <v>0</v>
      </c>
      <c r="O38" s="181">
        <v>0</v>
      </c>
      <c r="P38" s="34">
        <f t="shared" si="27"/>
        <v>2132210</v>
      </c>
      <c r="Q38" s="34">
        <f t="shared" si="28"/>
        <v>100000</v>
      </c>
      <c r="R38" s="34">
        <f t="shared" si="29"/>
        <v>2032210</v>
      </c>
      <c r="S38" s="34">
        <f t="shared" ca="1" si="30"/>
        <v>199220</v>
      </c>
      <c r="T38" s="34">
        <f t="shared" ca="1" si="31"/>
        <v>1932990</v>
      </c>
      <c r="U38" s="24">
        <v>1922210</v>
      </c>
      <c r="V38" s="34">
        <f t="shared" si="17"/>
        <v>0</v>
      </c>
      <c r="W38" s="34">
        <f t="shared" si="17"/>
        <v>0</v>
      </c>
      <c r="X38" s="34">
        <f t="shared" si="18"/>
        <v>0</v>
      </c>
      <c r="Y38" s="24">
        <v>70000</v>
      </c>
      <c r="Z38" s="24">
        <v>140000</v>
      </c>
      <c r="AA38" s="24"/>
      <c r="AB38" s="24"/>
      <c r="AC38" s="24"/>
      <c r="AD38" s="34">
        <f ca="1">IF(R38&gt;1060000,INDEX(간이세액표!A:L,MATCH(R38,간이세액표!A:A,3),F38+3),0)</f>
        <v>15370</v>
      </c>
      <c r="AE38" s="34">
        <f t="shared" ca="1" si="4"/>
        <v>1530</v>
      </c>
      <c r="AF38" s="46">
        <f t="shared" si="5"/>
        <v>89950</v>
      </c>
      <c r="AG38" s="46">
        <f t="shared" si="6"/>
        <v>68760</v>
      </c>
      <c r="AH38" s="46">
        <f t="shared" si="7"/>
        <v>6160</v>
      </c>
      <c r="AI38" s="46">
        <f t="shared" si="8"/>
        <v>17450</v>
      </c>
      <c r="AJ38" s="24">
        <v>0</v>
      </c>
      <c r="AK38" s="24">
        <v>0</v>
      </c>
      <c r="AL38" s="24">
        <v>0</v>
      </c>
      <c r="AN38" s="49">
        <f t="shared" si="19"/>
        <v>179900</v>
      </c>
      <c r="AO38" s="268">
        <v>89950</v>
      </c>
      <c r="AP38" s="49">
        <f t="shared" si="20"/>
        <v>89950</v>
      </c>
      <c r="AQ38" s="49">
        <f t="shared" si="21"/>
        <v>137520</v>
      </c>
      <c r="AR38" s="268">
        <v>68760</v>
      </c>
      <c r="AS38" s="49">
        <f t="shared" si="22"/>
        <v>68760</v>
      </c>
      <c r="AT38" s="49">
        <f t="shared" si="23"/>
        <v>12320</v>
      </c>
      <c r="AU38" s="268">
        <v>6160</v>
      </c>
      <c r="AV38" s="49">
        <f t="shared" si="24"/>
        <v>6160</v>
      </c>
      <c r="AW38" s="49">
        <f t="shared" si="25"/>
        <v>51380</v>
      </c>
      <c r="AX38" s="268">
        <v>17450</v>
      </c>
      <c r="AY38" s="268">
        <v>33930</v>
      </c>
      <c r="AZ38" s="49">
        <f t="shared" si="26"/>
        <v>15980</v>
      </c>
      <c r="BA38" s="49">
        <v>0</v>
      </c>
      <c r="BB38" s="268">
        <v>15980</v>
      </c>
    </row>
    <row r="39" spans="1:54" x14ac:dyDescent="0.3">
      <c r="A39" s="47">
        <v>34</v>
      </c>
      <c r="B39" s="293" t="str">
        <f t="shared" ca="1" si="9"/>
        <v>이영미</v>
      </c>
      <c r="C39" s="94" t="str">
        <f t="shared" ca="1" si="10"/>
        <v>701226-2******</v>
      </c>
      <c r="D39" s="94" t="str">
        <f t="shared" ca="1" si="11"/>
        <v>123여단 본부</v>
      </c>
      <c r="E39" s="94" t="str">
        <f t="shared" ca="1" si="12"/>
        <v>민간조리원</v>
      </c>
      <c r="F39" s="95">
        <f t="shared" ca="1" si="13"/>
        <v>0</v>
      </c>
      <c r="G39" s="49"/>
      <c r="H39" s="208"/>
      <c r="I39" s="208"/>
      <c r="J39" s="151">
        <f t="shared" si="14"/>
        <v>10202</v>
      </c>
      <c r="K39" s="151">
        <f t="shared" si="15"/>
        <v>15302.942583732058</v>
      </c>
      <c r="L39" s="151">
        <f t="shared" si="16"/>
        <v>7651.4712918660289</v>
      </c>
      <c r="M39" s="181">
        <v>0</v>
      </c>
      <c r="N39" s="181">
        <v>0</v>
      </c>
      <c r="O39" s="181">
        <v>0</v>
      </c>
      <c r="P39" s="34">
        <f t="shared" si="27"/>
        <v>2132210</v>
      </c>
      <c r="Q39" s="34">
        <f t="shared" si="28"/>
        <v>100000</v>
      </c>
      <c r="R39" s="34">
        <f t="shared" si="29"/>
        <v>2032210</v>
      </c>
      <c r="S39" s="34">
        <f t="shared" ca="1" si="30"/>
        <v>226680</v>
      </c>
      <c r="T39" s="34">
        <f t="shared" ca="1" si="31"/>
        <v>1905530</v>
      </c>
      <c r="U39" s="24">
        <v>1922210</v>
      </c>
      <c r="V39" s="34">
        <f t="shared" si="17"/>
        <v>0</v>
      </c>
      <c r="W39" s="34">
        <f t="shared" si="17"/>
        <v>0</v>
      </c>
      <c r="X39" s="34">
        <f t="shared" si="18"/>
        <v>0</v>
      </c>
      <c r="Y39" s="24">
        <v>70000</v>
      </c>
      <c r="Z39" s="24">
        <v>140000</v>
      </c>
      <c r="AA39" s="24"/>
      <c r="AB39" s="24"/>
      <c r="AC39" s="24"/>
      <c r="AD39" s="34">
        <f ca="1">IF(R39&gt;1060000,INDEX(간이세액표!A:L,MATCH(R39,간이세액표!A:A,3),F39+3),0)</f>
        <v>20490</v>
      </c>
      <c r="AE39" s="34">
        <f t="shared" ca="1" si="4"/>
        <v>2040</v>
      </c>
      <c r="AF39" s="46">
        <f t="shared" si="5"/>
        <v>97740</v>
      </c>
      <c r="AG39" s="46">
        <f t="shared" si="6"/>
        <v>77000</v>
      </c>
      <c r="AH39" s="46">
        <f t="shared" si="7"/>
        <v>9860</v>
      </c>
      <c r="AI39" s="46">
        <f t="shared" si="8"/>
        <v>19550</v>
      </c>
      <c r="AJ39" s="24">
        <v>0</v>
      </c>
      <c r="AK39" s="24">
        <v>0</v>
      </c>
      <c r="AL39" s="24">
        <v>0</v>
      </c>
      <c r="AN39" s="49">
        <f t="shared" si="19"/>
        <v>195480</v>
      </c>
      <c r="AO39" s="268">
        <v>97740</v>
      </c>
      <c r="AP39" s="49">
        <f t="shared" si="20"/>
        <v>97740</v>
      </c>
      <c r="AQ39" s="49">
        <f t="shared" si="21"/>
        <v>154000</v>
      </c>
      <c r="AR39" s="268">
        <v>77000</v>
      </c>
      <c r="AS39" s="49">
        <f t="shared" si="22"/>
        <v>77000</v>
      </c>
      <c r="AT39" s="49">
        <f t="shared" si="23"/>
        <v>19720</v>
      </c>
      <c r="AU39" s="268">
        <v>9860</v>
      </c>
      <c r="AV39" s="49">
        <f t="shared" si="24"/>
        <v>9860</v>
      </c>
      <c r="AW39" s="49">
        <f t="shared" si="25"/>
        <v>57560</v>
      </c>
      <c r="AX39" s="268">
        <v>19550</v>
      </c>
      <c r="AY39" s="268">
        <v>38010</v>
      </c>
      <c r="AZ39" s="49">
        <f t="shared" si="26"/>
        <v>17890</v>
      </c>
      <c r="BA39" s="49">
        <v>0</v>
      </c>
      <c r="BB39" s="268">
        <v>17890</v>
      </c>
    </row>
    <row r="40" spans="1:54" x14ac:dyDescent="0.3">
      <c r="A40" s="47">
        <v>35</v>
      </c>
      <c r="B40" s="94" t="str">
        <f t="shared" ca="1" si="9"/>
        <v>안성애</v>
      </c>
      <c r="C40" s="94" t="str">
        <f t="shared" ca="1" si="10"/>
        <v>740913-2******</v>
      </c>
      <c r="D40" s="94" t="str">
        <f t="shared" ca="1" si="11"/>
        <v>123여단 2대대</v>
      </c>
      <c r="E40" s="94" t="str">
        <f t="shared" ca="1" si="12"/>
        <v>민간조리원</v>
      </c>
      <c r="F40" s="95">
        <f t="shared" ca="1" si="13"/>
        <v>1</v>
      </c>
      <c r="G40" s="49"/>
      <c r="H40" s="208"/>
      <c r="I40" s="208"/>
      <c r="J40" s="151">
        <f t="shared" si="14"/>
        <v>10202</v>
      </c>
      <c r="K40" s="151">
        <f t="shared" si="15"/>
        <v>15302.942583732058</v>
      </c>
      <c r="L40" s="151">
        <f t="shared" si="16"/>
        <v>7651.4712918660289</v>
      </c>
      <c r="M40" s="181">
        <v>0</v>
      </c>
      <c r="N40" s="181">
        <v>0</v>
      </c>
      <c r="O40" s="181">
        <v>0</v>
      </c>
      <c r="P40" s="34">
        <f t="shared" si="27"/>
        <v>2142210</v>
      </c>
      <c r="Q40" s="34">
        <f t="shared" si="28"/>
        <v>100000</v>
      </c>
      <c r="R40" s="34">
        <f t="shared" si="29"/>
        <v>2042210</v>
      </c>
      <c r="S40" s="34">
        <f t="shared" ca="1" si="30"/>
        <v>205080</v>
      </c>
      <c r="T40" s="34">
        <f t="shared" ca="1" si="31"/>
        <v>1937130</v>
      </c>
      <c r="U40" s="24">
        <v>1922210</v>
      </c>
      <c r="V40" s="34">
        <f t="shared" si="17"/>
        <v>0</v>
      </c>
      <c r="W40" s="34">
        <f t="shared" si="17"/>
        <v>0</v>
      </c>
      <c r="X40" s="34">
        <f t="shared" si="18"/>
        <v>0</v>
      </c>
      <c r="Y40" s="24">
        <v>70000</v>
      </c>
      <c r="Z40" s="24">
        <v>140000</v>
      </c>
      <c r="AA40" s="24"/>
      <c r="AB40" s="24"/>
      <c r="AC40" s="24">
        <v>10000</v>
      </c>
      <c r="AD40" s="34">
        <f ca="1">IF(R40&gt;1060000,INDEX(간이세액표!A:L,MATCH(R40,간이세액표!A:A,3),F40+3),0)</f>
        <v>15570</v>
      </c>
      <c r="AE40" s="34">
        <f t="shared" ca="1" si="4"/>
        <v>1550</v>
      </c>
      <c r="AF40" s="46">
        <f t="shared" si="5"/>
        <v>91660</v>
      </c>
      <c r="AG40" s="46">
        <f t="shared" si="6"/>
        <v>69690</v>
      </c>
      <c r="AH40" s="46">
        <f t="shared" si="7"/>
        <v>8920</v>
      </c>
      <c r="AI40" s="46">
        <f t="shared" si="8"/>
        <v>17690</v>
      </c>
      <c r="AJ40" s="24">
        <v>0</v>
      </c>
      <c r="AK40" s="24">
        <v>0</v>
      </c>
      <c r="AL40" s="24">
        <v>0</v>
      </c>
      <c r="AN40" s="49">
        <f t="shared" si="19"/>
        <v>183320</v>
      </c>
      <c r="AO40" s="268">
        <v>91660</v>
      </c>
      <c r="AP40" s="49">
        <f t="shared" si="20"/>
        <v>91660</v>
      </c>
      <c r="AQ40" s="49">
        <f t="shared" si="21"/>
        <v>139380</v>
      </c>
      <c r="AR40" s="268">
        <v>69690</v>
      </c>
      <c r="AS40" s="49">
        <f t="shared" si="22"/>
        <v>69690</v>
      </c>
      <c r="AT40" s="49">
        <f t="shared" si="23"/>
        <v>17840</v>
      </c>
      <c r="AU40" s="268">
        <v>8920</v>
      </c>
      <c r="AV40" s="49">
        <f t="shared" si="24"/>
        <v>8920</v>
      </c>
      <c r="AW40" s="49">
        <f t="shared" si="25"/>
        <v>52090</v>
      </c>
      <c r="AX40" s="268">
        <v>17690</v>
      </c>
      <c r="AY40" s="268">
        <v>34400</v>
      </c>
      <c r="AZ40" s="49">
        <f t="shared" si="26"/>
        <v>16200</v>
      </c>
      <c r="BA40" s="49">
        <v>0</v>
      </c>
      <c r="BB40" s="268">
        <v>16200</v>
      </c>
    </row>
    <row r="41" spans="1:54" x14ac:dyDescent="0.3">
      <c r="A41" s="47">
        <v>36</v>
      </c>
      <c r="B41" s="293" t="str">
        <f t="shared" ca="1" si="9"/>
        <v>박순정</v>
      </c>
      <c r="C41" s="94" t="str">
        <f t="shared" ca="1" si="10"/>
        <v>710912-2******</v>
      </c>
      <c r="D41" s="94" t="str">
        <f t="shared" ca="1" si="11"/>
        <v>123여단 3대대</v>
      </c>
      <c r="E41" s="94" t="str">
        <f t="shared" ca="1" si="12"/>
        <v>민간조리원</v>
      </c>
      <c r="F41" s="95">
        <f t="shared" ca="1" si="13"/>
        <v>0</v>
      </c>
      <c r="G41" s="49"/>
      <c r="H41" s="49"/>
      <c r="I41" s="49"/>
      <c r="J41" s="151">
        <f t="shared" si="14"/>
        <v>10202</v>
      </c>
      <c r="K41" s="151">
        <f t="shared" si="15"/>
        <v>15302.942583732058</v>
      </c>
      <c r="L41" s="151">
        <f t="shared" si="16"/>
        <v>7651.4712918660289</v>
      </c>
      <c r="M41" s="181">
        <v>0</v>
      </c>
      <c r="N41" s="181">
        <v>0</v>
      </c>
      <c r="O41" s="181">
        <v>0</v>
      </c>
      <c r="P41" s="34">
        <f t="shared" si="27"/>
        <v>2132210</v>
      </c>
      <c r="Q41" s="34">
        <f t="shared" si="28"/>
        <v>100000</v>
      </c>
      <c r="R41" s="34">
        <f t="shared" si="29"/>
        <v>2032210</v>
      </c>
      <c r="S41" s="34">
        <f t="shared" ca="1" si="30"/>
        <v>218860</v>
      </c>
      <c r="T41" s="34">
        <f t="shared" ca="1" si="31"/>
        <v>1913350</v>
      </c>
      <c r="U41" s="24">
        <v>1922210</v>
      </c>
      <c r="V41" s="34">
        <f t="shared" si="17"/>
        <v>0</v>
      </c>
      <c r="W41" s="34">
        <f t="shared" si="17"/>
        <v>0</v>
      </c>
      <c r="X41" s="34">
        <f t="shared" si="18"/>
        <v>0</v>
      </c>
      <c r="Y41" s="24">
        <v>70000</v>
      </c>
      <c r="Z41" s="24">
        <v>140000</v>
      </c>
      <c r="AA41" s="24"/>
      <c r="AB41" s="24"/>
      <c r="AC41" s="24"/>
      <c r="AD41" s="34">
        <f ca="1">IF(R41&gt;1060000,INDEX(간이세액표!A:L,MATCH(R41,간이세액표!A:A,3),F41+3),0)</f>
        <v>20490</v>
      </c>
      <c r="AE41" s="34">
        <f t="shared" ca="1" si="4"/>
        <v>2040</v>
      </c>
      <c r="AF41" s="46">
        <f t="shared" si="5"/>
        <v>94000</v>
      </c>
      <c r="AG41" s="46">
        <f t="shared" si="6"/>
        <v>74050</v>
      </c>
      <c r="AH41" s="46">
        <f t="shared" si="7"/>
        <v>9480</v>
      </c>
      <c r="AI41" s="46">
        <f t="shared" si="8"/>
        <v>18800</v>
      </c>
      <c r="AJ41" s="24">
        <v>0</v>
      </c>
      <c r="AK41" s="24">
        <v>0</v>
      </c>
      <c r="AL41" s="24">
        <v>0</v>
      </c>
      <c r="AN41" s="49">
        <f t="shared" si="19"/>
        <v>188000</v>
      </c>
      <c r="AO41" s="268">
        <v>94000</v>
      </c>
      <c r="AP41" s="49">
        <f t="shared" si="20"/>
        <v>94000</v>
      </c>
      <c r="AQ41" s="49">
        <f t="shared" si="21"/>
        <v>148100</v>
      </c>
      <c r="AR41" s="268">
        <v>74050</v>
      </c>
      <c r="AS41" s="49">
        <f t="shared" si="22"/>
        <v>74050</v>
      </c>
      <c r="AT41" s="49">
        <f t="shared" si="23"/>
        <v>18960</v>
      </c>
      <c r="AU41" s="268">
        <v>9480</v>
      </c>
      <c r="AV41" s="49">
        <f t="shared" si="24"/>
        <v>9480</v>
      </c>
      <c r="AW41" s="49">
        <f t="shared" si="25"/>
        <v>55350</v>
      </c>
      <c r="AX41" s="268">
        <v>18800</v>
      </c>
      <c r="AY41" s="268">
        <v>36550</v>
      </c>
      <c r="AZ41" s="49">
        <f t="shared" si="26"/>
        <v>17210</v>
      </c>
      <c r="BA41" s="49">
        <v>0</v>
      </c>
      <c r="BB41" s="268">
        <v>17210</v>
      </c>
    </row>
    <row r="42" spans="1:54" x14ac:dyDescent="0.3">
      <c r="A42" s="47">
        <v>37</v>
      </c>
      <c r="B42" s="293" t="str">
        <f t="shared" ca="1" si="9"/>
        <v>송금연</v>
      </c>
      <c r="C42" s="94" t="str">
        <f t="shared" ca="1" si="10"/>
        <v>740111-2******</v>
      </c>
      <c r="D42" s="94" t="str">
        <f t="shared" ca="1" si="11"/>
        <v>123여단 3대대</v>
      </c>
      <c r="E42" s="94" t="str">
        <f t="shared" ca="1" si="12"/>
        <v>민간조리원</v>
      </c>
      <c r="F42" s="95">
        <f t="shared" ca="1" si="13"/>
        <v>0</v>
      </c>
      <c r="G42" s="49"/>
      <c r="H42" s="49"/>
      <c r="I42" s="49"/>
      <c r="J42" s="151">
        <f t="shared" si="14"/>
        <v>10202</v>
      </c>
      <c r="K42" s="151">
        <f t="shared" si="15"/>
        <v>15302.942583732058</v>
      </c>
      <c r="L42" s="151">
        <f t="shared" si="16"/>
        <v>7651.4712918660289</v>
      </c>
      <c r="M42" s="181">
        <v>0</v>
      </c>
      <c r="N42" s="181">
        <v>0</v>
      </c>
      <c r="O42" s="181">
        <v>0</v>
      </c>
      <c r="P42" s="34">
        <f t="shared" si="27"/>
        <v>2132210</v>
      </c>
      <c r="Q42" s="34">
        <f t="shared" si="28"/>
        <v>100000</v>
      </c>
      <c r="R42" s="34">
        <f t="shared" si="29"/>
        <v>2032210</v>
      </c>
      <c r="S42" s="34">
        <f t="shared" ca="1" si="30"/>
        <v>705520</v>
      </c>
      <c r="T42" s="34">
        <f t="shared" ca="1" si="31"/>
        <v>1426690</v>
      </c>
      <c r="U42" s="24">
        <v>1922210</v>
      </c>
      <c r="V42" s="34">
        <f t="shared" si="17"/>
        <v>0</v>
      </c>
      <c r="W42" s="34">
        <f t="shared" si="17"/>
        <v>0</v>
      </c>
      <c r="X42" s="34">
        <f t="shared" si="18"/>
        <v>0</v>
      </c>
      <c r="Y42" s="24">
        <v>70000</v>
      </c>
      <c r="Z42" s="24">
        <v>140000</v>
      </c>
      <c r="AA42" s="24"/>
      <c r="AB42" s="24"/>
      <c r="AC42" s="24"/>
      <c r="AD42" s="34">
        <f ca="1">IF(R42&gt;1060000,INDEX(간이세액표!A:L,MATCH(R42,간이세액표!A:A,3),F42+3),0)</f>
        <v>20490</v>
      </c>
      <c r="AE42" s="34">
        <f t="shared" ca="1" si="4"/>
        <v>2040</v>
      </c>
      <c r="AF42" s="46">
        <f t="shared" si="5"/>
        <v>376000</v>
      </c>
      <c r="AG42" s="46">
        <f t="shared" si="6"/>
        <v>222150</v>
      </c>
      <c r="AH42" s="46">
        <f t="shared" si="7"/>
        <v>28440</v>
      </c>
      <c r="AI42" s="46">
        <f t="shared" si="8"/>
        <v>56400</v>
      </c>
      <c r="AJ42" s="24">
        <v>0</v>
      </c>
      <c r="AK42" s="24">
        <v>0</v>
      </c>
      <c r="AL42" s="24">
        <v>0</v>
      </c>
      <c r="AN42" s="49">
        <f t="shared" si="19"/>
        <v>752000</v>
      </c>
      <c r="AO42" s="268">
        <v>376000</v>
      </c>
      <c r="AP42" s="49">
        <f t="shared" si="20"/>
        <v>376000</v>
      </c>
      <c r="AQ42" s="49">
        <f t="shared" si="21"/>
        <v>444300</v>
      </c>
      <c r="AR42" s="268">
        <v>222150</v>
      </c>
      <c r="AS42" s="49">
        <f t="shared" si="22"/>
        <v>222150</v>
      </c>
      <c r="AT42" s="49">
        <f t="shared" si="23"/>
        <v>56880</v>
      </c>
      <c r="AU42" s="268">
        <v>28440</v>
      </c>
      <c r="AV42" s="49">
        <f t="shared" si="24"/>
        <v>28440</v>
      </c>
      <c r="AW42" s="49">
        <f t="shared" si="25"/>
        <v>166050</v>
      </c>
      <c r="AX42" s="268">
        <v>56400</v>
      </c>
      <c r="AY42" s="268">
        <v>109650</v>
      </c>
      <c r="AZ42" s="49">
        <f t="shared" si="26"/>
        <v>51630</v>
      </c>
      <c r="BA42" s="49">
        <v>0</v>
      </c>
      <c r="BB42" s="268">
        <v>51630</v>
      </c>
    </row>
    <row r="43" spans="1:54" x14ac:dyDescent="0.3">
      <c r="A43" s="47">
        <v>38</v>
      </c>
      <c r="B43" s="293" t="str">
        <f t="shared" ca="1" si="9"/>
        <v>김소희</v>
      </c>
      <c r="C43" s="94" t="str">
        <f t="shared" ca="1" si="10"/>
        <v>700828-2******</v>
      </c>
      <c r="D43" s="94" t="str">
        <f t="shared" ca="1" si="11"/>
        <v>123여단 5대대</v>
      </c>
      <c r="E43" s="94" t="str">
        <f t="shared" ca="1" si="12"/>
        <v>민간조리원</v>
      </c>
      <c r="F43" s="95">
        <f t="shared" ca="1" si="13"/>
        <v>1</v>
      </c>
      <c r="G43" s="49"/>
      <c r="H43" s="49"/>
      <c r="I43" s="49"/>
      <c r="J43" s="151">
        <f t="shared" si="14"/>
        <v>10202</v>
      </c>
      <c r="K43" s="151">
        <f t="shared" si="15"/>
        <v>15302.942583732058</v>
      </c>
      <c r="L43" s="151">
        <f t="shared" si="16"/>
        <v>7651.4712918660289</v>
      </c>
      <c r="M43" s="181">
        <v>0</v>
      </c>
      <c r="N43" s="181">
        <v>0</v>
      </c>
      <c r="O43" s="181">
        <v>0</v>
      </c>
      <c r="P43" s="34">
        <f t="shared" si="27"/>
        <v>2132210</v>
      </c>
      <c r="Q43" s="34">
        <f t="shared" si="28"/>
        <v>100000</v>
      </c>
      <c r="R43" s="34">
        <f t="shared" si="29"/>
        <v>2032210</v>
      </c>
      <c r="S43" s="34">
        <f t="shared" ca="1" si="30"/>
        <v>197990</v>
      </c>
      <c r="T43" s="34">
        <f t="shared" ca="1" si="31"/>
        <v>1934220</v>
      </c>
      <c r="U43" s="24">
        <v>1922210</v>
      </c>
      <c r="V43" s="34">
        <f t="shared" si="17"/>
        <v>0</v>
      </c>
      <c r="W43" s="34">
        <f t="shared" si="17"/>
        <v>0</v>
      </c>
      <c r="X43" s="34">
        <f t="shared" si="18"/>
        <v>0</v>
      </c>
      <c r="Y43" s="24">
        <v>70000</v>
      </c>
      <c r="Z43" s="24">
        <v>140000</v>
      </c>
      <c r="AA43" s="24"/>
      <c r="AB43" s="24"/>
      <c r="AC43" s="24"/>
      <c r="AD43" s="34">
        <f ca="1">IF(R43&gt;1060000,INDEX(간이세액표!A:L,MATCH(R43,간이세액표!A:A,3),F43+3),0)</f>
        <v>15370</v>
      </c>
      <c r="AE43" s="34">
        <f t="shared" ca="1" si="4"/>
        <v>1530</v>
      </c>
      <c r="AF43" s="46">
        <f t="shared" si="5"/>
        <v>85860</v>
      </c>
      <c r="AG43" s="46">
        <f t="shared" si="6"/>
        <v>68920</v>
      </c>
      <c r="AH43" s="46">
        <f t="shared" si="7"/>
        <v>8820</v>
      </c>
      <c r="AI43" s="46">
        <f t="shared" si="8"/>
        <v>17490</v>
      </c>
      <c r="AJ43" s="24">
        <v>0</v>
      </c>
      <c r="AK43" s="24">
        <v>0</v>
      </c>
      <c r="AL43" s="24">
        <v>0</v>
      </c>
      <c r="AN43" s="49">
        <f t="shared" si="19"/>
        <v>171720</v>
      </c>
      <c r="AO43" s="268">
        <v>85860</v>
      </c>
      <c r="AP43" s="49">
        <f t="shared" si="20"/>
        <v>85860</v>
      </c>
      <c r="AQ43" s="49">
        <f t="shared" si="21"/>
        <v>137840</v>
      </c>
      <c r="AR43" s="268">
        <v>68920</v>
      </c>
      <c r="AS43" s="49">
        <f t="shared" si="22"/>
        <v>68920</v>
      </c>
      <c r="AT43" s="49">
        <f t="shared" si="23"/>
        <v>17640</v>
      </c>
      <c r="AU43" s="268">
        <v>8820</v>
      </c>
      <c r="AV43" s="49">
        <f t="shared" si="24"/>
        <v>8820</v>
      </c>
      <c r="AW43" s="49">
        <f t="shared" si="25"/>
        <v>51500</v>
      </c>
      <c r="AX43" s="268">
        <v>17490</v>
      </c>
      <c r="AY43" s="268">
        <v>34010</v>
      </c>
      <c r="AZ43" s="49">
        <f t="shared" si="26"/>
        <v>16020</v>
      </c>
      <c r="BA43" s="49">
        <v>0</v>
      </c>
      <c r="BB43" s="268">
        <v>16020</v>
      </c>
    </row>
    <row r="44" spans="1:54" x14ac:dyDescent="0.3">
      <c r="A44" s="47">
        <v>39</v>
      </c>
      <c r="B44" s="293" t="str">
        <f t="shared" ca="1" si="9"/>
        <v>서숙경</v>
      </c>
      <c r="C44" s="94" t="str">
        <f t="shared" ca="1" si="10"/>
        <v>670617-2******</v>
      </c>
      <c r="D44" s="94" t="str">
        <f t="shared" ca="1" si="11"/>
        <v>123여단 5대대</v>
      </c>
      <c r="E44" s="94" t="str">
        <f t="shared" ca="1" si="12"/>
        <v>민간조리원</v>
      </c>
      <c r="F44" s="95">
        <f t="shared" ca="1" si="13"/>
        <v>0</v>
      </c>
      <c r="G44" s="49"/>
      <c r="H44" s="208"/>
      <c r="I44" s="208"/>
      <c r="J44" s="151">
        <f t="shared" si="14"/>
        <v>10202</v>
      </c>
      <c r="K44" s="151">
        <f t="shared" si="15"/>
        <v>15302.942583732058</v>
      </c>
      <c r="L44" s="151">
        <f t="shared" si="16"/>
        <v>7651.4712918660289</v>
      </c>
      <c r="M44" s="181">
        <v>0</v>
      </c>
      <c r="N44" s="181">
        <v>0</v>
      </c>
      <c r="O44" s="181">
        <v>0</v>
      </c>
      <c r="P44" s="34">
        <f t="shared" si="27"/>
        <v>2132210</v>
      </c>
      <c r="Q44" s="34">
        <f t="shared" si="28"/>
        <v>100000</v>
      </c>
      <c r="R44" s="34">
        <f t="shared" si="29"/>
        <v>2032210</v>
      </c>
      <c r="S44" s="34">
        <f t="shared" ca="1" si="30"/>
        <v>226680</v>
      </c>
      <c r="T44" s="34">
        <f t="shared" ca="1" si="31"/>
        <v>1905530</v>
      </c>
      <c r="U44" s="24">
        <v>1922210</v>
      </c>
      <c r="V44" s="34">
        <f t="shared" si="17"/>
        <v>0</v>
      </c>
      <c r="W44" s="34">
        <f t="shared" si="17"/>
        <v>0</v>
      </c>
      <c r="X44" s="34">
        <f t="shared" si="18"/>
        <v>0</v>
      </c>
      <c r="Y44" s="24">
        <v>70000</v>
      </c>
      <c r="Z44" s="24">
        <v>140000</v>
      </c>
      <c r="AA44" s="24"/>
      <c r="AB44" s="24"/>
      <c r="AC44" s="24"/>
      <c r="AD44" s="34">
        <f ca="1">IF(R44&gt;1060000,INDEX(간이세액표!A:L,MATCH(R44,간이세액표!A:A,3),F44+3),0)</f>
        <v>20490</v>
      </c>
      <c r="AE44" s="34">
        <f t="shared" ca="1" si="4"/>
        <v>2040</v>
      </c>
      <c r="AF44" s="46">
        <f t="shared" si="5"/>
        <v>97740</v>
      </c>
      <c r="AG44" s="46">
        <f t="shared" si="6"/>
        <v>77000</v>
      </c>
      <c r="AH44" s="46">
        <f t="shared" si="7"/>
        <v>9860</v>
      </c>
      <c r="AI44" s="46">
        <f t="shared" si="8"/>
        <v>19550</v>
      </c>
      <c r="AJ44" s="24">
        <v>0</v>
      </c>
      <c r="AK44" s="24">
        <v>0</v>
      </c>
      <c r="AL44" s="24">
        <v>0</v>
      </c>
      <c r="AN44" s="49">
        <f t="shared" si="19"/>
        <v>195480</v>
      </c>
      <c r="AO44" s="268">
        <v>97740</v>
      </c>
      <c r="AP44" s="49">
        <f t="shared" si="20"/>
        <v>97740</v>
      </c>
      <c r="AQ44" s="49">
        <f t="shared" si="21"/>
        <v>154000</v>
      </c>
      <c r="AR44" s="268">
        <v>77000</v>
      </c>
      <c r="AS44" s="49">
        <f t="shared" si="22"/>
        <v>77000</v>
      </c>
      <c r="AT44" s="49">
        <f t="shared" si="23"/>
        <v>19720</v>
      </c>
      <c r="AU44" s="268">
        <v>9860</v>
      </c>
      <c r="AV44" s="49">
        <f t="shared" si="24"/>
        <v>9860</v>
      </c>
      <c r="AW44" s="49">
        <f t="shared" si="25"/>
        <v>57560</v>
      </c>
      <c r="AX44" s="268">
        <v>19550</v>
      </c>
      <c r="AY44" s="268">
        <v>38010</v>
      </c>
      <c r="AZ44" s="49">
        <f t="shared" si="26"/>
        <v>17890</v>
      </c>
      <c r="BA44" s="49">
        <v>0</v>
      </c>
      <c r="BB44" s="268">
        <v>17890</v>
      </c>
    </row>
    <row r="45" spans="1:54" x14ac:dyDescent="0.3">
      <c r="A45" s="47">
        <v>40</v>
      </c>
      <c r="B45" s="293" t="str">
        <f t="shared" ca="1" si="9"/>
        <v>박정희</v>
      </c>
      <c r="C45" s="94" t="str">
        <f t="shared" ca="1" si="10"/>
        <v>610318-2******</v>
      </c>
      <c r="D45" s="94" t="str">
        <f t="shared" ca="1" si="11"/>
        <v>신교대대</v>
      </c>
      <c r="E45" s="94" t="str">
        <f t="shared" ca="1" si="12"/>
        <v>민간조리원</v>
      </c>
      <c r="F45" s="95">
        <f t="shared" ca="1" si="13"/>
        <v>0</v>
      </c>
      <c r="G45" s="49"/>
      <c r="H45" s="208"/>
      <c r="I45" s="208"/>
      <c r="J45" s="151">
        <f t="shared" si="14"/>
        <v>10202</v>
      </c>
      <c r="K45" s="151">
        <f t="shared" si="15"/>
        <v>15302.942583732058</v>
      </c>
      <c r="L45" s="151">
        <f t="shared" si="16"/>
        <v>7651.4712918660289</v>
      </c>
      <c r="M45" s="181">
        <v>0</v>
      </c>
      <c r="N45" s="181">
        <v>0</v>
      </c>
      <c r="O45" s="181">
        <v>0</v>
      </c>
      <c r="P45" s="34">
        <f t="shared" si="27"/>
        <v>2132210</v>
      </c>
      <c r="Q45" s="34">
        <f t="shared" si="28"/>
        <v>100000</v>
      </c>
      <c r="R45" s="34">
        <f t="shared" si="29"/>
        <v>2032210</v>
      </c>
      <c r="S45" s="34">
        <f t="shared" ca="1" si="30"/>
        <v>119480</v>
      </c>
      <c r="T45" s="34">
        <f t="shared" ca="1" si="31"/>
        <v>2012730</v>
      </c>
      <c r="U45" s="24">
        <v>1922210</v>
      </c>
      <c r="V45" s="34">
        <f t="shared" si="17"/>
        <v>0</v>
      </c>
      <c r="W45" s="34">
        <f t="shared" si="17"/>
        <v>0</v>
      </c>
      <c r="X45" s="34">
        <f t="shared" si="18"/>
        <v>0</v>
      </c>
      <c r="Y45" s="24">
        <v>70000</v>
      </c>
      <c r="Z45" s="24">
        <v>140000</v>
      </c>
      <c r="AA45" s="24"/>
      <c r="AB45" s="24"/>
      <c r="AC45" s="24"/>
      <c r="AD45" s="34">
        <f ca="1">IF(R45&gt;1060000,INDEX(간이세액표!A:L,MATCH(R45,간이세액표!A:A,3),F45+3),0)</f>
        <v>20490</v>
      </c>
      <c r="AE45" s="34">
        <f t="shared" ca="1" si="4"/>
        <v>2040</v>
      </c>
      <c r="AF45" s="46">
        <f t="shared" si="5"/>
        <v>0</v>
      </c>
      <c r="AG45" s="46">
        <f t="shared" si="6"/>
        <v>70160</v>
      </c>
      <c r="AH45" s="46">
        <f t="shared" si="7"/>
        <v>8980</v>
      </c>
      <c r="AI45" s="46">
        <f t="shared" si="8"/>
        <v>17810</v>
      </c>
      <c r="AJ45" s="24">
        <v>0</v>
      </c>
      <c r="AK45" s="24">
        <v>0</v>
      </c>
      <c r="AL45" s="24">
        <v>0</v>
      </c>
      <c r="AN45" s="49">
        <f t="shared" si="19"/>
        <v>0</v>
      </c>
      <c r="AO45" s="268">
        <f>ROUNDDOWN(G45*'4대보험공제요율표'!$D$4,-1)</f>
        <v>0</v>
      </c>
      <c r="AP45" s="49">
        <f t="shared" si="20"/>
        <v>0</v>
      </c>
      <c r="AQ45" s="49">
        <f t="shared" si="21"/>
        <v>140320</v>
      </c>
      <c r="AR45" s="268">
        <v>70160</v>
      </c>
      <c r="AS45" s="49">
        <f t="shared" si="22"/>
        <v>70160</v>
      </c>
      <c r="AT45" s="49">
        <f t="shared" si="23"/>
        <v>17960</v>
      </c>
      <c r="AU45" s="268">
        <v>8980</v>
      </c>
      <c r="AV45" s="49">
        <f t="shared" si="24"/>
        <v>8980</v>
      </c>
      <c r="AW45" s="49">
        <f t="shared" si="25"/>
        <v>52440</v>
      </c>
      <c r="AX45" s="268">
        <v>17810</v>
      </c>
      <c r="AY45" s="268">
        <v>34630</v>
      </c>
      <c r="AZ45" s="49">
        <f t="shared" si="26"/>
        <v>16310</v>
      </c>
      <c r="BA45" s="49">
        <v>0</v>
      </c>
      <c r="BB45" s="268">
        <v>16310</v>
      </c>
    </row>
    <row r="46" spans="1:54" x14ac:dyDescent="0.3">
      <c r="A46" s="47">
        <v>41</v>
      </c>
      <c r="B46" s="293" t="str">
        <f t="shared" ca="1" si="9"/>
        <v>김향옥</v>
      </c>
      <c r="C46" s="94" t="str">
        <f t="shared" ca="1" si="10"/>
        <v>650910-2******</v>
      </c>
      <c r="D46" s="94" t="str">
        <f t="shared" ca="1" si="11"/>
        <v>신교대대</v>
      </c>
      <c r="E46" s="94" t="str">
        <f t="shared" ca="1" si="12"/>
        <v>민간조리원</v>
      </c>
      <c r="F46" s="95">
        <f t="shared" ca="1" si="13"/>
        <v>0</v>
      </c>
      <c r="G46" s="49"/>
      <c r="H46" s="49"/>
      <c r="I46" s="49"/>
      <c r="J46" s="151">
        <f t="shared" si="14"/>
        <v>10202</v>
      </c>
      <c r="K46" s="151">
        <f t="shared" si="15"/>
        <v>15302.942583732058</v>
      </c>
      <c r="L46" s="151">
        <f t="shared" si="16"/>
        <v>7651.4712918660289</v>
      </c>
      <c r="M46" s="181">
        <v>0</v>
      </c>
      <c r="N46" s="181">
        <v>0</v>
      </c>
      <c r="O46" s="181">
        <v>0</v>
      </c>
      <c r="P46" s="34">
        <f t="shared" si="27"/>
        <v>2132210</v>
      </c>
      <c r="Q46" s="34">
        <f t="shared" si="28"/>
        <v>100000</v>
      </c>
      <c r="R46" s="34">
        <f t="shared" si="29"/>
        <v>2032210</v>
      </c>
      <c r="S46" s="34">
        <f t="shared" ca="1" si="30"/>
        <v>218860</v>
      </c>
      <c r="T46" s="34">
        <f t="shared" ca="1" si="31"/>
        <v>1913350</v>
      </c>
      <c r="U46" s="24">
        <v>1922210</v>
      </c>
      <c r="V46" s="34">
        <f t="shared" si="17"/>
        <v>0</v>
      </c>
      <c r="W46" s="34">
        <f t="shared" si="17"/>
        <v>0</v>
      </c>
      <c r="X46" s="34">
        <f t="shared" si="18"/>
        <v>0</v>
      </c>
      <c r="Y46" s="24">
        <v>70000</v>
      </c>
      <c r="Z46" s="24">
        <v>140000</v>
      </c>
      <c r="AA46" s="24"/>
      <c r="AB46" s="24"/>
      <c r="AC46" s="24"/>
      <c r="AD46" s="34">
        <f ca="1">IF(R46&gt;1060000,INDEX(간이세액표!A:L,MATCH(R46,간이세액표!A:A,3),F46+3),0)</f>
        <v>20490</v>
      </c>
      <c r="AE46" s="34">
        <f t="shared" ca="1" si="4"/>
        <v>2040</v>
      </c>
      <c r="AF46" s="46">
        <f t="shared" si="5"/>
        <v>94000</v>
      </c>
      <c r="AG46" s="46">
        <f t="shared" si="6"/>
        <v>74050</v>
      </c>
      <c r="AH46" s="46">
        <f t="shared" si="7"/>
        <v>9480</v>
      </c>
      <c r="AI46" s="46">
        <f t="shared" si="8"/>
        <v>18800</v>
      </c>
      <c r="AJ46" s="24">
        <v>0</v>
      </c>
      <c r="AK46" s="24">
        <v>0</v>
      </c>
      <c r="AL46" s="24">
        <v>0</v>
      </c>
      <c r="AN46" s="49">
        <f t="shared" si="19"/>
        <v>188000</v>
      </c>
      <c r="AO46" s="268">
        <v>94000</v>
      </c>
      <c r="AP46" s="49">
        <f t="shared" si="20"/>
        <v>94000</v>
      </c>
      <c r="AQ46" s="49">
        <f t="shared" si="21"/>
        <v>148100</v>
      </c>
      <c r="AR46" s="268">
        <v>74050</v>
      </c>
      <c r="AS46" s="49">
        <f t="shared" si="22"/>
        <v>74050</v>
      </c>
      <c r="AT46" s="49">
        <f t="shared" si="23"/>
        <v>18960</v>
      </c>
      <c r="AU46" s="268">
        <v>9480</v>
      </c>
      <c r="AV46" s="49">
        <f t="shared" si="24"/>
        <v>9480</v>
      </c>
      <c r="AW46" s="49">
        <f t="shared" si="25"/>
        <v>55350</v>
      </c>
      <c r="AX46" s="268">
        <v>18800</v>
      </c>
      <c r="AY46" s="268">
        <v>36550</v>
      </c>
      <c r="AZ46" s="49">
        <f t="shared" si="26"/>
        <v>17210</v>
      </c>
      <c r="BA46" s="49">
        <v>0</v>
      </c>
      <c r="BB46" s="268">
        <v>17210</v>
      </c>
    </row>
    <row r="47" spans="1:54" x14ac:dyDescent="0.3">
      <c r="A47" s="47">
        <v>42</v>
      </c>
      <c r="B47" s="293" t="str">
        <f t="shared" ca="1" si="9"/>
        <v>유경희</v>
      </c>
      <c r="C47" s="94" t="str">
        <f t="shared" ca="1" si="10"/>
        <v>680415-2******</v>
      </c>
      <c r="D47" s="94" t="str">
        <f t="shared" ca="1" si="11"/>
        <v>신교대대</v>
      </c>
      <c r="E47" s="94" t="str">
        <f t="shared" ca="1" si="12"/>
        <v>민간조리원</v>
      </c>
      <c r="F47" s="95">
        <f t="shared" ca="1" si="13"/>
        <v>0</v>
      </c>
      <c r="G47" s="49"/>
      <c r="H47" s="208"/>
      <c r="I47" s="208"/>
      <c r="J47" s="151">
        <f t="shared" si="14"/>
        <v>10202</v>
      </c>
      <c r="K47" s="151">
        <f t="shared" si="15"/>
        <v>15302.942583732058</v>
      </c>
      <c r="L47" s="151">
        <f t="shared" si="16"/>
        <v>7651.4712918660289</v>
      </c>
      <c r="M47" s="181">
        <v>0</v>
      </c>
      <c r="N47" s="181">
        <v>0</v>
      </c>
      <c r="O47" s="181">
        <v>0</v>
      </c>
      <c r="P47" s="34">
        <f t="shared" si="27"/>
        <v>2132210</v>
      </c>
      <c r="Q47" s="34">
        <f t="shared" si="28"/>
        <v>100000</v>
      </c>
      <c r="R47" s="34">
        <f t="shared" si="29"/>
        <v>2032210</v>
      </c>
      <c r="S47" s="34">
        <f t="shared" ca="1" si="30"/>
        <v>218860</v>
      </c>
      <c r="T47" s="34">
        <f t="shared" ca="1" si="31"/>
        <v>1913350</v>
      </c>
      <c r="U47" s="24">
        <v>1922210</v>
      </c>
      <c r="V47" s="34">
        <f t="shared" si="17"/>
        <v>0</v>
      </c>
      <c r="W47" s="34">
        <f t="shared" si="17"/>
        <v>0</v>
      </c>
      <c r="X47" s="34">
        <f t="shared" si="18"/>
        <v>0</v>
      </c>
      <c r="Y47" s="24">
        <v>70000</v>
      </c>
      <c r="Z47" s="24">
        <v>140000</v>
      </c>
      <c r="AA47" s="24"/>
      <c r="AB47" s="24"/>
      <c r="AC47" s="24"/>
      <c r="AD47" s="34">
        <f ca="1">IF(R47&gt;1060000,INDEX(간이세액표!A:L,MATCH(R47,간이세액표!A:A,3),F47+3),0)</f>
        <v>20490</v>
      </c>
      <c r="AE47" s="34">
        <f t="shared" ca="1" si="4"/>
        <v>2040</v>
      </c>
      <c r="AF47" s="46">
        <f t="shared" si="5"/>
        <v>94000</v>
      </c>
      <c r="AG47" s="46">
        <f t="shared" si="6"/>
        <v>74050</v>
      </c>
      <c r="AH47" s="46">
        <f t="shared" si="7"/>
        <v>9480</v>
      </c>
      <c r="AI47" s="46">
        <f t="shared" si="8"/>
        <v>18800</v>
      </c>
      <c r="AJ47" s="24">
        <v>0</v>
      </c>
      <c r="AK47" s="24">
        <v>0</v>
      </c>
      <c r="AL47" s="24">
        <v>0</v>
      </c>
      <c r="AN47" s="49">
        <f t="shared" si="19"/>
        <v>188000</v>
      </c>
      <c r="AO47" s="268">
        <v>94000</v>
      </c>
      <c r="AP47" s="49">
        <f t="shared" si="20"/>
        <v>94000</v>
      </c>
      <c r="AQ47" s="49">
        <f t="shared" si="21"/>
        <v>148100</v>
      </c>
      <c r="AR47" s="268">
        <v>74050</v>
      </c>
      <c r="AS47" s="49">
        <f t="shared" si="22"/>
        <v>74050</v>
      </c>
      <c r="AT47" s="49">
        <f t="shared" si="23"/>
        <v>18960</v>
      </c>
      <c r="AU47" s="268">
        <v>9480</v>
      </c>
      <c r="AV47" s="49">
        <f t="shared" si="24"/>
        <v>9480</v>
      </c>
      <c r="AW47" s="49">
        <f t="shared" si="25"/>
        <v>55350</v>
      </c>
      <c r="AX47" s="268">
        <v>18800</v>
      </c>
      <c r="AY47" s="268">
        <v>36550</v>
      </c>
      <c r="AZ47" s="49">
        <f t="shared" si="26"/>
        <v>17210</v>
      </c>
      <c r="BA47" s="49">
        <v>0</v>
      </c>
      <c r="BB47" s="268">
        <v>17210</v>
      </c>
    </row>
    <row r="48" spans="1:54" x14ac:dyDescent="0.3">
      <c r="A48" s="47">
        <v>43</v>
      </c>
      <c r="B48" s="293" t="str">
        <f t="shared" ca="1" si="9"/>
        <v>최영자</v>
      </c>
      <c r="C48" s="94" t="str">
        <f t="shared" ca="1" si="10"/>
        <v>650201-2******</v>
      </c>
      <c r="D48" s="94" t="str">
        <f t="shared" ca="1" si="11"/>
        <v>신교대대</v>
      </c>
      <c r="E48" s="94" t="str">
        <f t="shared" ca="1" si="12"/>
        <v>민간조리원</v>
      </c>
      <c r="F48" s="95">
        <f t="shared" ca="1" si="13"/>
        <v>0</v>
      </c>
      <c r="G48" s="49"/>
      <c r="H48" s="49"/>
      <c r="I48" s="49"/>
      <c r="J48" s="151">
        <f t="shared" si="14"/>
        <v>10202</v>
      </c>
      <c r="K48" s="151">
        <f t="shared" si="15"/>
        <v>15302.942583732058</v>
      </c>
      <c r="L48" s="151">
        <f t="shared" si="16"/>
        <v>7651.4712918660289</v>
      </c>
      <c r="M48" s="181">
        <v>0</v>
      </c>
      <c r="N48" s="181">
        <v>0</v>
      </c>
      <c r="O48" s="181">
        <v>0</v>
      </c>
      <c r="P48" s="34">
        <f t="shared" si="27"/>
        <v>2132210</v>
      </c>
      <c r="Q48" s="34">
        <f t="shared" si="28"/>
        <v>100000</v>
      </c>
      <c r="R48" s="34">
        <f t="shared" si="29"/>
        <v>2032210</v>
      </c>
      <c r="S48" s="34">
        <f t="shared" ca="1" si="30"/>
        <v>22530</v>
      </c>
      <c r="T48" s="34">
        <f t="shared" ca="1" si="31"/>
        <v>2109680</v>
      </c>
      <c r="U48" s="24">
        <v>1922210</v>
      </c>
      <c r="V48" s="34">
        <f t="shared" si="17"/>
        <v>0</v>
      </c>
      <c r="W48" s="34">
        <f t="shared" si="17"/>
        <v>0</v>
      </c>
      <c r="X48" s="34">
        <f t="shared" si="18"/>
        <v>0</v>
      </c>
      <c r="Y48" s="24">
        <v>70000</v>
      </c>
      <c r="Z48" s="24">
        <v>140000</v>
      </c>
      <c r="AA48" s="24"/>
      <c r="AB48" s="24"/>
      <c r="AC48" s="24"/>
      <c r="AD48" s="34">
        <f ca="1">IF(R48&gt;1060000,INDEX(간이세액표!A:L,MATCH(R48,간이세액표!A:A,3),F48+3),0)</f>
        <v>20490</v>
      </c>
      <c r="AE48" s="34">
        <f t="shared" ca="1" si="4"/>
        <v>2040</v>
      </c>
      <c r="AF48" s="46">
        <f t="shared" si="5"/>
        <v>0</v>
      </c>
      <c r="AG48" s="46">
        <f t="shared" si="6"/>
        <v>0</v>
      </c>
      <c r="AH48" s="46">
        <f t="shared" si="7"/>
        <v>0</v>
      </c>
      <c r="AI48" s="46">
        <f t="shared" si="8"/>
        <v>0</v>
      </c>
      <c r="AJ48" s="24">
        <v>0</v>
      </c>
      <c r="AK48" s="24">
        <v>0</v>
      </c>
      <c r="AL48" s="24">
        <v>0</v>
      </c>
      <c r="AN48" s="49">
        <f t="shared" si="19"/>
        <v>0</v>
      </c>
      <c r="AO48" s="268">
        <f>ROUNDDOWN(G48*'4대보험공제요율표'!$D$4,-1)</f>
        <v>0</v>
      </c>
      <c r="AP48" s="49">
        <f t="shared" si="20"/>
        <v>0</v>
      </c>
      <c r="AQ48" s="49">
        <f t="shared" si="21"/>
        <v>0</v>
      </c>
      <c r="AR48" s="268">
        <f>ROUNDDOWN(H48*'4대보험공제요율표'!$D$6,-1)</f>
        <v>0</v>
      </c>
      <c r="AS48" s="49">
        <f t="shared" si="22"/>
        <v>0</v>
      </c>
      <c r="AT48" s="49">
        <f t="shared" si="23"/>
        <v>0</v>
      </c>
      <c r="AU48" s="268">
        <f>ROUNDDOWN(AR48*'4대보험공제요율표'!$D$8,-1)</f>
        <v>0</v>
      </c>
      <c r="AV48" s="49">
        <f t="shared" si="24"/>
        <v>0</v>
      </c>
      <c r="AW48" s="49">
        <f t="shared" si="25"/>
        <v>0</v>
      </c>
      <c r="AX48" s="268">
        <f>ROUNDDOWN(I48*'4대보험공제요율표'!$D$10,-1)</f>
        <v>0</v>
      </c>
      <c r="AY48" s="268">
        <f>ROUNDDOWN(I48*'4대보험공제요율표'!$D$11,-1)</f>
        <v>0</v>
      </c>
      <c r="AZ48" s="49">
        <f t="shared" si="26"/>
        <v>0</v>
      </c>
      <c r="BA48" s="49">
        <v>0</v>
      </c>
      <c r="BB48" s="268"/>
    </row>
    <row r="49" spans="1:54" x14ac:dyDescent="0.3">
      <c r="A49" s="47">
        <v>44</v>
      </c>
      <c r="B49" s="94" t="str">
        <f t="shared" ca="1" si="9"/>
        <v>나은미</v>
      </c>
      <c r="C49" s="94" t="str">
        <f t="shared" ca="1" si="10"/>
        <v>651215-2******</v>
      </c>
      <c r="D49" s="94" t="str">
        <f t="shared" ca="1" si="11"/>
        <v>통신대대</v>
      </c>
      <c r="E49" s="94" t="str">
        <f t="shared" ca="1" si="12"/>
        <v>민간조리원</v>
      </c>
      <c r="F49" s="95">
        <f t="shared" ca="1" si="13"/>
        <v>0</v>
      </c>
      <c r="G49" s="49"/>
      <c r="H49" s="208"/>
      <c r="I49" s="208"/>
      <c r="J49" s="151">
        <f t="shared" si="14"/>
        <v>10202</v>
      </c>
      <c r="K49" s="151">
        <f t="shared" si="15"/>
        <v>15302.942583732058</v>
      </c>
      <c r="L49" s="151">
        <f t="shared" si="16"/>
        <v>7651.4712918660289</v>
      </c>
      <c r="M49" s="181">
        <v>0</v>
      </c>
      <c r="N49" s="181">
        <v>0</v>
      </c>
      <c r="O49" s="181">
        <v>0</v>
      </c>
      <c r="P49" s="34">
        <f t="shared" si="27"/>
        <v>2142210</v>
      </c>
      <c r="Q49" s="34">
        <f t="shared" si="28"/>
        <v>100000</v>
      </c>
      <c r="R49" s="34">
        <f t="shared" si="29"/>
        <v>2042210</v>
      </c>
      <c r="S49" s="34">
        <f t="shared" ca="1" si="30"/>
        <v>212180</v>
      </c>
      <c r="T49" s="34">
        <f t="shared" ca="1" si="31"/>
        <v>1930030</v>
      </c>
      <c r="U49" s="24">
        <v>1922210</v>
      </c>
      <c r="V49" s="34">
        <f t="shared" si="17"/>
        <v>0</v>
      </c>
      <c r="W49" s="34">
        <f t="shared" si="17"/>
        <v>0</v>
      </c>
      <c r="X49" s="34">
        <f t="shared" si="18"/>
        <v>0</v>
      </c>
      <c r="Y49" s="24">
        <v>70000</v>
      </c>
      <c r="Z49" s="24">
        <v>140000</v>
      </c>
      <c r="AA49" s="24"/>
      <c r="AB49" s="24"/>
      <c r="AC49" s="24">
        <v>10000</v>
      </c>
      <c r="AD49" s="34">
        <f ca="1">IF(R49&gt;1060000,INDEX(간이세액표!A:L,MATCH(R49,간이세액표!A:A,3),F49+3),0)</f>
        <v>20810</v>
      </c>
      <c r="AE49" s="34">
        <f t="shared" ca="1" si="4"/>
        <v>2080</v>
      </c>
      <c r="AF49" s="46">
        <f t="shared" si="5"/>
        <v>92290</v>
      </c>
      <c r="AG49" s="46">
        <f t="shared" si="6"/>
        <v>70190</v>
      </c>
      <c r="AH49" s="46">
        <f t="shared" si="7"/>
        <v>8990</v>
      </c>
      <c r="AI49" s="46">
        <f t="shared" si="8"/>
        <v>17820</v>
      </c>
      <c r="AJ49" s="24">
        <v>0</v>
      </c>
      <c r="AK49" s="24">
        <v>0</v>
      </c>
      <c r="AL49" s="24">
        <v>0</v>
      </c>
      <c r="AN49" s="49">
        <f t="shared" si="19"/>
        <v>184580</v>
      </c>
      <c r="AO49" s="268">
        <v>92290</v>
      </c>
      <c r="AP49" s="49">
        <f t="shared" si="20"/>
        <v>92290</v>
      </c>
      <c r="AQ49" s="49">
        <f t="shared" si="21"/>
        <v>140380</v>
      </c>
      <c r="AR49" s="268">
        <v>70190</v>
      </c>
      <c r="AS49" s="49">
        <f t="shared" si="22"/>
        <v>70190</v>
      </c>
      <c r="AT49" s="49">
        <f t="shared" si="23"/>
        <v>17980</v>
      </c>
      <c r="AU49" s="268">
        <v>8990</v>
      </c>
      <c r="AV49" s="49">
        <f t="shared" si="24"/>
        <v>8990</v>
      </c>
      <c r="AW49" s="49">
        <f t="shared" si="25"/>
        <v>52470</v>
      </c>
      <c r="AX49" s="268">
        <v>17820</v>
      </c>
      <c r="AY49" s="268">
        <v>34650</v>
      </c>
      <c r="AZ49" s="49">
        <f t="shared" si="26"/>
        <v>16310</v>
      </c>
      <c r="BA49" s="49">
        <v>0</v>
      </c>
      <c r="BB49" s="268">
        <v>16310</v>
      </c>
    </row>
    <row r="50" spans="1:54" x14ac:dyDescent="0.3">
      <c r="A50" s="47">
        <v>45</v>
      </c>
      <c r="B50" s="293" t="str">
        <f t="shared" ca="1" si="9"/>
        <v>문보경</v>
      </c>
      <c r="C50" s="94" t="str">
        <f t="shared" ca="1" si="10"/>
        <v>650117-2******</v>
      </c>
      <c r="D50" s="94" t="str">
        <f t="shared" ca="1" si="11"/>
        <v>통신대대</v>
      </c>
      <c r="E50" s="94" t="str">
        <f t="shared" ca="1" si="12"/>
        <v>민간조리원</v>
      </c>
      <c r="F50" s="95">
        <f t="shared" ca="1" si="13"/>
        <v>0</v>
      </c>
      <c r="G50" s="49"/>
      <c r="H50" s="49"/>
      <c r="I50" s="49"/>
      <c r="J50" s="151">
        <f t="shared" si="14"/>
        <v>10202</v>
      </c>
      <c r="K50" s="151">
        <f t="shared" si="15"/>
        <v>15302.942583732058</v>
      </c>
      <c r="L50" s="151">
        <f t="shared" si="16"/>
        <v>7651.4712918660289</v>
      </c>
      <c r="M50" s="181">
        <v>0</v>
      </c>
      <c r="N50" s="181">
        <v>0</v>
      </c>
      <c r="O50" s="181">
        <v>0</v>
      </c>
      <c r="P50" s="34">
        <f t="shared" si="27"/>
        <v>2132210</v>
      </c>
      <c r="Q50" s="34">
        <f t="shared" si="28"/>
        <v>100000</v>
      </c>
      <c r="R50" s="34">
        <f t="shared" si="29"/>
        <v>2032210</v>
      </c>
      <c r="S50" s="34">
        <f t="shared" ca="1" si="30"/>
        <v>222740</v>
      </c>
      <c r="T50" s="34">
        <f t="shared" ca="1" si="31"/>
        <v>1909470</v>
      </c>
      <c r="U50" s="24">
        <v>1922210</v>
      </c>
      <c r="V50" s="34">
        <f>ROUNDUP(K50*M50,-1)</f>
        <v>0</v>
      </c>
      <c r="W50" s="34">
        <f>ROUNDUP(L50*N50,-1)</f>
        <v>0</v>
      </c>
      <c r="X50" s="34">
        <f t="shared" si="18"/>
        <v>0</v>
      </c>
      <c r="Y50" s="24">
        <v>70000</v>
      </c>
      <c r="Z50" s="24">
        <v>140000</v>
      </c>
      <c r="AA50" s="24"/>
      <c r="AB50" s="24"/>
      <c r="AC50" s="24"/>
      <c r="AD50" s="34">
        <f ca="1">IF(R50&gt;1060000,INDEX(간이세액표!A:L,MATCH(R50,간이세액표!A:A,3),F50+3),0)</f>
        <v>20490</v>
      </c>
      <c r="AE50" s="34">
        <f t="shared" ca="1" si="4"/>
        <v>2040</v>
      </c>
      <c r="AF50" s="46">
        <f t="shared" si="5"/>
        <v>95850</v>
      </c>
      <c r="AG50" s="46">
        <f t="shared" si="6"/>
        <v>75520</v>
      </c>
      <c r="AH50" s="46">
        <f t="shared" si="7"/>
        <v>9670</v>
      </c>
      <c r="AI50" s="46">
        <f t="shared" si="8"/>
        <v>19170</v>
      </c>
      <c r="AJ50" s="24">
        <v>0</v>
      </c>
      <c r="AK50" s="24">
        <v>0</v>
      </c>
      <c r="AL50" s="24">
        <v>0</v>
      </c>
      <c r="AN50" s="49">
        <f t="shared" si="19"/>
        <v>191700</v>
      </c>
      <c r="AO50" s="268">
        <v>95850</v>
      </c>
      <c r="AP50" s="49">
        <f t="shared" si="20"/>
        <v>95850</v>
      </c>
      <c r="AQ50" s="49">
        <f t="shared" si="21"/>
        <v>151040</v>
      </c>
      <c r="AR50" s="268">
        <v>75520</v>
      </c>
      <c r="AS50" s="49">
        <f t="shared" si="22"/>
        <v>75520</v>
      </c>
      <c r="AT50" s="49">
        <f t="shared" si="23"/>
        <v>19340</v>
      </c>
      <c r="AU50" s="268">
        <v>9670</v>
      </c>
      <c r="AV50" s="49">
        <f t="shared" si="24"/>
        <v>9670</v>
      </c>
      <c r="AW50" s="49">
        <f t="shared" si="25"/>
        <v>56440</v>
      </c>
      <c r="AX50" s="268">
        <v>19170</v>
      </c>
      <c r="AY50" s="268">
        <v>37270</v>
      </c>
      <c r="AZ50" s="49">
        <f t="shared" si="26"/>
        <v>17550</v>
      </c>
      <c r="BA50" s="49">
        <v>0</v>
      </c>
      <c r="BB50" s="268">
        <v>17550</v>
      </c>
    </row>
    <row r="51" spans="1:54" x14ac:dyDescent="0.3">
      <c r="A51" s="47">
        <v>46</v>
      </c>
      <c r="B51" s="293" t="str">
        <f t="shared" ca="1" si="9"/>
        <v>이라자</v>
      </c>
      <c r="C51" s="94" t="str">
        <f t="shared" ca="1" si="10"/>
        <v>610910-2******</v>
      </c>
      <c r="D51" s="94" t="str">
        <f t="shared" ca="1" si="11"/>
        <v>기동대대</v>
      </c>
      <c r="E51" s="94" t="str">
        <f t="shared" ca="1" si="12"/>
        <v>민간조리원</v>
      </c>
      <c r="F51" s="95">
        <f t="shared" ca="1" si="13"/>
        <v>1</v>
      </c>
      <c r="G51" s="49"/>
      <c r="H51" s="49"/>
      <c r="I51" s="49"/>
      <c r="J51" s="151">
        <f t="shared" si="14"/>
        <v>10202</v>
      </c>
      <c r="K51" s="151">
        <f t="shared" si="15"/>
        <v>15302.942583732058</v>
      </c>
      <c r="L51" s="151">
        <f t="shared" si="16"/>
        <v>7651.4712918660289</v>
      </c>
      <c r="M51" s="181">
        <v>0</v>
      </c>
      <c r="N51" s="181">
        <v>0</v>
      </c>
      <c r="O51" s="181">
        <v>0</v>
      </c>
      <c r="P51" s="34">
        <f t="shared" si="27"/>
        <v>2132210</v>
      </c>
      <c r="Q51" s="34">
        <f t="shared" si="28"/>
        <v>100000</v>
      </c>
      <c r="R51" s="34">
        <f t="shared" si="29"/>
        <v>2032210</v>
      </c>
      <c r="S51" s="34">
        <f t="shared" ca="1" si="30"/>
        <v>112870</v>
      </c>
      <c r="T51" s="34">
        <f t="shared" ca="1" si="31"/>
        <v>2019340</v>
      </c>
      <c r="U51" s="24">
        <v>1922210</v>
      </c>
      <c r="V51" s="34">
        <f t="shared" ref="V51:W57" si="32">ROUNDUP(K51*M51,-1)</f>
        <v>0</v>
      </c>
      <c r="W51" s="34">
        <f t="shared" si="32"/>
        <v>0</v>
      </c>
      <c r="X51" s="34">
        <f t="shared" si="18"/>
        <v>0</v>
      </c>
      <c r="Y51" s="24">
        <v>70000</v>
      </c>
      <c r="Z51" s="24">
        <v>140000</v>
      </c>
      <c r="AA51" s="24"/>
      <c r="AB51" s="24"/>
      <c r="AC51" s="24"/>
      <c r="AD51" s="34">
        <f ca="1">IF(R51&gt;1060000,INDEX(간이세액표!A:L,MATCH(R51,간이세액표!A:A,3),F51+3),0)</f>
        <v>15370</v>
      </c>
      <c r="AE51" s="34">
        <f t="shared" ca="1" si="4"/>
        <v>1530</v>
      </c>
      <c r="AF51" s="46">
        <f t="shared" si="5"/>
        <v>0</v>
      </c>
      <c r="AG51" s="46">
        <f t="shared" si="6"/>
        <v>69450</v>
      </c>
      <c r="AH51" s="46">
        <f t="shared" si="7"/>
        <v>8890</v>
      </c>
      <c r="AI51" s="46">
        <f t="shared" si="8"/>
        <v>17630</v>
      </c>
      <c r="AJ51" s="24">
        <v>0</v>
      </c>
      <c r="AK51" s="24">
        <v>0</v>
      </c>
      <c r="AL51" s="24">
        <v>0</v>
      </c>
      <c r="AN51" s="49">
        <f t="shared" si="19"/>
        <v>0</v>
      </c>
      <c r="AO51" s="268">
        <f>ROUNDDOWN(G51*'4대보험공제요율표'!$D$4,-1)</f>
        <v>0</v>
      </c>
      <c r="AP51" s="49">
        <f t="shared" si="20"/>
        <v>0</v>
      </c>
      <c r="AQ51" s="49">
        <f t="shared" si="21"/>
        <v>138900</v>
      </c>
      <c r="AR51" s="268">
        <v>69450</v>
      </c>
      <c r="AS51" s="49">
        <f t="shared" si="22"/>
        <v>69450</v>
      </c>
      <c r="AT51" s="49">
        <f t="shared" si="23"/>
        <v>17780</v>
      </c>
      <c r="AU51" s="268">
        <v>8890</v>
      </c>
      <c r="AV51" s="49">
        <f t="shared" si="24"/>
        <v>8890</v>
      </c>
      <c r="AW51" s="49">
        <f t="shared" si="25"/>
        <v>51910</v>
      </c>
      <c r="AX51" s="268">
        <v>17630</v>
      </c>
      <c r="AY51" s="268">
        <v>34280</v>
      </c>
      <c r="AZ51" s="49">
        <f t="shared" si="26"/>
        <v>16140</v>
      </c>
      <c r="BA51" s="49">
        <v>0</v>
      </c>
      <c r="BB51" s="268">
        <v>16140</v>
      </c>
    </row>
    <row r="52" spans="1:54" x14ac:dyDescent="0.3">
      <c r="A52" s="47">
        <v>47</v>
      </c>
      <c r="B52" s="293" t="str">
        <f t="shared" ca="1" si="9"/>
        <v>김필자</v>
      </c>
      <c r="C52" s="94" t="str">
        <f t="shared" ca="1" si="10"/>
        <v>710415-2******</v>
      </c>
      <c r="D52" s="94" t="str">
        <f t="shared" ca="1" si="11"/>
        <v>기동대대</v>
      </c>
      <c r="E52" s="94" t="str">
        <f t="shared" ca="1" si="12"/>
        <v>민간조리원</v>
      </c>
      <c r="F52" s="95">
        <f t="shared" ca="1" si="13"/>
        <v>0</v>
      </c>
      <c r="G52" s="49"/>
      <c r="H52" s="49"/>
      <c r="I52" s="49"/>
      <c r="J52" s="151">
        <f t="shared" si="14"/>
        <v>10202</v>
      </c>
      <c r="K52" s="151">
        <f t="shared" si="15"/>
        <v>15302.942583732058</v>
      </c>
      <c r="L52" s="151">
        <f t="shared" si="16"/>
        <v>7651.4712918660289</v>
      </c>
      <c r="M52" s="181">
        <v>0</v>
      </c>
      <c r="N52" s="181">
        <v>0</v>
      </c>
      <c r="O52" s="181">
        <v>0</v>
      </c>
      <c r="P52" s="34">
        <f t="shared" si="27"/>
        <v>2132210</v>
      </c>
      <c r="Q52" s="34">
        <f t="shared" si="28"/>
        <v>100000</v>
      </c>
      <c r="R52" s="34">
        <f t="shared" si="29"/>
        <v>2032210</v>
      </c>
      <c r="S52" s="34">
        <f t="shared" ca="1" si="30"/>
        <v>218860</v>
      </c>
      <c r="T52" s="34">
        <f t="shared" ca="1" si="31"/>
        <v>1913350</v>
      </c>
      <c r="U52" s="24">
        <v>1922210</v>
      </c>
      <c r="V52" s="34">
        <f t="shared" si="32"/>
        <v>0</v>
      </c>
      <c r="W52" s="34">
        <f t="shared" si="32"/>
        <v>0</v>
      </c>
      <c r="X52" s="34">
        <f t="shared" si="18"/>
        <v>0</v>
      </c>
      <c r="Y52" s="24">
        <v>70000</v>
      </c>
      <c r="Z52" s="24">
        <v>140000</v>
      </c>
      <c r="AA52" s="24"/>
      <c r="AB52" s="24"/>
      <c r="AC52" s="24"/>
      <c r="AD52" s="34">
        <f ca="1">IF(R52&gt;1060000,INDEX(간이세액표!A:L,MATCH(R52,간이세액표!A:A,3),F52+3),0)</f>
        <v>20490</v>
      </c>
      <c r="AE52" s="34">
        <f t="shared" ca="1" si="4"/>
        <v>2040</v>
      </c>
      <c r="AF52" s="46">
        <f t="shared" si="5"/>
        <v>94000</v>
      </c>
      <c r="AG52" s="46">
        <f t="shared" si="6"/>
        <v>74050</v>
      </c>
      <c r="AH52" s="46">
        <f t="shared" si="7"/>
        <v>9480</v>
      </c>
      <c r="AI52" s="46">
        <f t="shared" si="8"/>
        <v>18800</v>
      </c>
      <c r="AJ52" s="24">
        <v>0</v>
      </c>
      <c r="AK52" s="24">
        <v>0</v>
      </c>
      <c r="AL52" s="24">
        <v>0</v>
      </c>
      <c r="AN52" s="49">
        <f t="shared" si="19"/>
        <v>188000</v>
      </c>
      <c r="AO52" s="268">
        <v>94000</v>
      </c>
      <c r="AP52" s="49">
        <f t="shared" si="20"/>
        <v>94000</v>
      </c>
      <c r="AQ52" s="49">
        <f t="shared" si="21"/>
        <v>148100</v>
      </c>
      <c r="AR52" s="268">
        <v>74050</v>
      </c>
      <c r="AS52" s="49">
        <f t="shared" si="22"/>
        <v>74050</v>
      </c>
      <c r="AT52" s="49">
        <f t="shared" si="23"/>
        <v>18960</v>
      </c>
      <c r="AU52" s="268">
        <v>9480</v>
      </c>
      <c r="AV52" s="49">
        <f t="shared" si="24"/>
        <v>9480</v>
      </c>
      <c r="AW52" s="49">
        <f t="shared" si="25"/>
        <v>55350</v>
      </c>
      <c r="AX52" s="268">
        <v>18800</v>
      </c>
      <c r="AY52" s="268">
        <v>36550</v>
      </c>
      <c r="AZ52" s="49">
        <f t="shared" si="26"/>
        <v>17210</v>
      </c>
      <c r="BA52" s="49">
        <v>0</v>
      </c>
      <c r="BB52" s="268">
        <v>17210</v>
      </c>
    </row>
    <row r="53" spans="1:54" x14ac:dyDescent="0.3">
      <c r="A53" s="47">
        <v>48</v>
      </c>
      <c r="B53" s="293" t="str">
        <f t="shared" ca="1" si="9"/>
        <v>박문숙</v>
      </c>
      <c r="C53" s="94" t="str">
        <f t="shared" ca="1" si="10"/>
        <v>600330-2******</v>
      </c>
      <c r="D53" s="94" t="str">
        <f t="shared" ca="1" si="11"/>
        <v>포병대대</v>
      </c>
      <c r="E53" s="94" t="str">
        <f t="shared" ca="1" si="12"/>
        <v>민간조리원</v>
      </c>
      <c r="F53" s="95">
        <f t="shared" ca="1" si="13"/>
        <v>1</v>
      </c>
      <c r="G53" s="49"/>
      <c r="H53" s="49"/>
      <c r="I53" s="49"/>
      <c r="J53" s="151">
        <f t="shared" si="14"/>
        <v>10202</v>
      </c>
      <c r="K53" s="151">
        <f t="shared" si="15"/>
        <v>15302.942583732058</v>
      </c>
      <c r="L53" s="151">
        <f t="shared" si="16"/>
        <v>7651.4712918660289</v>
      </c>
      <c r="M53" s="181">
        <v>0</v>
      </c>
      <c r="N53" s="181">
        <v>0</v>
      </c>
      <c r="O53" s="181">
        <v>0</v>
      </c>
      <c r="P53" s="34">
        <f t="shared" si="27"/>
        <v>2132210</v>
      </c>
      <c r="Q53" s="34">
        <f t="shared" si="28"/>
        <v>100000</v>
      </c>
      <c r="R53" s="34">
        <f t="shared" si="29"/>
        <v>2032210</v>
      </c>
      <c r="S53" s="34">
        <f t="shared" ca="1" si="30"/>
        <v>113430</v>
      </c>
      <c r="T53" s="34">
        <f t="shared" ca="1" si="31"/>
        <v>2018780</v>
      </c>
      <c r="U53" s="24">
        <v>1922210</v>
      </c>
      <c r="V53" s="34">
        <f t="shared" si="32"/>
        <v>0</v>
      </c>
      <c r="W53" s="34">
        <f t="shared" si="32"/>
        <v>0</v>
      </c>
      <c r="X53" s="34">
        <f t="shared" si="18"/>
        <v>0</v>
      </c>
      <c r="Y53" s="24">
        <v>70000</v>
      </c>
      <c r="Z53" s="24">
        <v>140000</v>
      </c>
      <c r="AA53" s="24"/>
      <c r="AB53" s="24"/>
      <c r="AC53" s="24"/>
      <c r="AD53" s="34">
        <f ca="1">IF(R53&gt;1060000,INDEX(간이세액표!A:L,MATCH(R53,간이세액표!A:A,3),F53+3),0)</f>
        <v>15370</v>
      </c>
      <c r="AE53" s="34">
        <f t="shared" ca="1" si="4"/>
        <v>1530</v>
      </c>
      <c r="AF53" s="46">
        <f t="shared" si="5"/>
        <v>0</v>
      </c>
      <c r="AG53" s="46">
        <f t="shared" si="6"/>
        <v>69860</v>
      </c>
      <c r="AH53" s="46">
        <f t="shared" si="7"/>
        <v>8940</v>
      </c>
      <c r="AI53" s="46">
        <f t="shared" si="8"/>
        <v>17730</v>
      </c>
      <c r="AJ53" s="24">
        <v>0</v>
      </c>
      <c r="AK53" s="24">
        <v>0</v>
      </c>
      <c r="AL53" s="24">
        <v>0</v>
      </c>
      <c r="AN53" s="49">
        <f t="shared" si="19"/>
        <v>0</v>
      </c>
      <c r="AO53" s="268">
        <f>ROUNDDOWN(G53*'4대보험공제요율표'!$D$4,-1)</f>
        <v>0</v>
      </c>
      <c r="AP53" s="49">
        <f t="shared" si="20"/>
        <v>0</v>
      </c>
      <c r="AQ53" s="49">
        <f t="shared" si="21"/>
        <v>139720</v>
      </c>
      <c r="AR53" s="268">
        <v>69860</v>
      </c>
      <c r="AS53" s="49">
        <f t="shared" si="22"/>
        <v>69860</v>
      </c>
      <c r="AT53" s="49">
        <f t="shared" si="23"/>
        <v>17880</v>
      </c>
      <c r="AU53" s="268">
        <v>8940</v>
      </c>
      <c r="AV53" s="49">
        <f t="shared" si="24"/>
        <v>8940</v>
      </c>
      <c r="AW53" s="49">
        <f t="shared" si="25"/>
        <v>52210</v>
      </c>
      <c r="AX53" s="268">
        <v>17730</v>
      </c>
      <c r="AY53" s="268">
        <v>34480</v>
      </c>
      <c r="AZ53" s="49">
        <f t="shared" si="26"/>
        <v>16230</v>
      </c>
      <c r="BA53" s="49">
        <v>0</v>
      </c>
      <c r="BB53" s="268">
        <v>16230</v>
      </c>
    </row>
    <row r="54" spans="1:54" x14ac:dyDescent="0.3">
      <c r="A54" s="47">
        <v>49</v>
      </c>
      <c r="B54" s="94" t="str">
        <f t="shared" ca="1" si="9"/>
        <v>임점희</v>
      </c>
      <c r="C54" s="94" t="str">
        <f t="shared" ca="1" si="10"/>
        <v>690430-2******</v>
      </c>
      <c r="D54" s="94" t="str">
        <f t="shared" ca="1" si="11"/>
        <v>공병대대</v>
      </c>
      <c r="E54" s="94" t="str">
        <f t="shared" ca="1" si="12"/>
        <v>민간조리원</v>
      </c>
      <c r="F54" s="95">
        <f t="shared" ca="1" si="13"/>
        <v>0</v>
      </c>
      <c r="G54" s="49"/>
      <c r="H54" s="49"/>
      <c r="I54" s="49"/>
      <c r="J54" s="151">
        <f t="shared" si="14"/>
        <v>10202</v>
      </c>
      <c r="K54" s="151">
        <f t="shared" si="15"/>
        <v>15302.942583732058</v>
      </c>
      <c r="L54" s="151">
        <f t="shared" si="16"/>
        <v>7651.4712918660289</v>
      </c>
      <c r="M54" s="181">
        <v>0</v>
      </c>
      <c r="N54" s="181">
        <v>0</v>
      </c>
      <c r="O54" s="181">
        <v>0</v>
      </c>
      <c r="P54" s="34">
        <f t="shared" si="27"/>
        <v>2142210</v>
      </c>
      <c r="Q54" s="34">
        <f t="shared" si="28"/>
        <v>100000</v>
      </c>
      <c r="R54" s="34">
        <f t="shared" si="29"/>
        <v>2042210</v>
      </c>
      <c r="S54" s="34">
        <f t="shared" ca="1" si="30"/>
        <v>212000</v>
      </c>
      <c r="T54" s="34">
        <f t="shared" ca="1" si="31"/>
        <v>1930210</v>
      </c>
      <c r="U54" s="24">
        <v>1922210</v>
      </c>
      <c r="V54" s="34">
        <f t="shared" si="32"/>
        <v>0</v>
      </c>
      <c r="W54" s="34">
        <f t="shared" si="32"/>
        <v>0</v>
      </c>
      <c r="X54" s="34">
        <f t="shared" si="18"/>
        <v>0</v>
      </c>
      <c r="Y54" s="24">
        <v>70000</v>
      </c>
      <c r="Z54" s="24">
        <v>140000</v>
      </c>
      <c r="AA54" s="24"/>
      <c r="AB54" s="24"/>
      <c r="AC54" s="24">
        <v>10000</v>
      </c>
      <c r="AD54" s="34">
        <f ca="1">IF(R54&gt;1060000,INDEX(간이세액표!A:L,MATCH(R54,간이세액표!A:A,3),F54+3),0)</f>
        <v>20810</v>
      </c>
      <c r="AE54" s="34">
        <f t="shared" ca="1" si="4"/>
        <v>2080</v>
      </c>
      <c r="AF54" s="46">
        <f t="shared" si="5"/>
        <v>92200</v>
      </c>
      <c r="AG54" s="46">
        <f t="shared" si="6"/>
        <v>70130</v>
      </c>
      <c r="AH54" s="46">
        <f t="shared" si="7"/>
        <v>8980</v>
      </c>
      <c r="AI54" s="46">
        <f t="shared" si="8"/>
        <v>17800</v>
      </c>
      <c r="AJ54" s="24">
        <v>0</v>
      </c>
      <c r="AK54" s="24">
        <v>0</v>
      </c>
      <c r="AL54" s="24">
        <v>0</v>
      </c>
      <c r="AN54" s="49">
        <f t="shared" si="19"/>
        <v>184400</v>
      </c>
      <c r="AO54" s="268">
        <v>92200</v>
      </c>
      <c r="AP54" s="49">
        <f t="shared" si="20"/>
        <v>92200</v>
      </c>
      <c r="AQ54" s="49">
        <f t="shared" si="21"/>
        <v>140260</v>
      </c>
      <c r="AR54" s="268">
        <v>70130</v>
      </c>
      <c r="AS54" s="49">
        <f t="shared" si="22"/>
        <v>70130</v>
      </c>
      <c r="AT54" s="49">
        <f t="shared" si="23"/>
        <v>17960</v>
      </c>
      <c r="AU54" s="268">
        <v>8980</v>
      </c>
      <c r="AV54" s="49">
        <f t="shared" si="24"/>
        <v>8980</v>
      </c>
      <c r="AW54" s="49">
        <f t="shared" si="25"/>
        <v>52410</v>
      </c>
      <c r="AX54" s="268">
        <v>17800</v>
      </c>
      <c r="AY54" s="268">
        <v>34610</v>
      </c>
      <c r="AZ54" s="49">
        <f t="shared" si="26"/>
        <v>16300</v>
      </c>
      <c r="BA54" s="49">
        <v>0</v>
      </c>
      <c r="BB54" s="268">
        <v>16300</v>
      </c>
    </row>
    <row r="55" spans="1:54" x14ac:dyDescent="0.3">
      <c r="A55" s="47">
        <v>50</v>
      </c>
      <c r="B55" s="293" t="str">
        <f t="shared" ca="1" si="9"/>
        <v>윤점순</v>
      </c>
      <c r="C55" s="94" t="str">
        <f t="shared" ca="1" si="10"/>
        <v>720804-2******</v>
      </c>
      <c r="D55" s="94" t="str">
        <f t="shared" ca="1" si="11"/>
        <v>공병대대</v>
      </c>
      <c r="E55" s="94" t="str">
        <f t="shared" ca="1" si="12"/>
        <v>민간조리원</v>
      </c>
      <c r="F55" s="95">
        <f t="shared" ca="1" si="13"/>
        <v>0</v>
      </c>
      <c r="G55" s="49"/>
      <c r="H55" s="49"/>
      <c r="I55" s="49"/>
      <c r="J55" s="151">
        <f t="shared" si="14"/>
        <v>10202</v>
      </c>
      <c r="K55" s="151">
        <f t="shared" si="15"/>
        <v>15302.942583732058</v>
      </c>
      <c r="L55" s="151">
        <f t="shared" si="16"/>
        <v>7651.4712918660289</v>
      </c>
      <c r="M55" s="181">
        <v>0</v>
      </c>
      <c r="N55" s="181">
        <v>0</v>
      </c>
      <c r="O55" s="181">
        <v>0</v>
      </c>
      <c r="P55" s="34">
        <f t="shared" si="27"/>
        <v>2132210</v>
      </c>
      <c r="Q55" s="34">
        <f t="shared" si="28"/>
        <v>100000</v>
      </c>
      <c r="R55" s="34">
        <f t="shared" si="29"/>
        <v>2032210</v>
      </c>
      <c r="S55" s="34">
        <f t="shared" ca="1" si="30"/>
        <v>204160</v>
      </c>
      <c r="T55" s="34">
        <f t="shared" ca="1" si="31"/>
        <v>1928050</v>
      </c>
      <c r="U55" s="24">
        <v>1922210</v>
      </c>
      <c r="V55" s="34">
        <f t="shared" si="32"/>
        <v>0</v>
      </c>
      <c r="W55" s="34">
        <f t="shared" si="32"/>
        <v>0</v>
      </c>
      <c r="X55" s="34">
        <f t="shared" si="18"/>
        <v>0</v>
      </c>
      <c r="Y55" s="24">
        <v>70000</v>
      </c>
      <c r="Z55" s="24">
        <v>140000</v>
      </c>
      <c r="AA55" s="24"/>
      <c r="AB55" s="24"/>
      <c r="AC55" s="24"/>
      <c r="AD55" s="34">
        <f ca="1">IF(R55&gt;1060000,INDEX(간이세액표!A:L,MATCH(R55,간이세액표!A:A,3),F55+3),0)</f>
        <v>20490</v>
      </c>
      <c r="AE55" s="34">
        <f t="shared" ca="1" si="4"/>
        <v>2040</v>
      </c>
      <c r="AF55" s="46">
        <f t="shared" si="5"/>
        <v>85810</v>
      </c>
      <c r="AG55" s="46">
        <f t="shared" si="6"/>
        <v>69880</v>
      </c>
      <c r="AH55" s="46">
        <f t="shared" si="7"/>
        <v>8950</v>
      </c>
      <c r="AI55" s="46">
        <f t="shared" si="8"/>
        <v>16990</v>
      </c>
      <c r="AJ55" s="24">
        <v>0</v>
      </c>
      <c r="AK55" s="24">
        <v>0</v>
      </c>
      <c r="AL55" s="24">
        <v>0</v>
      </c>
      <c r="AN55" s="49">
        <f t="shared" si="19"/>
        <v>171620</v>
      </c>
      <c r="AO55" s="268">
        <v>85810</v>
      </c>
      <c r="AP55" s="49">
        <f t="shared" si="20"/>
        <v>85810</v>
      </c>
      <c r="AQ55" s="49">
        <f t="shared" si="21"/>
        <v>139760</v>
      </c>
      <c r="AR55" s="268">
        <v>69880</v>
      </c>
      <c r="AS55" s="49">
        <f t="shared" si="22"/>
        <v>69880</v>
      </c>
      <c r="AT55" s="49">
        <f t="shared" si="23"/>
        <v>17900</v>
      </c>
      <c r="AU55" s="268">
        <v>8950</v>
      </c>
      <c r="AV55" s="49">
        <f t="shared" si="24"/>
        <v>8950</v>
      </c>
      <c r="AW55" s="49">
        <f t="shared" si="25"/>
        <v>50030</v>
      </c>
      <c r="AX55" s="268">
        <v>16990</v>
      </c>
      <c r="AY55" s="268">
        <v>33040</v>
      </c>
      <c r="AZ55" s="49">
        <f t="shared" si="26"/>
        <v>15560</v>
      </c>
      <c r="BA55" s="49">
        <v>0</v>
      </c>
      <c r="BB55" s="268">
        <v>15560</v>
      </c>
    </row>
    <row r="56" spans="1:54" x14ac:dyDescent="0.3">
      <c r="A56" s="47">
        <v>51</v>
      </c>
      <c r="B56" s="94" t="str">
        <f t="shared" ca="1" si="9"/>
        <v>김은자</v>
      </c>
      <c r="C56" s="94" t="str">
        <f t="shared" ca="1" si="10"/>
        <v>671024-2******</v>
      </c>
      <c r="D56" s="94" t="str">
        <f t="shared" ca="1" si="11"/>
        <v>본부대</v>
      </c>
      <c r="E56" s="94" t="str">
        <f t="shared" ca="1" si="12"/>
        <v>민간조리원</v>
      </c>
      <c r="F56" s="95">
        <f t="shared" ca="1" si="13"/>
        <v>0</v>
      </c>
      <c r="G56" s="49"/>
      <c r="H56" s="49"/>
      <c r="I56" s="49"/>
      <c r="J56" s="151">
        <f t="shared" si="14"/>
        <v>10202</v>
      </c>
      <c r="K56" s="151">
        <f t="shared" si="15"/>
        <v>15302.942583732058</v>
      </c>
      <c r="L56" s="151">
        <f t="shared" si="16"/>
        <v>7651.4712918660289</v>
      </c>
      <c r="M56" s="181">
        <v>0</v>
      </c>
      <c r="N56" s="181">
        <v>0</v>
      </c>
      <c r="O56" s="181">
        <v>0</v>
      </c>
      <c r="P56" s="34">
        <f t="shared" si="27"/>
        <v>2142210</v>
      </c>
      <c r="Q56" s="34">
        <f t="shared" si="28"/>
        <v>100000</v>
      </c>
      <c r="R56" s="34">
        <f t="shared" si="29"/>
        <v>2042210</v>
      </c>
      <c r="S56" s="34">
        <f t="shared" ca="1" si="30"/>
        <v>212180</v>
      </c>
      <c r="T56" s="34">
        <f t="shared" ca="1" si="31"/>
        <v>1930030</v>
      </c>
      <c r="U56" s="24">
        <v>1922210</v>
      </c>
      <c r="V56" s="34">
        <f t="shared" si="32"/>
        <v>0</v>
      </c>
      <c r="W56" s="34">
        <f t="shared" si="32"/>
        <v>0</v>
      </c>
      <c r="X56" s="34">
        <f t="shared" si="18"/>
        <v>0</v>
      </c>
      <c r="Y56" s="24">
        <v>70000</v>
      </c>
      <c r="Z56" s="24">
        <v>140000</v>
      </c>
      <c r="AA56" s="24"/>
      <c r="AB56" s="24"/>
      <c r="AC56" s="24">
        <v>10000</v>
      </c>
      <c r="AD56" s="34">
        <f ca="1">IF(R56&gt;1060000,INDEX(간이세액표!A:L,MATCH(R56,간이세액표!A:A,3),F56+3),0)</f>
        <v>20810</v>
      </c>
      <c r="AE56" s="34">
        <f t="shared" ca="1" si="4"/>
        <v>2080</v>
      </c>
      <c r="AF56" s="46">
        <f t="shared" si="5"/>
        <v>92290</v>
      </c>
      <c r="AG56" s="46">
        <f t="shared" si="6"/>
        <v>70190</v>
      </c>
      <c r="AH56" s="46">
        <f t="shared" si="7"/>
        <v>8990</v>
      </c>
      <c r="AI56" s="46">
        <f t="shared" si="8"/>
        <v>17820</v>
      </c>
      <c r="AJ56" s="24">
        <v>0</v>
      </c>
      <c r="AK56" s="24">
        <v>0</v>
      </c>
      <c r="AL56" s="24">
        <v>0</v>
      </c>
      <c r="AN56" s="49">
        <f t="shared" si="19"/>
        <v>184580</v>
      </c>
      <c r="AO56" s="268">
        <v>92290</v>
      </c>
      <c r="AP56" s="49">
        <f t="shared" si="20"/>
        <v>92290</v>
      </c>
      <c r="AQ56" s="49">
        <f t="shared" si="21"/>
        <v>140380</v>
      </c>
      <c r="AR56" s="268">
        <v>70190</v>
      </c>
      <c r="AS56" s="49">
        <f t="shared" si="22"/>
        <v>70190</v>
      </c>
      <c r="AT56" s="49">
        <f t="shared" si="23"/>
        <v>17980</v>
      </c>
      <c r="AU56" s="268">
        <v>8990</v>
      </c>
      <c r="AV56" s="49">
        <f t="shared" si="24"/>
        <v>8990</v>
      </c>
      <c r="AW56" s="49">
        <f t="shared" si="25"/>
        <v>52470</v>
      </c>
      <c r="AX56" s="268">
        <v>17820</v>
      </c>
      <c r="AY56" s="268">
        <v>34650</v>
      </c>
      <c r="AZ56" s="49">
        <f t="shared" si="26"/>
        <v>16310</v>
      </c>
      <c r="BA56" s="49">
        <v>0</v>
      </c>
      <c r="BB56" s="268">
        <v>16310</v>
      </c>
    </row>
    <row r="57" spans="1:54" x14ac:dyDescent="0.3">
      <c r="A57" s="47">
        <v>52</v>
      </c>
      <c r="B57" s="293" t="str">
        <f t="shared" ca="1" si="9"/>
        <v>손효원</v>
      </c>
      <c r="C57" s="94" t="str">
        <f t="shared" ca="1" si="10"/>
        <v>710201-2******</v>
      </c>
      <c r="D57" s="94" t="str">
        <f t="shared" ca="1" si="11"/>
        <v>본부대</v>
      </c>
      <c r="E57" s="94" t="str">
        <f t="shared" ca="1" si="12"/>
        <v>민간조리원</v>
      </c>
      <c r="F57" s="95">
        <f t="shared" ca="1" si="13"/>
        <v>0</v>
      </c>
      <c r="G57" s="49"/>
      <c r="H57" s="49"/>
      <c r="I57" s="49"/>
      <c r="J57" s="151">
        <f t="shared" si="14"/>
        <v>10202</v>
      </c>
      <c r="K57" s="151">
        <f t="shared" si="15"/>
        <v>15302.942583732058</v>
      </c>
      <c r="L57" s="151">
        <f t="shared" si="16"/>
        <v>7651.4712918660289</v>
      </c>
      <c r="M57" s="181">
        <v>0</v>
      </c>
      <c r="N57" s="181">
        <v>0</v>
      </c>
      <c r="O57" s="181">
        <v>0</v>
      </c>
      <c r="P57" s="34">
        <f t="shared" si="27"/>
        <v>2132210</v>
      </c>
      <c r="Q57" s="34">
        <f t="shared" si="28"/>
        <v>100000</v>
      </c>
      <c r="R57" s="34">
        <f t="shared" si="29"/>
        <v>2032210</v>
      </c>
      <c r="S57" s="34">
        <f t="shared" ca="1" si="30"/>
        <v>216970</v>
      </c>
      <c r="T57" s="34">
        <f t="shared" ca="1" si="31"/>
        <v>1915240</v>
      </c>
      <c r="U57" s="24">
        <v>1922210</v>
      </c>
      <c r="V57" s="34">
        <f t="shared" si="32"/>
        <v>0</v>
      </c>
      <c r="W57" s="34">
        <f t="shared" si="32"/>
        <v>0</v>
      </c>
      <c r="X57" s="34">
        <f t="shared" si="18"/>
        <v>0</v>
      </c>
      <c r="Y57" s="24">
        <v>70000</v>
      </c>
      <c r="Z57" s="24">
        <v>140000</v>
      </c>
      <c r="AA57" s="24"/>
      <c r="AB57" s="24"/>
      <c r="AC57" s="24"/>
      <c r="AD57" s="34">
        <f ca="1">IF(R57&gt;1060000,INDEX(간이세액표!A:L,MATCH(R57,간이세액표!A:A,3),F57+3),0)</f>
        <v>20490</v>
      </c>
      <c r="AE57" s="34">
        <f t="shared" ca="1" si="4"/>
        <v>2040</v>
      </c>
      <c r="AF57" s="46">
        <f t="shared" si="5"/>
        <v>94000</v>
      </c>
      <c r="AG57" s="46">
        <f t="shared" si="6"/>
        <v>74050</v>
      </c>
      <c r="AH57" s="46">
        <f t="shared" si="7"/>
        <v>9480</v>
      </c>
      <c r="AI57" s="46">
        <f t="shared" si="8"/>
        <v>16910</v>
      </c>
      <c r="AJ57" s="24">
        <v>0</v>
      </c>
      <c r="AK57" s="24">
        <v>0</v>
      </c>
      <c r="AL57" s="24">
        <v>0</v>
      </c>
      <c r="AN57" s="49">
        <f t="shared" si="19"/>
        <v>188000</v>
      </c>
      <c r="AO57" s="268">
        <v>94000</v>
      </c>
      <c r="AP57" s="49">
        <f t="shared" si="20"/>
        <v>94000</v>
      </c>
      <c r="AQ57" s="49">
        <f t="shared" si="21"/>
        <v>148100</v>
      </c>
      <c r="AR57" s="268">
        <v>74050</v>
      </c>
      <c r="AS57" s="49">
        <f t="shared" si="22"/>
        <v>74050</v>
      </c>
      <c r="AT57" s="49">
        <f t="shared" si="23"/>
        <v>18960</v>
      </c>
      <c r="AU57" s="268">
        <v>9480</v>
      </c>
      <c r="AV57" s="49">
        <f t="shared" si="24"/>
        <v>9480</v>
      </c>
      <c r="AW57" s="49">
        <f t="shared" si="25"/>
        <v>49790</v>
      </c>
      <c r="AX57" s="268">
        <v>16910</v>
      </c>
      <c r="AY57" s="268">
        <v>32880</v>
      </c>
      <c r="AZ57" s="49">
        <f t="shared" si="26"/>
        <v>17210</v>
      </c>
      <c r="BA57" s="49">
        <v>0</v>
      </c>
      <c r="BB57" s="268">
        <v>17210</v>
      </c>
    </row>
    <row r="58" spans="1:54" x14ac:dyDescent="0.3">
      <c r="A58" s="50"/>
      <c r="B58" s="50" t="s">
        <v>373</v>
      </c>
      <c r="C58" s="51"/>
      <c r="D58" s="51"/>
      <c r="E58" s="51"/>
      <c r="F58" s="52"/>
      <c r="G58" s="52"/>
      <c r="H58" s="52"/>
      <c r="I58" s="52"/>
      <c r="J58" s="303">
        <f t="shared" ref="J58:AO58" si="33">SUM(J6:J57)</f>
        <v>530064.80000000005</v>
      </c>
      <c r="K58" s="303">
        <f t="shared" si="33"/>
        <v>795094.16267942626</v>
      </c>
      <c r="L58" s="303">
        <f t="shared" si="33"/>
        <v>397547.08133971313</v>
      </c>
      <c r="M58" s="303">
        <f t="shared" si="33"/>
        <v>0</v>
      </c>
      <c r="N58" s="303">
        <f t="shared" si="33"/>
        <v>0</v>
      </c>
      <c r="O58" s="303">
        <f t="shared" si="33"/>
        <v>0</v>
      </c>
      <c r="P58" s="303">
        <f t="shared" si="33"/>
        <v>110983120</v>
      </c>
      <c r="Q58" s="303">
        <f t="shared" si="33"/>
        <v>5200000</v>
      </c>
      <c r="R58" s="303">
        <f t="shared" si="33"/>
        <v>105783120</v>
      </c>
      <c r="S58" s="303">
        <f t="shared" ca="1" si="33"/>
        <v>10373800</v>
      </c>
      <c r="T58" s="303">
        <f t="shared" ca="1" si="33"/>
        <v>100609320</v>
      </c>
      <c r="U58" s="303">
        <f t="shared" si="33"/>
        <v>99863120</v>
      </c>
      <c r="V58" s="303">
        <f t="shared" si="33"/>
        <v>0</v>
      </c>
      <c r="W58" s="303">
        <f t="shared" si="33"/>
        <v>0</v>
      </c>
      <c r="X58" s="303">
        <f t="shared" si="33"/>
        <v>0</v>
      </c>
      <c r="Y58" s="303">
        <f t="shared" si="33"/>
        <v>3640000</v>
      </c>
      <c r="Z58" s="303">
        <f t="shared" si="33"/>
        <v>7280000</v>
      </c>
      <c r="AA58" s="303">
        <f t="shared" si="33"/>
        <v>0</v>
      </c>
      <c r="AB58" s="303">
        <f t="shared" si="33"/>
        <v>0</v>
      </c>
      <c r="AC58" s="303">
        <f t="shared" si="33"/>
        <v>200000</v>
      </c>
      <c r="AD58" s="303">
        <f t="shared" ca="1" si="33"/>
        <v>972910</v>
      </c>
      <c r="AE58" s="303">
        <f t="shared" ca="1" si="33"/>
        <v>96950</v>
      </c>
      <c r="AF58" s="303">
        <f t="shared" si="33"/>
        <v>4117630</v>
      </c>
      <c r="AG58" s="303">
        <f t="shared" si="33"/>
        <v>3754990</v>
      </c>
      <c r="AH58" s="303">
        <f t="shared" si="33"/>
        <v>478130</v>
      </c>
      <c r="AI58" s="303">
        <f t="shared" si="33"/>
        <v>953190</v>
      </c>
      <c r="AJ58" s="303">
        <f t="shared" si="33"/>
        <v>0</v>
      </c>
      <c r="AK58" s="303">
        <f t="shared" si="33"/>
        <v>0</v>
      </c>
      <c r="AL58" s="303">
        <f t="shared" si="33"/>
        <v>0</v>
      </c>
      <c r="AM58" s="303">
        <f t="shared" si="33"/>
        <v>0</v>
      </c>
      <c r="AN58" s="303">
        <f t="shared" si="33"/>
        <v>8235260</v>
      </c>
      <c r="AO58" s="303">
        <f t="shared" si="33"/>
        <v>4117630</v>
      </c>
      <c r="AP58" s="303">
        <f>SUM(AP6:AP57)</f>
        <v>4117630</v>
      </c>
      <c r="AQ58" s="303">
        <f t="shared" ref="AQ58:BB58" si="34">SUM(AQ6:AQ57)</f>
        <v>7509980</v>
      </c>
      <c r="AR58" s="303">
        <f t="shared" si="34"/>
        <v>3754990</v>
      </c>
      <c r="AS58" s="303">
        <f t="shared" si="34"/>
        <v>3754990</v>
      </c>
      <c r="AT58" s="303">
        <f t="shared" si="34"/>
        <v>956260</v>
      </c>
      <c r="AU58" s="303">
        <f t="shared" si="34"/>
        <v>478130</v>
      </c>
      <c r="AV58" s="303">
        <f t="shared" si="34"/>
        <v>478130</v>
      </c>
      <c r="AW58" s="303">
        <f t="shared" si="34"/>
        <v>2806560</v>
      </c>
      <c r="AX58" s="303">
        <f t="shared" si="34"/>
        <v>953190</v>
      </c>
      <c r="AY58" s="303">
        <f t="shared" si="34"/>
        <v>1853370</v>
      </c>
      <c r="AZ58" s="303">
        <f t="shared" si="34"/>
        <v>874400</v>
      </c>
      <c r="BA58" s="303">
        <f t="shared" si="34"/>
        <v>0</v>
      </c>
      <c r="BB58" s="303">
        <f t="shared" si="34"/>
        <v>874400</v>
      </c>
    </row>
    <row r="61" spans="1:54" x14ac:dyDescent="0.3">
      <c r="AF61" s="209"/>
      <c r="AG61" s="210"/>
      <c r="AH61" s="214"/>
    </row>
    <row r="62" spans="1:54" x14ac:dyDescent="0.3">
      <c r="AF62" s="211"/>
      <c r="AG62" s="212"/>
      <c r="AH62" s="215"/>
    </row>
    <row r="63" spans="1:54" x14ac:dyDescent="0.3">
      <c r="H63" s="45"/>
      <c r="AF63" s="211"/>
      <c r="AG63" s="212"/>
      <c r="AH63" s="215"/>
    </row>
    <row r="64" spans="1:54" x14ac:dyDescent="0.3">
      <c r="AF64" s="211"/>
      <c r="AG64" s="212"/>
      <c r="AH64" s="215"/>
    </row>
    <row r="65" spans="32:34" x14ac:dyDescent="0.3">
      <c r="AF65" s="211"/>
      <c r="AG65" s="212"/>
      <c r="AH65" s="215"/>
    </row>
    <row r="66" spans="32:34" x14ac:dyDescent="0.3">
      <c r="AF66" s="211"/>
      <c r="AG66" s="212"/>
      <c r="AH66" s="215"/>
    </row>
    <row r="67" spans="32:34" x14ac:dyDescent="0.3">
      <c r="AF67" s="211"/>
      <c r="AG67" s="212"/>
      <c r="AH67" s="215"/>
    </row>
    <row r="68" spans="32:34" x14ac:dyDescent="0.3">
      <c r="AF68" s="211"/>
      <c r="AG68" s="212"/>
      <c r="AH68" s="215"/>
    </row>
    <row r="69" spans="32:34" x14ac:dyDescent="0.3">
      <c r="AF69" s="211"/>
      <c r="AG69" s="212"/>
      <c r="AH69" s="215"/>
    </row>
    <row r="70" spans="32:34" x14ac:dyDescent="0.3">
      <c r="AF70" s="211"/>
      <c r="AG70" s="212"/>
      <c r="AH70" s="215"/>
    </row>
    <row r="71" spans="32:34" x14ac:dyDescent="0.3">
      <c r="AF71" s="211"/>
      <c r="AG71" s="212"/>
      <c r="AH71" s="215"/>
    </row>
    <row r="72" spans="32:34" x14ac:dyDescent="0.3">
      <c r="AF72" s="211"/>
      <c r="AG72" s="212"/>
      <c r="AH72" s="215"/>
    </row>
    <row r="73" spans="32:34" x14ac:dyDescent="0.3">
      <c r="AF73" s="211"/>
      <c r="AG73" s="212"/>
      <c r="AH73" s="215"/>
    </row>
    <row r="74" spans="32:34" x14ac:dyDescent="0.3">
      <c r="AF74" s="211"/>
      <c r="AG74" s="212"/>
      <c r="AH74" s="215"/>
    </row>
    <row r="75" spans="32:34" x14ac:dyDescent="0.3">
      <c r="AF75" s="211"/>
      <c r="AG75" s="212"/>
      <c r="AH75" s="215"/>
    </row>
    <row r="76" spans="32:34" x14ac:dyDescent="0.3">
      <c r="AF76" s="211"/>
      <c r="AG76" s="212"/>
      <c r="AH76" s="215"/>
    </row>
    <row r="77" spans="32:34" x14ac:dyDescent="0.3">
      <c r="AF77" s="211"/>
      <c r="AG77" s="212"/>
      <c r="AH77" s="215"/>
    </row>
    <row r="78" spans="32:34" x14ac:dyDescent="0.3">
      <c r="AF78" s="211"/>
      <c r="AG78" s="212"/>
      <c r="AH78" s="215"/>
    </row>
    <row r="79" spans="32:34" x14ac:dyDescent="0.3">
      <c r="AF79" s="211"/>
      <c r="AG79" s="212"/>
      <c r="AH79" s="215"/>
    </row>
    <row r="80" spans="32:34" x14ac:dyDescent="0.3">
      <c r="AF80" s="211"/>
      <c r="AG80" s="212"/>
      <c r="AH80" s="215"/>
    </row>
    <row r="81" spans="32:34" x14ac:dyDescent="0.3">
      <c r="AF81" s="211"/>
      <c r="AG81" s="212"/>
      <c r="AH81" s="215"/>
    </row>
    <row r="82" spans="32:34" x14ac:dyDescent="0.3">
      <c r="AF82" s="211"/>
      <c r="AG82" s="212"/>
      <c r="AH82" s="215"/>
    </row>
    <row r="83" spans="32:34" x14ac:dyDescent="0.3">
      <c r="AF83" s="211"/>
      <c r="AG83" s="212"/>
      <c r="AH83" s="215"/>
    </row>
    <row r="84" spans="32:34" x14ac:dyDescent="0.3">
      <c r="AF84" s="211"/>
      <c r="AG84" s="212"/>
      <c r="AH84" s="215"/>
    </row>
    <row r="85" spans="32:34" x14ac:dyDescent="0.3">
      <c r="AF85" s="211"/>
      <c r="AG85" s="212"/>
      <c r="AH85" s="215"/>
    </row>
    <row r="86" spans="32:34" x14ac:dyDescent="0.3">
      <c r="AF86" s="211"/>
      <c r="AG86" s="212"/>
      <c r="AH86" s="215"/>
    </row>
    <row r="87" spans="32:34" x14ac:dyDescent="0.3">
      <c r="AF87" s="211"/>
      <c r="AG87" s="212"/>
      <c r="AH87" s="215"/>
    </row>
    <row r="88" spans="32:34" x14ac:dyDescent="0.3">
      <c r="AF88" s="211"/>
      <c r="AG88" s="212"/>
      <c r="AH88" s="215"/>
    </row>
    <row r="89" spans="32:34" x14ac:dyDescent="0.3">
      <c r="AF89" s="211"/>
      <c r="AG89" s="212"/>
      <c r="AH89" s="215"/>
    </row>
    <row r="90" spans="32:34" x14ac:dyDescent="0.3">
      <c r="AF90" s="211"/>
      <c r="AG90" s="212"/>
      <c r="AH90" s="215"/>
    </row>
    <row r="91" spans="32:34" x14ac:dyDescent="0.3">
      <c r="AF91" s="211"/>
      <c r="AG91" s="212"/>
      <c r="AH91" s="215"/>
    </row>
    <row r="92" spans="32:34" x14ac:dyDescent="0.3">
      <c r="AF92" s="211"/>
      <c r="AG92" s="212"/>
      <c r="AH92" s="215"/>
    </row>
    <row r="93" spans="32:34" x14ac:dyDescent="0.3">
      <c r="AF93" s="211"/>
      <c r="AG93" s="212"/>
      <c r="AH93" s="215"/>
    </row>
    <row r="94" spans="32:34" x14ac:dyDescent="0.3">
      <c r="AF94" s="211"/>
      <c r="AG94" s="212"/>
      <c r="AH94" s="215"/>
    </row>
    <row r="95" spans="32:34" x14ac:dyDescent="0.3">
      <c r="AF95" s="211"/>
      <c r="AG95" s="212"/>
      <c r="AH95" s="215"/>
    </row>
    <row r="96" spans="32:34" x14ac:dyDescent="0.3">
      <c r="AF96" s="211"/>
      <c r="AG96" s="212"/>
      <c r="AH96" s="215"/>
    </row>
    <row r="97" spans="32:34" x14ac:dyDescent="0.3">
      <c r="AF97" s="211"/>
      <c r="AG97" s="212"/>
      <c r="AH97" s="215"/>
    </row>
    <row r="98" spans="32:34" x14ac:dyDescent="0.3">
      <c r="AF98" s="211"/>
      <c r="AG98" s="212"/>
      <c r="AH98" s="215"/>
    </row>
    <row r="99" spans="32:34" x14ac:dyDescent="0.3">
      <c r="AF99" s="211"/>
      <c r="AG99" s="212"/>
      <c r="AH99" s="215"/>
    </row>
    <row r="100" spans="32:34" x14ac:dyDescent="0.3">
      <c r="AF100" s="211"/>
      <c r="AG100" s="212"/>
      <c r="AH100" s="215"/>
    </row>
    <row r="101" spans="32:34" x14ac:dyDescent="0.3">
      <c r="AF101" s="211"/>
      <c r="AG101" s="212"/>
      <c r="AH101" s="215"/>
    </row>
    <row r="102" spans="32:34" x14ac:dyDescent="0.3">
      <c r="AF102" s="211"/>
      <c r="AG102" s="212"/>
      <c r="AH102" s="215"/>
    </row>
    <row r="103" spans="32:34" x14ac:dyDescent="0.3">
      <c r="AF103" s="211"/>
      <c r="AG103" s="212"/>
      <c r="AH103" s="215"/>
    </row>
    <row r="104" spans="32:34" x14ac:dyDescent="0.3">
      <c r="AF104" s="211"/>
      <c r="AG104" s="212"/>
      <c r="AH104" s="215"/>
    </row>
    <row r="105" spans="32:34" x14ac:dyDescent="0.3">
      <c r="AF105" s="211"/>
      <c r="AG105" s="212"/>
      <c r="AH105" s="215"/>
    </row>
    <row r="106" spans="32:34" x14ac:dyDescent="0.3">
      <c r="AF106" s="211"/>
      <c r="AG106" s="212"/>
      <c r="AH106" s="212"/>
    </row>
    <row r="107" spans="32:34" x14ac:dyDescent="0.3">
      <c r="AF107" s="211"/>
      <c r="AG107" s="212"/>
      <c r="AH107" s="212"/>
    </row>
    <row r="108" spans="32:34" x14ac:dyDescent="0.3">
      <c r="AF108" s="211"/>
      <c r="AG108" s="212"/>
      <c r="AH108" s="212"/>
    </row>
    <row r="109" spans="32:34" x14ac:dyDescent="0.3">
      <c r="AF109" s="211"/>
      <c r="AG109" s="212"/>
      <c r="AH109" s="212"/>
    </row>
    <row r="110" spans="32:34" x14ac:dyDescent="0.3">
      <c r="AF110" s="211"/>
      <c r="AG110" s="212"/>
      <c r="AH110" s="212"/>
    </row>
    <row r="111" spans="32:34" x14ac:dyDescent="0.3">
      <c r="AF111" s="211"/>
      <c r="AG111" s="212"/>
      <c r="AH111" s="212"/>
    </row>
    <row r="112" spans="32:34" x14ac:dyDescent="0.3">
      <c r="AF112" s="211"/>
      <c r="AG112" s="212"/>
      <c r="AH112" s="212"/>
    </row>
    <row r="113" spans="32:34" x14ac:dyDescent="0.3">
      <c r="AF113" s="211"/>
      <c r="AG113" s="212"/>
      <c r="AH113" s="212"/>
    </row>
    <row r="114" spans="32:34" x14ac:dyDescent="0.3">
      <c r="AF114" s="213"/>
      <c r="AG114" s="212"/>
      <c r="AH114" s="212"/>
    </row>
    <row r="115" spans="32:34" x14ac:dyDescent="0.3">
      <c r="AF115" s="213"/>
      <c r="AG115" s="212"/>
      <c r="AH115" s="212"/>
    </row>
    <row r="116" spans="32:34" x14ac:dyDescent="0.3">
      <c r="AF116" s="213"/>
      <c r="AG116" s="212"/>
      <c r="AH116" s="212"/>
    </row>
    <row r="117" spans="32:34" x14ac:dyDescent="0.3">
      <c r="AF117" s="213"/>
      <c r="AG117" s="212"/>
      <c r="AH117" s="212"/>
    </row>
    <row r="118" spans="32:34" x14ac:dyDescent="0.3">
      <c r="AF118" s="213"/>
      <c r="AG118" s="212"/>
      <c r="AH118" s="212"/>
    </row>
    <row r="119" spans="32:34" x14ac:dyDescent="0.3">
      <c r="AF119" s="213"/>
      <c r="AG119" s="212"/>
      <c r="AH119" s="212"/>
    </row>
    <row r="120" spans="32:34" x14ac:dyDescent="0.3">
      <c r="AF120" s="213"/>
      <c r="AG120" s="212"/>
      <c r="AH120" s="212"/>
    </row>
    <row r="121" spans="32:34" x14ac:dyDescent="0.3">
      <c r="AF121" s="213"/>
      <c r="AG121" s="212"/>
      <c r="AH121" s="212"/>
    </row>
    <row r="122" spans="32:34" x14ac:dyDescent="0.3">
      <c r="AF122" s="213"/>
      <c r="AG122" s="212"/>
      <c r="AH122" s="212"/>
    </row>
    <row r="123" spans="32:34" x14ac:dyDescent="0.3">
      <c r="AF123" s="213"/>
      <c r="AG123" s="212"/>
      <c r="AH123" s="212"/>
    </row>
    <row r="124" spans="32:34" x14ac:dyDescent="0.3">
      <c r="AF124" s="213"/>
      <c r="AG124" s="212"/>
      <c r="AH124" s="212"/>
    </row>
    <row r="125" spans="32:34" x14ac:dyDescent="0.3">
      <c r="AF125" s="213"/>
      <c r="AG125" s="212"/>
      <c r="AH125" s="212"/>
    </row>
    <row r="126" spans="32:34" x14ac:dyDescent="0.3">
      <c r="AF126" s="213"/>
      <c r="AG126" s="212"/>
      <c r="AH126" s="212"/>
    </row>
    <row r="127" spans="32:34" x14ac:dyDescent="0.3">
      <c r="AF127" s="213"/>
      <c r="AG127" s="212"/>
      <c r="AH127" s="212"/>
    </row>
    <row r="128" spans="32:34" x14ac:dyDescent="0.3">
      <c r="AF128" s="213"/>
      <c r="AG128" s="212"/>
      <c r="AH128" s="212"/>
    </row>
    <row r="129" spans="32:34" x14ac:dyDescent="0.3">
      <c r="AF129" s="213"/>
      <c r="AG129" s="212"/>
      <c r="AH129" s="212"/>
    </row>
    <row r="130" spans="32:34" x14ac:dyDescent="0.3">
      <c r="AF130" s="213"/>
      <c r="AG130" s="212"/>
      <c r="AH130" s="212"/>
    </row>
    <row r="131" spans="32:34" x14ac:dyDescent="0.3">
      <c r="AF131" s="213"/>
      <c r="AG131" s="212"/>
      <c r="AH131" s="212"/>
    </row>
    <row r="132" spans="32:34" x14ac:dyDescent="0.3">
      <c r="AF132" s="213"/>
      <c r="AG132" s="212"/>
      <c r="AH132" s="212"/>
    </row>
    <row r="133" spans="32:34" x14ac:dyDescent="0.3">
      <c r="AF133" s="213"/>
      <c r="AG133" s="212"/>
      <c r="AH133" s="212"/>
    </row>
    <row r="134" spans="32:34" x14ac:dyDescent="0.3">
      <c r="AF134" s="213"/>
      <c r="AG134" s="212"/>
      <c r="AH134" s="212"/>
    </row>
    <row r="135" spans="32:34" x14ac:dyDescent="0.3">
      <c r="AF135" s="213"/>
      <c r="AG135" s="212"/>
      <c r="AH135" s="212"/>
    </row>
    <row r="136" spans="32:34" x14ac:dyDescent="0.3">
      <c r="AF136" s="213"/>
      <c r="AG136" s="216"/>
      <c r="AH136" s="216"/>
    </row>
  </sheetData>
  <mergeCells count="19">
    <mergeCell ref="AN2:AY2"/>
    <mergeCell ref="A3:L4"/>
    <mergeCell ref="M3:O4"/>
    <mergeCell ref="AZ3:BB3"/>
    <mergeCell ref="AZ4:AZ5"/>
    <mergeCell ref="AT3:AV3"/>
    <mergeCell ref="AW3:AY3"/>
    <mergeCell ref="AO5:AP5"/>
    <mergeCell ref="AR5:AS5"/>
    <mergeCell ref="AU5:AV5"/>
    <mergeCell ref="AQ4:AQ5"/>
    <mergeCell ref="AT4:AT5"/>
    <mergeCell ref="AW4:AW5"/>
    <mergeCell ref="AD3:AK3"/>
    <mergeCell ref="U3:AC3"/>
    <mergeCell ref="P3:T4"/>
    <mergeCell ref="AN3:AP3"/>
    <mergeCell ref="AQ3:AS3"/>
    <mergeCell ref="AN4:AN5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58:F1048572" xr:uid="{00000000-0002-0000-0500-000000000000}">
      <formula1>"0,1,2,3,4,5,6,7,8,9,10,11"</formula1>
    </dataValidation>
    <dataValidation type="whole" allowBlank="1" showInputMessage="1" showErrorMessage="1" sqref="M6:U57 Z51:Z57 Y7:Y57 Y6:AB6 AJ6:AL57 AC44:AE44 AC40:AE40 AC6:AE26 M59:AL60 M61:AE136 AI61:AL136 AC46:AC49 AC36:AC37 AC28:AC34 M137:AL1048572 AD27:AE39 AD41:AE43 AD45:AE57 Z7:AB50" xr:uid="{00000000-0002-0000-05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7" xr:uid="{00000000-0002-0000-05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4"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>
    <pageSetUpPr fitToPage="1"/>
  </sheetPr>
  <dimension ref="A1:AY56"/>
  <sheetViews>
    <sheetView zoomScaleNormal="100" zoomScaleSheetLayoutView="75" workbookViewId="0">
      <pane ySplit="5" topLeftCell="A32" activePane="bottomLeft" state="frozen"/>
      <selection pane="bottomLeft" activeCell="I36" sqref="I36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3" width="12.375" style="4" bestFit="1" customWidth="1"/>
    <col min="4" max="5" width="9.625" style="4" customWidth="1"/>
    <col min="6" max="6" width="9.375" style="5" bestFit="1" customWidth="1"/>
    <col min="7" max="10" width="11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20" width="11.125" style="13" customWidth="1"/>
    <col min="21" max="21" width="10" style="13" customWidth="1"/>
    <col min="22" max="23" width="14.5" style="13" bestFit="1" customWidth="1"/>
    <col min="24" max="24" width="18.875" style="13" bestFit="1" customWidth="1"/>
    <col min="25" max="29" width="10" style="13" customWidth="1"/>
    <col min="30" max="30" width="10.375" style="13" bestFit="1" customWidth="1"/>
    <col min="31" max="31" width="11" style="13" bestFit="1" customWidth="1"/>
    <col min="32" max="32" width="9" style="13" customWidth="1"/>
    <col min="33" max="33" width="9" style="13" bestFit="1" customWidth="1"/>
    <col min="34" max="34" width="14.125" style="13" bestFit="1" customWidth="1"/>
    <col min="35" max="35" width="9" style="13" bestFit="1" customWidth="1"/>
    <col min="36" max="36" width="9" style="13" customWidth="1"/>
    <col min="37" max="38" width="9.5" style="13" customWidth="1"/>
    <col min="39" max="39" width="3.25" customWidth="1"/>
    <col min="40" max="51" width="11" customWidth="1"/>
  </cols>
  <sheetData>
    <row r="1" spans="1:51" ht="37.5" x14ac:dyDescent="0.3">
      <c r="A1" s="25"/>
      <c r="B1" s="25"/>
      <c r="C1" s="11"/>
      <c r="D1" s="11"/>
      <c r="E1" s="11"/>
      <c r="O1" s="10"/>
      <c r="P1" s="17" t="s">
        <v>275</v>
      </c>
    </row>
    <row r="2" spans="1:51" ht="44.25" customHeight="1" x14ac:dyDescent="0.3">
      <c r="J2" s="7"/>
      <c r="AL2" s="4"/>
      <c r="AN2" s="332" t="s">
        <v>566</v>
      </c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</row>
    <row r="3" spans="1:51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4"/>
      <c r="P3" s="324" t="s">
        <v>44</v>
      </c>
      <c r="Q3" s="325"/>
      <c r="R3" s="325"/>
      <c r="S3" s="325"/>
      <c r="T3" s="326"/>
      <c r="U3" s="321" t="s">
        <v>451</v>
      </c>
      <c r="V3" s="322"/>
      <c r="W3" s="322"/>
      <c r="X3" s="322"/>
      <c r="Y3" s="322"/>
      <c r="Z3" s="322"/>
      <c r="AA3" s="322"/>
      <c r="AB3" s="322"/>
      <c r="AC3" s="323"/>
      <c r="AD3" s="320" t="s">
        <v>453</v>
      </c>
      <c r="AE3" s="320"/>
      <c r="AF3" s="320"/>
      <c r="AG3" s="320"/>
      <c r="AH3" s="320"/>
      <c r="AI3" s="320"/>
      <c r="AJ3" s="320"/>
      <c r="AK3" s="320"/>
      <c r="AL3" s="16"/>
      <c r="AN3" s="330" t="s">
        <v>94</v>
      </c>
      <c r="AO3" s="330"/>
      <c r="AP3" s="330"/>
      <c r="AQ3" s="330" t="s">
        <v>98</v>
      </c>
      <c r="AR3" s="330"/>
      <c r="AS3" s="330"/>
      <c r="AT3" s="330" t="s">
        <v>467</v>
      </c>
      <c r="AU3" s="330"/>
      <c r="AV3" s="330"/>
      <c r="AW3" s="330" t="s">
        <v>37</v>
      </c>
      <c r="AX3" s="330"/>
      <c r="AY3" s="330"/>
    </row>
    <row r="4" spans="1:51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4"/>
      <c r="P4" s="327"/>
      <c r="Q4" s="328"/>
      <c r="R4" s="328"/>
      <c r="S4" s="328"/>
      <c r="T4" s="329"/>
      <c r="U4" s="15" t="s">
        <v>374</v>
      </c>
      <c r="V4" s="15" t="s">
        <v>7</v>
      </c>
      <c r="W4" s="15" t="s">
        <v>82</v>
      </c>
      <c r="X4" s="15" t="s">
        <v>43</v>
      </c>
      <c r="Y4" s="15" t="s">
        <v>315</v>
      </c>
      <c r="Z4" s="59" t="s">
        <v>294</v>
      </c>
      <c r="AA4" s="15" t="s">
        <v>125</v>
      </c>
      <c r="AB4" s="15" t="s">
        <v>405</v>
      </c>
      <c r="AC4" s="15" t="s">
        <v>121</v>
      </c>
      <c r="AD4" s="53" t="s">
        <v>304</v>
      </c>
      <c r="AE4" s="53" t="s">
        <v>421</v>
      </c>
      <c r="AF4" s="53" t="s">
        <v>94</v>
      </c>
      <c r="AG4" s="53" t="s">
        <v>98</v>
      </c>
      <c r="AH4" s="182" t="s">
        <v>467</v>
      </c>
      <c r="AI4" s="53" t="s">
        <v>37</v>
      </c>
      <c r="AJ4" s="16" t="s">
        <v>39</v>
      </c>
      <c r="AK4" s="16" t="s">
        <v>430</v>
      </c>
      <c r="AL4" s="16" t="s">
        <v>102</v>
      </c>
      <c r="AN4" s="330" t="s">
        <v>401</v>
      </c>
      <c r="AO4" s="60" t="s">
        <v>408</v>
      </c>
      <c r="AP4" s="60" t="s">
        <v>391</v>
      </c>
      <c r="AQ4" s="330" t="s">
        <v>401</v>
      </c>
      <c r="AR4" s="60" t="s">
        <v>408</v>
      </c>
      <c r="AS4" s="60" t="s">
        <v>391</v>
      </c>
      <c r="AT4" s="330" t="s">
        <v>401</v>
      </c>
      <c r="AU4" s="60" t="s">
        <v>408</v>
      </c>
      <c r="AV4" s="60" t="s">
        <v>391</v>
      </c>
      <c r="AW4" s="330" t="s">
        <v>401</v>
      </c>
      <c r="AX4" s="60" t="s">
        <v>408</v>
      </c>
      <c r="AY4" s="60" t="s">
        <v>391</v>
      </c>
    </row>
    <row r="5" spans="1:51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6" t="s">
        <v>33</v>
      </c>
      <c r="P5" s="14" t="s">
        <v>65</v>
      </c>
      <c r="Q5" s="14" t="s">
        <v>317</v>
      </c>
      <c r="R5" s="14" t="s">
        <v>96</v>
      </c>
      <c r="S5" s="14" t="s">
        <v>88</v>
      </c>
      <c r="T5" s="14" t="s">
        <v>47</v>
      </c>
      <c r="U5" s="57"/>
      <c r="V5" s="57" t="s">
        <v>483</v>
      </c>
      <c r="W5" s="57" t="s">
        <v>528</v>
      </c>
      <c r="X5" s="57" t="s">
        <v>483</v>
      </c>
      <c r="Y5" s="57"/>
      <c r="Z5" s="57"/>
      <c r="AA5" s="15"/>
      <c r="AB5" s="15"/>
      <c r="AC5" s="15"/>
      <c r="AD5" s="55" t="s">
        <v>204</v>
      </c>
      <c r="AE5" s="54" t="s">
        <v>79</v>
      </c>
      <c r="AF5" s="54" t="s">
        <v>239</v>
      </c>
      <c r="AG5" s="54" t="s">
        <v>524</v>
      </c>
      <c r="AH5" s="54" t="s">
        <v>216</v>
      </c>
      <c r="AI5" s="54" t="s">
        <v>571</v>
      </c>
      <c r="AJ5" s="56"/>
      <c r="AK5" s="56"/>
      <c r="AL5" s="56"/>
      <c r="AN5" s="330"/>
      <c r="AO5" s="331" t="s">
        <v>239</v>
      </c>
      <c r="AP5" s="331"/>
      <c r="AQ5" s="330"/>
      <c r="AR5" s="331" t="s">
        <v>232</v>
      </c>
      <c r="AS5" s="331"/>
      <c r="AT5" s="330"/>
      <c r="AU5" s="331" t="s">
        <v>258</v>
      </c>
      <c r="AV5" s="331"/>
      <c r="AW5" s="330"/>
      <c r="AX5" s="61" t="s">
        <v>495</v>
      </c>
      <c r="AY5" s="61" t="s">
        <v>469</v>
      </c>
    </row>
    <row r="6" spans="1:51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f ca="1">VLOOKUP($A6,INDIRECT("인사기본정보!$B:$L"),11,0)</f>
        <v>0</v>
      </c>
      <c r="G6" s="49"/>
      <c r="H6" s="49"/>
      <c r="I6" s="49"/>
      <c r="J6" s="151">
        <f>ROUNDUP(((U6+Z6)/209),1)</f>
        <v>0</v>
      </c>
      <c r="K6" s="151">
        <f>((U6+Z6)/209)*1.5</f>
        <v>0</v>
      </c>
      <c r="L6" s="151">
        <f>K6*0.5</f>
        <v>0</v>
      </c>
      <c r="M6" s="181"/>
      <c r="N6" s="181"/>
      <c r="O6" s="181"/>
      <c r="P6" s="34">
        <f>SUM(U6:AC6)</f>
        <v>0</v>
      </c>
      <c r="Q6" s="152">
        <f t="shared" ref="Q6:Q21" si="0">IF(Z6&gt;100000,100000,Z6)</f>
        <v>0</v>
      </c>
      <c r="R6" s="34">
        <f t="shared" ref="R6:R21" si="1">P6-Q6</f>
        <v>0</v>
      </c>
      <c r="S6" s="34">
        <f t="shared" ref="S6:S21" si="2">SUM(AD6:AK6)</f>
        <v>0</v>
      </c>
      <c r="T6" s="34">
        <f t="shared" ref="T6:T21" si="3">P6-S6</f>
        <v>0</v>
      </c>
      <c r="U6" s="24"/>
      <c r="V6" s="34"/>
      <c r="W6" s="34"/>
      <c r="X6" s="34"/>
      <c r="Y6" s="24"/>
      <c r="Z6" s="24"/>
      <c r="AA6" s="24"/>
      <c r="AB6" s="24"/>
      <c r="AC6" s="24"/>
      <c r="AD6" s="34">
        <f>IF(R6&gt;1060000,INDEX(간이세액표!A:L,MATCH(R6,간이세액표!A:A,3),F6+3),0)</f>
        <v>0</v>
      </c>
      <c r="AE6" s="34">
        <f t="shared" ref="AE6:AE50" si="4">ROUNDDOWN(AD6/10,-1)</f>
        <v>0</v>
      </c>
      <c r="AF6" s="46">
        <f t="shared" ref="AF6:AF50" si="5">AO6</f>
        <v>0</v>
      </c>
      <c r="AG6" s="46">
        <f t="shared" ref="AG6:AG50" si="6">AR6</f>
        <v>0</v>
      </c>
      <c r="AH6" s="46">
        <f t="shared" ref="AH6:AH50" si="7">AU6</f>
        <v>0</v>
      </c>
      <c r="AI6" s="46">
        <f t="shared" ref="AI6:AI50" si="8">AX6</f>
        <v>0</v>
      </c>
      <c r="AJ6" s="24"/>
      <c r="AK6" s="24">
        <v>0</v>
      </c>
      <c r="AL6" s="24">
        <v>0</v>
      </c>
      <c r="AN6" s="49">
        <f>SUM(AO6:AP6)</f>
        <v>0</v>
      </c>
      <c r="AO6" s="49">
        <f>ROUNDDOWN(G6*'4대보험공제요율표'!$D$4,-1)</f>
        <v>0</v>
      </c>
      <c r="AP6" s="49">
        <f>ROUNDDOWN(G6*'4대보험공제요율표'!$D$5,-1)</f>
        <v>0</v>
      </c>
      <c r="AQ6" s="49">
        <f>SUM(AR6:AS6)</f>
        <v>0</v>
      </c>
      <c r="AR6" s="49">
        <f>ROUNDDOWN(H6*'4대보험공제요율표'!$D$6,-1)</f>
        <v>0</v>
      </c>
      <c r="AS6" s="49">
        <f>ROUNDDOWN(H6*'4대보험공제요율표'!$D$7,-1)</f>
        <v>0</v>
      </c>
      <c r="AT6" s="49">
        <f>SUM(AU6:AV6)</f>
        <v>0</v>
      </c>
      <c r="AU6" s="49">
        <f>ROUNDDOWN(AR6*'4대보험공제요율표'!$D$8,-1)</f>
        <v>0</v>
      </c>
      <c r="AV6" s="49">
        <f>ROUNDDOWN(AS6*'4대보험공제요율표'!$D$8,-1)</f>
        <v>0</v>
      </c>
      <c r="AW6" s="49">
        <f>SUM(AX6:AY6)</f>
        <v>0</v>
      </c>
      <c r="AX6" s="49">
        <f>ROUNDDOWN(I6*'4대보험공제요율표'!$D$10,-1)</f>
        <v>0</v>
      </c>
      <c r="AY6" s="49">
        <f>ROUNDDOWN(I6*'4대보험공제요율표'!$D$11,-1)</f>
        <v>0</v>
      </c>
    </row>
    <row r="7" spans="1:51" x14ac:dyDescent="0.3">
      <c r="A7" s="47">
        <v>2</v>
      </c>
      <c r="B7" s="94" t="str">
        <f t="shared" ref="B7:B50" ca="1" si="9">VLOOKUP($A7,INDIRECT("인사기본정보!$B:$K"),2,0)</f>
        <v>이성실</v>
      </c>
      <c r="C7" s="94" t="str">
        <f t="shared" ref="C7:C50" ca="1" si="10">VLOOKUP($A7,INDIRECT("인사기본정보!$B:$K"),3,0)</f>
        <v>741204-2******</v>
      </c>
      <c r="D7" s="94" t="str">
        <f t="shared" ref="D7:D50" ca="1" si="11">VLOOKUP($A7,INDIRECT("인사기본정보!$B:$K"),4,0)</f>
        <v>501여단 본부</v>
      </c>
      <c r="E7" s="94" t="str">
        <f t="shared" ref="E7:E50" ca="1" si="12">VLOOKUP($A7,INDIRECT("인사기본정보!$B:$K"),5,0)</f>
        <v>민간조리원</v>
      </c>
      <c r="F7" s="95">
        <f t="shared" ref="F7:F50" ca="1" si="13">VLOOKUP($A7,INDIRECT("인사기본정보!$B:$L"),11,0)</f>
        <v>0</v>
      </c>
      <c r="G7" s="49"/>
      <c r="H7" s="49"/>
      <c r="I7" s="49"/>
      <c r="J7" s="151">
        <f t="shared" ref="J7:J50" si="14">ROUNDUP(((U7+Z7)/209),1)</f>
        <v>0</v>
      </c>
      <c r="K7" s="151">
        <f t="shared" ref="K7:K50" si="15">((U7+Z7)/209)*1.5</f>
        <v>0</v>
      </c>
      <c r="L7" s="151">
        <f t="shared" ref="L7:L50" si="16">K7*0.5</f>
        <v>0</v>
      </c>
      <c r="M7" s="23"/>
      <c r="N7" s="23"/>
      <c r="O7" s="23"/>
      <c r="P7" s="34">
        <f>SUM(U7:AC7)</f>
        <v>0</v>
      </c>
      <c r="Q7" s="152">
        <f t="shared" si="0"/>
        <v>0</v>
      </c>
      <c r="R7" s="34">
        <f t="shared" si="1"/>
        <v>0</v>
      </c>
      <c r="S7" s="34">
        <f t="shared" si="2"/>
        <v>0</v>
      </c>
      <c r="T7" s="34">
        <f t="shared" si="3"/>
        <v>0</v>
      </c>
      <c r="U7" s="24"/>
      <c r="V7" s="34"/>
      <c r="W7" s="34"/>
      <c r="X7" s="34"/>
      <c r="Y7" s="24"/>
      <c r="Z7" s="24"/>
      <c r="AA7" s="24"/>
      <c r="AB7" s="24"/>
      <c r="AC7" s="24"/>
      <c r="AD7" s="34">
        <f>IF(R7&gt;1060000,INDEX(간이세액표!A:L,MATCH(R7,간이세액표!A:A,3),F7+3),0)</f>
        <v>0</v>
      </c>
      <c r="AE7" s="34">
        <f t="shared" si="4"/>
        <v>0</v>
      </c>
      <c r="AF7" s="46">
        <f t="shared" si="5"/>
        <v>0</v>
      </c>
      <c r="AG7" s="46">
        <f t="shared" si="6"/>
        <v>0</v>
      </c>
      <c r="AH7" s="46">
        <f t="shared" si="7"/>
        <v>0</v>
      </c>
      <c r="AI7" s="46">
        <f t="shared" si="8"/>
        <v>0</v>
      </c>
      <c r="AJ7" s="24"/>
      <c r="AK7" s="24"/>
      <c r="AL7" s="24"/>
      <c r="AN7" s="49">
        <f t="shared" ref="AN7:AN50" si="17">SUM(AO7:AP7)</f>
        <v>0</v>
      </c>
      <c r="AO7" s="49">
        <f>ROUNDDOWN(G7*'4대보험공제요율표'!$D$4,-1)</f>
        <v>0</v>
      </c>
      <c r="AP7" s="49">
        <f>ROUNDDOWN(G7*'4대보험공제요율표'!$D$5,-1)</f>
        <v>0</v>
      </c>
      <c r="AQ7" s="49">
        <f t="shared" ref="AQ7:AQ50" si="18">SUM(AR7:AS7)</f>
        <v>0</v>
      </c>
      <c r="AR7" s="49">
        <f>ROUNDDOWN(H7*'4대보험공제요율표'!$D$6,-1)</f>
        <v>0</v>
      </c>
      <c r="AS7" s="49">
        <f>ROUNDDOWN(H7*'4대보험공제요율표'!$D$7,-1)</f>
        <v>0</v>
      </c>
      <c r="AT7" s="49">
        <f t="shared" ref="AT7:AT50" si="19">SUM(AU7:AV7)</f>
        <v>0</v>
      </c>
      <c r="AU7" s="49">
        <f>ROUNDDOWN(AR7*'4대보험공제요율표'!$D$8,-1)</f>
        <v>0</v>
      </c>
      <c r="AV7" s="49">
        <f>ROUNDDOWN(AS7*'4대보험공제요율표'!$D$8,-1)</f>
        <v>0</v>
      </c>
      <c r="AW7" s="49">
        <f t="shared" ref="AW7:AW50" si="20">SUM(AX7:AY7)</f>
        <v>0</v>
      </c>
      <c r="AX7" s="49">
        <f>ROUNDDOWN(I7*'4대보험공제요율표'!$D$10,-1)</f>
        <v>0</v>
      </c>
      <c r="AY7" s="49">
        <f>ROUNDDOWN(I7*'4대보험공제요율표'!$D$11,-1)</f>
        <v>0</v>
      </c>
    </row>
    <row r="8" spans="1:51" x14ac:dyDescent="0.3">
      <c r="A8" s="47">
        <v>3</v>
      </c>
      <c r="B8" s="94" t="str">
        <f t="shared" ca="1" si="9"/>
        <v>임세영</v>
      </c>
      <c r="C8" s="94" t="str">
        <f t="shared" ca="1" si="10"/>
        <v>700910-2******</v>
      </c>
      <c r="D8" s="94" t="str">
        <f t="shared" ca="1" si="11"/>
        <v>501여단 1대대</v>
      </c>
      <c r="E8" s="94" t="str">
        <f t="shared" ca="1" si="12"/>
        <v>민간조리원</v>
      </c>
      <c r="F8" s="95">
        <f t="shared" ca="1" si="13"/>
        <v>0</v>
      </c>
      <c r="G8" s="49"/>
      <c r="H8" s="49"/>
      <c r="I8" s="49"/>
      <c r="J8" s="151">
        <f t="shared" si="14"/>
        <v>0</v>
      </c>
      <c r="K8" s="151">
        <f t="shared" si="15"/>
        <v>0</v>
      </c>
      <c r="L8" s="151">
        <f t="shared" si="16"/>
        <v>0</v>
      </c>
      <c r="M8" s="23"/>
      <c r="N8" s="23"/>
      <c r="O8" s="23"/>
      <c r="P8" s="34">
        <f t="shared" ref="P8:P50" si="21">SUM(U8:AC8)</f>
        <v>0</v>
      </c>
      <c r="Q8" s="152">
        <f t="shared" si="0"/>
        <v>0</v>
      </c>
      <c r="R8" s="34">
        <f t="shared" si="1"/>
        <v>0</v>
      </c>
      <c r="S8" s="34">
        <f t="shared" si="2"/>
        <v>0</v>
      </c>
      <c r="T8" s="34">
        <f t="shared" si="3"/>
        <v>0</v>
      </c>
      <c r="U8" s="24"/>
      <c r="V8" s="34"/>
      <c r="W8" s="34"/>
      <c r="X8" s="34"/>
      <c r="Y8" s="24"/>
      <c r="Z8" s="24"/>
      <c r="AA8" s="24"/>
      <c r="AB8" s="24"/>
      <c r="AC8" s="24"/>
      <c r="AD8" s="34">
        <f>IF(R8&gt;1060000,INDEX(간이세액표!A:L,MATCH(R8,간이세액표!A:A,3),F8+3),0)</f>
        <v>0</v>
      </c>
      <c r="AE8" s="34">
        <f t="shared" si="4"/>
        <v>0</v>
      </c>
      <c r="AF8" s="46">
        <f t="shared" si="5"/>
        <v>0</v>
      </c>
      <c r="AG8" s="46">
        <f t="shared" si="6"/>
        <v>0</v>
      </c>
      <c r="AH8" s="46">
        <f t="shared" si="7"/>
        <v>0</v>
      </c>
      <c r="AI8" s="46">
        <f t="shared" si="8"/>
        <v>0</v>
      </c>
      <c r="AJ8" s="24"/>
      <c r="AK8" s="24"/>
      <c r="AL8" s="24"/>
      <c r="AN8" s="49">
        <f t="shared" si="17"/>
        <v>0</v>
      </c>
      <c r="AO8" s="49">
        <f>ROUNDDOWN(G8*'4대보험공제요율표'!$D$4,-1)</f>
        <v>0</v>
      </c>
      <c r="AP8" s="49">
        <f>ROUNDDOWN(G8*'4대보험공제요율표'!$D$5,-1)</f>
        <v>0</v>
      </c>
      <c r="AQ8" s="49">
        <f t="shared" si="18"/>
        <v>0</v>
      </c>
      <c r="AR8" s="49">
        <f>ROUNDDOWN(H8*'4대보험공제요율표'!$D$6,-1)</f>
        <v>0</v>
      </c>
      <c r="AS8" s="49">
        <f>ROUNDDOWN(H8*'4대보험공제요율표'!$D$7,-1)</f>
        <v>0</v>
      </c>
      <c r="AT8" s="49">
        <f t="shared" si="19"/>
        <v>0</v>
      </c>
      <c r="AU8" s="49">
        <f>ROUNDDOWN(AR8*'4대보험공제요율표'!$D$8,-1)</f>
        <v>0</v>
      </c>
      <c r="AV8" s="49">
        <f>ROUNDDOWN(AS8*'4대보험공제요율표'!$D$8,-1)</f>
        <v>0</v>
      </c>
      <c r="AW8" s="49">
        <f t="shared" si="20"/>
        <v>0</v>
      </c>
      <c r="AX8" s="49">
        <f>ROUNDDOWN(I8*'4대보험공제요율표'!$D$10,-1)</f>
        <v>0</v>
      </c>
      <c r="AY8" s="49">
        <f>ROUNDDOWN(I8*'4대보험공제요율표'!$D$11,-1)</f>
        <v>0</v>
      </c>
    </row>
    <row r="9" spans="1:51" x14ac:dyDescent="0.3">
      <c r="A9" s="47">
        <v>4</v>
      </c>
      <c r="B9" s="94" t="str">
        <f t="shared" ca="1" si="9"/>
        <v>김서정</v>
      </c>
      <c r="C9" s="94" t="str">
        <f t="shared" ca="1" si="10"/>
        <v>780828-2******</v>
      </c>
      <c r="D9" s="94" t="str">
        <f t="shared" ca="1" si="11"/>
        <v>501여단 4대대</v>
      </c>
      <c r="E9" s="94" t="str">
        <f t="shared" ca="1" si="12"/>
        <v>민간조리원</v>
      </c>
      <c r="F9" s="95">
        <f t="shared" ca="1" si="13"/>
        <v>0</v>
      </c>
      <c r="G9" s="49"/>
      <c r="H9" s="49"/>
      <c r="I9" s="49"/>
      <c r="J9" s="151">
        <f t="shared" si="14"/>
        <v>0</v>
      </c>
      <c r="K9" s="151">
        <f t="shared" si="15"/>
        <v>0</v>
      </c>
      <c r="L9" s="151">
        <f t="shared" si="16"/>
        <v>0</v>
      </c>
      <c r="M9" s="23"/>
      <c r="N9" s="23"/>
      <c r="O9" s="23"/>
      <c r="P9" s="34">
        <f t="shared" si="21"/>
        <v>0</v>
      </c>
      <c r="Q9" s="152">
        <f t="shared" si="0"/>
        <v>0</v>
      </c>
      <c r="R9" s="34">
        <f t="shared" si="1"/>
        <v>0</v>
      </c>
      <c r="S9" s="34">
        <f t="shared" si="2"/>
        <v>0</v>
      </c>
      <c r="T9" s="34">
        <f t="shared" si="3"/>
        <v>0</v>
      </c>
      <c r="U9" s="24"/>
      <c r="V9" s="34"/>
      <c r="W9" s="34"/>
      <c r="X9" s="34"/>
      <c r="Y9" s="24"/>
      <c r="Z9" s="24"/>
      <c r="AA9" s="24"/>
      <c r="AB9" s="24"/>
      <c r="AC9" s="24"/>
      <c r="AD9" s="34">
        <f>IF(R9&gt;1060000,INDEX(간이세액표!A:L,MATCH(R9,간이세액표!A:A,3),F9+3),0)</f>
        <v>0</v>
      </c>
      <c r="AE9" s="34">
        <f t="shared" si="4"/>
        <v>0</v>
      </c>
      <c r="AF9" s="46">
        <f t="shared" si="5"/>
        <v>0</v>
      </c>
      <c r="AG9" s="46">
        <f t="shared" si="6"/>
        <v>0</v>
      </c>
      <c r="AH9" s="46">
        <f t="shared" si="7"/>
        <v>0</v>
      </c>
      <c r="AI9" s="46">
        <f t="shared" si="8"/>
        <v>0</v>
      </c>
      <c r="AJ9" s="24"/>
      <c r="AK9" s="24"/>
      <c r="AL9" s="24"/>
      <c r="AN9" s="49">
        <f t="shared" si="17"/>
        <v>0</v>
      </c>
      <c r="AO9" s="49">
        <f>ROUNDDOWN(G9*'4대보험공제요율표'!$D$4,-1)</f>
        <v>0</v>
      </c>
      <c r="AP9" s="49">
        <f>ROUNDDOWN(G9*'4대보험공제요율표'!$D$5,-1)</f>
        <v>0</v>
      </c>
      <c r="AQ9" s="49">
        <f t="shared" si="18"/>
        <v>0</v>
      </c>
      <c r="AR9" s="49">
        <f>ROUNDDOWN(H9*'4대보험공제요율표'!$D$6,-1)</f>
        <v>0</v>
      </c>
      <c r="AS9" s="49">
        <f>ROUNDDOWN(H9*'4대보험공제요율표'!$D$7,-1)</f>
        <v>0</v>
      </c>
      <c r="AT9" s="49">
        <f t="shared" si="19"/>
        <v>0</v>
      </c>
      <c r="AU9" s="49">
        <f>ROUNDDOWN(AR9*'4대보험공제요율표'!$D$8,-1)</f>
        <v>0</v>
      </c>
      <c r="AV9" s="49">
        <f>ROUNDDOWN(AS9*'4대보험공제요율표'!$D$8,-1)</f>
        <v>0</v>
      </c>
      <c r="AW9" s="49">
        <f t="shared" si="20"/>
        <v>0</v>
      </c>
      <c r="AX9" s="49">
        <f>ROUNDDOWN(I9*'4대보험공제요율표'!$D$10,-1)</f>
        <v>0</v>
      </c>
      <c r="AY9" s="49">
        <f>ROUNDDOWN(I9*'4대보험공제요율표'!$D$11,-1)</f>
        <v>0</v>
      </c>
    </row>
    <row r="10" spans="1:51" x14ac:dyDescent="0.3">
      <c r="A10" s="47">
        <v>5</v>
      </c>
      <c r="B10" s="94" t="str">
        <f t="shared" ca="1" si="9"/>
        <v>윤정여</v>
      </c>
      <c r="C10" s="94" t="str">
        <f t="shared" ca="1" si="10"/>
        <v>691023-2******</v>
      </c>
      <c r="D10" s="94" t="str">
        <f t="shared" ca="1" si="11"/>
        <v>501여단 6대대</v>
      </c>
      <c r="E10" s="94" t="str">
        <f t="shared" ca="1" si="12"/>
        <v>민간조리원</v>
      </c>
      <c r="F10" s="95">
        <f t="shared" ca="1" si="13"/>
        <v>0</v>
      </c>
      <c r="G10" s="49"/>
      <c r="H10" s="49"/>
      <c r="I10" s="49"/>
      <c r="J10" s="151">
        <f t="shared" si="14"/>
        <v>0</v>
      </c>
      <c r="K10" s="151">
        <f t="shared" si="15"/>
        <v>0</v>
      </c>
      <c r="L10" s="151">
        <f t="shared" si="16"/>
        <v>0</v>
      </c>
      <c r="M10" s="23"/>
      <c r="N10" s="23"/>
      <c r="O10" s="23"/>
      <c r="P10" s="34">
        <f t="shared" si="21"/>
        <v>0</v>
      </c>
      <c r="Q10" s="152">
        <f t="shared" si="0"/>
        <v>0</v>
      </c>
      <c r="R10" s="34">
        <f t="shared" si="1"/>
        <v>0</v>
      </c>
      <c r="S10" s="34">
        <f t="shared" si="2"/>
        <v>0</v>
      </c>
      <c r="T10" s="34">
        <f t="shared" si="3"/>
        <v>0</v>
      </c>
      <c r="U10" s="24"/>
      <c r="V10" s="34"/>
      <c r="W10" s="34"/>
      <c r="X10" s="34"/>
      <c r="Y10" s="24"/>
      <c r="Z10" s="24"/>
      <c r="AA10" s="24"/>
      <c r="AB10" s="24"/>
      <c r="AC10" s="24"/>
      <c r="AD10" s="34">
        <f>IF(R10&gt;1060000,INDEX(간이세액표!A:L,MATCH(R10,간이세액표!A:A,3),F10+3),0)</f>
        <v>0</v>
      </c>
      <c r="AE10" s="34">
        <f t="shared" si="4"/>
        <v>0</v>
      </c>
      <c r="AF10" s="46">
        <f t="shared" si="5"/>
        <v>0</v>
      </c>
      <c r="AG10" s="46">
        <f t="shared" si="6"/>
        <v>0</v>
      </c>
      <c r="AH10" s="46">
        <f t="shared" si="7"/>
        <v>0</v>
      </c>
      <c r="AI10" s="46">
        <f t="shared" si="8"/>
        <v>0</v>
      </c>
      <c r="AJ10" s="24"/>
      <c r="AK10" s="24"/>
      <c r="AL10" s="24"/>
      <c r="AN10" s="49">
        <f t="shared" si="17"/>
        <v>0</v>
      </c>
      <c r="AO10" s="49">
        <f>ROUNDDOWN(G10*'4대보험공제요율표'!$D$4,-1)</f>
        <v>0</v>
      </c>
      <c r="AP10" s="49">
        <f>ROUNDDOWN(G10*'4대보험공제요율표'!$D$5,-1)</f>
        <v>0</v>
      </c>
      <c r="AQ10" s="49">
        <f t="shared" si="18"/>
        <v>0</v>
      </c>
      <c r="AR10" s="49">
        <f>ROUNDDOWN(H10*'4대보험공제요율표'!$D$6,-1)</f>
        <v>0</v>
      </c>
      <c r="AS10" s="49">
        <f>ROUNDDOWN(H10*'4대보험공제요율표'!$D$7,-1)</f>
        <v>0</v>
      </c>
      <c r="AT10" s="49">
        <f t="shared" si="19"/>
        <v>0</v>
      </c>
      <c r="AU10" s="49">
        <f>ROUNDDOWN(AR10*'4대보험공제요율표'!$D$8,-1)</f>
        <v>0</v>
      </c>
      <c r="AV10" s="49">
        <f>ROUNDDOWN(AS10*'4대보험공제요율표'!$D$8,-1)</f>
        <v>0</v>
      </c>
      <c r="AW10" s="49">
        <f t="shared" si="20"/>
        <v>0</v>
      </c>
      <c r="AX10" s="49">
        <f>ROUNDDOWN(I10*'4대보험공제요율표'!$D$10,-1)</f>
        <v>0</v>
      </c>
      <c r="AY10" s="49">
        <f>ROUNDDOWN(I10*'4대보험공제요율표'!$D$11,-1)</f>
        <v>0</v>
      </c>
    </row>
    <row r="11" spans="1:51" x14ac:dyDescent="0.3">
      <c r="A11" s="47">
        <v>6</v>
      </c>
      <c r="B11" s="94" t="str">
        <f t="shared" ca="1" si="9"/>
        <v>홍정희</v>
      </c>
      <c r="C11" s="94" t="str">
        <f t="shared" ca="1" si="10"/>
        <v>611210-2******</v>
      </c>
      <c r="D11" s="94" t="str">
        <f t="shared" ca="1" si="11"/>
        <v>501여단 7대대</v>
      </c>
      <c r="E11" s="94" t="str">
        <f t="shared" ca="1" si="12"/>
        <v>민간조리원</v>
      </c>
      <c r="F11" s="95">
        <f t="shared" ca="1" si="13"/>
        <v>0</v>
      </c>
      <c r="G11" s="49"/>
      <c r="H11" s="49"/>
      <c r="I11" s="49"/>
      <c r="J11" s="151">
        <f t="shared" si="14"/>
        <v>0</v>
      </c>
      <c r="K11" s="151">
        <f t="shared" si="15"/>
        <v>0</v>
      </c>
      <c r="L11" s="151">
        <f t="shared" si="16"/>
        <v>0</v>
      </c>
      <c r="M11" s="23"/>
      <c r="N11" s="23"/>
      <c r="O11" s="23"/>
      <c r="P11" s="34">
        <f t="shared" si="21"/>
        <v>0</v>
      </c>
      <c r="Q11" s="152">
        <f t="shared" si="0"/>
        <v>0</v>
      </c>
      <c r="R11" s="34">
        <f t="shared" si="1"/>
        <v>0</v>
      </c>
      <c r="S11" s="34">
        <f t="shared" si="2"/>
        <v>0</v>
      </c>
      <c r="T11" s="34">
        <f t="shared" si="3"/>
        <v>0</v>
      </c>
      <c r="U11" s="24"/>
      <c r="V11" s="34"/>
      <c r="W11" s="34"/>
      <c r="X11" s="34"/>
      <c r="Y11" s="24"/>
      <c r="Z11" s="24"/>
      <c r="AA11" s="24"/>
      <c r="AB11" s="24"/>
      <c r="AC11" s="24"/>
      <c r="AD11" s="34">
        <f>IF(R11&gt;1060000,INDEX(간이세액표!A:L,MATCH(R11,간이세액표!A:A,3),F11+3),0)</f>
        <v>0</v>
      </c>
      <c r="AE11" s="34">
        <f t="shared" si="4"/>
        <v>0</v>
      </c>
      <c r="AF11" s="46">
        <f t="shared" si="5"/>
        <v>0</v>
      </c>
      <c r="AG11" s="46">
        <f t="shared" si="6"/>
        <v>0</v>
      </c>
      <c r="AH11" s="46">
        <f t="shared" si="7"/>
        <v>0</v>
      </c>
      <c r="AI11" s="46">
        <f t="shared" si="8"/>
        <v>0</v>
      </c>
      <c r="AJ11" s="24"/>
      <c r="AK11" s="24"/>
      <c r="AL11" s="24"/>
      <c r="AN11" s="49">
        <f t="shared" si="17"/>
        <v>0</v>
      </c>
      <c r="AO11" s="49">
        <f>ROUNDDOWN(G11*'4대보험공제요율표'!$D$4,-1)</f>
        <v>0</v>
      </c>
      <c r="AP11" s="49">
        <f>ROUNDDOWN(G11*'4대보험공제요율표'!$D$5,-1)</f>
        <v>0</v>
      </c>
      <c r="AQ11" s="49">
        <f t="shared" si="18"/>
        <v>0</v>
      </c>
      <c r="AR11" s="49">
        <f>ROUNDDOWN(H11*'4대보험공제요율표'!$D$6,-1)</f>
        <v>0</v>
      </c>
      <c r="AS11" s="49">
        <f>ROUNDDOWN(H11*'4대보험공제요율표'!$D$7,-1)</f>
        <v>0</v>
      </c>
      <c r="AT11" s="49">
        <f t="shared" si="19"/>
        <v>0</v>
      </c>
      <c r="AU11" s="49">
        <f>ROUNDDOWN(AR11*'4대보험공제요율표'!$D$8,-1)</f>
        <v>0</v>
      </c>
      <c r="AV11" s="49">
        <f>ROUNDDOWN(AS11*'4대보험공제요율표'!$D$8,-1)</f>
        <v>0</v>
      </c>
      <c r="AW11" s="49">
        <f t="shared" si="20"/>
        <v>0</v>
      </c>
      <c r="AX11" s="49">
        <f>ROUNDDOWN(I11*'4대보험공제요율표'!$D$10,-1)</f>
        <v>0</v>
      </c>
      <c r="AY11" s="49">
        <f>ROUNDDOWN(I11*'4대보험공제요율표'!$D$11,-1)</f>
        <v>0</v>
      </c>
    </row>
    <row r="12" spans="1:51" x14ac:dyDescent="0.3">
      <c r="A12" s="47">
        <v>7</v>
      </c>
      <c r="B12" s="94" t="str">
        <f t="shared" ca="1" si="9"/>
        <v>이숙이</v>
      </c>
      <c r="C12" s="94" t="str">
        <f t="shared" ca="1" si="10"/>
        <v>680604-2******</v>
      </c>
      <c r="D12" s="94" t="str">
        <f t="shared" ca="1" si="11"/>
        <v>120여단 본부</v>
      </c>
      <c r="E12" s="94" t="str">
        <f t="shared" ca="1" si="12"/>
        <v>민간조리원</v>
      </c>
      <c r="F12" s="95">
        <f t="shared" ca="1" si="13"/>
        <v>1</v>
      </c>
      <c r="G12" s="49"/>
      <c r="H12" s="49"/>
      <c r="I12" s="49"/>
      <c r="J12" s="151">
        <f t="shared" si="14"/>
        <v>0</v>
      </c>
      <c r="K12" s="151">
        <f t="shared" si="15"/>
        <v>0</v>
      </c>
      <c r="L12" s="151">
        <f t="shared" si="16"/>
        <v>0</v>
      </c>
      <c r="M12" s="23"/>
      <c r="N12" s="23"/>
      <c r="O12" s="23"/>
      <c r="P12" s="34">
        <f t="shared" si="21"/>
        <v>0</v>
      </c>
      <c r="Q12" s="152">
        <f t="shared" si="0"/>
        <v>0</v>
      </c>
      <c r="R12" s="34">
        <f t="shared" si="1"/>
        <v>0</v>
      </c>
      <c r="S12" s="34">
        <f t="shared" si="2"/>
        <v>0</v>
      </c>
      <c r="T12" s="34">
        <f t="shared" si="3"/>
        <v>0</v>
      </c>
      <c r="U12" s="24"/>
      <c r="V12" s="34"/>
      <c r="W12" s="34"/>
      <c r="X12" s="34"/>
      <c r="Y12" s="24"/>
      <c r="Z12" s="24"/>
      <c r="AA12" s="24"/>
      <c r="AB12" s="24"/>
      <c r="AC12" s="24"/>
      <c r="AD12" s="34">
        <f>IF(R12&gt;1060000,INDEX(간이세액표!A:L,MATCH(R12,간이세액표!A:A,3),F12+3),0)</f>
        <v>0</v>
      </c>
      <c r="AE12" s="34">
        <f t="shared" si="4"/>
        <v>0</v>
      </c>
      <c r="AF12" s="46">
        <f t="shared" si="5"/>
        <v>0</v>
      </c>
      <c r="AG12" s="46">
        <f t="shared" si="6"/>
        <v>0</v>
      </c>
      <c r="AH12" s="46">
        <f t="shared" si="7"/>
        <v>0</v>
      </c>
      <c r="AI12" s="46">
        <f t="shared" si="8"/>
        <v>0</v>
      </c>
      <c r="AJ12" s="24"/>
      <c r="AK12" s="24"/>
      <c r="AL12" s="24"/>
      <c r="AN12" s="49">
        <f t="shared" si="17"/>
        <v>0</v>
      </c>
      <c r="AO12" s="49">
        <f>ROUNDDOWN(G12*'4대보험공제요율표'!$D$4,-1)</f>
        <v>0</v>
      </c>
      <c r="AP12" s="49">
        <f>ROUNDDOWN(G12*'4대보험공제요율표'!$D$5,-1)</f>
        <v>0</v>
      </c>
      <c r="AQ12" s="49">
        <f t="shared" si="18"/>
        <v>0</v>
      </c>
      <c r="AR12" s="49">
        <f>ROUNDDOWN(H12*'4대보험공제요율표'!$D$6,-1)</f>
        <v>0</v>
      </c>
      <c r="AS12" s="49">
        <f>ROUNDDOWN(H12*'4대보험공제요율표'!$D$7,-1)</f>
        <v>0</v>
      </c>
      <c r="AT12" s="49">
        <f t="shared" si="19"/>
        <v>0</v>
      </c>
      <c r="AU12" s="49">
        <f>ROUNDDOWN(AR12*'4대보험공제요율표'!$D$8,-1)</f>
        <v>0</v>
      </c>
      <c r="AV12" s="49">
        <f>ROUNDDOWN(AS12*'4대보험공제요율표'!$D$8,-1)</f>
        <v>0</v>
      </c>
      <c r="AW12" s="49">
        <f t="shared" si="20"/>
        <v>0</v>
      </c>
      <c r="AX12" s="49">
        <f>ROUNDDOWN(I12*'4대보험공제요율표'!$D$10,-1)</f>
        <v>0</v>
      </c>
      <c r="AY12" s="49">
        <f>ROUNDDOWN(I12*'4대보험공제요율표'!$D$11,-1)</f>
        <v>0</v>
      </c>
    </row>
    <row r="13" spans="1:51" x14ac:dyDescent="0.3">
      <c r="A13" s="47">
        <v>8</v>
      </c>
      <c r="B13" s="94" t="str">
        <f t="shared" ca="1" si="9"/>
        <v>박순득</v>
      </c>
      <c r="C13" s="94" t="str">
        <f t="shared" ca="1" si="10"/>
        <v>610119-2******</v>
      </c>
      <c r="D13" s="94" t="str">
        <f t="shared" ca="1" si="11"/>
        <v>120여단 1대대</v>
      </c>
      <c r="E13" s="94" t="str">
        <f t="shared" ca="1" si="12"/>
        <v>민간조리원</v>
      </c>
      <c r="F13" s="95">
        <f t="shared" ca="1" si="13"/>
        <v>0</v>
      </c>
      <c r="G13" s="49"/>
      <c r="H13" s="49"/>
      <c r="I13" s="49"/>
      <c r="J13" s="151">
        <f t="shared" si="14"/>
        <v>0</v>
      </c>
      <c r="K13" s="151">
        <f t="shared" si="15"/>
        <v>0</v>
      </c>
      <c r="L13" s="151">
        <f t="shared" si="16"/>
        <v>0</v>
      </c>
      <c r="M13" s="23"/>
      <c r="N13" s="23"/>
      <c r="O13" s="23"/>
      <c r="P13" s="34">
        <f t="shared" si="21"/>
        <v>0</v>
      </c>
      <c r="Q13" s="152">
        <f t="shared" si="0"/>
        <v>0</v>
      </c>
      <c r="R13" s="34">
        <f t="shared" si="1"/>
        <v>0</v>
      </c>
      <c r="S13" s="34">
        <f t="shared" si="2"/>
        <v>0</v>
      </c>
      <c r="T13" s="34">
        <f t="shared" si="3"/>
        <v>0</v>
      </c>
      <c r="U13" s="24"/>
      <c r="V13" s="34"/>
      <c r="W13" s="34"/>
      <c r="X13" s="34"/>
      <c r="Y13" s="24"/>
      <c r="Z13" s="24"/>
      <c r="AA13" s="24"/>
      <c r="AB13" s="24"/>
      <c r="AC13" s="24"/>
      <c r="AD13" s="34">
        <f>IF(R13&gt;1060000,INDEX(간이세액표!A:L,MATCH(R13,간이세액표!A:A,3),F13+3),0)</f>
        <v>0</v>
      </c>
      <c r="AE13" s="34">
        <f t="shared" si="4"/>
        <v>0</v>
      </c>
      <c r="AF13" s="46">
        <f t="shared" si="5"/>
        <v>0</v>
      </c>
      <c r="AG13" s="46">
        <f t="shared" si="6"/>
        <v>0</v>
      </c>
      <c r="AH13" s="46">
        <f t="shared" si="7"/>
        <v>0</v>
      </c>
      <c r="AI13" s="46">
        <f t="shared" si="8"/>
        <v>0</v>
      </c>
      <c r="AJ13" s="24"/>
      <c r="AK13" s="24"/>
      <c r="AL13" s="24"/>
      <c r="AN13" s="49">
        <f t="shared" si="17"/>
        <v>0</v>
      </c>
      <c r="AO13" s="49">
        <f>ROUNDDOWN(G13*'4대보험공제요율표'!$D$4,-1)</f>
        <v>0</v>
      </c>
      <c r="AP13" s="49">
        <f>ROUNDDOWN(G13*'4대보험공제요율표'!$D$5,-1)</f>
        <v>0</v>
      </c>
      <c r="AQ13" s="49">
        <f t="shared" si="18"/>
        <v>0</v>
      </c>
      <c r="AR13" s="49">
        <f>ROUNDDOWN(H13*'4대보험공제요율표'!$D$6,-1)</f>
        <v>0</v>
      </c>
      <c r="AS13" s="49">
        <f>ROUNDDOWN(H13*'4대보험공제요율표'!$D$7,-1)</f>
        <v>0</v>
      </c>
      <c r="AT13" s="49">
        <f t="shared" si="19"/>
        <v>0</v>
      </c>
      <c r="AU13" s="49">
        <f>ROUNDDOWN(AR13*'4대보험공제요율표'!$D$8,-1)</f>
        <v>0</v>
      </c>
      <c r="AV13" s="49">
        <f>ROUNDDOWN(AS13*'4대보험공제요율표'!$D$8,-1)</f>
        <v>0</v>
      </c>
      <c r="AW13" s="49">
        <f t="shared" si="20"/>
        <v>0</v>
      </c>
      <c r="AX13" s="49">
        <f>ROUNDDOWN(I13*'4대보험공제요율표'!$D$10,-1)</f>
        <v>0</v>
      </c>
      <c r="AY13" s="49">
        <f>ROUNDDOWN(I13*'4대보험공제요율표'!$D$11,-1)</f>
        <v>0</v>
      </c>
    </row>
    <row r="14" spans="1:51" x14ac:dyDescent="0.3">
      <c r="A14" s="47">
        <v>9</v>
      </c>
      <c r="B14" s="94" t="str">
        <f t="shared" ca="1" si="9"/>
        <v>양희자</v>
      </c>
      <c r="C14" s="94" t="str">
        <f t="shared" ca="1" si="10"/>
        <v>670115-2******</v>
      </c>
      <c r="D14" s="94" t="str">
        <f t="shared" ca="1" si="11"/>
        <v>120여단 2대대</v>
      </c>
      <c r="E14" s="94" t="str">
        <f t="shared" ca="1" si="12"/>
        <v>민간조리원</v>
      </c>
      <c r="F14" s="95">
        <f t="shared" ca="1" si="13"/>
        <v>0</v>
      </c>
      <c r="G14" s="49"/>
      <c r="H14" s="49"/>
      <c r="I14" s="49"/>
      <c r="J14" s="151">
        <f t="shared" si="14"/>
        <v>0</v>
      </c>
      <c r="K14" s="151">
        <f t="shared" si="15"/>
        <v>0</v>
      </c>
      <c r="L14" s="151">
        <f t="shared" si="16"/>
        <v>0</v>
      </c>
      <c r="M14" s="23"/>
      <c r="N14" s="23"/>
      <c r="O14" s="23"/>
      <c r="P14" s="34">
        <f t="shared" si="21"/>
        <v>0</v>
      </c>
      <c r="Q14" s="152">
        <f t="shared" si="0"/>
        <v>0</v>
      </c>
      <c r="R14" s="34">
        <f t="shared" si="1"/>
        <v>0</v>
      </c>
      <c r="S14" s="34">
        <f t="shared" si="2"/>
        <v>0</v>
      </c>
      <c r="T14" s="34">
        <f t="shared" si="3"/>
        <v>0</v>
      </c>
      <c r="U14" s="24"/>
      <c r="V14" s="34"/>
      <c r="W14" s="34"/>
      <c r="X14" s="34"/>
      <c r="Y14" s="24"/>
      <c r="Z14" s="24"/>
      <c r="AA14" s="24"/>
      <c r="AB14" s="24"/>
      <c r="AC14" s="24"/>
      <c r="AD14" s="34">
        <f>IF(R14&gt;1060000,INDEX(간이세액표!A:L,MATCH(R14,간이세액표!A:A,3),F14+3),0)</f>
        <v>0</v>
      </c>
      <c r="AE14" s="34">
        <f t="shared" si="4"/>
        <v>0</v>
      </c>
      <c r="AF14" s="46">
        <f t="shared" si="5"/>
        <v>0</v>
      </c>
      <c r="AG14" s="46">
        <f t="shared" si="6"/>
        <v>0</v>
      </c>
      <c r="AH14" s="46">
        <f t="shared" si="7"/>
        <v>0</v>
      </c>
      <c r="AI14" s="46">
        <f t="shared" si="8"/>
        <v>0</v>
      </c>
      <c r="AJ14" s="24"/>
      <c r="AK14" s="24"/>
      <c r="AL14" s="24"/>
      <c r="AN14" s="49">
        <f t="shared" si="17"/>
        <v>0</v>
      </c>
      <c r="AO14" s="49">
        <f>ROUNDDOWN(G14*'4대보험공제요율표'!$D$4,-1)</f>
        <v>0</v>
      </c>
      <c r="AP14" s="49">
        <f>ROUNDDOWN(G14*'4대보험공제요율표'!$D$5,-1)</f>
        <v>0</v>
      </c>
      <c r="AQ14" s="49">
        <f t="shared" si="18"/>
        <v>0</v>
      </c>
      <c r="AR14" s="49">
        <f>ROUNDDOWN(H14*'4대보험공제요율표'!$D$6,-1)</f>
        <v>0</v>
      </c>
      <c r="AS14" s="49">
        <f>ROUNDDOWN(H14*'4대보험공제요율표'!$D$7,-1)</f>
        <v>0</v>
      </c>
      <c r="AT14" s="49">
        <f t="shared" si="19"/>
        <v>0</v>
      </c>
      <c r="AU14" s="49">
        <f>ROUNDDOWN(AR14*'4대보험공제요율표'!$D$8,-1)</f>
        <v>0</v>
      </c>
      <c r="AV14" s="49">
        <f>ROUNDDOWN(AS14*'4대보험공제요율표'!$D$8,-1)</f>
        <v>0</v>
      </c>
      <c r="AW14" s="49">
        <f t="shared" si="20"/>
        <v>0</v>
      </c>
      <c r="AX14" s="49">
        <f>ROUNDDOWN(I14*'4대보험공제요율표'!$D$10,-1)</f>
        <v>0</v>
      </c>
      <c r="AY14" s="49">
        <f>ROUNDDOWN(I14*'4대보험공제요율표'!$D$11,-1)</f>
        <v>0</v>
      </c>
    </row>
    <row r="15" spans="1:51" x14ac:dyDescent="0.3">
      <c r="A15" s="47">
        <v>10</v>
      </c>
      <c r="B15" s="94" t="str">
        <f t="shared" ca="1" si="9"/>
        <v>권경임</v>
      </c>
      <c r="C15" s="94" t="str">
        <f t="shared" ca="1" si="10"/>
        <v>640419-2******</v>
      </c>
      <c r="D15" s="94" t="str">
        <f t="shared" ca="1" si="11"/>
        <v>120여단 3대대</v>
      </c>
      <c r="E15" s="94" t="str">
        <f t="shared" ca="1" si="12"/>
        <v>민간조리원</v>
      </c>
      <c r="F15" s="95">
        <f t="shared" ca="1" si="13"/>
        <v>2</v>
      </c>
      <c r="G15" s="49"/>
      <c r="H15" s="49"/>
      <c r="I15" s="49"/>
      <c r="J15" s="151">
        <f t="shared" si="14"/>
        <v>0</v>
      </c>
      <c r="K15" s="151">
        <f t="shared" si="15"/>
        <v>0</v>
      </c>
      <c r="L15" s="151">
        <f t="shared" si="16"/>
        <v>0</v>
      </c>
      <c r="M15" s="23"/>
      <c r="N15" s="23"/>
      <c r="O15" s="23"/>
      <c r="P15" s="34">
        <f t="shared" si="21"/>
        <v>0</v>
      </c>
      <c r="Q15" s="152">
        <f t="shared" si="0"/>
        <v>0</v>
      </c>
      <c r="R15" s="34">
        <f t="shared" si="1"/>
        <v>0</v>
      </c>
      <c r="S15" s="34">
        <f t="shared" si="2"/>
        <v>0</v>
      </c>
      <c r="T15" s="34">
        <f t="shared" si="3"/>
        <v>0</v>
      </c>
      <c r="U15" s="24"/>
      <c r="V15" s="34"/>
      <c r="W15" s="34"/>
      <c r="X15" s="34"/>
      <c r="Y15" s="24"/>
      <c r="Z15" s="24"/>
      <c r="AA15" s="24"/>
      <c r="AB15" s="24"/>
      <c r="AC15" s="24"/>
      <c r="AD15" s="34">
        <f>IF(R15&gt;1060000,INDEX(간이세액표!A:L,MATCH(R15,간이세액표!A:A,3),F15+3),0)</f>
        <v>0</v>
      </c>
      <c r="AE15" s="34">
        <f t="shared" si="4"/>
        <v>0</v>
      </c>
      <c r="AF15" s="46">
        <f t="shared" si="5"/>
        <v>0</v>
      </c>
      <c r="AG15" s="46">
        <f t="shared" si="6"/>
        <v>0</v>
      </c>
      <c r="AH15" s="46">
        <f t="shared" si="7"/>
        <v>0</v>
      </c>
      <c r="AI15" s="46">
        <f t="shared" si="8"/>
        <v>0</v>
      </c>
      <c r="AJ15" s="24"/>
      <c r="AK15" s="24"/>
      <c r="AL15" s="24"/>
      <c r="AN15" s="49">
        <f t="shared" si="17"/>
        <v>0</v>
      </c>
      <c r="AO15" s="49">
        <f>ROUNDDOWN(G15*'4대보험공제요율표'!$D$4,-1)</f>
        <v>0</v>
      </c>
      <c r="AP15" s="49">
        <f>ROUNDDOWN(G15*'4대보험공제요율표'!$D$5,-1)</f>
        <v>0</v>
      </c>
      <c r="AQ15" s="49">
        <f t="shared" si="18"/>
        <v>0</v>
      </c>
      <c r="AR15" s="49">
        <f>ROUNDDOWN(H15*'4대보험공제요율표'!$D$6,-1)</f>
        <v>0</v>
      </c>
      <c r="AS15" s="49">
        <f>ROUNDDOWN(H15*'4대보험공제요율표'!$D$7,-1)</f>
        <v>0</v>
      </c>
      <c r="AT15" s="49">
        <f t="shared" si="19"/>
        <v>0</v>
      </c>
      <c r="AU15" s="49">
        <f>ROUNDDOWN(AR15*'4대보험공제요율표'!$D$8,-1)</f>
        <v>0</v>
      </c>
      <c r="AV15" s="49">
        <f>ROUNDDOWN(AS15*'4대보험공제요율표'!$D$8,-1)</f>
        <v>0</v>
      </c>
      <c r="AW15" s="49">
        <f t="shared" si="20"/>
        <v>0</v>
      </c>
      <c r="AX15" s="49">
        <f>ROUNDDOWN(I15*'4대보험공제요율표'!$D$10,-1)</f>
        <v>0</v>
      </c>
      <c r="AY15" s="49">
        <f>ROUNDDOWN(I15*'4대보험공제요율표'!$D$11,-1)</f>
        <v>0</v>
      </c>
    </row>
    <row r="16" spans="1:51" x14ac:dyDescent="0.3">
      <c r="A16" s="47">
        <v>11</v>
      </c>
      <c r="B16" s="94" t="str">
        <f t="shared" ca="1" si="9"/>
        <v>권은숙</v>
      </c>
      <c r="C16" s="94" t="str">
        <f t="shared" ca="1" si="10"/>
        <v>800217-2******</v>
      </c>
      <c r="D16" s="94" t="str">
        <f t="shared" ca="1" si="11"/>
        <v>120여단 3대대</v>
      </c>
      <c r="E16" s="94" t="str">
        <f t="shared" ca="1" si="12"/>
        <v>민간조리원</v>
      </c>
      <c r="F16" s="95">
        <f t="shared" ca="1" si="13"/>
        <v>0</v>
      </c>
      <c r="G16" s="49"/>
      <c r="H16" s="49"/>
      <c r="I16" s="49"/>
      <c r="J16" s="151">
        <f t="shared" si="14"/>
        <v>0</v>
      </c>
      <c r="K16" s="151">
        <f t="shared" si="15"/>
        <v>0</v>
      </c>
      <c r="L16" s="151">
        <f t="shared" si="16"/>
        <v>0</v>
      </c>
      <c r="M16" s="23"/>
      <c r="N16" s="23"/>
      <c r="O16" s="23"/>
      <c r="P16" s="34">
        <f t="shared" si="21"/>
        <v>0</v>
      </c>
      <c r="Q16" s="152">
        <f t="shared" si="0"/>
        <v>0</v>
      </c>
      <c r="R16" s="34">
        <f t="shared" si="1"/>
        <v>0</v>
      </c>
      <c r="S16" s="34">
        <f t="shared" si="2"/>
        <v>0</v>
      </c>
      <c r="T16" s="34">
        <f t="shared" si="3"/>
        <v>0</v>
      </c>
      <c r="U16" s="24"/>
      <c r="V16" s="34"/>
      <c r="W16" s="34"/>
      <c r="X16" s="34"/>
      <c r="Y16" s="24"/>
      <c r="Z16" s="24"/>
      <c r="AA16" s="24"/>
      <c r="AB16" s="24"/>
      <c r="AC16" s="24"/>
      <c r="AD16" s="34">
        <f>IF(R16&gt;1060000,INDEX(간이세액표!A:L,MATCH(R16,간이세액표!A:A,3),F16+3),0)</f>
        <v>0</v>
      </c>
      <c r="AE16" s="34">
        <f t="shared" si="4"/>
        <v>0</v>
      </c>
      <c r="AF16" s="46">
        <f t="shared" si="5"/>
        <v>0</v>
      </c>
      <c r="AG16" s="46">
        <f t="shared" si="6"/>
        <v>0</v>
      </c>
      <c r="AH16" s="46">
        <f t="shared" si="7"/>
        <v>0</v>
      </c>
      <c r="AI16" s="46">
        <f t="shared" si="8"/>
        <v>0</v>
      </c>
      <c r="AJ16" s="24"/>
      <c r="AK16" s="24"/>
      <c r="AL16" s="24"/>
      <c r="AN16" s="49">
        <f t="shared" si="17"/>
        <v>0</v>
      </c>
      <c r="AO16" s="49">
        <f>ROUNDDOWN(G16*'4대보험공제요율표'!$D$4,-1)</f>
        <v>0</v>
      </c>
      <c r="AP16" s="49">
        <f>ROUNDDOWN(G16*'4대보험공제요율표'!$D$5,-1)</f>
        <v>0</v>
      </c>
      <c r="AQ16" s="49">
        <f t="shared" si="18"/>
        <v>0</v>
      </c>
      <c r="AR16" s="49">
        <f>ROUNDDOWN(H16*'4대보험공제요율표'!$D$6,-1)</f>
        <v>0</v>
      </c>
      <c r="AS16" s="49">
        <f>ROUNDDOWN(H16*'4대보험공제요율표'!$D$7,-1)</f>
        <v>0</v>
      </c>
      <c r="AT16" s="49">
        <f t="shared" si="19"/>
        <v>0</v>
      </c>
      <c r="AU16" s="49">
        <f>ROUNDDOWN(AR16*'4대보험공제요율표'!$D$8,-1)</f>
        <v>0</v>
      </c>
      <c r="AV16" s="49">
        <f>ROUNDDOWN(AS16*'4대보험공제요율표'!$D$8,-1)</f>
        <v>0</v>
      </c>
      <c r="AW16" s="49">
        <f t="shared" si="20"/>
        <v>0</v>
      </c>
      <c r="AX16" s="49">
        <f>ROUNDDOWN(I16*'4대보험공제요율표'!$D$10,-1)</f>
        <v>0</v>
      </c>
      <c r="AY16" s="49">
        <f>ROUNDDOWN(I16*'4대보험공제요율표'!$D$11,-1)</f>
        <v>0</v>
      </c>
    </row>
    <row r="17" spans="1:51" x14ac:dyDescent="0.3">
      <c r="A17" s="47">
        <v>12</v>
      </c>
      <c r="B17" s="94" t="str">
        <f t="shared" ca="1" si="9"/>
        <v>김명순</v>
      </c>
      <c r="C17" s="94" t="str">
        <f t="shared" ca="1" si="10"/>
        <v>670305-2******</v>
      </c>
      <c r="D17" s="94" t="str">
        <f t="shared" ca="1" si="11"/>
        <v>120여단 5대대</v>
      </c>
      <c r="E17" s="94" t="str">
        <f t="shared" ca="1" si="12"/>
        <v>민간조리원</v>
      </c>
      <c r="F17" s="95">
        <f t="shared" ca="1" si="13"/>
        <v>0</v>
      </c>
      <c r="G17" s="49"/>
      <c r="H17" s="49"/>
      <c r="I17" s="49"/>
      <c r="J17" s="151">
        <f t="shared" si="14"/>
        <v>0</v>
      </c>
      <c r="K17" s="151">
        <f t="shared" si="15"/>
        <v>0</v>
      </c>
      <c r="L17" s="151">
        <f t="shared" si="16"/>
        <v>0</v>
      </c>
      <c r="M17" s="23"/>
      <c r="N17" s="23"/>
      <c r="O17" s="23"/>
      <c r="P17" s="34">
        <f t="shared" si="21"/>
        <v>0</v>
      </c>
      <c r="Q17" s="152">
        <f t="shared" si="0"/>
        <v>0</v>
      </c>
      <c r="R17" s="34">
        <f t="shared" si="1"/>
        <v>0</v>
      </c>
      <c r="S17" s="34">
        <f t="shared" si="2"/>
        <v>0</v>
      </c>
      <c r="T17" s="34">
        <f t="shared" si="3"/>
        <v>0</v>
      </c>
      <c r="U17" s="24"/>
      <c r="V17" s="34"/>
      <c r="W17" s="34"/>
      <c r="X17" s="34"/>
      <c r="Y17" s="24"/>
      <c r="Z17" s="24"/>
      <c r="AA17" s="24"/>
      <c r="AB17" s="24"/>
      <c r="AC17" s="24"/>
      <c r="AD17" s="34">
        <f>IF(R17&gt;1060000,INDEX(간이세액표!A:L,MATCH(R17,간이세액표!A:A,3),F17+3),0)</f>
        <v>0</v>
      </c>
      <c r="AE17" s="34">
        <f t="shared" si="4"/>
        <v>0</v>
      </c>
      <c r="AF17" s="46">
        <f t="shared" si="5"/>
        <v>0</v>
      </c>
      <c r="AG17" s="46">
        <f t="shared" si="6"/>
        <v>0</v>
      </c>
      <c r="AH17" s="46">
        <f t="shared" si="7"/>
        <v>0</v>
      </c>
      <c r="AI17" s="46">
        <f t="shared" si="8"/>
        <v>0</v>
      </c>
      <c r="AJ17" s="24"/>
      <c r="AK17" s="24"/>
      <c r="AL17" s="24"/>
      <c r="AN17" s="49">
        <f t="shared" si="17"/>
        <v>0</v>
      </c>
      <c r="AO17" s="49">
        <f>ROUNDDOWN(G17*'4대보험공제요율표'!$D$4,-1)</f>
        <v>0</v>
      </c>
      <c r="AP17" s="49">
        <f>ROUNDDOWN(G17*'4대보험공제요율표'!$D$5,-1)</f>
        <v>0</v>
      </c>
      <c r="AQ17" s="49">
        <f t="shared" si="18"/>
        <v>0</v>
      </c>
      <c r="AR17" s="49">
        <f>ROUNDDOWN(H17*'4대보험공제요율표'!$D$6,-1)</f>
        <v>0</v>
      </c>
      <c r="AS17" s="49">
        <f>ROUNDDOWN(H17*'4대보험공제요율표'!$D$7,-1)</f>
        <v>0</v>
      </c>
      <c r="AT17" s="49">
        <f t="shared" si="19"/>
        <v>0</v>
      </c>
      <c r="AU17" s="49">
        <f>ROUNDDOWN(AR17*'4대보험공제요율표'!$D$8,-1)</f>
        <v>0</v>
      </c>
      <c r="AV17" s="49">
        <f>ROUNDDOWN(AS17*'4대보험공제요율표'!$D$8,-1)</f>
        <v>0</v>
      </c>
      <c r="AW17" s="49">
        <f t="shared" si="20"/>
        <v>0</v>
      </c>
      <c r="AX17" s="49">
        <f>ROUNDDOWN(I17*'4대보험공제요율표'!$D$10,-1)</f>
        <v>0</v>
      </c>
      <c r="AY17" s="49">
        <f>ROUNDDOWN(I17*'4대보험공제요율표'!$D$11,-1)</f>
        <v>0</v>
      </c>
    </row>
    <row r="18" spans="1:51" x14ac:dyDescent="0.3">
      <c r="A18" s="47">
        <v>13</v>
      </c>
      <c r="B18" s="94" t="str">
        <f t="shared" ca="1" si="9"/>
        <v>신명숙</v>
      </c>
      <c r="C18" s="94" t="str">
        <f t="shared" ca="1" si="10"/>
        <v>580528-2******</v>
      </c>
      <c r="D18" s="94" t="str">
        <f t="shared" ca="1" si="11"/>
        <v>120여단 6대대</v>
      </c>
      <c r="E18" s="94" t="str">
        <f t="shared" ca="1" si="12"/>
        <v>민간조리원</v>
      </c>
      <c r="F18" s="95">
        <f t="shared" ca="1" si="13"/>
        <v>1</v>
      </c>
      <c r="G18" s="49"/>
      <c r="H18" s="49"/>
      <c r="I18" s="49"/>
      <c r="J18" s="151">
        <f t="shared" si="14"/>
        <v>0</v>
      </c>
      <c r="K18" s="151">
        <f t="shared" si="15"/>
        <v>0</v>
      </c>
      <c r="L18" s="151">
        <f t="shared" si="16"/>
        <v>0</v>
      </c>
      <c r="M18" s="23"/>
      <c r="N18" s="23"/>
      <c r="O18" s="23"/>
      <c r="P18" s="34">
        <f t="shared" si="21"/>
        <v>0</v>
      </c>
      <c r="Q18" s="152">
        <f t="shared" si="0"/>
        <v>0</v>
      </c>
      <c r="R18" s="34">
        <f t="shared" si="1"/>
        <v>0</v>
      </c>
      <c r="S18" s="34">
        <f t="shared" si="2"/>
        <v>0</v>
      </c>
      <c r="T18" s="34">
        <f t="shared" si="3"/>
        <v>0</v>
      </c>
      <c r="U18" s="24"/>
      <c r="V18" s="34"/>
      <c r="W18" s="34"/>
      <c r="X18" s="34"/>
      <c r="Y18" s="24"/>
      <c r="Z18" s="24"/>
      <c r="AA18" s="24"/>
      <c r="AB18" s="24"/>
      <c r="AC18" s="24"/>
      <c r="AD18" s="34">
        <f>IF(R18&gt;1060000,INDEX(간이세액표!A:L,MATCH(R18,간이세액표!A:A,3),F18+3),0)</f>
        <v>0</v>
      </c>
      <c r="AE18" s="34">
        <f t="shared" si="4"/>
        <v>0</v>
      </c>
      <c r="AF18" s="46">
        <f t="shared" si="5"/>
        <v>0</v>
      </c>
      <c r="AG18" s="46">
        <f t="shared" si="6"/>
        <v>0</v>
      </c>
      <c r="AH18" s="46">
        <f t="shared" si="7"/>
        <v>0</v>
      </c>
      <c r="AI18" s="46">
        <f t="shared" si="8"/>
        <v>0</v>
      </c>
      <c r="AJ18" s="24"/>
      <c r="AK18" s="24"/>
      <c r="AL18" s="24"/>
      <c r="AN18" s="49">
        <f t="shared" si="17"/>
        <v>0</v>
      </c>
      <c r="AO18" s="49">
        <f>ROUNDDOWN(G18*'4대보험공제요율표'!$D$4,-1)</f>
        <v>0</v>
      </c>
      <c r="AP18" s="49">
        <f>ROUNDDOWN(G18*'4대보험공제요율표'!$D$5,-1)</f>
        <v>0</v>
      </c>
      <c r="AQ18" s="49">
        <f t="shared" si="18"/>
        <v>0</v>
      </c>
      <c r="AR18" s="49">
        <f>ROUNDDOWN(H18*'4대보험공제요율표'!$D$6,-1)</f>
        <v>0</v>
      </c>
      <c r="AS18" s="49">
        <f>ROUNDDOWN(H18*'4대보험공제요율표'!$D$7,-1)</f>
        <v>0</v>
      </c>
      <c r="AT18" s="49">
        <f t="shared" si="19"/>
        <v>0</v>
      </c>
      <c r="AU18" s="49">
        <f>ROUNDDOWN(AR18*'4대보험공제요율표'!$D$8,-1)</f>
        <v>0</v>
      </c>
      <c r="AV18" s="49">
        <f>ROUNDDOWN(AS18*'4대보험공제요율표'!$D$8,-1)</f>
        <v>0</v>
      </c>
      <c r="AW18" s="49">
        <f t="shared" si="20"/>
        <v>0</v>
      </c>
      <c r="AX18" s="49">
        <f>ROUNDDOWN(I18*'4대보험공제요율표'!$D$10,-1)</f>
        <v>0</v>
      </c>
      <c r="AY18" s="49">
        <f>ROUNDDOWN(I18*'4대보험공제요율표'!$D$11,-1)</f>
        <v>0</v>
      </c>
    </row>
    <row r="19" spans="1:51" x14ac:dyDescent="0.3">
      <c r="A19" s="47">
        <v>14</v>
      </c>
      <c r="B19" s="94" t="str">
        <f t="shared" ca="1" si="9"/>
        <v>김영경</v>
      </c>
      <c r="C19" s="94" t="str">
        <f t="shared" ca="1" si="10"/>
        <v>770214-2******</v>
      </c>
      <c r="D19" s="94" t="str">
        <f t="shared" ca="1" si="11"/>
        <v>121여단 본부</v>
      </c>
      <c r="E19" s="94" t="str">
        <f t="shared" ca="1" si="12"/>
        <v>민간조리원</v>
      </c>
      <c r="F19" s="95">
        <f t="shared" ca="1" si="13"/>
        <v>0</v>
      </c>
      <c r="G19" s="49"/>
      <c r="H19" s="49"/>
      <c r="I19" s="49"/>
      <c r="J19" s="151">
        <f t="shared" si="14"/>
        <v>0</v>
      </c>
      <c r="K19" s="151">
        <f t="shared" si="15"/>
        <v>0</v>
      </c>
      <c r="L19" s="151">
        <f t="shared" si="16"/>
        <v>0</v>
      </c>
      <c r="M19" s="23"/>
      <c r="N19" s="23"/>
      <c r="O19" s="23"/>
      <c r="P19" s="34">
        <f t="shared" si="21"/>
        <v>0</v>
      </c>
      <c r="Q19" s="152">
        <f t="shared" si="0"/>
        <v>0</v>
      </c>
      <c r="R19" s="34">
        <f t="shared" si="1"/>
        <v>0</v>
      </c>
      <c r="S19" s="34">
        <f t="shared" si="2"/>
        <v>0</v>
      </c>
      <c r="T19" s="34">
        <f t="shared" si="3"/>
        <v>0</v>
      </c>
      <c r="U19" s="24"/>
      <c r="V19" s="34"/>
      <c r="W19" s="34"/>
      <c r="X19" s="34"/>
      <c r="Y19" s="24"/>
      <c r="Z19" s="24"/>
      <c r="AA19" s="24"/>
      <c r="AB19" s="24"/>
      <c r="AC19" s="24"/>
      <c r="AD19" s="34">
        <f>IF(R19&gt;1060000,INDEX(간이세액표!A:L,MATCH(R19,간이세액표!A:A,3),F19+3),0)</f>
        <v>0</v>
      </c>
      <c r="AE19" s="34">
        <f t="shared" si="4"/>
        <v>0</v>
      </c>
      <c r="AF19" s="46">
        <f t="shared" si="5"/>
        <v>0</v>
      </c>
      <c r="AG19" s="46">
        <f t="shared" si="6"/>
        <v>0</v>
      </c>
      <c r="AH19" s="46">
        <f t="shared" si="7"/>
        <v>0</v>
      </c>
      <c r="AI19" s="46">
        <f t="shared" si="8"/>
        <v>0</v>
      </c>
      <c r="AJ19" s="24"/>
      <c r="AK19" s="24"/>
      <c r="AL19" s="24"/>
      <c r="AN19" s="49">
        <f t="shared" si="17"/>
        <v>0</v>
      </c>
      <c r="AO19" s="49">
        <f>ROUNDDOWN(G19*'4대보험공제요율표'!$D$4,-1)</f>
        <v>0</v>
      </c>
      <c r="AP19" s="49">
        <f>ROUNDDOWN(G19*'4대보험공제요율표'!$D$5,-1)</f>
        <v>0</v>
      </c>
      <c r="AQ19" s="49">
        <f t="shared" si="18"/>
        <v>0</v>
      </c>
      <c r="AR19" s="49">
        <f>ROUNDDOWN(H19*'4대보험공제요율표'!$D$6,-1)</f>
        <v>0</v>
      </c>
      <c r="AS19" s="49">
        <f>ROUNDDOWN(H19*'4대보험공제요율표'!$D$7,-1)</f>
        <v>0</v>
      </c>
      <c r="AT19" s="49">
        <f t="shared" si="19"/>
        <v>0</v>
      </c>
      <c r="AU19" s="49">
        <f>ROUNDDOWN(AR19*'4대보험공제요율표'!$D$8,-1)</f>
        <v>0</v>
      </c>
      <c r="AV19" s="49">
        <f>ROUNDDOWN(AS19*'4대보험공제요율표'!$D$8,-1)</f>
        <v>0</v>
      </c>
      <c r="AW19" s="49">
        <f t="shared" si="20"/>
        <v>0</v>
      </c>
      <c r="AX19" s="49">
        <f>ROUNDDOWN(I19*'4대보험공제요율표'!$D$10,-1)</f>
        <v>0</v>
      </c>
      <c r="AY19" s="49">
        <f>ROUNDDOWN(I19*'4대보험공제요율표'!$D$11,-1)</f>
        <v>0</v>
      </c>
    </row>
    <row r="20" spans="1:51" x14ac:dyDescent="0.3">
      <c r="A20" s="47">
        <v>15</v>
      </c>
      <c r="B20" s="94" t="str">
        <f t="shared" ca="1" si="9"/>
        <v>손송주</v>
      </c>
      <c r="C20" s="94" t="str">
        <f t="shared" ca="1" si="10"/>
        <v>760727-2******</v>
      </c>
      <c r="D20" s="94" t="str">
        <f t="shared" ca="1" si="11"/>
        <v>121여단 본부</v>
      </c>
      <c r="E20" s="94" t="str">
        <f t="shared" ca="1" si="12"/>
        <v>민간조리원</v>
      </c>
      <c r="F20" s="95">
        <f t="shared" ca="1" si="13"/>
        <v>0</v>
      </c>
      <c r="G20" s="49"/>
      <c r="H20" s="49"/>
      <c r="I20" s="49"/>
      <c r="J20" s="151">
        <f t="shared" si="14"/>
        <v>0</v>
      </c>
      <c r="K20" s="151">
        <f t="shared" si="15"/>
        <v>0</v>
      </c>
      <c r="L20" s="151">
        <f t="shared" si="16"/>
        <v>0</v>
      </c>
      <c r="M20" s="23"/>
      <c r="N20" s="23"/>
      <c r="O20" s="23"/>
      <c r="P20" s="34">
        <f t="shared" si="21"/>
        <v>0</v>
      </c>
      <c r="Q20" s="152">
        <f t="shared" si="0"/>
        <v>0</v>
      </c>
      <c r="R20" s="34">
        <f t="shared" si="1"/>
        <v>0</v>
      </c>
      <c r="S20" s="34">
        <f t="shared" si="2"/>
        <v>0</v>
      </c>
      <c r="T20" s="34">
        <f t="shared" si="3"/>
        <v>0</v>
      </c>
      <c r="U20" s="24"/>
      <c r="V20" s="34"/>
      <c r="W20" s="34"/>
      <c r="X20" s="34"/>
      <c r="Y20" s="24"/>
      <c r="Z20" s="24"/>
      <c r="AA20" s="24"/>
      <c r="AB20" s="24"/>
      <c r="AC20" s="24"/>
      <c r="AD20" s="34">
        <f>IF(R20&gt;1060000,INDEX(간이세액표!A:L,MATCH(R20,간이세액표!A:A,3),F20+3),0)</f>
        <v>0</v>
      </c>
      <c r="AE20" s="34">
        <f t="shared" si="4"/>
        <v>0</v>
      </c>
      <c r="AF20" s="46">
        <f t="shared" si="5"/>
        <v>0</v>
      </c>
      <c r="AG20" s="46">
        <f t="shared" si="6"/>
        <v>0</v>
      </c>
      <c r="AH20" s="46">
        <f t="shared" si="7"/>
        <v>0</v>
      </c>
      <c r="AI20" s="46">
        <f t="shared" si="8"/>
        <v>0</v>
      </c>
      <c r="AJ20" s="24"/>
      <c r="AK20" s="24"/>
      <c r="AL20" s="24"/>
      <c r="AN20" s="49">
        <f t="shared" si="17"/>
        <v>0</v>
      </c>
      <c r="AO20" s="49">
        <f>ROUNDDOWN(G20*'4대보험공제요율표'!$D$4,-1)</f>
        <v>0</v>
      </c>
      <c r="AP20" s="49">
        <f>ROUNDDOWN(G20*'4대보험공제요율표'!$D$5,-1)</f>
        <v>0</v>
      </c>
      <c r="AQ20" s="49">
        <f t="shared" si="18"/>
        <v>0</v>
      </c>
      <c r="AR20" s="49">
        <f>ROUNDDOWN(H20*'4대보험공제요율표'!$D$6,-1)</f>
        <v>0</v>
      </c>
      <c r="AS20" s="49">
        <f>ROUNDDOWN(H20*'4대보험공제요율표'!$D$7,-1)</f>
        <v>0</v>
      </c>
      <c r="AT20" s="49">
        <f t="shared" si="19"/>
        <v>0</v>
      </c>
      <c r="AU20" s="49">
        <f>ROUNDDOWN(AR20*'4대보험공제요율표'!$D$8,-1)</f>
        <v>0</v>
      </c>
      <c r="AV20" s="49">
        <f>ROUNDDOWN(AS20*'4대보험공제요율표'!$D$8,-1)</f>
        <v>0</v>
      </c>
      <c r="AW20" s="49">
        <f t="shared" si="20"/>
        <v>0</v>
      </c>
      <c r="AX20" s="49">
        <f>ROUNDDOWN(I20*'4대보험공제요율표'!$D$10,-1)</f>
        <v>0</v>
      </c>
      <c r="AY20" s="49">
        <f>ROUNDDOWN(I20*'4대보험공제요율표'!$D$11,-1)</f>
        <v>0</v>
      </c>
    </row>
    <row r="21" spans="1:51" x14ac:dyDescent="0.3">
      <c r="A21" s="47">
        <v>16</v>
      </c>
      <c r="B21" s="94" t="str">
        <f t="shared" ca="1" si="9"/>
        <v>박분영</v>
      </c>
      <c r="C21" s="94" t="str">
        <f t="shared" ca="1" si="10"/>
        <v>800502-2******</v>
      </c>
      <c r="D21" s="94" t="str">
        <f t="shared" ca="1" si="11"/>
        <v>121여단 1대대</v>
      </c>
      <c r="E21" s="94" t="str">
        <f t="shared" ca="1" si="12"/>
        <v>민간조리원</v>
      </c>
      <c r="F21" s="95">
        <f t="shared" ca="1" si="13"/>
        <v>0</v>
      </c>
      <c r="G21" s="49"/>
      <c r="H21" s="49"/>
      <c r="I21" s="49"/>
      <c r="J21" s="151">
        <f t="shared" si="14"/>
        <v>0</v>
      </c>
      <c r="K21" s="151">
        <f t="shared" si="15"/>
        <v>0</v>
      </c>
      <c r="L21" s="151">
        <f t="shared" si="16"/>
        <v>0</v>
      </c>
      <c r="M21" s="23"/>
      <c r="N21" s="23"/>
      <c r="O21" s="23"/>
      <c r="P21" s="34">
        <f t="shared" si="21"/>
        <v>0</v>
      </c>
      <c r="Q21" s="152">
        <f t="shared" si="0"/>
        <v>0</v>
      </c>
      <c r="R21" s="34">
        <f t="shared" si="1"/>
        <v>0</v>
      </c>
      <c r="S21" s="34">
        <f t="shared" si="2"/>
        <v>0</v>
      </c>
      <c r="T21" s="34">
        <f t="shared" si="3"/>
        <v>0</v>
      </c>
      <c r="U21" s="24"/>
      <c r="V21" s="34"/>
      <c r="W21" s="34"/>
      <c r="X21" s="34"/>
      <c r="Y21" s="24"/>
      <c r="Z21" s="24"/>
      <c r="AA21" s="24"/>
      <c r="AB21" s="24"/>
      <c r="AC21" s="24"/>
      <c r="AD21" s="34">
        <f>IF(R21&gt;1060000,INDEX(간이세액표!A:L,MATCH(R21,간이세액표!A:A,3),F21+3),0)</f>
        <v>0</v>
      </c>
      <c r="AE21" s="34">
        <f t="shared" si="4"/>
        <v>0</v>
      </c>
      <c r="AF21" s="46">
        <f t="shared" si="5"/>
        <v>0</v>
      </c>
      <c r="AG21" s="46">
        <f t="shared" si="6"/>
        <v>0</v>
      </c>
      <c r="AH21" s="46">
        <f t="shared" si="7"/>
        <v>0</v>
      </c>
      <c r="AI21" s="46">
        <f t="shared" si="8"/>
        <v>0</v>
      </c>
      <c r="AJ21" s="24"/>
      <c r="AK21" s="24"/>
      <c r="AL21" s="24"/>
      <c r="AN21" s="49">
        <f t="shared" si="17"/>
        <v>0</v>
      </c>
      <c r="AO21" s="49">
        <f>ROUNDDOWN(G21*'4대보험공제요율표'!$D$4,-1)</f>
        <v>0</v>
      </c>
      <c r="AP21" s="49">
        <f>ROUNDDOWN(G21*'4대보험공제요율표'!$D$5,-1)</f>
        <v>0</v>
      </c>
      <c r="AQ21" s="49">
        <f t="shared" si="18"/>
        <v>0</v>
      </c>
      <c r="AR21" s="49">
        <f>ROUNDDOWN(H21*'4대보험공제요율표'!$D$6,-1)</f>
        <v>0</v>
      </c>
      <c r="AS21" s="49">
        <f>ROUNDDOWN(H21*'4대보험공제요율표'!$D$7,-1)</f>
        <v>0</v>
      </c>
      <c r="AT21" s="49">
        <f t="shared" si="19"/>
        <v>0</v>
      </c>
      <c r="AU21" s="49">
        <f>ROUNDDOWN(AR21*'4대보험공제요율표'!$D$8,-1)</f>
        <v>0</v>
      </c>
      <c r="AV21" s="49">
        <f>ROUNDDOWN(AS21*'4대보험공제요율표'!$D$8,-1)</f>
        <v>0</v>
      </c>
      <c r="AW21" s="49">
        <f t="shared" si="20"/>
        <v>0</v>
      </c>
      <c r="AX21" s="49">
        <f>ROUNDDOWN(I21*'4대보험공제요율표'!$D$10,-1)</f>
        <v>0</v>
      </c>
      <c r="AY21" s="49">
        <f>ROUNDDOWN(I21*'4대보험공제요율표'!$D$11,-1)</f>
        <v>0</v>
      </c>
    </row>
    <row r="22" spans="1:51" x14ac:dyDescent="0.3">
      <c r="A22" s="47">
        <v>17</v>
      </c>
      <c r="B22" s="94" t="str">
        <f t="shared" ca="1" si="9"/>
        <v>한영선</v>
      </c>
      <c r="C22" s="94" t="str">
        <f t="shared" ca="1" si="10"/>
        <v>640519-2******</v>
      </c>
      <c r="D22" s="94" t="str">
        <f t="shared" ca="1" si="11"/>
        <v>121여단 고포</v>
      </c>
      <c r="E22" s="94" t="str">
        <f t="shared" ca="1" si="12"/>
        <v>민간조리원</v>
      </c>
      <c r="F22" s="95">
        <f t="shared" ca="1" si="13"/>
        <v>0</v>
      </c>
      <c r="G22" s="49"/>
      <c r="H22" s="49"/>
      <c r="I22" s="49"/>
      <c r="J22" s="151">
        <f t="shared" si="14"/>
        <v>0</v>
      </c>
      <c r="K22" s="151">
        <f t="shared" si="15"/>
        <v>0</v>
      </c>
      <c r="L22" s="151">
        <f t="shared" si="16"/>
        <v>0</v>
      </c>
      <c r="M22" s="23"/>
      <c r="N22" s="23"/>
      <c r="O22" s="23"/>
      <c r="P22" s="34">
        <f t="shared" si="21"/>
        <v>0</v>
      </c>
      <c r="Q22" s="152">
        <f t="shared" ref="Q22:Q50" si="22">IF(Z22&gt;100000,100000,Z22)</f>
        <v>0</v>
      </c>
      <c r="R22" s="34">
        <f t="shared" ref="R22:R50" si="23">P22-Q22</f>
        <v>0</v>
      </c>
      <c r="S22" s="34">
        <f t="shared" ref="S22:S50" si="24">SUM(AD22:AK22)</f>
        <v>0</v>
      </c>
      <c r="T22" s="34">
        <f t="shared" ref="T22:T50" si="25">P22-S22</f>
        <v>0</v>
      </c>
      <c r="U22" s="24"/>
      <c r="V22" s="34"/>
      <c r="W22" s="34"/>
      <c r="X22" s="34"/>
      <c r="Y22" s="24"/>
      <c r="Z22" s="24"/>
      <c r="AA22" s="24"/>
      <c r="AB22" s="24"/>
      <c r="AC22" s="24"/>
      <c r="AD22" s="34">
        <f>IF(R22&gt;1060000,INDEX(간이세액표!A:L,MATCH(R22,간이세액표!A:A,3),F22+3),0)</f>
        <v>0</v>
      </c>
      <c r="AE22" s="34">
        <f t="shared" si="4"/>
        <v>0</v>
      </c>
      <c r="AF22" s="46">
        <f t="shared" si="5"/>
        <v>0</v>
      </c>
      <c r="AG22" s="46">
        <f t="shared" si="6"/>
        <v>0</v>
      </c>
      <c r="AH22" s="46">
        <f t="shared" si="7"/>
        <v>0</v>
      </c>
      <c r="AI22" s="46">
        <f t="shared" si="8"/>
        <v>0</v>
      </c>
      <c r="AJ22" s="24"/>
      <c r="AK22" s="24"/>
      <c r="AL22" s="24"/>
      <c r="AN22" s="49">
        <f t="shared" si="17"/>
        <v>0</v>
      </c>
      <c r="AO22" s="49">
        <f>ROUNDDOWN(G22*'4대보험공제요율표'!$D$4,-1)</f>
        <v>0</v>
      </c>
      <c r="AP22" s="49">
        <f>ROUNDDOWN(G22*'4대보험공제요율표'!$D$5,-1)</f>
        <v>0</v>
      </c>
      <c r="AQ22" s="49">
        <f t="shared" si="18"/>
        <v>0</v>
      </c>
      <c r="AR22" s="49">
        <f>ROUNDDOWN(H22*'4대보험공제요율표'!$D$6,-1)</f>
        <v>0</v>
      </c>
      <c r="AS22" s="49">
        <f>ROUNDDOWN(H22*'4대보험공제요율표'!$D$7,-1)</f>
        <v>0</v>
      </c>
      <c r="AT22" s="49">
        <f t="shared" si="19"/>
        <v>0</v>
      </c>
      <c r="AU22" s="49">
        <f>ROUNDDOWN(AR22*'4대보험공제요율표'!$D$8,-1)</f>
        <v>0</v>
      </c>
      <c r="AV22" s="49">
        <f>ROUNDDOWN(AS22*'4대보험공제요율표'!$D$8,-1)</f>
        <v>0</v>
      </c>
      <c r="AW22" s="49">
        <f t="shared" si="20"/>
        <v>0</v>
      </c>
      <c r="AX22" s="49">
        <f>ROUNDDOWN(I22*'4대보험공제요율표'!$D$10,-1)</f>
        <v>0</v>
      </c>
      <c r="AY22" s="49">
        <f>ROUNDDOWN(I22*'4대보험공제요율표'!$D$11,-1)</f>
        <v>0</v>
      </c>
    </row>
    <row r="23" spans="1:51" x14ac:dyDescent="0.3">
      <c r="A23" s="47">
        <v>18</v>
      </c>
      <c r="B23" s="94" t="str">
        <f t="shared" ca="1" si="9"/>
        <v>남순란</v>
      </c>
      <c r="C23" s="94" t="str">
        <f t="shared" ca="1" si="10"/>
        <v>670519-2******</v>
      </c>
      <c r="D23" s="94" t="str">
        <f t="shared" ca="1" si="11"/>
        <v>121여단 원전</v>
      </c>
      <c r="E23" s="94" t="str">
        <f t="shared" ca="1" si="12"/>
        <v>민간조리원</v>
      </c>
      <c r="F23" s="95">
        <f t="shared" ca="1" si="13"/>
        <v>0</v>
      </c>
      <c r="G23" s="49"/>
      <c r="H23" s="49"/>
      <c r="I23" s="49"/>
      <c r="J23" s="151">
        <f t="shared" si="14"/>
        <v>0</v>
      </c>
      <c r="K23" s="151">
        <f t="shared" si="15"/>
        <v>0</v>
      </c>
      <c r="L23" s="151">
        <f t="shared" si="16"/>
        <v>0</v>
      </c>
      <c r="M23" s="23"/>
      <c r="N23" s="23"/>
      <c r="O23" s="23"/>
      <c r="P23" s="34">
        <f t="shared" si="21"/>
        <v>0</v>
      </c>
      <c r="Q23" s="152">
        <f t="shared" si="22"/>
        <v>0</v>
      </c>
      <c r="R23" s="34">
        <f t="shared" si="23"/>
        <v>0</v>
      </c>
      <c r="S23" s="34">
        <f t="shared" si="24"/>
        <v>0</v>
      </c>
      <c r="T23" s="34">
        <f t="shared" si="25"/>
        <v>0</v>
      </c>
      <c r="U23" s="24"/>
      <c r="V23" s="34"/>
      <c r="W23" s="34"/>
      <c r="X23" s="34"/>
      <c r="Y23" s="24"/>
      <c r="Z23" s="24"/>
      <c r="AA23" s="24"/>
      <c r="AB23" s="24"/>
      <c r="AC23" s="24"/>
      <c r="AD23" s="34">
        <f>IF(R23&gt;1060000,INDEX(간이세액표!A:L,MATCH(R23,간이세액표!A:A,3),F23+3),0)</f>
        <v>0</v>
      </c>
      <c r="AE23" s="34">
        <f t="shared" si="4"/>
        <v>0</v>
      </c>
      <c r="AF23" s="46">
        <f t="shared" si="5"/>
        <v>0</v>
      </c>
      <c r="AG23" s="46">
        <f t="shared" si="6"/>
        <v>0</v>
      </c>
      <c r="AH23" s="46">
        <f t="shared" si="7"/>
        <v>0</v>
      </c>
      <c r="AI23" s="46">
        <f t="shared" si="8"/>
        <v>0</v>
      </c>
      <c r="AJ23" s="24"/>
      <c r="AK23" s="24"/>
      <c r="AL23" s="24"/>
      <c r="AN23" s="49">
        <f t="shared" si="17"/>
        <v>0</v>
      </c>
      <c r="AO23" s="49">
        <f>ROUNDDOWN(G23*'4대보험공제요율표'!$D$4,-1)</f>
        <v>0</v>
      </c>
      <c r="AP23" s="49">
        <f>ROUNDDOWN(G23*'4대보험공제요율표'!$D$5,-1)</f>
        <v>0</v>
      </c>
      <c r="AQ23" s="49">
        <f t="shared" si="18"/>
        <v>0</v>
      </c>
      <c r="AR23" s="49">
        <f>ROUNDDOWN(H23*'4대보험공제요율표'!$D$6,-1)</f>
        <v>0</v>
      </c>
      <c r="AS23" s="49">
        <f>ROUNDDOWN(H23*'4대보험공제요율표'!$D$7,-1)</f>
        <v>0</v>
      </c>
      <c r="AT23" s="49">
        <f t="shared" si="19"/>
        <v>0</v>
      </c>
      <c r="AU23" s="49">
        <f>ROUNDDOWN(AR23*'4대보험공제요율표'!$D$8,-1)</f>
        <v>0</v>
      </c>
      <c r="AV23" s="49">
        <f>ROUNDDOWN(AS23*'4대보험공제요율표'!$D$8,-1)</f>
        <v>0</v>
      </c>
      <c r="AW23" s="49">
        <f t="shared" si="20"/>
        <v>0</v>
      </c>
      <c r="AX23" s="49">
        <f>ROUNDDOWN(I23*'4대보험공제요율표'!$D$10,-1)</f>
        <v>0</v>
      </c>
      <c r="AY23" s="49">
        <f>ROUNDDOWN(I23*'4대보험공제요율표'!$D$11,-1)</f>
        <v>0</v>
      </c>
    </row>
    <row r="24" spans="1:51" x14ac:dyDescent="0.3">
      <c r="A24" s="47">
        <v>19</v>
      </c>
      <c r="B24" s="94" t="str">
        <f t="shared" ca="1" si="9"/>
        <v>배미향</v>
      </c>
      <c r="C24" s="94" t="str">
        <f t="shared" ca="1" si="10"/>
        <v>650110-2******</v>
      </c>
      <c r="D24" s="94" t="str">
        <f t="shared" ca="1" si="11"/>
        <v>121여단 봉산</v>
      </c>
      <c r="E24" s="94" t="str">
        <f t="shared" ca="1" si="12"/>
        <v>민간조리원</v>
      </c>
      <c r="F24" s="95">
        <f t="shared" ca="1" si="13"/>
        <v>2</v>
      </c>
      <c r="G24" s="49"/>
      <c r="H24" s="49"/>
      <c r="I24" s="49"/>
      <c r="J24" s="151">
        <f t="shared" si="14"/>
        <v>0</v>
      </c>
      <c r="K24" s="151">
        <f t="shared" si="15"/>
        <v>0</v>
      </c>
      <c r="L24" s="151">
        <f t="shared" si="16"/>
        <v>0</v>
      </c>
      <c r="M24" s="23"/>
      <c r="N24" s="23"/>
      <c r="O24" s="23"/>
      <c r="P24" s="34">
        <f t="shared" si="21"/>
        <v>0</v>
      </c>
      <c r="Q24" s="152">
        <f t="shared" si="22"/>
        <v>0</v>
      </c>
      <c r="R24" s="34">
        <f t="shared" si="23"/>
        <v>0</v>
      </c>
      <c r="S24" s="34">
        <f t="shared" si="24"/>
        <v>0</v>
      </c>
      <c r="T24" s="34">
        <f t="shared" si="25"/>
        <v>0</v>
      </c>
      <c r="U24" s="24"/>
      <c r="V24" s="34"/>
      <c r="W24" s="34"/>
      <c r="X24" s="34"/>
      <c r="Y24" s="24"/>
      <c r="Z24" s="24"/>
      <c r="AA24" s="24"/>
      <c r="AB24" s="24"/>
      <c r="AC24" s="24"/>
      <c r="AD24" s="34">
        <f>IF(R24&gt;1060000,INDEX(간이세액표!A:L,MATCH(R24,간이세액표!A:A,3),F24+3),0)</f>
        <v>0</v>
      </c>
      <c r="AE24" s="34">
        <f t="shared" si="4"/>
        <v>0</v>
      </c>
      <c r="AF24" s="46">
        <f t="shared" si="5"/>
        <v>0</v>
      </c>
      <c r="AG24" s="46">
        <f t="shared" si="6"/>
        <v>0</v>
      </c>
      <c r="AH24" s="46">
        <f t="shared" si="7"/>
        <v>0</v>
      </c>
      <c r="AI24" s="46">
        <f t="shared" si="8"/>
        <v>0</v>
      </c>
      <c r="AJ24" s="24"/>
      <c r="AK24" s="24"/>
      <c r="AL24" s="24"/>
      <c r="AN24" s="49">
        <f t="shared" si="17"/>
        <v>0</v>
      </c>
      <c r="AO24" s="49">
        <f>ROUNDDOWN(G24*'4대보험공제요율표'!$D$4,-1)</f>
        <v>0</v>
      </c>
      <c r="AP24" s="49">
        <f>ROUNDDOWN(G24*'4대보험공제요율표'!$D$5,-1)</f>
        <v>0</v>
      </c>
      <c r="AQ24" s="49">
        <f t="shared" si="18"/>
        <v>0</v>
      </c>
      <c r="AR24" s="49">
        <f>ROUNDDOWN(H24*'4대보험공제요율표'!$D$6,-1)</f>
        <v>0</v>
      </c>
      <c r="AS24" s="49">
        <f>ROUNDDOWN(H24*'4대보험공제요율표'!$D$7,-1)</f>
        <v>0</v>
      </c>
      <c r="AT24" s="49">
        <f t="shared" si="19"/>
        <v>0</v>
      </c>
      <c r="AU24" s="49">
        <f>ROUNDDOWN(AR24*'4대보험공제요율표'!$D$8,-1)</f>
        <v>0</v>
      </c>
      <c r="AV24" s="49">
        <f>ROUNDDOWN(AS24*'4대보험공제요율표'!$D$8,-1)</f>
        <v>0</v>
      </c>
      <c r="AW24" s="49">
        <f t="shared" si="20"/>
        <v>0</v>
      </c>
      <c r="AX24" s="49">
        <f>ROUNDDOWN(I24*'4대보험공제요율표'!$D$10,-1)</f>
        <v>0</v>
      </c>
      <c r="AY24" s="49">
        <f>ROUNDDOWN(I24*'4대보험공제요율표'!$D$11,-1)</f>
        <v>0</v>
      </c>
    </row>
    <row r="25" spans="1:51" x14ac:dyDescent="0.3">
      <c r="A25" s="47">
        <v>20</v>
      </c>
      <c r="B25" s="94" t="str">
        <f t="shared" ca="1" si="9"/>
        <v>이상자</v>
      </c>
      <c r="C25" s="94" t="str">
        <f t="shared" ca="1" si="10"/>
        <v>641012-2******</v>
      </c>
      <c r="D25" s="94" t="str">
        <f t="shared" ca="1" si="11"/>
        <v>121여단 2대대</v>
      </c>
      <c r="E25" s="94" t="str">
        <f t="shared" ca="1" si="12"/>
        <v>민간조리원</v>
      </c>
      <c r="F25" s="95">
        <f t="shared" ca="1" si="13"/>
        <v>0</v>
      </c>
      <c r="G25" s="49"/>
      <c r="H25" s="49"/>
      <c r="I25" s="49"/>
      <c r="J25" s="151">
        <f t="shared" si="14"/>
        <v>0</v>
      </c>
      <c r="K25" s="151">
        <f t="shared" si="15"/>
        <v>0</v>
      </c>
      <c r="L25" s="151">
        <f t="shared" si="16"/>
        <v>0</v>
      </c>
      <c r="M25" s="23"/>
      <c r="N25" s="23"/>
      <c r="O25" s="23"/>
      <c r="P25" s="34">
        <f t="shared" si="21"/>
        <v>0</v>
      </c>
      <c r="Q25" s="152">
        <f t="shared" si="22"/>
        <v>0</v>
      </c>
      <c r="R25" s="34">
        <f t="shared" si="23"/>
        <v>0</v>
      </c>
      <c r="S25" s="34">
        <f t="shared" si="24"/>
        <v>0</v>
      </c>
      <c r="T25" s="34">
        <f t="shared" si="25"/>
        <v>0</v>
      </c>
      <c r="U25" s="24"/>
      <c r="V25" s="34"/>
      <c r="W25" s="34"/>
      <c r="X25" s="34"/>
      <c r="Y25" s="24"/>
      <c r="Z25" s="24"/>
      <c r="AA25" s="24"/>
      <c r="AB25" s="24"/>
      <c r="AC25" s="24"/>
      <c r="AD25" s="34">
        <f>IF(R25&gt;1060000,INDEX(간이세액표!A:L,MATCH(R25,간이세액표!A:A,3),F25+3),0)</f>
        <v>0</v>
      </c>
      <c r="AE25" s="34">
        <f t="shared" si="4"/>
        <v>0</v>
      </c>
      <c r="AF25" s="46">
        <f t="shared" si="5"/>
        <v>0</v>
      </c>
      <c r="AG25" s="46">
        <f t="shared" si="6"/>
        <v>0</v>
      </c>
      <c r="AH25" s="46">
        <f t="shared" si="7"/>
        <v>0</v>
      </c>
      <c r="AI25" s="46">
        <f t="shared" si="8"/>
        <v>0</v>
      </c>
      <c r="AJ25" s="24"/>
      <c r="AK25" s="24"/>
      <c r="AL25" s="24"/>
      <c r="AN25" s="49">
        <f t="shared" si="17"/>
        <v>0</v>
      </c>
      <c r="AO25" s="49">
        <f>ROUNDDOWN(G25*'4대보험공제요율표'!$D$4,-1)</f>
        <v>0</v>
      </c>
      <c r="AP25" s="49">
        <f>ROUNDDOWN(G25*'4대보험공제요율표'!$D$5,-1)</f>
        <v>0</v>
      </c>
      <c r="AQ25" s="49">
        <f t="shared" si="18"/>
        <v>0</v>
      </c>
      <c r="AR25" s="49">
        <f>ROUNDDOWN(H25*'4대보험공제요율표'!$D$6,-1)</f>
        <v>0</v>
      </c>
      <c r="AS25" s="49">
        <f>ROUNDDOWN(H25*'4대보험공제요율표'!$D$7,-1)</f>
        <v>0</v>
      </c>
      <c r="AT25" s="49">
        <f t="shared" si="19"/>
        <v>0</v>
      </c>
      <c r="AU25" s="49">
        <f>ROUNDDOWN(AR25*'4대보험공제요율표'!$D$8,-1)</f>
        <v>0</v>
      </c>
      <c r="AV25" s="49">
        <f>ROUNDDOWN(AS25*'4대보험공제요율표'!$D$8,-1)</f>
        <v>0</v>
      </c>
      <c r="AW25" s="49">
        <f t="shared" si="20"/>
        <v>0</v>
      </c>
      <c r="AX25" s="49">
        <f>ROUNDDOWN(I25*'4대보험공제요율표'!$D$10,-1)</f>
        <v>0</v>
      </c>
      <c r="AY25" s="49">
        <f>ROUNDDOWN(I25*'4대보험공제요율표'!$D$11,-1)</f>
        <v>0</v>
      </c>
    </row>
    <row r="26" spans="1:51" x14ac:dyDescent="0.3">
      <c r="A26" s="47">
        <v>21</v>
      </c>
      <c r="B26" s="94" t="str">
        <f t="shared" ca="1" si="9"/>
        <v>김덕남</v>
      </c>
      <c r="C26" s="94" t="str">
        <f t="shared" ca="1" si="10"/>
        <v>701004-2******</v>
      </c>
      <c r="D26" s="94" t="str">
        <f t="shared" ca="1" si="11"/>
        <v>121여단 직산</v>
      </c>
      <c r="E26" s="94" t="str">
        <f t="shared" ca="1" si="12"/>
        <v>민간조리원</v>
      </c>
      <c r="F26" s="95">
        <f t="shared" ca="1" si="13"/>
        <v>0</v>
      </c>
      <c r="G26" s="49"/>
      <c r="H26" s="49"/>
      <c r="I26" s="49"/>
      <c r="J26" s="151">
        <f t="shared" si="14"/>
        <v>0</v>
      </c>
      <c r="K26" s="151">
        <f t="shared" si="15"/>
        <v>0</v>
      </c>
      <c r="L26" s="151">
        <f t="shared" si="16"/>
        <v>0</v>
      </c>
      <c r="M26" s="23"/>
      <c r="N26" s="23"/>
      <c r="O26" s="23"/>
      <c r="P26" s="34">
        <f t="shared" si="21"/>
        <v>0</v>
      </c>
      <c r="Q26" s="152">
        <f t="shared" si="22"/>
        <v>0</v>
      </c>
      <c r="R26" s="34">
        <f t="shared" si="23"/>
        <v>0</v>
      </c>
      <c r="S26" s="34">
        <f t="shared" si="24"/>
        <v>0</v>
      </c>
      <c r="T26" s="34">
        <f t="shared" si="25"/>
        <v>0</v>
      </c>
      <c r="U26" s="24"/>
      <c r="V26" s="34"/>
      <c r="W26" s="34"/>
      <c r="X26" s="34"/>
      <c r="Y26" s="24"/>
      <c r="Z26" s="24"/>
      <c r="AA26" s="24"/>
      <c r="AB26" s="24"/>
      <c r="AC26" s="24"/>
      <c r="AD26" s="34">
        <f>IF(R26&gt;1060000,INDEX(간이세액표!A:L,MATCH(R26,간이세액표!A:A,3),F26+3),0)</f>
        <v>0</v>
      </c>
      <c r="AE26" s="34">
        <f t="shared" si="4"/>
        <v>0</v>
      </c>
      <c r="AF26" s="46">
        <f t="shared" si="5"/>
        <v>0</v>
      </c>
      <c r="AG26" s="46">
        <f t="shared" si="6"/>
        <v>0</v>
      </c>
      <c r="AH26" s="46">
        <f t="shared" si="7"/>
        <v>0</v>
      </c>
      <c r="AI26" s="46">
        <f t="shared" si="8"/>
        <v>0</v>
      </c>
      <c r="AJ26" s="24"/>
      <c r="AK26" s="24"/>
      <c r="AL26" s="24"/>
      <c r="AN26" s="49">
        <f t="shared" si="17"/>
        <v>0</v>
      </c>
      <c r="AO26" s="49">
        <f>ROUNDDOWN(G26*'4대보험공제요율표'!$D$4,-1)</f>
        <v>0</v>
      </c>
      <c r="AP26" s="49">
        <f>ROUNDDOWN(G26*'4대보험공제요율표'!$D$5,-1)</f>
        <v>0</v>
      </c>
      <c r="AQ26" s="49">
        <f t="shared" si="18"/>
        <v>0</v>
      </c>
      <c r="AR26" s="49">
        <f>ROUNDDOWN(H26*'4대보험공제요율표'!$D$6,-1)</f>
        <v>0</v>
      </c>
      <c r="AS26" s="49">
        <f>ROUNDDOWN(H26*'4대보험공제요율표'!$D$7,-1)</f>
        <v>0</v>
      </c>
      <c r="AT26" s="49">
        <f t="shared" si="19"/>
        <v>0</v>
      </c>
      <c r="AU26" s="49">
        <f>ROUNDDOWN(AR26*'4대보험공제요율표'!$D$8,-1)</f>
        <v>0</v>
      </c>
      <c r="AV26" s="49">
        <f>ROUNDDOWN(AS26*'4대보험공제요율표'!$D$8,-1)</f>
        <v>0</v>
      </c>
      <c r="AW26" s="49">
        <f t="shared" si="20"/>
        <v>0</v>
      </c>
      <c r="AX26" s="49">
        <f>ROUNDDOWN(I26*'4대보험공제요율표'!$D$10,-1)</f>
        <v>0</v>
      </c>
      <c r="AY26" s="49">
        <f>ROUNDDOWN(I26*'4대보험공제요율표'!$D$11,-1)</f>
        <v>0</v>
      </c>
    </row>
    <row r="27" spans="1:51" x14ac:dyDescent="0.3">
      <c r="A27" s="47">
        <v>22</v>
      </c>
      <c r="B27" s="94" t="str">
        <f t="shared" ca="1" si="9"/>
        <v>류혁환</v>
      </c>
      <c r="C27" s="94" t="str">
        <f t="shared" ca="1" si="10"/>
        <v>600629-2******</v>
      </c>
      <c r="D27" s="94" t="str">
        <f t="shared" ca="1" si="11"/>
        <v>121여단 병곡</v>
      </c>
      <c r="E27" s="94" t="str">
        <f t="shared" ca="1" si="12"/>
        <v>민간조리원</v>
      </c>
      <c r="F27" s="95">
        <f t="shared" ca="1" si="13"/>
        <v>1</v>
      </c>
      <c r="G27" s="49"/>
      <c r="H27" s="49"/>
      <c r="I27" s="49"/>
      <c r="J27" s="151">
        <f t="shared" si="14"/>
        <v>0</v>
      </c>
      <c r="K27" s="151">
        <f t="shared" si="15"/>
        <v>0</v>
      </c>
      <c r="L27" s="151">
        <f t="shared" si="16"/>
        <v>0</v>
      </c>
      <c r="M27" s="23"/>
      <c r="N27" s="23"/>
      <c r="O27" s="23"/>
      <c r="P27" s="34">
        <f t="shared" si="21"/>
        <v>0</v>
      </c>
      <c r="Q27" s="152">
        <f t="shared" si="22"/>
        <v>0</v>
      </c>
      <c r="R27" s="34">
        <f t="shared" si="23"/>
        <v>0</v>
      </c>
      <c r="S27" s="34">
        <f t="shared" si="24"/>
        <v>0</v>
      </c>
      <c r="T27" s="34">
        <f t="shared" si="25"/>
        <v>0</v>
      </c>
      <c r="U27" s="24"/>
      <c r="V27" s="34"/>
      <c r="W27" s="34"/>
      <c r="X27" s="34"/>
      <c r="Y27" s="24"/>
      <c r="Z27" s="24"/>
      <c r="AA27" s="24"/>
      <c r="AB27" s="24"/>
      <c r="AC27" s="24"/>
      <c r="AD27" s="34">
        <f>IF(R27&gt;1060000,INDEX(간이세액표!A:L,MATCH(R27,간이세액표!A:A,3),F27+3),0)</f>
        <v>0</v>
      </c>
      <c r="AE27" s="34">
        <f t="shared" si="4"/>
        <v>0</v>
      </c>
      <c r="AF27" s="46">
        <f t="shared" si="5"/>
        <v>0</v>
      </c>
      <c r="AG27" s="46">
        <f t="shared" si="6"/>
        <v>0</v>
      </c>
      <c r="AH27" s="46">
        <f t="shared" si="7"/>
        <v>0</v>
      </c>
      <c r="AI27" s="46">
        <f t="shared" si="8"/>
        <v>0</v>
      </c>
      <c r="AJ27" s="24"/>
      <c r="AK27" s="24"/>
      <c r="AL27" s="24"/>
      <c r="AN27" s="49">
        <f t="shared" si="17"/>
        <v>0</v>
      </c>
      <c r="AO27" s="49">
        <f>ROUNDDOWN(G27*'4대보험공제요율표'!$D$4,-1)</f>
        <v>0</v>
      </c>
      <c r="AP27" s="49">
        <f>ROUNDDOWN(G27*'4대보험공제요율표'!$D$5,-1)</f>
        <v>0</v>
      </c>
      <c r="AQ27" s="49">
        <f t="shared" si="18"/>
        <v>0</v>
      </c>
      <c r="AR27" s="49">
        <f>ROUNDDOWN(H27*'4대보험공제요율표'!$D$6,-1)</f>
        <v>0</v>
      </c>
      <c r="AS27" s="49">
        <f>ROUNDDOWN(H27*'4대보험공제요율표'!$D$7,-1)</f>
        <v>0</v>
      </c>
      <c r="AT27" s="49">
        <f t="shared" si="19"/>
        <v>0</v>
      </c>
      <c r="AU27" s="49">
        <f>ROUNDDOWN(AR27*'4대보험공제요율표'!$D$8,-1)</f>
        <v>0</v>
      </c>
      <c r="AV27" s="49">
        <f>ROUNDDOWN(AS27*'4대보험공제요율표'!$D$8,-1)</f>
        <v>0</v>
      </c>
      <c r="AW27" s="49">
        <f t="shared" si="20"/>
        <v>0</v>
      </c>
      <c r="AX27" s="49">
        <f>ROUNDDOWN(I27*'4대보험공제요율표'!$D$10,-1)</f>
        <v>0</v>
      </c>
      <c r="AY27" s="49">
        <f>ROUNDDOWN(I27*'4대보험공제요율표'!$D$11,-1)</f>
        <v>0</v>
      </c>
    </row>
    <row r="28" spans="1:51" x14ac:dyDescent="0.3">
      <c r="A28" s="47">
        <v>23</v>
      </c>
      <c r="B28" s="94" t="str">
        <f t="shared" ca="1" si="9"/>
        <v>허덕기</v>
      </c>
      <c r="C28" s="94" t="str">
        <f t="shared" ca="1" si="10"/>
        <v>720107-2******</v>
      </c>
      <c r="D28" s="94" t="str">
        <f t="shared" ca="1" si="11"/>
        <v>121여단 3대대</v>
      </c>
      <c r="E28" s="94" t="str">
        <f t="shared" ca="1" si="12"/>
        <v>민간조리원</v>
      </c>
      <c r="F28" s="95">
        <f t="shared" ca="1" si="13"/>
        <v>1</v>
      </c>
      <c r="G28" s="49"/>
      <c r="H28" s="49"/>
      <c r="I28" s="49"/>
      <c r="J28" s="151">
        <f t="shared" si="14"/>
        <v>0</v>
      </c>
      <c r="K28" s="151">
        <f t="shared" si="15"/>
        <v>0</v>
      </c>
      <c r="L28" s="151">
        <f t="shared" si="16"/>
        <v>0</v>
      </c>
      <c r="M28" s="23"/>
      <c r="N28" s="23"/>
      <c r="O28" s="23"/>
      <c r="P28" s="34">
        <f t="shared" si="21"/>
        <v>0</v>
      </c>
      <c r="Q28" s="152">
        <f t="shared" si="22"/>
        <v>0</v>
      </c>
      <c r="R28" s="34">
        <f t="shared" si="23"/>
        <v>0</v>
      </c>
      <c r="S28" s="34">
        <f t="shared" si="24"/>
        <v>0</v>
      </c>
      <c r="T28" s="34">
        <f t="shared" si="25"/>
        <v>0</v>
      </c>
      <c r="U28" s="24"/>
      <c r="V28" s="34"/>
      <c r="W28" s="34"/>
      <c r="X28" s="34"/>
      <c r="Y28" s="24"/>
      <c r="Z28" s="24"/>
      <c r="AA28" s="24"/>
      <c r="AB28" s="24"/>
      <c r="AC28" s="24"/>
      <c r="AD28" s="34">
        <f>IF(R28&gt;1060000,INDEX(간이세액표!A:L,MATCH(R28,간이세액표!A:A,3),F28+3),0)</f>
        <v>0</v>
      </c>
      <c r="AE28" s="34">
        <f t="shared" si="4"/>
        <v>0</v>
      </c>
      <c r="AF28" s="46">
        <f t="shared" si="5"/>
        <v>0</v>
      </c>
      <c r="AG28" s="46">
        <f t="shared" si="6"/>
        <v>0</v>
      </c>
      <c r="AH28" s="46">
        <f t="shared" si="7"/>
        <v>0</v>
      </c>
      <c r="AI28" s="46">
        <f t="shared" si="8"/>
        <v>0</v>
      </c>
      <c r="AJ28" s="24"/>
      <c r="AK28" s="24"/>
      <c r="AL28" s="24"/>
      <c r="AN28" s="49">
        <f t="shared" si="17"/>
        <v>0</v>
      </c>
      <c r="AO28" s="49">
        <f>ROUNDDOWN(G28*'4대보험공제요율표'!$D$4,-1)</f>
        <v>0</v>
      </c>
      <c r="AP28" s="49">
        <f>ROUNDDOWN(G28*'4대보험공제요율표'!$D$5,-1)</f>
        <v>0</v>
      </c>
      <c r="AQ28" s="49">
        <f t="shared" si="18"/>
        <v>0</v>
      </c>
      <c r="AR28" s="49">
        <f>ROUNDDOWN(H28*'4대보험공제요율표'!$D$6,-1)</f>
        <v>0</v>
      </c>
      <c r="AS28" s="49">
        <f>ROUNDDOWN(H28*'4대보험공제요율표'!$D$7,-1)</f>
        <v>0</v>
      </c>
      <c r="AT28" s="49">
        <f t="shared" si="19"/>
        <v>0</v>
      </c>
      <c r="AU28" s="49">
        <f>ROUNDDOWN(AR28*'4대보험공제요율표'!$D$8,-1)</f>
        <v>0</v>
      </c>
      <c r="AV28" s="49">
        <f>ROUNDDOWN(AS28*'4대보험공제요율표'!$D$8,-1)</f>
        <v>0</v>
      </c>
      <c r="AW28" s="49">
        <f t="shared" si="20"/>
        <v>0</v>
      </c>
      <c r="AX28" s="49">
        <f>ROUNDDOWN(I28*'4대보험공제요율표'!$D$10,-1)</f>
        <v>0</v>
      </c>
      <c r="AY28" s="49">
        <f>ROUNDDOWN(I28*'4대보험공제요율표'!$D$11,-1)</f>
        <v>0</v>
      </c>
    </row>
    <row r="29" spans="1:51" x14ac:dyDescent="0.3">
      <c r="A29" s="47">
        <v>24</v>
      </c>
      <c r="B29" s="94" t="str">
        <f t="shared" ca="1" si="9"/>
        <v>김민주</v>
      </c>
      <c r="C29" s="94" t="str">
        <f t="shared" ca="1" si="10"/>
        <v>780310-2******</v>
      </c>
      <c r="D29" s="94" t="str">
        <f t="shared" ca="1" si="11"/>
        <v>121여단 3대대</v>
      </c>
      <c r="E29" s="94" t="str">
        <f t="shared" ca="1" si="12"/>
        <v>민간조리원</v>
      </c>
      <c r="F29" s="95">
        <f t="shared" ca="1" si="13"/>
        <v>0</v>
      </c>
      <c r="G29" s="49"/>
      <c r="H29" s="49"/>
      <c r="I29" s="49"/>
      <c r="J29" s="151">
        <f t="shared" si="14"/>
        <v>0</v>
      </c>
      <c r="K29" s="151">
        <f t="shared" si="15"/>
        <v>0</v>
      </c>
      <c r="L29" s="151">
        <f t="shared" si="16"/>
        <v>0</v>
      </c>
      <c r="M29" s="23"/>
      <c r="N29" s="23"/>
      <c r="O29" s="23"/>
      <c r="P29" s="34">
        <f t="shared" si="21"/>
        <v>0</v>
      </c>
      <c r="Q29" s="152">
        <f t="shared" si="22"/>
        <v>0</v>
      </c>
      <c r="R29" s="34">
        <f t="shared" si="23"/>
        <v>0</v>
      </c>
      <c r="S29" s="34">
        <f t="shared" si="24"/>
        <v>0</v>
      </c>
      <c r="T29" s="34">
        <f t="shared" si="25"/>
        <v>0</v>
      </c>
      <c r="U29" s="24"/>
      <c r="V29" s="34"/>
      <c r="W29" s="34"/>
      <c r="X29" s="34"/>
      <c r="Y29" s="24"/>
      <c r="Z29" s="24"/>
      <c r="AA29" s="24"/>
      <c r="AB29" s="24"/>
      <c r="AC29" s="24"/>
      <c r="AD29" s="34">
        <f>IF(R29&gt;1060000,INDEX(간이세액표!A:L,MATCH(R29,간이세액표!A:A,3),F29+3),0)</f>
        <v>0</v>
      </c>
      <c r="AE29" s="34">
        <f t="shared" si="4"/>
        <v>0</v>
      </c>
      <c r="AF29" s="46">
        <f t="shared" si="5"/>
        <v>0</v>
      </c>
      <c r="AG29" s="46">
        <f t="shared" si="6"/>
        <v>0</v>
      </c>
      <c r="AH29" s="46">
        <f t="shared" si="7"/>
        <v>0</v>
      </c>
      <c r="AI29" s="46">
        <f t="shared" si="8"/>
        <v>0</v>
      </c>
      <c r="AJ29" s="24"/>
      <c r="AK29" s="24"/>
      <c r="AL29" s="24"/>
      <c r="AN29" s="49">
        <f t="shared" si="17"/>
        <v>0</v>
      </c>
      <c r="AO29" s="49">
        <f>ROUNDDOWN(G29*'4대보험공제요율표'!$D$4,-1)</f>
        <v>0</v>
      </c>
      <c r="AP29" s="49">
        <f>ROUNDDOWN(G29*'4대보험공제요율표'!$D$5,-1)</f>
        <v>0</v>
      </c>
      <c r="AQ29" s="49">
        <f t="shared" si="18"/>
        <v>0</v>
      </c>
      <c r="AR29" s="49">
        <f>ROUNDDOWN(H29*'4대보험공제요율표'!$D$6,-1)</f>
        <v>0</v>
      </c>
      <c r="AS29" s="49">
        <f>ROUNDDOWN(H29*'4대보험공제요율표'!$D$7,-1)</f>
        <v>0</v>
      </c>
      <c r="AT29" s="49">
        <f t="shared" si="19"/>
        <v>0</v>
      </c>
      <c r="AU29" s="49">
        <f>ROUNDDOWN(AR29*'4대보험공제요율표'!$D$8,-1)</f>
        <v>0</v>
      </c>
      <c r="AV29" s="49">
        <f>ROUNDDOWN(AS29*'4대보험공제요율표'!$D$8,-1)</f>
        <v>0</v>
      </c>
      <c r="AW29" s="49">
        <f t="shared" si="20"/>
        <v>0</v>
      </c>
      <c r="AX29" s="49">
        <f>ROUNDDOWN(I29*'4대보험공제요율표'!$D$10,-1)</f>
        <v>0</v>
      </c>
      <c r="AY29" s="49">
        <f>ROUNDDOWN(I29*'4대보험공제요율표'!$D$11,-1)</f>
        <v>0</v>
      </c>
    </row>
    <row r="30" spans="1:51" x14ac:dyDescent="0.3">
      <c r="A30" s="47">
        <v>25</v>
      </c>
      <c r="B30" s="94" t="str">
        <f t="shared" ca="1" si="9"/>
        <v>황순남</v>
      </c>
      <c r="C30" s="94" t="str">
        <f t="shared" ca="1" si="10"/>
        <v>691005-2******</v>
      </c>
      <c r="D30" s="94" t="str">
        <f t="shared" ca="1" si="11"/>
        <v>122여단 본부</v>
      </c>
      <c r="E30" s="94" t="str">
        <f t="shared" ca="1" si="12"/>
        <v>민간조리원</v>
      </c>
      <c r="F30" s="95">
        <f t="shared" ca="1" si="13"/>
        <v>1</v>
      </c>
      <c r="G30" s="49"/>
      <c r="H30" s="49"/>
      <c r="I30" s="49"/>
      <c r="J30" s="151">
        <f t="shared" si="14"/>
        <v>0</v>
      </c>
      <c r="K30" s="151">
        <f t="shared" si="15"/>
        <v>0</v>
      </c>
      <c r="L30" s="151">
        <f t="shared" si="16"/>
        <v>0</v>
      </c>
      <c r="M30" s="23"/>
      <c r="N30" s="23"/>
      <c r="O30" s="23"/>
      <c r="P30" s="34">
        <f t="shared" si="21"/>
        <v>0</v>
      </c>
      <c r="Q30" s="152">
        <f t="shared" si="22"/>
        <v>0</v>
      </c>
      <c r="R30" s="34">
        <f t="shared" si="23"/>
        <v>0</v>
      </c>
      <c r="S30" s="34">
        <f t="shared" si="24"/>
        <v>0</v>
      </c>
      <c r="T30" s="34">
        <f t="shared" si="25"/>
        <v>0</v>
      </c>
      <c r="U30" s="24"/>
      <c r="V30" s="34"/>
      <c r="W30" s="34"/>
      <c r="X30" s="34"/>
      <c r="Y30" s="24"/>
      <c r="Z30" s="24"/>
      <c r="AA30" s="24"/>
      <c r="AB30" s="24"/>
      <c r="AC30" s="24"/>
      <c r="AD30" s="34">
        <f>IF(R30&gt;1060000,INDEX(간이세액표!A:L,MATCH(R30,간이세액표!A:A,3),F30+3),0)</f>
        <v>0</v>
      </c>
      <c r="AE30" s="34">
        <f t="shared" si="4"/>
        <v>0</v>
      </c>
      <c r="AF30" s="46">
        <f t="shared" si="5"/>
        <v>0</v>
      </c>
      <c r="AG30" s="46">
        <f t="shared" si="6"/>
        <v>0</v>
      </c>
      <c r="AH30" s="46">
        <f t="shared" si="7"/>
        <v>0</v>
      </c>
      <c r="AI30" s="46">
        <f t="shared" si="8"/>
        <v>0</v>
      </c>
      <c r="AJ30" s="24"/>
      <c r="AK30" s="24"/>
      <c r="AL30" s="24"/>
      <c r="AN30" s="49">
        <f t="shared" si="17"/>
        <v>0</v>
      </c>
      <c r="AO30" s="49">
        <f>ROUNDDOWN(G30*'4대보험공제요율표'!$D$4,-1)</f>
        <v>0</v>
      </c>
      <c r="AP30" s="49">
        <f>ROUNDDOWN(G30*'4대보험공제요율표'!$D$5,-1)</f>
        <v>0</v>
      </c>
      <c r="AQ30" s="49">
        <f t="shared" si="18"/>
        <v>0</v>
      </c>
      <c r="AR30" s="49">
        <f>ROUNDDOWN(H30*'4대보험공제요율표'!$D$6,-1)</f>
        <v>0</v>
      </c>
      <c r="AS30" s="49">
        <f>ROUNDDOWN(H30*'4대보험공제요율표'!$D$7,-1)</f>
        <v>0</v>
      </c>
      <c r="AT30" s="49">
        <f t="shared" si="19"/>
        <v>0</v>
      </c>
      <c r="AU30" s="49">
        <f>ROUNDDOWN(AR30*'4대보험공제요율표'!$D$8,-1)</f>
        <v>0</v>
      </c>
      <c r="AV30" s="49">
        <f>ROUNDDOWN(AS30*'4대보험공제요율표'!$D$8,-1)</f>
        <v>0</v>
      </c>
      <c r="AW30" s="49">
        <f t="shared" si="20"/>
        <v>0</v>
      </c>
      <c r="AX30" s="49">
        <f>ROUNDDOWN(I30*'4대보험공제요율표'!$D$10,-1)</f>
        <v>0</v>
      </c>
      <c r="AY30" s="49">
        <f>ROUNDDOWN(I30*'4대보험공제요율표'!$D$11,-1)</f>
        <v>0</v>
      </c>
    </row>
    <row r="31" spans="1:51" x14ac:dyDescent="0.3">
      <c r="A31" s="47">
        <v>26</v>
      </c>
      <c r="B31" s="94" t="str">
        <f t="shared" ca="1" si="9"/>
        <v>조옥</v>
      </c>
      <c r="C31" s="94" t="str">
        <f t="shared" ca="1" si="10"/>
        <v>601210-2******</v>
      </c>
      <c r="D31" s="94" t="str">
        <f t="shared" ca="1" si="11"/>
        <v>122여단 1대대</v>
      </c>
      <c r="E31" s="94" t="str">
        <f t="shared" ca="1" si="12"/>
        <v>민간조리원</v>
      </c>
      <c r="F31" s="95">
        <f t="shared" ca="1" si="13"/>
        <v>0</v>
      </c>
      <c r="G31" s="49"/>
      <c r="H31" s="49"/>
      <c r="I31" s="49"/>
      <c r="J31" s="151">
        <f t="shared" si="14"/>
        <v>0</v>
      </c>
      <c r="K31" s="151">
        <f t="shared" si="15"/>
        <v>0</v>
      </c>
      <c r="L31" s="151">
        <f t="shared" si="16"/>
        <v>0</v>
      </c>
      <c r="M31" s="23"/>
      <c r="N31" s="23"/>
      <c r="O31" s="23"/>
      <c r="P31" s="34">
        <f t="shared" si="21"/>
        <v>0</v>
      </c>
      <c r="Q31" s="152">
        <f t="shared" si="22"/>
        <v>0</v>
      </c>
      <c r="R31" s="34">
        <f t="shared" si="23"/>
        <v>0</v>
      </c>
      <c r="S31" s="34">
        <f t="shared" si="24"/>
        <v>0</v>
      </c>
      <c r="T31" s="34">
        <f t="shared" si="25"/>
        <v>0</v>
      </c>
      <c r="U31" s="24"/>
      <c r="V31" s="34"/>
      <c r="W31" s="34"/>
      <c r="X31" s="34"/>
      <c r="Y31" s="24"/>
      <c r="Z31" s="24"/>
      <c r="AA31" s="24"/>
      <c r="AB31" s="24"/>
      <c r="AC31" s="24"/>
      <c r="AD31" s="34">
        <f>IF(R31&gt;1060000,INDEX(간이세액표!A:L,MATCH(R31,간이세액표!A:A,3),F31+3),0)</f>
        <v>0</v>
      </c>
      <c r="AE31" s="34">
        <f t="shared" si="4"/>
        <v>0</v>
      </c>
      <c r="AF31" s="46">
        <f t="shared" si="5"/>
        <v>0</v>
      </c>
      <c r="AG31" s="46">
        <f t="shared" si="6"/>
        <v>0</v>
      </c>
      <c r="AH31" s="46">
        <f t="shared" si="7"/>
        <v>0</v>
      </c>
      <c r="AI31" s="46">
        <f t="shared" si="8"/>
        <v>0</v>
      </c>
      <c r="AJ31" s="24"/>
      <c r="AK31" s="24"/>
      <c r="AL31" s="24"/>
      <c r="AN31" s="49">
        <f t="shared" si="17"/>
        <v>0</v>
      </c>
      <c r="AO31" s="49">
        <f>ROUNDDOWN(G31*'4대보험공제요율표'!$D$4,-1)</f>
        <v>0</v>
      </c>
      <c r="AP31" s="49">
        <f>ROUNDDOWN(G31*'4대보험공제요율표'!$D$5,-1)</f>
        <v>0</v>
      </c>
      <c r="AQ31" s="49">
        <f t="shared" si="18"/>
        <v>0</v>
      </c>
      <c r="AR31" s="49">
        <f>ROUNDDOWN(H31*'4대보험공제요율표'!$D$6,-1)</f>
        <v>0</v>
      </c>
      <c r="AS31" s="49">
        <f>ROUNDDOWN(H31*'4대보험공제요율표'!$D$7,-1)</f>
        <v>0</v>
      </c>
      <c r="AT31" s="49">
        <f t="shared" si="19"/>
        <v>0</v>
      </c>
      <c r="AU31" s="49">
        <f>ROUNDDOWN(AR31*'4대보험공제요율표'!$D$8,-1)</f>
        <v>0</v>
      </c>
      <c r="AV31" s="49">
        <f>ROUNDDOWN(AS31*'4대보험공제요율표'!$D$8,-1)</f>
        <v>0</v>
      </c>
      <c r="AW31" s="49">
        <f t="shared" si="20"/>
        <v>0</v>
      </c>
      <c r="AX31" s="49">
        <f>ROUNDDOWN(I31*'4대보험공제요율표'!$D$10,-1)</f>
        <v>0</v>
      </c>
      <c r="AY31" s="49">
        <f>ROUNDDOWN(I31*'4대보험공제요율표'!$D$11,-1)</f>
        <v>0</v>
      </c>
    </row>
    <row r="32" spans="1:51" x14ac:dyDescent="0.3">
      <c r="A32" s="47">
        <v>27</v>
      </c>
      <c r="B32" s="94" t="str">
        <f t="shared" ca="1" si="9"/>
        <v>김태희</v>
      </c>
      <c r="C32" s="94" t="str">
        <f t="shared" ca="1" si="10"/>
        <v>710923-2******</v>
      </c>
      <c r="D32" s="94" t="str">
        <f t="shared" ca="1" si="11"/>
        <v>122여단 2대대</v>
      </c>
      <c r="E32" s="94" t="str">
        <f t="shared" ca="1" si="12"/>
        <v>민간조리원</v>
      </c>
      <c r="F32" s="95">
        <f t="shared" ca="1" si="13"/>
        <v>0</v>
      </c>
      <c r="G32" s="49"/>
      <c r="H32" s="49"/>
      <c r="I32" s="49"/>
      <c r="J32" s="151">
        <f t="shared" si="14"/>
        <v>0</v>
      </c>
      <c r="K32" s="151">
        <f t="shared" si="15"/>
        <v>0</v>
      </c>
      <c r="L32" s="151">
        <f t="shared" si="16"/>
        <v>0</v>
      </c>
      <c r="M32" s="23"/>
      <c r="N32" s="23"/>
      <c r="O32" s="23"/>
      <c r="P32" s="34">
        <f t="shared" si="21"/>
        <v>0</v>
      </c>
      <c r="Q32" s="152">
        <f t="shared" si="22"/>
        <v>0</v>
      </c>
      <c r="R32" s="34">
        <f t="shared" si="23"/>
        <v>0</v>
      </c>
      <c r="S32" s="34">
        <f t="shared" si="24"/>
        <v>0</v>
      </c>
      <c r="T32" s="34">
        <f t="shared" si="25"/>
        <v>0</v>
      </c>
      <c r="U32" s="24"/>
      <c r="V32" s="34"/>
      <c r="W32" s="34"/>
      <c r="X32" s="34"/>
      <c r="Y32" s="24"/>
      <c r="Z32" s="24"/>
      <c r="AA32" s="24"/>
      <c r="AB32" s="24"/>
      <c r="AC32" s="24"/>
      <c r="AD32" s="34">
        <f>IF(R32&gt;1060000,INDEX(간이세액표!A:L,MATCH(R32,간이세액표!A:A,3),F32+3),0)</f>
        <v>0</v>
      </c>
      <c r="AE32" s="34">
        <f t="shared" si="4"/>
        <v>0</v>
      </c>
      <c r="AF32" s="46">
        <f t="shared" si="5"/>
        <v>0</v>
      </c>
      <c r="AG32" s="46">
        <f t="shared" si="6"/>
        <v>0</v>
      </c>
      <c r="AH32" s="46">
        <f t="shared" si="7"/>
        <v>0</v>
      </c>
      <c r="AI32" s="46">
        <f t="shared" si="8"/>
        <v>0</v>
      </c>
      <c r="AJ32" s="24"/>
      <c r="AK32" s="24"/>
      <c r="AL32" s="24"/>
      <c r="AN32" s="49">
        <f t="shared" si="17"/>
        <v>0</v>
      </c>
      <c r="AO32" s="49">
        <f>ROUNDDOWN(G32*'4대보험공제요율표'!$D$4,-1)</f>
        <v>0</v>
      </c>
      <c r="AP32" s="49">
        <f>ROUNDDOWN(G32*'4대보험공제요율표'!$D$5,-1)</f>
        <v>0</v>
      </c>
      <c r="AQ32" s="49">
        <f t="shared" si="18"/>
        <v>0</v>
      </c>
      <c r="AR32" s="49">
        <f>ROUNDDOWN(H32*'4대보험공제요율표'!$D$6,-1)</f>
        <v>0</v>
      </c>
      <c r="AS32" s="49">
        <f>ROUNDDOWN(H32*'4대보험공제요율표'!$D$7,-1)</f>
        <v>0</v>
      </c>
      <c r="AT32" s="49">
        <f t="shared" si="19"/>
        <v>0</v>
      </c>
      <c r="AU32" s="49">
        <f>ROUNDDOWN(AR32*'4대보험공제요율표'!$D$8,-1)</f>
        <v>0</v>
      </c>
      <c r="AV32" s="49">
        <f>ROUNDDOWN(AS32*'4대보험공제요율표'!$D$8,-1)</f>
        <v>0</v>
      </c>
      <c r="AW32" s="49">
        <f t="shared" si="20"/>
        <v>0</v>
      </c>
      <c r="AX32" s="49">
        <f>ROUNDDOWN(I32*'4대보험공제요율표'!$D$10,-1)</f>
        <v>0</v>
      </c>
      <c r="AY32" s="49">
        <f>ROUNDDOWN(I32*'4대보험공제요율표'!$D$11,-1)</f>
        <v>0</v>
      </c>
    </row>
    <row r="33" spans="1:51" x14ac:dyDescent="0.3">
      <c r="A33" s="47">
        <v>28</v>
      </c>
      <c r="B33" s="94" t="str">
        <f t="shared" ca="1" si="9"/>
        <v>임종순</v>
      </c>
      <c r="C33" s="94" t="str">
        <f t="shared" ca="1" si="10"/>
        <v>661218-2******</v>
      </c>
      <c r="D33" s="94" t="str">
        <f t="shared" ca="1" si="11"/>
        <v>122여단 3대대</v>
      </c>
      <c r="E33" s="94" t="str">
        <f t="shared" ca="1" si="12"/>
        <v>민간조리원</v>
      </c>
      <c r="F33" s="95">
        <f t="shared" ca="1" si="13"/>
        <v>2</v>
      </c>
      <c r="G33" s="49"/>
      <c r="H33" s="49"/>
      <c r="I33" s="49"/>
      <c r="J33" s="151">
        <f t="shared" si="14"/>
        <v>0</v>
      </c>
      <c r="K33" s="151">
        <f t="shared" si="15"/>
        <v>0</v>
      </c>
      <c r="L33" s="151">
        <f t="shared" si="16"/>
        <v>0</v>
      </c>
      <c r="M33" s="23"/>
      <c r="N33" s="23"/>
      <c r="O33" s="23"/>
      <c r="P33" s="34">
        <f t="shared" si="21"/>
        <v>0</v>
      </c>
      <c r="Q33" s="152">
        <f t="shared" si="22"/>
        <v>0</v>
      </c>
      <c r="R33" s="34">
        <f t="shared" si="23"/>
        <v>0</v>
      </c>
      <c r="S33" s="34">
        <f t="shared" si="24"/>
        <v>0</v>
      </c>
      <c r="T33" s="34">
        <f t="shared" si="25"/>
        <v>0</v>
      </c>
      <c r="U33" s="24"/>
      <c r="V33" s="34"/>
      <c r="W33" s="34"/>
      <c r="X33" s="34"/>
      <c r="Y33" s="24"/>
      <c r="Z33" s="24"/>
      <c r="AA33" s="24"/>
      <c r="AB33" s="24"/>
      <c r="AC33" s="24"/>
      <c r="AD33" s="34">
        <f>IF(R33&gt;1060000,INDEX(간이세액표!A:L,MATCH(R33,간이세액표!A:A,3),F33+3),0)</f>
        <v>0</v>
      </c>
      <c r="AE33" s="34">
        <f t="shared" si="4"/>
        <v>0</v>
      </c>
      <c r="AF33" s="46">
        <f t="shared" si="5"/>
        <v>0</v>
      </c>
      <c r="AG33" s="46">
        <f t="shared" si="6"/>
        <v>0</v>
      </c>
      <c r="AH33" s="46">
        <f t="shared" si="7"/>
        <v>0</v>
      </c>
      <c r="AI33" s="46">
        <f t="shared" si="8"/>
        <v>0</v>
      </c>
      <c r="AJ33" s="24"/>
      <c r="AK33" s="24"/>
      <c r="AL33" s="24"/>
      <c r="AN33" s="49">
        <f t="shared" si="17"/>
        <v>0</v>
      </c>
      <c r="AO33" s="49">
        <f>ROUNDDOWN(G33*'4대보험공제요율표'!$D$4,-1)</f>
        <v>0</v>
      </c>
      <c r="AP33" s="49">
        <f>ROUNDDOWN(G33*'4대보험공제요율표'!$D$5,-1)</f>
        <v>0</v>
      </c>
      <c r="AQ33" s="49">
        <f t="shared" si="18"/>
        <v>0</v>
      </c>
      <c r="AR33" s="49">
        <f>ROUNDDOWN(H33*'4대보험공제요율표'!$D$6,-1)</f>
        <v>0</v>
      </c>
      <c r="AS33" s="49">
        <f>ROUNDDOWN(H33*'4대보험공제요율표'!$D$7,-1)</f>
        <v>0</v>
      </c>
      <c r="AT33" s="49">
        <f t="shared" si="19"/>
        <v>0</v>
      </c>
      <c r="AU33" s="49">
        <f>ROUNDDOWN(AR33*'4대보험공제요율표'!$D$8,-1)</f>
        <v>0</v>
      </c>
      <c r="AV33" s="49">
        <f>ROUNDDOWN(AS33*'4대보험공제요율표'!$D$8,-1)</f>
        <v>0</v>
      </c>
      <c r="AW33" s="49">
        <f t="shared" si="20"/>
        <v>0</v>
      </c>
      <c r="AX33" s="49">
        <f>ROUNDDOWN(I33*'4대보험공제요율표'!$D$10,-1)</f>
        <v>0</v>
      </c>
      <c r="AY33" s="49">
        <f>ROUNDDOWN(I33*'4대보험공제요율표'!$D$11,-1)</f>
        <v>0</v>
      </c>
    </row>
    <row r="34" spans="1:51" x14ac:dyDescent="0.3">
      <c r="A34" s="47">
        <v>29</v>
      </c>
      <c r="B34" s="94" t="str">
        <f t="shared" ca="1" si="9"/>
        <v>김귀애</v>
      </c>
      <c r="C34" s="94" t="str">
        <f t="shared" ca="1" si="10"/>
        <v>560405-2******</v>
      </c>
      <c r="D34" s="94" t="str">
        <f t="shared" ca="1" si="11"/>
        <v>122여단 월포</v>
      </c>
      <c r="E34" s="94" t="str">
        <f t="shared" ca="1" si="12"/>
        <v>민간조리원</v>
      </c>
      <c r="F34" s="95">
        <f t="shared" ca="1" si="13"/>
        <v>0</v>
      </c>
      <c r="G34" s="49"/>
      <c r="H34" s="49"/>
      <c r="I34" s="49"/>
      <c r="J34" s="151">
        <f t="shared" si="14"/>
        <v>0</v>
      </c>
      <c r="K34" s="151">
        <f t="shared" si="15"/>
        <v>0</v>
      </c>
      <c r="L34" s="151">
        <f t="shared" si="16"/>
        <v>0</v>
      </c>
      <c r="M34" s="23"/>
      <c r="N34" s="23"/>
      <c r="O34" s="23"/>
      <c r="P34" s="34">
        <f t="shared" si="21"/>
        <v>0</v>
      </c>
      <c r="Q34" s="152">
        <f t="shared" si="22"/>
        <v>0</v>
      </c>
      <c r="R34" s="34">
        <f t="shared" si="23"/>
        <v>0</v>
      </c>
      <c r="S34" s="34">
        <f t="shared" si="24"/>
        <v>0</v>
      </c>
      <c r="T34" s="34">
        <f t="shared" si="25"/>
        <v>0</v>
      </c>
      <c r="U34" s="24"/>
      <c r="V34" s="34"/>
      <c r="W34" s="34"/>
      <c r="X34" s="34"/>
      <c r="Y34" s="24"/>
      <c r="Z34" s="24"/>
      <c r="AA34" s="24"/>
      <c r="AB34" s="24"/>
      <c r="AC34" s="24"/>
      <c r="AD34" s="34">
        <f>IF(R34&gt;1060000,INDEX(간이세액표!A:L,MATCH(R34,간이세액표!A:A,3),F34+3),0)</f>
        <v>0</v>
      </c>
      <c r="AE34" s="34">
        <f t="shared" si="4"/>
        <v>0</v>
      </c>
      <c r="AF34" s="46">
        <f t="shared" si="5"/>
        <v>0</v>
      </c>
      <c r="AG34" s="46">
        <f t="shared" si="6"/>
        <v>0</v>
      </c>
      <c r="AH34" s="46">
        <f t="shared" si="7"/>
        <v>0</v>
      </c>
      <c r="AI34" s="46">
        <f t="shared" si="8"/>
        <v>0</v>
      </c>
      <c r="AJ34" s="24"/>
      <c r="AK34" s="24"/>
      <c r="AL34" s="24"/>
      <c r="AN34" s="49">
        <f t="shared" si="17"/>
        <v>0</v>
      </c>
      <c r="AO34" s="49">
        <f>ROUNDDOWN(G34*'4대보험공제요율표'!$D$4,-1)</f>
        <v>0</v>
      </c>
      <c r="AP34" s="49">
        <f>ROUNDDOWN(G34*'4대보험공제요율표'!$D$5,-1)</f>
        <v>0</v>
      </c>
      <c r="AQ34" s="49">
        <f t="shared" si="18"/>
        <v>0</v>
      </c>
      <c r="AR34" s="49">
        <f>ROUNDDOWN(H34*'4대보험공제요율표'!$D$6,-1)</f>
        <v>0</v>
      </c>
      <c r="AS34" s="49">
        <f>ROUNDDOWN(H34*'4대보험공제요율표'!$D$7,-1)</f>
        <v>0</v>
      </c>
      <c r="AT34" s="49">
        <f t="shared" si="19"/>
        <v>0</v>
      </c>
      <c r="AU34" s="49">
        <f>ROUNDDOWN(AR34*'4대보험공제요율표'!$D$8,-1)</f>
        <v>0</v>
      </c>
      <c r="AV34" s="49">
        <f>ROUNDDOWN(AS34*'4대보험공제요율표'!$D$8,-1)</f>
        <v>0</v>
      </c>
      <c r="AW34" s="49">
        <f t="shared" si="20"/>
        <v>0</v>
      </c>
      <c r="AX34" s="49">
        <f>ROUNDDOWN(I34*'4대보험공제요율표'!$D$10,-1)</f>
        <v>0</v>
      </c>
      <c r="AY34" s="49">
        <f>ROUNDDOWN(I34*'4대보험공제요율표'!$D$11,-1)</f>
        <v>0</v>
      </c>
    </row>
    <row r="35" spans="1:51" x14ac:dyDescent="0.3">
      <c r="A35" s="47">
        <v>30</v>
      </c>
      <c r="B35" s="94" t="str">
        <f t="shared" ca="1" si="9"/>
        <v>정영숙</v>
      </c>
      <c r="C35" s="94" t="str">
        <f t="shared" ca="1" si="10"/>
        <v>640821-2******</v>
      </c>
      <c r="D35" s="94" t="str">
        <f t="shared" ca="1" si="11"/>
        <v>122여단 장사</v>
      </c>
      <c r="E35" s="94" t="str">
        <f t="shared" ca="1" si="12"/>
        <v>민간조리원</v>
      </c>
      <c r="F35" s="95">
        <f t="shared" ca="1" si="13"/>
        <v>0</v>
      </c>
      <c r="G35" s="49"/>
      <c r="H35" s="49"/>
      <c r="I35" s="49"/>
      <c r="J35" s="151">
        <f t="shared" si="14"/>
        <v>0</v>
      </c>
      <c r="K35" s="151">
        <f t="shared" si="15"/>
        <v>0</v>
      </c>
      <c r="L35" s="151">
        <f t="shared" si="16"/>
        <v>0</v>
      </c>
      <c r="M35" s="23"/>
      <c r="N35" s="23"/>
      <c r="O35" s="23"/>
      <c r="P35" s="34">
        <f t="shared" si="21"/>
        <v>0</v>
      </c>
      <c r="Q35" s="152">
        <f t="shared" si="22"/>
        <v>0</v>
      </c>
      <c r="R35" s="34">
        <f t="shared" si="23"/>
        <v>0</v>
      </c>
      <c r="S35" s="34">
        <f t="shared" si="24"/>
        <v>0</v>
      </c>
      <c r="T35" s="34">
        <f t="shared" si="25"/>
        <v>0</v>
      </c>
      <c r="U35" s="24"/>
      <c r="V35" s="34"/>
      <c r="W35" s="34"/>
      <c r="X35" s="34"/>
      <c r="Y35" s="24"/>
      <c r="Z35" s="24"/>
      <c r="AA35" s="24"/>
      <c r="AB35" s="24"/>
      <c r="AC35" s="24"/>
      <c r="AD35" s="34">
        <f>IF(R35&gt;1060000,INDEX(간이세액표!A:L,MATCH(R35,간이세액표!A:A,3),F35+3),0)</f>
        <v>0</v>
      </c>
      <c r="AE35" s="34">
        <f t="shared" si="4"/>
        <v>0</v>
      </c>
      <c r="AF35" s="46">
        <f t="shared" si="5"/>
        <v>0</v>
      </c>
      <c r="AG35" s="46">
        <f t="shared" si="6"/>
        <v>0</v>
      </c>
      <c r="AH35" s="46">
        <f t="shared" si="7"/>
        <v>0</v>
      </c>
      <c r="AI35" s="46">
        <f t="shared" si="8"/>
        <v>0</v>
      </c>
      <c r="AJ35" s="24"/>
      <c r="AK35" s="24"/>
      <c r="AL35" s="24"/>
      <c r="AN35" s="49">
        <f t="shared" si="17"/>
        <v>0</v>
      </c>
      <c r="AO35" s="49">
        <f>ROUNDDOWN(G35*'4대보험공제요율표'!$D$4,-1)</f>
        <v>0</v>
      </c>
      <c r="AP35" s="49">
        <f>ROUNDDOWN(G35*'4대보험공제요율표'!$D$5,-1)</f>
        <v>0</v>
      </c>
      <c r="AQ35" s="49">
        <f t="shared" si="18"/>
        <v>0</v>
      </c>
      <c r="AR35" s="49">
        <f>ROUNDDOWN(H35*'4대보험공제요율표'!$D$6,-1)</f>
        <v>0</v>
      </c>
      <c r="AS35" s="49">
        <f>ROUNDDOWN(H35*'4대보험공제요율표'!$D$7,-1)</f>
        <v>0</v>
      </c>
      <c r="AT35" s="49">
        <f t="shared" si="19"/>
        <v>0</v>
      </c>
      <c r="AU35" s="49">
        <f>ROUNDDOWN(AR35*'4대보험공제요율표'!$D$8,-1)</f>
        <v>0</v>
      </c>
      <c r="AV35" s="49">
        <f>ROUNDDOWN(AS35*'4대보험공제요율표'!$D$8,-1)</f>
        <v>0</v>
      </c>
      <c r="AW35" s="49">
        <f t="shared" si="20"/>
        <v>0</v>
      </c>
      <c r="AX35" s="49">
        <f>ROUNDDOWN(I35*'4대보험공제요율표'!$D$10,-1)</f>
        <v>0</v>
      </c>
      <c r="AY35" s="49">
        <f>ROUNDDOWN(I35*'4대보험공제요율표'!$D$11,-1)</f>
        <v>0</v>
      </c>
    </row>
    <row r="36" spans="1:51" x14ac:dyDescent="0.3">
      <c r="A36" s="47">
        <v>31</v>
      </c>
      <c r="B36" s="94" t="str">
        <f t="shared" ca="1" si="9"/>
        <v>권오금</v>
      </c>
      <c r="C36" s="94" t="str">
        <f t="shared" ca="1" si="10"/>
        <v>640501-2******</v>
      </c>
      <c r="D36" s="94" t="str">
        <f t="shared" ca="1" si="11"/>
        <v>122여단 4대대</v>
      </c>
      <c r="E36" s="94" t="str">
        <f t="shared" ca="1" si="12"/>
        <v>민간조리원</v>
      </c>
      <c r="F36" s="95">
        <f t="shared" ca="1" si="13"/>
        <v>1</v>
      </c>
      <c r="G36" s="49"/>
      <c r="H36" s="49"/>
      <c r="I36" s="49"/>
      <c r="J36" s="151">
        <f t="shared" si="14"/>
        <v>0</v>
      </c>
      <c r="K36" s="151">
        <f t="shared" si="15"/>
        <v>0</v>
      </c>
      <c r="L36" s="151">
        <f t="shared" si="16"/>
        <v>0</v>
      </c>
      <c r="M36" s="23"/>
      <c r="N36" s="23"/>
      <c r="O36" s="23"/>
      <c r="P36" s="34">
        <f t="shared" si="21"/>
        <v>0</v>
      </c>
      <c r="Q36" s="152">
        <f t="shared" si="22"/>
        <v>0</v>
      </c>
      <c r="R36" s="34">
        <f t="shared" si="23"/>
        <v>0</v>
      </c>
      <c r="S36" s="34">
        <f t="shared" si="24"/>
        <v>0</v>
      </c>
      <c r="T36" s="34">
        <f t="shared" si="25"/>
        <v>0</v>
      </c>
      <c r="U36" s="24"/>
      <c r="V36" s="34"/>
      <c r="W36" s="34"/>
      <c r="X36" s="34"/>
      <c r="Y36" s="24"/>
      <c r="Z36" s="24"/>
      <c r="AA36" s="24"/>
      <c r="AB36" s="24"/>
      <c r="AC36" s="24"/>
      <c r="AD36" s="34">
        <f>IF(R36&gt;1060000,INDEX(간이세액표!A:L,MATCH(R36,간이세액표!A:A,3),F36+3),0)</f>
        <v>0</v>
      </c>
      <c r="AE36" s="34">
        <f t="shared" si="4"/>
        <v>0</v>
      </c>
      <c r="AF36" s="46">
        <f t="shared" si="5"/>
        <v>0</v>
      </c>
      <c r="AG36" s="46">
        <f t="shared" si="6"/>
        <v>0</v>
      </c>
      <c r="AH36" s="46">
        <f t="shared" si="7"/>
        <v>0</v>
      </c>
      <c r="AI36" s="46">
        <f t="shared" si="8"/>
        <v>0</v>
      </c>
      <c r="AJ36" s="24"/>
      <c r="AK36" s="24"/>
      <c r="AL36" s="24"/>
      <c r="AN36" s="49">
        <f t="shared" si="17"/>
        <v>0</v>
      </c>
      <c r="AO36" s="49">
        <f>ROUNDDOWN(G36*'4대보험공제요율표'!$D$4,-1)</f>
        <v>0</v>
      </c>
      <c r="AP36" s="49">
        <f>ROUNDDOWN(G36*'4대보험공제요율표'!$D$5,-1)</f>
        <v>0</v>
      </c>
      <c r="AQ36" s="49">
        <f t="shared" si="18"/>
        <v>0</v>
      </c>
      <c r="AR36" s="49">
        <f>ROUNDDOWN(H36*'4대보험공제요율표'!$D$6,-1)</f>
        <v>0</v>
      </c>
      <c r="AS36" s="49">
        <f>ROUNDDOWN(H36*'4대보험공제요율표'!$D$7,-1)</f>
        <v>0</v>
      </c>
      <c r="AT36" s="49">
        <f t="shared" si="19"/>
        <v>0</v>
      </c>
      <c r="AU36" s="49">
        <f>ROUNDDOWN(AR36*'4대보험공제요율표'!$D$8,-1)</f>
        <v>0</v>
      </c>
      <c r="AV36" s="49">
        <f>ROUNDDOWN(AS36*'4대보험공제요율표'!$D$8,-1)</f>
        <v>0</v>
      </c>
      <c r="AW36" s="49">
        <f t="shared" si="20"/>
        <v>0</v>
      </c>
      <c r="AX36" s="49">
        <f>ROUNDDOWN(I36*'4대보험공제요율표'!$D$10,-1)</f>
        <v>0</v>
      </c>
      <c r="AY36" s="49">
        <f>ROUNDDOWN(I36*'4대보험공제요율표'!$D$11,-1)</f>
        <v>0</v>
      </c>
    </row>
    <row r="37" spans="1:51" x14ac:dyDescent="0.3">
      <c r="A37" s="47">
        <v>32</v>
      </c>
      <c r="B37" s="94" t="str">
        <f t="shared" ca="1" si="9"/>
        <v>이명희</v>
      </c>
      <c r="C37" s="94" t="str">
        <f t="shared" ca="1" si="10"/>
        <v>670504-2******</v>
      </c>
      <c r="D37" s="94" t="str">
        <f t="shared" ca="1" si="11"/>
        <v>122여단 5대대</v>
      </c>
      <c r="E37" s="94" t="str">
        <f t="shared" ca="1" si="12"/>
        <v>민간조리원</v>
      </c>
      <c r="F37" s="95">
        <f t="shared" ca="1" si="13"/>
        <v>0</v>
      </c>
      <c r="G37" s="49"/>
      <c r="H37" s="49"/>
      <c r="I37" s="49"/>
      <c r="J37" s="151">
        <f t="shared" si="14"/>
        <v>0</v>
      </c>
      <c r="K37" s="151">
        <f t="shared" si="15"/>
        <v>0</v>
      </c>
      <c r="L37" s="151">
        <f t="shared" si="16"/>
        <v>0</v>
      </c>
      <c r="M37" s="23"/>
      <c r="N37" s="23"/>
      <c r="O37" s="23"/>
      <c r="P37" s="34">
        <f t="shared" si="21"/>
        <v>0</v>
      </c>
      <c r="Q37" s="152">
        <f t="shared" si="22"/>
        <v>0</v>
      </c>
      <c r="R37" s="34">
        <f t="shared" si="23"/>
        <v>0</v>
      </c>
      <c r="S37" s="34">
        <f t="shared" si="24"/>
        <v>0</v>
      </c>
      <c r="T37" s="34">
        <f t="shared" si="25"/>
        <v>0</v>
      </c>
      <c r="U37" s="24"/>
      <c r="V37" s="34"/>
      <c r="W37" s="34"/>
      <c r="X37" s="34"/>
      <c r="Y37" s="24"/>
      <c r="Z37" s="24"/>
      <c r="AA37" s="24"/>
      <c r="AB37" s="24"/>
      <c r="AC37" s="24"/>
      <c r="AD37" s="34">
        <f>IF(R37&gt;1060000,INDEX(간이세액표!A:L,MATCH(R37,간이세액표!A:A,3),F37+3),0)</f>
        <v>0</v>
      </c>
      <c r="AE37" s="34">
        <f t="shared" si="4"/>
        <v>0</v>
      </c>
      <c r="AF37" s="46">
        <f t="shared" si="5"/>
        <v>0</v>
      </c>
      <c r="AG37" s="46">
        <f t="shared" si="6"/>
        <v>0</v>
      </c>
      <c r="AH37" s="46">
        <f t="shared" si="7"/>
        <v>0</v>
      </c>
      <c r="AI37" s="46">
        <f t="shared" si="8"/>
        <v>0</v>
      </c>
      <c r="AJ37" s="24"/>
      <c r="AK37" s="24"/>
      <c r="AL37" s="24"/>
      <c r="AN37" s="49">
        <f t="shared" si="17"/>
        <v>0</v>
      </c>
      <c r="AO37" s="49">
        <f>ROUNDDOWN(G37*'4대보험공제요율표'!$D$4,-1)</f>
        <v>0</v>
      </c>
      <c r="AP37" s="49">
        <f>ROUNDDOWN(G37*'4대보험공제요율표'!$D$5,-1)</f>
        <v>0</v>
      </c>
      <c r="AQ37" s="49">
        <f t="shared" si="18"/>
        <v>0</v>
      </c>
      <c r="AR37" s="49">
        <f>ROUNDDOWN(H37*'4대보험공제요율표'!$D$6,-1)</f>
        <v>0</v>
      </c>
      <c r="AS37" s="49">
        <f>ROUNDDOWN(H37*'4대보험공제요율표'!$D$7,-1)</f>
        <v>0</v>
      </c>
      <c r="AT37" s="49">
        <f t="shared" si="19"/>
        <v>0</v>
      </c>
      <c r="AU37" s="49">
        <f>ROUNDDOWN(AR37*'4대보험공제요율표'!$D$8,-1)</f>
        <v>0</v>
      </c>
      <c r="AV37" s="49">
        <f>ROUNDDOWN(AS37*'4대보험공제요율표'!$D$8,-1)</f>
        <v>0</v>
      </c>
      <c r="AW37" s="49">
        <f t="shared" si="20"/>
        <v>0</v>
      </c>
      <c r="AX37" s="49">
        <f>ROUNDDOWN(I37*'4대보험공제요율표'!$D$10,-1)</f>
        <v>0</v>
      </c>
      <c r="AY37" s="49">
        <f>ROUNDDOWN(I37*'4대보험공제요율표'!$D$11,-1)</f>
        <v>0</v>
      </c>
    </row>
    <row r="38" spans="1:51" x14ac:dyDescent="0.3">
      <c r="A38" s="47">
        <v>33</v>
      </c>
      <c r="B38" s="94" t="str">
        <f t="shared" ca="1" si="9"/>
        <v>손옥순</v>
      </c>
      <c r="C38" s="94" t="str">
        <f t="shared" ca="1" si="10"/>
        <v>660313-2******</v>
      </c>
      <c r="D38" s="94" t="str">
        <f t="shared" ca="1" si="11"/>
        <v>123여단 본부</v>
      </c>
      <c r="E38" s="94" t="str">
        <f t="shared" ca="1" si="12"/>
        <v>민간조리원</v>
      </c>
      <c r="F38" s="95">
        <f t="shared" ca="1" si="13"/>
        <v>1</v>
      </c>
      <c r="G38" s="49"/>
      <c r="H38" s="49"/>
      <c r="I38" s="49"/>
      <c r="J38" s="151">
        <f t="shared" si="14"/>
        <v>0</v>
      </c>
      <c r="K38" s="151">
        <f t="shared" si="15"/>
        <v>0</v>
      </c>
      <c r="L38" s="151">
        <f t="shared" si="16"/>
        <v>0</v>
      </c>
      <c r="M38" s="23"/>
      <c r="N38" s="23"/>
      <c r="O38" s="23"/>
      <c r="P38" s="34">
        <f t="shared" si="21"/>
        <v>0</v>
      </c>
      <c r="Q38" s="152">
        <f t="shared" si="22"/>
        <v>0</v>
      </c>
      <c r="R38" s="34">
        <f t="shared" si="23"/>
        <v>0</v>
      </c>
      <c r="S38" s="34">
        <f t="shared" si="24"/>
        <v>0</v>
      </c>
      <c r="T38" s="34">
        <f t="shared" si="25"/>
        <v>0</v>
      </c>
      <c r="U38" s="24"/>
      <c r="V38" s="34"/>
      <c r="W38" s="34"/>
      <c r="X38" s="34"/>
      <c r="Y38" s="24"/>
      <c r="Z38" s="24"/>
      <c r="AA38" s="24"/>
      <c r="AB38" s="24"/>
      <c r="AC38" s="24"/>
      <c r="AD38" s="34">
        <f>IF(R38&gt;1060000,INDEX(간이세액표!A:L,MATCH(R38,간이세액표!A:A,3),F38+3),0)</f>
        <v>0</v>
      </c>
      <c r="AE38" s="34">
        <f t="shared" si="4"/>
        <v>0</v>
      </c>
      <c r="AF38" s="46">
        <f t="shared" si="5"/>
        <v>0</v>
      </c>
      <c r="AG38" s="46">
        <f t="shared" si="6"/>
        <v>0</v>
      </c>
      <c r="AH38" s="46">
        <f t="shared" si="7"/>
        <v>0</v>
      </c>
      <c r="AI38" s="46">
        <f t="shared" si="8"/>
        <v>0</v>
      </c>
      <c r="AJ38" s="24"/>
      <c r="AK38" s="24"/>
      <c r="AL38" s="24"/>
      <c r="AN38" s="49">
        <f t="shared" si="17"/>
        <v>0</v>
      </c>
      <c r="AO38" s="49">
        <f>ROUNDDOWN(G38*'4대보험공제요율표'!$D$4,-1)</f>
        <v>0</v>
      </c>
      <c r="AP38" s="49">
        <f>ROUNDDOWN(G38*'4대보험공제요율표'!$D$5,-1)</f>
        <v>0</v>
      </c>
      <c r="AQ38" s="49">
        <f t="shared" si="18"/>
        <v>0</v>
      </c>
      <c r="AR38" s="49">
        <f>ROUNDDOWN(H38*'4대보험공제요율표'!$D$6,-1)</f>
        <v>0</v>
      </c>
      <c r="AS38" s="49">
        <f>ROUNDDOWN(H38*'4대보험공제요율표'!$D$7,-1)</f>
        <v>0</v>
      </c>
      <c r="AT38" s="49">
        <f t="shared" si="19"/>
        <v>0</v>
      </c>
      <c r="AU38" s="49">
        <f>ROUNDDOWN(AR38*'4대보험공제요율표'!$D$8,-1)</f>
        <v>0</v>
      </c>
      <c r="AV38" s="49">
        <f>ROUNDDOWN(AS38*'4대보험공제요율표'!$D$8,-1)</f>
        <v>0</v>
      </c>
      <c r="AW38" s="49">
        <f t="shared" si="20"/>
        <v>0</v>
      </c>
      <c r="AX38" s="49">
        <f>ROUNDDOWN(I38*'4대보험공제요율표'!$D$10,-1)</f>
        <v>0</v>
      </c>
      <c r="AY38" s="49">
        <f>ROUNDDOWN(I38*'4대보험공제요율표'!$D$11,-1)</f>
        <v>0</v>
      </c>
    </row>
    <row r="39" spans="1:51" x14ac:dyDescent="0.3">
      <c r="A39" s="47">
        <v>34</v>
      </c>
      <c r="B39" s="94" t="str">
        <f t="shared" ca="1" si="9"/>
        <v>이영미</v>
      </c>
      <c r="C39" s="94" t="str">
        <f t="shared" ca="1" si="10"/>
        <v>701226-2******</v>
      </c>
      <c r="D39" s="94" t="str">
        <f t="shared" ca="1" si="11"/>
        <v>123여단 본부</v>
      </c>
      <c r="E39" s="94" t="str">
        <f t="shared" ca="1" si="12"/>
        <v>민간조리원</v>
      </c>
      <c r="F39" s="95">
        <f t="shared" ca="1" si="13"/>
        <v>0</v>
      </c>
      <c r="G39" s="49"/>
      <c r="H39" s="49"/>
      <c r="I39" s="49"/>
      <c r="J39" s="151">
        <f t="shared" si="14"/>
        <v>0</v>
      </c>
      <c r="K39" s="151">
        <f t="shared" si="15"/>
        <v>0</v>
      </c>
      <c r="L39" s="151">
        <f t="shared" si="16"/>
        <v>0</v>
      </c>
      <c r="M39" s="23"/>
      <c r="N39" s="23"/>
      <c r="O39" s="23"/>
      <c r="P39" s="34">
        <f t="shared" si="21"/>
        <v>0</v>
      </c>
      <c r="Q39" s="152">
        <f t="shared" si="22"/>
        <v>0</v>
      </c>
      <c r="R39" s="34">
        <f t="shared" si="23"/>
        <v>0</v>
      </c>
      <c r="S39" s="34">
        <f t="shared" si="24"/>
        <v>0</v>
      </c>
      <c r="T39" s="34">
        <f t="shared" si="25"/>
        <v>0</v>
      </c>
      <c r="U39" s="24"/>
      <c r="V39" s="34"/>
      <c r="W39" s="34"/>
      <c r="X39" s="34"/>
      <c r="Y39" s="24"/>
      <c r="Z39" s="24"/>
      <c r="AA39" s="24"/>
      <c r="AB39" s="24"/>
      <c r="AC39" s="24"/>
      <c r="AD39" s="34">
        <f>IF(R39&gt;1060000,INDEX(간이세액표!A:L,MATCH(R39,간이세액표!A:A,3),F39+3),0)</f>
        <v>0</v>
      </c>
      <c r="AE39" s="34">
        <f t="shared" si="4"/>
        <v>0</v>
      </c>
      <c r="AF39" s="46">
        <f t="shared" si="5"/>
        <v>0</v>
      </c>
      <c r="AG39" s="46">
        <f t="shared" si="6"/>
        <v>0</v>
      </c>
      <c r="AH39" s="46">
        <f t="shared" si="7"/>
        <v>0</v>
      </c>
      <c r="AI39" s="46">
        <f t="shared" si="8"/>
        <v>0</v>
      </c>
      <c r="AJ39" s="24"/>
      <c r="AK39" s="24"/>
      <c r="AL39" s="24"/>
      <c r="AN39" s="49">
        <f t="shared" si="17"/>
        <v>0</v>
      </c>
      <c r="AO39" s="49">
        <f>ROUNDDOWN(G39*'4대보험공제요율표'!$D$4,-1)</f>
        <v>0</v>
      </c>
      <c r="AP39" s="49">
        <f>ROUNDDOWN(G39*'4대보험공제요율표'!$D$5,-1)</f>
        <v>0</v>
      </c>
      <c r="AQ39" s="49">
        <f t="shared" si="18"/>
        <v>0</v>
      </c>
      <c r="AR39" s="49">
        <f>ROUNDDOWN(H39*'4대보험공제요율표'!$D$6,-1)</f>
        <v>0</v>
      </c>
      <c r="AS39" s="49">
        <f>ROUNDDOWN(H39*'4대보험공제요율표'!$D$7,-1)</f>
        <v>0</v>
      </c>
      <c r="AT39" s="49">
        <f t="shared" si="19"/>
        <v>0</v>
      </c>
      <c r="AU39" s="49">
        <f>ROUNDDOWN(AR39*'4대보험공제요율표'!$D$8,-1)</f>
        <v>0</v>
      </c>
      <c r="AV39" s="49">
        <f>ROUNDDOWN(AS39*'4대보험공제요율표'!$D$8,-1)</f>
        <v>0</v>
      </c>
      <c r="AW39" s="49">
        <f t="shared" si="20"/>
        <v>0</v>
      </c>
      <c r="AX39" s="49">
        <f>ROUNDDOWN(I39*'4대보험공제요율표'!$D$10,-1)</f>
        <v>0</v>
      </c>
      <c r="AY39" s="49">
        <f>ROUNDDOWN(I39*'4대보험공제요율표'!$D$11,-1)</f>
        <v>0</v>
      </c>
    </row>
    <row r="40" spans="1:51" x14ac:dyDescent="0.3">
      <c r="A40" s="47">
        <v>35</v>
      </c>
      <c r="B40" s="94" t="str">
        <f t="shared" ca="1" si="9"/>
        <v>안성애</v>
      </c>
      <c r="C40" s="94" t="str">
        <f t="shared" ca="1" si="10"/>
        <v>740913-2******</v>
      </c>
      <c r="D40" s="94" t="str">
        <f t="shared" ca="1" si="11"/>
        <v>123여단 2대대</v>
      </c>
      <c r="E40" s="94" t="str">
        <f t="shared" ca="1" si="12"/>
        <v>민간조리원</v>
      </c>
      <c r="F40" s="95">
        <f t="shared" ca="1" si="13"/>
        <v>1</v>
      </c>
      <c r="G40" s="49"/>
      <c r="H40" s="49"/>
      <c r="I40" s="49"/>
      <c r="J40" s="151">
        <f t="shared" si="14"/>
        <v>0</v>
      </c>
      <c r="K40" s="151">
        <f t="shared" si="15"/>
        <v>0</v>
      </c>
      <c r="L40" s="151">
        <f t="shared" si="16"/>
        <v>0</v>
      </c>
      <c r="M40" s="23"/>
      <c r="N40" s="23"/>
      <c r="O40" s="23"/>
      <c r="P40" s="34">
        <f t="shared" si="21"/>
        <v>0</v>
      </c>
      <c r="Q40" s="152">
        <f t="shared" si="22"/>
        <v>0</v>
      </c>
      <c r="R40" s="34">
        <f t="shared" si="23"/>
        <v>0</v>
      </c>
      <c r="S40" s="34">
        <f t="shared" si="24"/>
        <v>0</v>
      </c>
      <c r="T40" s="34">
        <f t="shared" si="25"/>
        <v>0</v>
      </c>
      <c r="U40" s="24"/>
      <c r="V40" s="34"/>
      <c r="W40" s="34"/>
      <c r="X40" s="34"/>
      <c r="Y40" s="24"/>
      <c r="Z40" s="24"/>
      <c r="AA40" s="24"/>
      <c r="AB40" s="24"/>
      <c r="AC40" s="24"/>
      <c r="AD40" s="34">
        <f>IF(R40&gt;1060000,INDEX(간이세액표!A:L,MATCH(R40,간이세액표!A:A,3),F40+3),0)</f>
        <v>0</v>
      </c>
      <c r="AE40" s="34">
        <f t="shared" si="4"/>
        <v>0</v>
      </c>
      <c r="AF40" s="46">
        <f t="shared" si="5"/>
        <v>0</v>
      </c>
      <c r="AG40" s="46">
        <f t="shared" si="6"/>
        <v>0</v>
      </c>
      <c r="AH40" s="46">
        <f t="shared" si="7"/>
        <v>0</v>
      </c>
      <c r="AI40" s="46">
        <f t="shared" si="8"/>
        <v>0</v>
      </c>
      <c r="AJ40" s="24"/>
      <c r="AK40" s="24"/>
      <c r="AL40" s="24"/>
      <c r="AN40" s="49">
        <f t="shared" si="17"/>
        <v>0</v>
      </c>
      <c r="AO40" s="49">
        <f>ROUNDDOWN(G40*'4대보험공제요율표'!$D$4,-1)</f>
        <v>0</v>
      </c>
      <c r="AP40" s="49">
        <f>ROUNDDOWN(G40*'4대보험공제요율표'!$D$5,-1)</f>
        <v>0</v>
      </c>
      <c r="AQ40" s="49">
        <f t="shared" si="18"/>
        <v>0</v>
      </c>
      <c r="AR40" s="49">
        <f>ROUNDDOWN(H40*'4대보험공제요율표'!$D$6,-1)</f>
        <v>0</v>
      </c>
      <c r="AS40" s="49">
        <f>ROUNDDOWN(H40*'4대보험공제요율표'!$D$7,-1)</f>
        <v>0</v>
      </c>
      <c r="AT40" s="49">
        <f t="shared" si="19"/>
        <v>0</v>
      </c>
      <c r="AU40" s="49">
        <f>ROUNDDOWN(AR40*'4대보험공제요율표'!$D$8,-1)</f>
        <v>0</v>
      </c>
      <c r="AV40" s="49">
        <f>ROUNDDOWN(AS40*'4대보험공제요율표'!$D$8,-1)</f>
        <v>0</v>
      </c>
      <c r="AW40" s="49">
        <f t="shared" si="20"/>
        <v>0</v>
      </c>
      <c r="AX40" s="49">
        <f>ROUNDDOWN(I40*'4대보험공제요율표'!$D$10,-1)</f>
        <v>0</v>
      </c>
      <c r="AY40" s="49">
        <f>ROUNDDOWN(I40*'4대보험공제요율표'!$D$11,-1)</f>
        <v>0</v>
      </c>
    </row>
    <row r="41" spans="1:51" x14ac:dyDescent="0.3">
      <c r="A41" s="47">
        <v>36</v>
      </c>
      <c r="B41" s="94" t="str">
        <f t="shared" ca="1" si="9"/>
        <v>박순정</v>
      </c>
      <c r="C41" s="94" t="str">
        <f t="shared" ca="1" si="10"/>
        <v>710912-2******</v>
      </c>
      <c r="D41" s="94" t="str">
        <f t="shared" ca="1" si="11"/>
        <v>123여단 3대대</v>
      </c>
      <c r="E41" s="94" t="str">
        <f t="shared" ca="1" si="12"/>
        <v>민간조리원</v>
      </c>
      <c r="F41" s="95">
        <f t="shared" ca="1" si="13"/>
        <v>0</v>
      </c>
      <c r="G41" s="49"/>
      <c r="H41" s="49"/>
      <c r="I41" s="49"/>
      <c r="J41" s="151">
        <f t="shared" si="14"/>
        <v>0</v>
      </c>
      <c r="K41" s="151">
        <f t="shared" si="15"/>
        <v>0</v>
      </c>
      <c r="L41" s="151">
        <f t="shared" si="16"/>
        <v>0</v>
      </c>
      <c r="M41" s="23"/>
      <c r="N41" s="23"/>
      <c r="O41" s="23"/>
      <c r="P41" s="34">
        <f t="shared" si="21"/>
        <v>0</v>
      </c>
      <c r="Q41" s="152">
        <f t="shared" si="22"/>
        <v>0</v>
      </c>
      <c r="R41" s="34">
        <f t="shared" si="23"/>
        <v>0</v>
      </c>
      <c r="S41" s="34">
        <f t="shared" si="24"/>
        <v>0</v>
      </c>
      <c r="T41" s="34">
        <f t="shared" si="25"/>
        <v>0</v>
      </c>
      <c r="U41" s="24"/>
      <c r="V41" s="34"/>
      <c r="W41" s="34"/>
      <c r="X41" s="34"/>
      <c r="Y41" s="24"/>
      <c r="Z41" s="24"/>
      <c r="AA41" s="24"/>
      <c r="AB41" s="24"/>
      <c r="AC41" s="24"/>
      <c r="AD41" s="34">
        <f>IF(R41&gt;1060000,INDEX(간이세액표!A:L,MATCH(R41,간이세액표!A:A,3),F41+3),0)</f>
        <v>0</v>
      </c>
      <c r="AE41" s="34">
        <f t="shared" si="4"/>
        <v>0</v>
      </c>
      <c r="AF41" s="46">
        <f t="shared" si="5"/>
        <v>0</v>
      </c>
      <c r="AG41" s="46">
        <f t="shared" si="6"/>
        <v>0</v>
      </c>
      <c r="AH41" s="46">
        <f t="shared" si="7"/>
        <v>0</v>
      </c>
      <c r="AI41" s="46">
        <f t="shared" si="8"/>
        <v>0</v>
      </c>
      <c r="AJ41" s="24"/>
      <c r="AK41" s="24"/>
      <c r="AL41" s="24"/>
      <c r="AN41" s="49">
        <f t="shared" si="17"/>
        <v>0</v>
      </c>
      <c r="AO41" s="49">
        <f>ROUNDDOWN(G41*'4대보험공제요율표'!$D$4,-1)</f>
        <v>0</v>
      </c>
      <c r="AP41" s="49">
        <f>ROUNDDOWN(G41*'4대보험공제요율표'!$D$5,-1)</f>
        <v>0</v>
      </c>
      <c r="AQ41" s="49">
        <f t="shared" si="18"/>
        <v>0</v>
      </c>
      <c r="AR41" s="49">
        <f>ROUNDDOWN(H41*'4대보험공제요율표'!$D$6,-1)</f>
        <v>0</v>
      </c>
      <c r="AS41" s="49">
        <f>ROUNDDOWN(H41*'4대보험공제요율표'!$D$7,-1)</f>
        <v>0</v>
      </c>
      <c r="AT41" s="49">
        <f t="shared" si="19"/>
        <v>0</v>
      </c>
      <c r="AU41" s="49">
        <f>ROUNDDOWN(AR41*'4대보험공제요율표'!$D$8,-1)</f>
        <v>0</v>
      </c>
      <c r="AV41" s="49">
        <f>ROUNDDOWN(AS41*'4대보험공제요율표'!$D$8,-1)</f>
        <v>0</v>
      </c>
      <c r="AW41" s="49">
        <f t="shared" si="20"/>
        <v>0</v>
      </c>
      <c r="AX41" s="49">
        <f>ROUNDDOWN(I41*'4대보험공제요율표'!$D$10,-1)</f>
        <v>0</v>
      </c>
      <c r="AY41" s="49">
        <f>ROUNDDOWN(I41*'4대보험공제요율표'!$D$11,-1)</f>
        <v>0</v>
      </c>
    </row>
    <row r="42" spans="1:51" x14ac:dyDescent="0.3">
      <c r="A42" s="47">
        <v>37</v>
      </c>
      <c r="B42" s="94" t="str">
        <f t="shared" ca="1" si="9"/>
        <v>송금연</v>
      </c>
      <c r="C42" s="94" t="str">
        <f t="shared" ca="1" si="10"/>
        <v>740111-2******</v>
      </c>
      <c r="D42" s="94" t="str">
        <f t="shared" ca="1" si="11"/>
        <v>123여단 3대대</v>
      </c>
      <c r="E42" s="94" t="str">
        <f t="shared" ca="1" si="12"/>
        <v>민간조리원</v>
      </c>
      <c r="F42" s="95">
        <f t="shared" ca="1" si="13"/>
        <v>0</v>
      </c>
      <c r="G42" s="49"/>
      <c r="H42" s="49"/>
      <c r="I42" s="49"/>
      <c r="J42" s="151">
        <f t="shared" si="14"/>
        <v>0</v>
      </c>
      <c r="K42" s="151">
        <f t="shared" si="15"/>
        <v>0</v>
      </c>
      <c r="L42" s="151">
        <f t="shared" si="16"/>
        <v>0</v>
      </c>
      <c r="M42" s="23"/>
      <c r="N42" s="23"/>
      <c r="O42" s="23"/>
      <c r="P42" s="34">
        <f t="shared" si="21"/>
        <v>0</v>
      </c>
      <c r="Q42" s="152">
        <f t="shared" si="22"/>
        <v>0</v>
      </c>
      <c r="R42" s="34">
        <f t="shared" si="23"/>
        <v>0</v>
      </c>
      <c r="S42" s="34">
        <f t="shared" si="24"/>
        <v>0</v>
      </c>
      <c r="T42" s="34">
        <f t="shared" si="25"/>
        <v>0</v>
      </c>
      <c r="U42" s="24"/>
      <c r="V42" s="34"/>
      <c r="W42" s="34"/>
      <c r="X42" s="34"/>
      <c r="Y42" s="24"/>
      <c r="Z42" s="24"/>
      <c r="AA42" s="24"/>
      <c r="AB42" s="24"/>
      <c r="AC42" s="24"/>
      <c r="AD42" s="34">
        <f>IF(R42&gt;1060000,INDEX(간이세액표!A:L,MATCH(R42,간이세액표!A:A,3),F42+3),0)</f>
        <v>0</v>
      </c>
      <c r="AE42" s="34">
        <f t="shared" si="4"/>
        <v>0</v>
      </c>
      <c r="AF42" s="46">
        <f t="shared" si="5"/>
        <v>0</v>
      </c>
      <c r="AG42" s="46">
        <f t="shared" si="6"/>
        <v>0</v>
      </c>
      <c r="AH42" s="46">
        <f t="shared" si="7"/>
        <v>0</v>
      </c>
      <c r="AI42" s="46">
        <f t="shared" si="8"/>
        <v>0</v>
      </c>
      <c r="AJ42" s="24"/>
      <c r="AK42" s="24"/>
      <c r="AL42" s="24"/>
      <c r="AN42" s="49">
        <f t="shared" si="17"/>
        <v>0</v>
      </c>
      <c r="AO42" s="49">
        <f>ROUNDDOWN(G42*'4대보험공제요율표'!$D$4,-1)</f>
        <v>0</v>
      </c>
      <c r="AP42" s="49">
        <f>ROUNDDOWN(G42*'4대보험공제요율표'!$D$5,-1)</f>
        <v>0</v>
      </c>
      <c r="AQ42" s="49">
        <f t="shared" si="18"/>
        <v>0</v>
      </c>
      <c r="AR42" s="49">
        <f>ROUNDDOWN(H42*'4대보험공제요율표'!$D$6,-1)</f>
        <v>0</v>
      </c>
      <c r="AS42" s="49">
        <f>ROUNDDOWN(H42*'4대보험공제요율표'!$D$7,-1)</f>
        <v>0</v>
      </c>
      <c r="AT42" s="49">
        <f t="shared" si="19"/>
        <v>0</v>
      </c>
      <c r="AU42" s="49">
        <f>ROUNDDOWN(AR42*'4대보험공제요율표'!$D$8,-1)</f>
        <v>0</v>
      </c>
      <c r="AV42" s="49">
        <f>ROUNDDOWN(AS42*'4대보험공제요율표'!$D$8,-1)</f>
        <v>0</v>
      </c>
      <c r="AW42" s="49">
        <f t="shared" si="20"/>
        <v>0</v>
      </c>
      <c r="AX42" s="49">
        <f>ROUNDDOWN(I42*'4대보험공제요율표'!$D$10,-1)</f>
        <v>0</v>
      </c>
      <c r="AY42" s="49">
        <f>ROUNDDOWN(I42*'4대보험공제요율표'!$D$11,-1)</f>
        <v>0</v>
      </c>
    </row>
    <row r="43" spans="1:51" x14ac:dyDescent="0.3">
      <c r="A43" s="47">
        <v>38</v>
      </c>
      <c r="B43" s="94" t="str">
        <f t="shared" ca="1" si="9"/>
        <v>김소희</v>
      </c>
      <c r="C43" s="94" t="str">
        <f t="shared" ca="1" si="10"/>
        <v>700828-2******</v>
      </c>
      <c r="D43" s="94" t="str">
        <f t="shared" ca="1" si="11"/>
        <v>123여단 5대대</v>
      </c>
      <c r="E43" s="94" t="str">
        <f t="shared" ca="1" si="12"/>
        <v>민간조리원</v>
      </c>
      <c r="F43" s="95">
        <f t="shared" ca="1" si="13"/>
        <v>1</v>
      </c>
      <c r="G43" s="49"/>
      <c r="H43" s="49"/>
      <c r="I43" s="49"/>
      <c r="J43" s="151">
        <f t="shared" si="14"/>
        <v>0</v>
      </c>
      <c r="K43" s="151">
        <f t="shared" si="15"/>
        <v>0</v>
      </c>
      <c r="L43" s="151">
        <f t="shared" si="16"/>
        <v>0</v>
      </c>
      <c r="M43" s="23"/>
      <c r="N43" s="23"/>
      <c r="O43" s="23"/>
      <c r="P43" s="34">
        <f t="shared" si="21"/>
        <v>0</v>
      </c>
      <c r="Q43" s="152">
        <f t="shared" si="22"/>
        <v>0</v>
      </c>
      <c r="R43" s="34">
        <f t="shared" si="23"/>
        <v>0</v>
      </c>
      <c r="S43" s="34">
        <f t="shared" si="24"/>
        <v>0</v>
      </c>
      <c r="T43" s="34">
        <f t="shared" si="25"/>
        <v>0</v>
      </c>
      <c r="U43" s="24"/>
      <c r="V43" s="34"/>
      <c r="W43" s="34"/>
      <c r="X43" s="34"/>
      <c r="Y43" s="24"/>
      <c r="Z43" s="24"/>
      <c r="AA43" s="24"/>
      <c r="AB43" s="24"/>
      <c r="AC43" s="24"/>
      <c r="AD43" s="34">
        <f>IF(R43&gt;1060000,INDEX(간이세액표!A:L,MATCH(R43,간이세액표!A:A,3),F43+3),0)</f>
        <v>0</v>
      </c>
      <c r="AE43" s="34">
        <f t="shared" si="4"/>
        <v>0</v>
      </c>
      <c r="AF43" s="46">
        <f t="shared" si="5"/>
        <v>0</v>
      </c>
      <c r="AG43" s="46">
        <f t="shared" si="6"/>
        <v>0</v>
      </c>
      <c r="AH43" s="46">
        <f t="shared" si="7"/>
        <v>0</v>
      </c>
      <c r="AI43" s="46">
        <f t="shared" si="8"/>
        <v>0</v>
      </c>
      <c r="AJ43" s="24"/>
      <c r="AK43" s="24"/>
      <c r="AL43" s="24"/>
      <c r="AN43" s="49">
        <f t="shared" si="17"/>
        <v>0</v>
      </c>
      <c r="AO43" s="49">
        <f>ROUNDDOWN(G43*'4대보험공제요율표'!$D$4,-1)</f>
        <v>0</v>
      </c>
      <c r="AP43" s="49">
        <f>ROUNDDOWN(G43*'4대보험공제요율표'!$D$5,-1)</f>
        <v>0</v>
      </c>
      <c r="AQ43" s="49">
        <f t="shared" si="18"/>
        <v>0</v>
      </c>
      <c r="AR43" s="49">
        <f>ROUNDDOWN(H43*'4대보험공제요율표'!$D$6,-1)</f>
        <v>0</v>
      </c>
      <c r="AS43" s="49">
        <f>ROUNDDOWN(H43*'4대보험공제요율표'!$D$7,-1)</f>
        <v>0</v>
      </c>
      <c r="AT43" s="49">
        <f t="shared" si="19"/>
        <v>0</v>
      </c>
      <c r="AU43" s="49">
        <f>ROUNDDOWN(AR43*'4대보험공제요율표'!$D$8,-1)</f>
        <v>0</v>
      </c>
      <c r="AV43" s="49">
        <f>ROUNDDOWN(AS43*'4대보험공제요율표'!$D$8,-1)</f>
        <v>0</v>
      </c>
      <c r="AW43" s="49">
        <f t="shared" si="20"/>
        <v>0</v>
      </c>
      <c r="AX43" s="49">
        <f>ROUNDDOWN(I43*'4대보험공제요율표'!$D$10,-1)</f>
        <v>0</v>
      </c>
      <c r="AY43" s="49">
        <f>ROUNDDOWN(I43*'4대보험공제요율표'!$D$11,-1)</f>
        <v>0</v>
      </c>
    </row>
    <row r="44" spans="1:51" x14ac:dyDescent="0.3">
      <c r="A44" s="47">
        <v>39</v>
      </c>
      <c r="B44" s="94" t="str">
        <f t="shared" ca="1" si="9"/>
        <v>서숙경</v>
      </c>
      <c r="C44" s="94" t="str">
        <f t="shared" ca="1" si="10"/>
        <v>670617-2******</v>
      </c>
      <c r="D44" s="94" t="str">
        <f t="shared" ca="1" si="11"/>
        <v>123여단 5대대</v>
      </c>
      <c r="E44" s="94" t="str">
        <f t="shared" ca="1" si="12"/>
        <v>민간조리원</v>
      </c>
      <c r="F44" s="95">
        <f t="shared" ca="1" si="13"/>
        <v>0</v>
      </c>
      <c r="G44" s="49"/>
      <c r="H44" s="49"/>
      <c r="I44" s="49"/>
      <c r="J44" s="151">
        <f t="shared" si="14"/>
        <v>0</v>
      </c>
      <c r="K44" s="151">
        <f t="shared" si="15"/>
        <v>0</v>
      </c>
      <c r="L44" s="151">
        <f t="shared" si="16"/>
        <v>0</v>
      </c>
      <c r="M44" s="23"/>
      <c r="N44" s="23"/>
      <c r="O44" s="23"/>
      <c r="P44" s="34">
        <f t="shared" si="21"/>
        <v>0</v>
      </c>
      <c r="Q44" s="152">
        <f t="shared" si="22"/>
        <v>0</v>
      </c>
      <c r="R44" s="34">
        <f t="shared" si="23"/>
        <v>0</v>
      </c>
      <c r="S44" s="34">
        <f t="shared" si="24"/>
        <v>0</v>
      </c>
      <c r="T44" s="34">
        <f t="shared" si="25"/>
        <v>0</v>
      </c>
      <c r="U44" s="24"/>
      <c r="V44" s="34"/>
      <c r="W44" s="34"/>
      <c r="X44" s="34"/>
      <c r="Y44" s="24"/>
      <c r="Z44" s="24"/>
      <c r="AA44" s="24"/>
      <c r="AB44" s="24"/>
      <c r="AC44" s="24"/>
      <c r="AD44" s="34">
        <f>IF(R44&gt;1060000,INDEX(간이세액표!A:L,MATCH(R44,간이세액표!A:A,3),F44+3),0)</f>
        <v>0</v>
      </c>
      <c r="AE44" s="34">
        <f t="shared" si="4"/>
        <v>0</v>
      </c>
      <c r="AF44" s="46">
        <f t="shared" si="5"/>
        <v>0</v>
      </c>
      <c r="AG44" s="46">
        <f t="shared" si="6"/>
        <v>0</v>
      </c>
      <c r="AH44" s="46">
        <f t="shared" si="7"/>
        <v>0</v>
      </c>
      <c r="AI44" s="46">
        <f t="shared" si="8"/>
        <v>0</v>
      </c>
      <c r="AJ44" s="24"/>
      <c r="AK44" s="24"/>
      <c r="AL44" s="24"/>
      <c r="AN44" s="49">
        <f t="shared" si="17"/>
        <v>0</v>
      </c>
      <c r="AO44" s="49">
        <f>ROUNDDOWN(G44*'4대보험공제요율표'!$D$4,-1)</f>
        <v>0</v>
      </c>
      <c r="AP44" s="49">
        <f>ROUNDDOWN(G44*'4대보험공제요율표'!$D$5,-1)</f>
        <v>0</v>
      </c>
      <c r="AQ44" s="49">
        <f t="shared" si="18"/>
        <v>0</v>
      </c>
      <c r="AR44" s="49">
        <f>ROUNDDOWN(H44*'4대보험공제요율표'!$D$6,-1)</f>
        <v>0</v>
      </c>
      <c r="AS44" s="49">
        <f>ROUNDDOWN(H44*'4대보험공제요율표'!$D$7,-1)</f>
        <v>0</v>
      </c>
      <c r="AT44" s="49">
        <f t="shared" si="19"/>
        <v>0</v>
      </c>
      <c r="AU44" s="49">
        <f>ROUNDDOWN(AR44*'4대보험공제요율표'!$D$8,-1)</f>
        <v>0</v>
      </c>
      <c r="AV44" s="49">
        <f>ROUNDDOWN(AS44*'4대보험공제요율표'!$D$8,-1)</f>
        <v>0</v>
      </c>
      <c r="AW44" s="49">
        <f t="shared" si="20"/>
        <v>0</v>
      </c>
      <c r="AX44" s="49">
        <f>ROUNDDOWN(I44*'4대보험공제요율표'!$D$10,-1)</f>
        <v>0</v>
      </c>
      <c r="AY44" s="49">
        <f>ROUNDDOWN(I44*'4대보험공제요율표'!$D$11,-1)</f>
        <v>0</v>
      </c>
    </row>
    <row r="45" spans="1:51" x14ac:dyDescent="0.3">
      <c r="A45" s="47">
        <v>40</v>
      </c>
      <c r="B45" s="94" t="str">
        <f t="shared" ca="1" si="9"/>
        <v>박정희</v>
      </c>
      <c r="C45" s="94" t="str">
        <f t="shared" ca="1" si="10"/>
        <v>610318-2******</v>
      </c>
      <c r="D45" s="94" t="str">
        <f t="shared" ca="1" si="11"/>
        <v>신교대대</v>
      </c>
      <c r="E45" s="94" t="str">
        <f t="shared" ca="1" si="12"/>
        <v>민간조리원</v>
      </c>
      <c r="F45" s="95">
        <f t="shared" ca="1" si="13"/>
        <v>0</v>
      </c>
      <c r="G45" s="49"/>
      <c r="H45" s="49"/>
      <c r="I45" s="49"/>
      <c r="J45" s="151">
        <f t="shared" si="14"/>
        <v>0</v>
      </c>
      <c r="K45" s="151">
        <f t="shared" si="15"/>
        <v>0</v>
      </c>
      <c r="L45" s="151">
        <f t="shared" si="16"/>
        <v>0</v>
      </c>
      <c r="M45" s="23"/>
      <c r="N45" s="23"/>
      <c r="O45" s="23"/>
      <c r="P45" s="34">
        <f t="shared" si="21"/>
        <v>0</v>
      </c>
      <c r="Q45" s="152">
        <f t="shared" si="22"/>
        <v>0</v>
      </c>
      <c r="R45" s="34">
        <f t="shared" si="23"/>
        <v>0</v>
      </c>
      <c r="S45" s="34">
        <f t="shared" si="24"/>
        <v>0</v>
      </c>
      <c r="T45" s="34">
        <f t="shared" si="25"/>
        <v>0</v>
      </c>
      <c r="U45" s="24"/>
      <c r="V45" s="34"/>
      <c r="W45" s="34"/>
      <c r="X45" s="34"/>
      <c r="Y45" s="24"/>
      <c r="Z45" s="24"/>
      <c r="AA45" s="24"/>
      <c r="AB45" s="24"/>
      <c r="AC45" s="24"/>
      <c r="AD45" s="34">
        <f>IF(R45&gt;1060000,INDEX(간이세액표!A:L,MATCH(R45,간이세액표!A:A,3),F45+3),0)</f>
        <v>0</v>
      </c>
      <c r="AE45" s="34">
        <f t="shared" si="4"/>
        <v>0</v>
      </c>
      <c r="AF45" s="46">
        <f t="shared" si="5"/>
        <v>0</v>
      </c>
      <c r="AG45" s="46">
        <f t="shared" si="6"/>
        <v>0</v>
      </c>
      <c r="AH45" s="46">
        <f t="shared" si="7"/>
        <v>0</v>
      </c>
      <c r="AI45" s="46">
        <f t="shared" si="8"/>
        <v>0</v>
      </c>
      <c r="AJ45" s="24"/>
      <c r="AK45" s="24"/>
      <c r="AL45" s="24"/>
      <c r="AN45" s="49">
        <f t="shared" si="17"/>
        <v>0</v>
      </c>
      <c r="AO45" s="49">
        <f>ROUNDDOWN(G45*'4대보험공제요율표'!$D$4,-1)</f>
        <v>0</v>
      </c>
      <c r="AP45" s="49">
        <f>ROUNDDOWN(G45*'4대보험공제요율표'!$D$5,-1)</f>
        <v>0</v>
      </c>
      <c r="AQ45" s="49">
        <f t="shared" si="18"/>
        <v>0</v>
      </c>
      <c r="AR45" s="49">
        <f>ROUNDDOWN(H45*'4대보험공제요율표'!$D$6,-1)</f>
        <v>0</v>
      </c>
      <c r="AS45" s="49">
        <f>ROUNDDOWN(H45*'4대보험공제요율표'!$D$7,-1)</f>
        <v>0</v>
      </c>
      <c r="AT45" s="49">
        <f t="shared" si="19"/>
        <v>0</v>
      </c>
      <c r="AU45" s="49">
        <f>ROUNDDOWN(AR45*'4대보험공제요율표'!$D$8,-1)</f>
        <v>0</v>
      </c>
      <c r="AV45" s="49">
        <f>ROUNDDOWN(AS45*'4대보험공제요율표'!$D$8,-1)</f>
        <v>0</v>
      </c>
      <c r="AW45" s="49">
        <f t="shared" si="20"/>
        <v>0</v>
      </c>
      <c r="AX45" s="49">
        <f>ROUNDDOWN(I45*'4대보험공제요율표'!$D$10,-1)</f>
        <v>0</v>
      </c>
      <c r="AY45" s="49">
        <f>ROUNDDOWN(I45*'4대보험공제요율표'!$D$11,-1)</f>
        <v>0</v>
      </c>
    </row>
    <row r="46" spans="1:51" x14ac:dyDescent="0.3">
      <c r="A46" s="47">
        <v>41</v>
      </c>
      <c r="B46" s="94" t="str">
        <f t="shared" ca="1" si="9"/>
        <v>김향옥</v>
      </c>
      <c r="C46" s="94" t="str">
        <f t="shared" ca="1" si="10"/>
        <v>650910-2******</v>
      </c>
      <c r="D46" s="94" t="str">
        <f t="shared" ca="1" si="11"/>
        <v>신교대대</v>
      </c>
      <c r="E46" s="94" t="str">
        <f t="shared" ca="1" si="12"/>
        <v>민간조리원</v>
      </c>
      <c r="F46" s="95">
        <f t="shared" ca="1" si="13"/>
        <v>0</v>
      </c>
      <c r="G46" s="49"/>
      <c r="H46" s="49"/>
      <c r="I46" s="49"/>
      <c r="J46" s="151">
        <f t="shared" si="14"/>
        <v>0</v>
      </c>
      <c r="K46" s="151">
        <f t="shared" si="15"/>
        <v>0</v>
      </c>
      <c r="L46" s="151">
        <f t="shared" si="16"/>
        <v>0</v>
      </c>
      <c r="M46" s="23"/>
      <c r="N46" s="23"/>
      <c r="O46" s="23"/>
      <c r="P46" s="34">
        <f t="shared" si="21"/>
        <v>0</v>
      </c>
      <c r="Q46" s="152">
        <f t="shared" si="22"/>
        <v>0</v>
      </c>
      <c r="R46" s="34">
        <f t="shared" si="23"/>
        <v>0</v>
      </c>
      <c r="S46" s="34">
        <f t="shared" si="24"/>
        <v>0</v>
      </c>
      <c r="T46" s="34">
        <f t="shared" si="25"/>
        <v>0</v>
      </c>
      <c r="U46" s="24"/>
      <c r="V46" s="34"/>
      <c r="W46" s="34"/>
      <c r="X46" s="34"/>
      <c r="Y46" s="24"/>
      <c r="Z46" s="24"/>
      <c r="AA46" s="24"/>
      <c r="AB46" s="24"/>
      <c r="AC46" s="24"/>
      <c r="AD46" s="34">
        <f>IF(R46&gt;1060000,INDEX(간이세액표!A:L,MATCH(R46,간이세액표!A:A,3),F46+3),0)</f>
        <v>0</v>
      </c>
      <c r="AE46" s="34">
        <f t="shared" si="4"/>
        <v>0</v>
      </c>
      <c r="AF46" s="46">
        <f t="shared" si="5"/>
        <v>0</v>
      </c>
      <c r="AG46" s="46">
        <f t="shared" si="6"/>
        <v>0</v>
      </c>
      <c r="AH46" s="46">
        <f t="shared" si="7"/>
        <v>0</v>
      </c>
      <c r="AI46" s="46">
        <f t="shared" si="8"/>
        <v>0</v>
      </c>
      <c r="AJ46" s="24"/>
      <c r="AK46" s="24"/>
      <c r="AL46" s="24"/>
      <c r="AN46" s="49">
        <f t="shared" si="17"/>
        <v>0</v>
      </c>
      <c r="AO46" s="49">
        <f>ROUNDDOWN(G46*'4대보험공제요율표'!$D$4,-1)</f>
        <v>0</v>
      </c>
      <c r="AP46" s="49">
        <f>ROUNDDOWN(G46*'4대보험공제요율표'!$D$5,-1)</f>
        <v>0</v>
      </c>
      <c r="AQ46" s="49">
        <f t="shared" si="18"/>
        <v>0</v>
      </c>
      <c r="AR46" s="49">
        <f>ROUNDDOWN(H46*'4대보험공제요율표'!$D$6,-1)</f>
        <v>0</v>
      </c>
      <c r="AS46" s="49">
        <f>ROUNDDOWN(H46*'4대보험공제요율표'!$D$7,-1)</f>
        <v>0</v>
      </c>
      <c r="AT46" s="49">
        <f t="shared" si="19"/>
        <v>0</v>
      </c>
      <c r="AU46" s="49">
        <f>ROUNDDOWN(AR46*'4대보험공제요율표'!$D$8,-1)</f>
        <v>0</v>
      </c>
      <c r="AV46" s="49">
        <f>ROUNDDOWN(AS46*'4대보험공제요율표'!$D$8,-1)</f>
        <v>0</v>
      </c>
      <c r="AW46" s="49">
        <f t="shared" si="20"/>
        <v>0</v>
      </c>
      <c r="AX46" s="49">
        <f>ROUNDDOWN(I46*'4대보험공제요율표'!$D$10,-1)</f>
        <v>0</v>
      </c>
      <c r="AY46" s="49">
        <f>ROUNDDOWN(I46*'4대보험공제요율표'!$D$11,-1)</f>
        <v>0</v>
      </c>
    </row>
    <row r="47" spans="1:51" x14ac:dyDescent="0.3">
      <c r="A47" s="47">
        <v>42</v>
      </c>
      <c r="B47" s="94" t="str">
        <f t="shared" ca="1" si="9"/>
        <v>유경희</v>
      </c>
      <c r="C47" s="94" t="str">
        <f t="shared" ca="1" si="10"/>
        <v>680415-2******</v>
      </c>
      <c r="D47" s="94" t="str">
        <f t="shared" ca="1" si="11"/>
        <v>신교대대</v>
      </c>
      <c r="E47" s="94" t="str">
        <f t="shared" ca="1" si="12"/>
        <v>민간조리원</v>
      </c>
      <c r="F47" s="95">
        <f t="shared" ca="1" si="13"/>
        <v>0</v>
      </c>
      <c r="G47" s="49"/>
      <c r="H47" s="49"/>
      <c r="I47" s="49"/>
      <c r="J47" s="151">
        <f t="shared" si="14"/>
        <v>0</v>
      </c>
      <c r="K47" s="151">
        <f t="shared" si="15"/>
        <v>0</v>
      </c>
      <c r="L47" s="151">
        <f t="shared" si="16"/>
        <v>0</v>
      </c>
      <c r="M47" s="23"/>
      <c r="N47" s="23"/>
      <c r="O47" s="23"/>
      <c r="P47" s="34">
        <f t="shared" si="21"/>
        <v>0</v>
      </c>
      <c r="Q47" s="152">
        <f t="shared" si="22"/>
        <v>0</v>
      </c>
      <c r="R47" s="34">
        <f t="shared" si="23"/>
        <v>0</v>
      </c>
      <c r="S47" s="34">
        <f t="shared" si="24"/>
        <v>0</v>
      </c>
      <c r="T47" s="34">
        <f t="shared" si="25"/>
        <v>0</v>
      </c>
      <c r="U47" s="24"/>
      <c r="V47" s="34"/>
      <c r="W47" s="34"/>
      <c r="X47" s="34"/>
      <c r="Y47" s="24"/>
      <c r="Z47" s="24"/>
      <c r="AA47" s="24"/>
      <c r="AB47" s="24"/>
      <c r="AC47" s="24"/>
      <c r="AD47" s="34">
        <f>IF(R47&gt;1060000,INDEX(간이세액표!A:L,MATCH(R47,간이세액표!A:A,3),F47+3),0)</f>
        <v>0</v>
      </c>
      <c r="AE47" s="34">
        <f t="shared" si="4"/>
        <v>0</v>
      </c>
      <c r="AF47" s="46">
        <f t="shared" si="5"/>
        <v>0</v>
      </c>
      <c r="AG47" s="46">
        <f t="shared" si="6"/>
        <v>0</v>
      </c>
      <c r="AH47" s="46">
        <f t="shared" si="7"/>
        <v>0</v>
      </c>
      <c r="AI47" s="46">
        <f t="shared" si="8"/>
        <v>0</v>
      </c>
      <c r="AJ47" s="24"/>
      <c r="AK47" s="24"/>
      <c r="AL47" s="24"/>
      <c r="AN47" s="49">
        <f t="shared" si="17"/>
        <v>0</v>
      </c>
      <c r="AO47" s="49">
        <f>ROUNDDOWN(G47*'4대보험공제요율표'!$D$4,-1)</f>
        <v>0</v>
      </c>
      <c r="AP47" s="49">
        <f>ROUNDDOWN(G47*'4대보험공제요율표'!$D$5,-1)</f>
        <v>0</v>
      </c>
      <c r="AQ47" s="49">
        <f t="shared" si="18"/>
        <v>0</v>
      </c>
      <c r="AR47" s="49">
        <f>ROUNDDOWN(H47*'4대보험공제요율표'!$D$6,-1)</f>
        <v>0</v>
      </c>
      <c r="AS47" s="49">
        <f>ROUNDDOWN(H47*'4대보험공제요율표'!$D$7,-1)</f>
        <v>0</v>
      </c>
      <c r="AT47" s="49">
        <f t="shared" si="19"/>
        <v>0</v>
      </c>
      <c r="AU47" s="49">
        <f>ROUNDDOWN(AR47*'4대보험공제요율표'!$D$8,-1)</f>
        <v>0</v>
      </c>
      <c r="AV47" s="49">
        <f>ROUNDDOWN(AS47*'4대보험공제요율표'!$D$8,-1)</f>
        <v>0</v>
      </c>
      <c r="AW47" s="49">
        <f t="shared" si="20"/>
        <v>0</v>
      </c>
      <c r="AX47" s="49">
        <f>ROUNDDOWN(I47*'4대보험공제요율표'!$D$10,-1)</f>
        <v>0</v>
      </c>
      <c r="AY47" s="49">
        <f>ROUNDDOWN(I47*'4대보험공제요율표'!$D$11,-1)</f>
        <v>0</v>
      </c>
    </row>
    <row r="48" spans="1:51" x14ac:dyDescent="0.3">
      <c r="A48" s="47">
        <v>43</v>
      </c>
      <c r="B48" s="94" t="str">
        <f t="shared" ca="1" si="9"/>
        <v>최영자</v>
      </c>
      <c r="C48" s="94" t="str">
        <f t="shared" ca="1" si="10"/>
        <v>650201-2******</v>
      </c>
      <c r="D48" s="94" t="str">
        <f t="shared" ca="1" si="11"/>
        <v>신교대대</v>
      </c>
      <c r="E48" s="94" t="str">
        <f t="shared" ca="1" si="12"/>
        <v>민간조리원</v>
      </c>
      <c r="F48" s="95">
        <f t="shared" ca="1" si="13"/>
        <v>0</v>
      </c>
      <c r="G48" s="49"/>
      <c r="H48" s="49"/>
      <c r="I48" s="49"/>
      <c r="J48" s="151">
        <f t="shared" si="14"/>
        <v>0</v>
      </c>
      <c r="K48" s="151">
        <f t="shared" si="15"/>
        <v>0</v>
      </c>
      <c r="L48" s="151">
        <f t="shared" si="16"/>
        <v>0</v>
      </c>
      <c r="M48" s="23"/>
      <c r="N48" s="23"/>
      <c r="O48" s="23"/>
      <c r="P48" s="34">
        <f t="shared" si="21"/>
        <v>0</v>
      </c>
      <c r="Q48" s="152">
        <f t="shared" si="22"/>
        <v>0</v>
      </c>
      <c r="R48" s="34">
        <f t="shared" si="23"/>
        <v>0</v>
      </c>
      <c r="S48" s="34">
        <f t="shared" si="24"/>
        <v>0</v>
      </c>
      <c r="T48" s="34">
        <f t="shared" si="25"/>
        <v>0</v>
      </c>
      <c r="U48" s="24"/>
      <c r="V48" s="34"/>
      <c r="W48" s="34"/>
      <c r="X48" s="34"/>
      <c r="Y48" s="24"/>
      <c r="Z48" s="24"/>
      <c r="AA48" s="24"/>
      <c r="AB48" s="24"/>
      <c r="AC48" s="24"/>
      <c r="AD48" s="34">
        <f>IF(R48&gt;1060000,INDEX(간이세액표!A:L,MATCH(R48,간이세액표!A:A,3),F48+3),0)</f>
        <v>0</v>
      </c>
      <c r="AE48" s="34">
        <f t="shared" si="4"/>
        <v>0</v>
      </c>
      <c r="AF48" s="46">
        <f t="shared" si="5"/>
        <v>0</v>
      </c>
      <c r="AG48" s="46">
        <f t="shared" si="6"/>
        <v>0</v>
      </c>
      <c r="AH48" s="46">
        <f t="shared" si="7"/>
        <v>0</v>
      </c>
      <c r="AI48" s="46">
        <f t="shared" si="8"/>
        <v>0</v>
      </c>
      <c r="AJ48" s="24"/>
      <c r="AK48" s="24"/>
      <c r="AL48" s="24"/>
      <c r="AN48" s="49">
        <f t="shared" si="17"/>
        <v>0</v>
      </c>
      <c r="AO48" s="49">
        <f>ROUNDDOWN(G48*'4대보험공제요율표'!$D$4,-1)</f>
        <v>0</v>
      </c>
      <c r="AP48" s="49">
        <f>ROUNDDOWN(G48*'4대보험공제요율표'!$D$5,-1)</f>
        <v>0</v>
      </c>
      <c r="AQ48" s="49">
        <f t="shared" si="18"/>
        <v>0</v>
      </c>
      <c r="AR48" s="49">
        <f>ROUNDDOWN(H48*'4대보험공제요율표'!$D$6,-1)</f>
        <v>0</v>
      </c>
      <c r="AS48" s="49">
        <f>ROUNDDOWN(H48*'4대보험공제요율표'!$D$7,-1)</f>
        <v>0</v>
      </c>
      <c r="AT48" s="49">
        <f t="shared" si="19"/>
        <v>0</v>
      </c>
      <c r="AU48" s="49">
        <f>ROUNDDOWN(AR48*'4대보험공제요율표'!$D$8,-1)</f>
        <v>0</v>
      </c>
      <c r="AV48" s="49">
        <f>ROUNDDOWN(AS48*'4대보험공제요율표'!$D$8,-1)</f>
        <v>0</v>
      </c>
      <c r="AW48" s="49">
        <f t="shared" si="20"/>
        <v>0</v>
      </c>
      <c r="AX48" s="49">
        <f>ROUNDDOWN(I48*'4대보험공제요율표'!$D$10,-1)</f>
        <v>0</v>
      </c>
      <c r="AY48" s="49">
        <f>ROUNDDOWN(I48*'4대보험공제요율표'!$D$11,-1)</f>
        <v>0</v>
      </c>
    </row>
    <row r="49" spans="1:51" x14ac:dyDescent="0.3">
      <c r="A49" s="47">
        <v>44</v>
      </c>
      <c r="B49" s="94" t="str">
        <f t="shared" ca="1" si="9"/>
        <v>나은미</v>
      </c>
      <c r="C49" s="94" t="str">
        <f t="shared" ca="1" si="10"/>
        <v>651215-2******</v>
      </c>
      <c r="D49" s="94" t="str">
        <f t="shared" ca="1" si="11"/>
        <v>통신대대</v>
      </c>
      <c r="E49" s="94" t="str">
        <f t="shared" ca="1" si="12"/>
        <v>민간조리원</v>
      </c>
      <c r="F49" s="95">
        <f t="shared" ca="1" si="13"/>
        <v>0</v>
      </c>
      <c r="G49" s="49"/>
      <c r="H49" s="49"/>
      <c r="I49" s="49"/>
      <c r="J49" s="151">
        <f t="shared" si="14"/>
        <v>0</v>
      </c>
      <c r="K49" s="151">
        <f t="shared" si="15"/>
        <v>0</v>
      </c>
      <c r="L49" s="151">
        <f t="shared" si="16"/>
        <v>0</v>
      </c>
      <c r="M49" s="23"/>
      <c r="N49" s="23"/>
      <c r="O49" s="23"/>
      <c r="P49" s="34">
        <f t="shared" si="21"/>
        <v>0</v>
      </c>
      <c r="Q49" s="152">
        <f t="shared" si="22"/>
        <v>0</v>
      </c>
      <c r="R49" s="34">
        <f t="shared" si="23"/>
        <v>0</v>
      </c>
      <c r="S49" s="34">
        <f t="shared" si="24"/>
        <v>0</v>
      </c>
      <c r="T49" s="34">
        <f t="shared" si="25"/>
        <v>0</v>
      </c>
      <c r="U49" s="24"/>
      <c r="V49" s="34"/>
      <c r="W49" s="34"/>
      <c r="X49" s="34"/>
      <c r="Y49" s="24"/>
      <c r="Z49" s="24"/>
      <c r="AA49" s="24"/>
      <c r="AB49" s="24"/>
      <c r="AC49" s="24"/>
      <c r="AD49" s="34">
        <f>IF(R49&gt;1060000,INDEX(간이세액표!A:L,MATCH(R49,간이세액표!A:A,3),F49+3),0)</f>
        <v>0</v>
      </c>
      <c r="AE49" s="34">
        <f t="shared" si="4"/>
        <v>0</v>
      </c>
      <c r="AF49" s="46">
        <f t="shared" si="5"/>
        <v>0</v>
      </c>
      <c r="AG49" s="46">
        <f t="shared" si="6"/>
        <v>0</v>
      </c>
      <c r="AH49" s="46">
        <f t="shared" si="7"/>
        <v>0</v>
      </c>
      <c r="AI49" s="46">
        <f t="shared" si="8"/>
        <v>0</v>
      </c>
      <c r="AJ49" s="24"/>
      <c r="AK49" s="24"/>
      <c r="AL49" s="24"/>
      <c r="AN49" s="49">
        <f t="shared" si="17"/>
        <v>0</v>
      </c>
      <c r="AO49" s="49">
        <f>ROUNDDOWN(G49*'4대보험공제요율표'!$D$4,-1)</f>
        <v>0</v>
      </c>
      <c r="AP49" s="49">
        <f>ROUNDDOWN(G49*'4대보험공제요율표'!$D$5,-1)</f>
        <v>0</v>
      </c>
      <c r="AQ49" s="49">
        <f t="shared" si="18"/>
        <v>0</v>
      </c>
      <c r="AR49" s="49">
        <f>ROUNDDOWN(H49*'4대보험공제요율표'!$D$6,-1)</f>
        <v>0</v>
      </c>
      <c r="AS49" s="49">
        <f>ROUNDDOWN(H49*'4대보험공제요율표'!$D$7,-1)</f>
        <v>0</v>
      </c>
      <c r="AT49" s="49">
        <f t="shared" si="19"/>
        <v>0</v>
      </c>
      <c r="AU49" s="49">
        <f>ROUNDDOWN(AR49*'4대보험공제요율표'!$D$8,-1)</f>
        <v>0</v>
      </c>
      <c r="AV49" s="49">
        <f>ROUNDDOWN(AS49*'4대보험공제요율표'!$D$8,-1)</f>
        <v>0</v>
      </c>
      <c r="AW49" s="49">
        <f t="shared" si="20"/>
        <v>0</v>
      </c>
      <c r="AX49" s="49">
        <f>ROUNDDOWN(I49*'4대보험공제요율표'!$D$10,-1)</f>
        <v>0</v>
      </c>
      <c r="AY49" s="49">
        <f>ROUNDDOWN(I49*'4대보험공제요율표'!$D$11,-1)</f>
        <v>0</v>
      </c>
    </row>
    <row r="50" spans="1:51" x14ac:dyDescent="0.3">
      <c r="A50" s="47">
        <v>45</v>
      </c>
      <c r="B50" s="94" t="str">
        <f t="shared" ca="1" si="9"/>
        <v>문보경</v>
      </c>
      <c r="C50" s="94" t="str">
        <f t="shared" ca="1" si="10"/>
        <v>650117-2******</v>
      </c>
      <c r="D50" s="94" t="str">
        <f t="shared" ca="1" si="11"/>
        <v>통신대대</v>
      </c>
      <c r="E50" s="94" t="str">
        <f t="shared" ca="1" si="12"/>
        <v>민간조리원</v>
      </c>
      <c r="F50" s="95">
        <f t="shared" ca="1" si="13"/>
        <v>0</v>
      </c>
      <c r="G50" s="49"/>
      <c r="H50" s="49"/>
      <c r="I50" s="49"/>
      <c r="J50" s="151">
        <f t="shared" si="14"/>
        <v>0</v>
      </c>
      <c r="K50" s="151">
        <f t="shared" si="15"/>
        <v>0</v>
      </c>
      <c r="L50" s="151">
        <f t="shared" si="16"/>
        <v>0</v>
      </c>
      <c r="M50" s="23"/>
      <c r="N50" s="23"/>
      <c r="O50" s="23"/>
      <c r="P50" s="34">
        <f t="shared" si="21"/>
        <v>0</v>
      </c>
      <c r="Q50" s="152">
        <f t="shared" si="22"/>
        <v>0</v>
      </c>
      <c r="R50" s="34">
        <f t="shared" si="23"/>
        <v>0</v>
      </c>
      <c r="S50" s="34">
        <f t="shared" si="24"/>
        <v>0</v>
      </c>
      <c r="T50" s="34">
        <f t="shared" si="25"/>
        <v>0</v>
      </c>
      <c r="U50" s="24"/>
      <c r="V50" s="34"/>
      <c r="W50" s="34"/>
      <c r="X50" s="34"/>
      <c r="Y50" s="24"/>
      <c r="Z50" s="24"/>
      <c r="AA50" s="24"/>
      <c r="AB50" s="24"/>
      <c r="AC50" s="24"/>
      <c r="AD50" s="34">
        <f>IF(R50&gt;1060000,INDEX(간이세액표!A:L,MATCH(R50,간이세액표!A:A,3),F50+3),0)</f>
        <v>0</v>
      </c>
      <c r="AE50" s="34">
        <f t="shared" si="4"/>
        <v>0</v>
      </c>
      <c r="AF50" s="46">
        <f t="shared" si="5"/>
        <v>0</v>
      </c>
      <c r="AG50" s="46">
        <f t="shared" si="6"/>
        <v>0</v>
      </c>
      <c r="AH50" s="46">
        <f t="shared" si="7"/>
        <v>0</v>
      </c>
      <c r="AI50" s="46">
        <f t="shared" si="8"/>
        <v>0</v>
      </c>
      <c r="AJ50" s="24"/>
      <c r="AK50" s="24"/>
      <c r="AL50" s="24"/>
      <c r="AN50" s="49">
        <f t="shared" si="17"/>
        <v>0</v>
      </c>
      <c r="AO50" s="49">
        <f>ROUNDDOWN(G50*'4대보험공제요율표'!$D$4,-1)</f>
        <v>0</v>
      </c>
      <c r="AP50" s="49">
        <f>ROUNDDOWN(G50*'4대보험공제요율표'!$D$5,-1)</f>
        <v>0</v>
      </c>
      <c r="AQ50" s="49">
        <f t="shared" si="18"/>
        <v>0</v>
      </c>
      <c r="AR50" s="49">
        <f>ROUNDDOWN(H50*'4대보험공제요율표'!$D$6,-1)</f>
        <v>0</v>
      </c>
      <c r="AS50" s="49">
        <f>ROUNDDOWN(H50*'4대보험공제요율표'!$D$7,-1)</f>
        <v>0</v>
      </c>
      <c r="AT50" s="49">
        <f t="shared" si="19"/>
        <v>0</v>
      </c>
      <c r="AU50" s="49">
        <f>ROUNDDOWN(AR50*'4대보험공제요율표'!$D$8,-1)</f>
        <v>0</v>
      </c>
      <c r="AV50" s="49">
        <f>ROUNDDOWN(AS50*'4대보험공제요율표'!$D$8,-1)</f>
        <v>0</v>
      </c>
      <c r="AW50" s="49">
        <f t="shared" si="20"/>
        <v>0</v>
      </c>
      <c r="AX50" s="49">
        <f>ROUNDDOWN(I50*'4대보험공제요율표'!$D$10,-1)</f>
        <v>0</v>
      </c>
      <c r="AY50" s="49">
        <f>ROUNDDOWN(I50*'4대보험공제요율표'!$D$11,-1)</f>
        <v>0</v>
      </c>
    </row>
    <row r="51" spans="1:51" x14ac:dyDescent="0.3">
      <c r="A51" s="50"/>
      <c r="B51" s="50" t="s">
        <v>373</v>
      </c>
      <c r="C51" s="51"/>
      <c r="D51" s="51"/>
      <c r="E51" s="51"/>
      <c r="F51" s="52"/>
      <c r="G51" s="52"/>
      <c r="H51" s="52"/>
      <c r="I51" s="52"/>
      <c r="J51" s="52"/>
      <c r="K51" s="52"/>
      <c r="L51" s="52"/>
      <c r="M51" s="9">
        <f>SUM(M6:M50)</f>
        <v>0</v>
      </c>
      <c r="N51" s="9">
        <f t="shared" ref="N51:AY51" si="26">SUM(N6:N50)</f>
        <v>0</v>
      </c>
      <c r="O51" s="9">
        <f t="shared" si="26"/>
        <v>0</v>
      </c>
      <c r="P51" s="9">
        <f t="shared" si="26"/>
        <v>0</v>
      </c>
      <c r="Q51" s="9">
        <f t="shared" si="26"/>
        <v>0</v>
      </c>
      <c r="R51" s="9">
        <f t="shared" si="26"/>
        <v>0</v>
      </c>
      <c r="S51" s="9">
        <f t="shared" si="26"/>
        <v>0</v>
      </c>
      <c r="T51" s="9">
        <f t="shared" si="26"/>
        <v>0</v>
      </c>
      <c r="U51" s="9">
        <f t="shared" si="26"/>
        <v>0</v>
      </c>
      <c r="V51" s="9">
        <f t="shared" si="26"/>
        <v>0</v>
      </c>
      <c r="W51" s="9">
        <f t="shared" si="26"/>
        <v>0</v>
      </c>
      <c r="X51" s="9">
        <f t="shared" si="26"/>
        <v>0</v>
      </c>
      <c r="Y51" s="9">
        <f t="shared" si="26"/>
        <v>0</v>
      </c>
      <c r="Z51" s="9">
        <f t="shared" si="26"/>
        <v>0</v>
      </c>
      <c r="AA51" s="9">
        <f t="shared" si="26"/>
        <v>0</v>
      </c>
      <c r="AB51" s="9">
        <f t="shared" si="26"/>
        <v>0</v>
      </c>
      <c r="AC51" s="9">
        <f t="shared" si="26"/>
        <v>0</v>
      </c>
      <c r="AD51" s="9">
        <f t="shared" si="26"/>
        <v>0</v>
      </c>
      <c r="AE51" s="9">
        <f t="shared" si="26"/>
        <v>0</v>
      </c>
      <c r="AF51" s="9">
        <f t="shared" si="26"/>
        <v>0</v>
      </c>
      <c r="AG51" s="9">
        <f t="shared" si="26"/>
        <v>0</v>
      </c>
      <c r="AH51" s="9">
        <f t="shared" si="26"/>
        <v>0</v>
      </c>
      <c r="AI51" s="9">
        <f t="shared" si="26"/>
        <v>0</v>
      </c>
      <c r="AJ51" s="9">
        <f t="shared" si="26"/>
        <v>0</v>
      </c>
      <c r="AK51" s="9">
        <f t="shared" si="26"/>
        <v>0</v>
      </c>
      <c r="AL51" s="9">
        <f t="shared" si="26"/>
        <v>0</v>
      </c>
      <c r="AM51" s="9">
        <f t="shared" si="26"/>
        <v>0</v>
      </c>
      <c r="AN51" s="9">
        <f t="shared" si="26"/>
        <v>0</v>
      </c>
      <c r="AO51" s="9">
        <f t="shared" si="26"/>
        <v>0</v>
      </c>
      <c r="AP51" s="9">
        <f t="shared" si="26"/>
        <v>0</v>
      </c>
      <c r="AQ51" s="9">
        <f t="shared" si="26"/>
        <v>0</v>
      </c>
      <c r="AR51" s="9">
        <f t="shared" si="26"/>
        <v>0</v>
      </c>
      <c r="AS51" s="9">
        <f t="shared" si="26"/>
        <v>0</v>
      </c>
      <c r="AT51" s="9">
        <f t="shared" si="26"/>
        <v>0</v>
      </c>
      <c r="AU51" s="9">
        <f t="shared" si="26"/>
        <v>0</v>
      </c>
      <c r="AV51" s="9">
        <f t="shared" si="26"/>
        <v>0</v>
      </c>
      <c r="AW51" s="9">
        <f t="shared" si="26"/>
        <v>0</v>
      </c>
      <c r="AX51" s="9">
        <f t="shared" si="26"/>
        <v>0</v>
      </c>
      <c r="AY51" s="9">
        <f t="shared" si="26"/>
        <v>0</v>
      </c>
    </row>
    <row r="56" spans="1:51" x14ac:dyDescent="0.3">
      <c r="H56" s="45"/>
    </row>
  </sheetData>
  <mergeCells count="17">
    <mergeCell ref="AN2:AY2"/>
    <mergeCell ref="A3:L4"/>
    <mergeCell ref="M3:O4"/>
    <mergeCell ref="AT3:AV3"/>
    <mergeCell ref="AW3:AY3"/>
    <mergeCell ref="AO5:AP5"/>
    <mergeCell ref="AR5:AS5"/>
    <mergeCell ref="AU5:AV5"/>
    <mergeCell ref="AQ4:AQ5"/>
    <mergeCell ref="AT4:AT5"/>
    <mergeCell ref="AW4:AW5"/>
    <mergeCell ref="AD3:AK3"/>
    <mergeCell ref="U3:AC3"/>
    <mergeCell ref="P3:T4"/>
    <mergeCell ref="AN3:AP3"/>
    <mergeCell ref="AQ3:AS3"/>
    <mergeCell ref="AN4:AN5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51:F1048576" xr:uid="{00000000-0002-0000-0600-000000000000}">
      <formula1>"0,1,2,3,4,5,6,7,8,9,10,11"</formula1>
    </dataValidation>
    <dataValidation type="whole" allowBlank="1" showInputMessage="1" showErrorMessage="1" sqref="AD45:AE50 AC44:AE44 AC40:AE40 AC6:AE26 V51:AY51 AC46:AC49 AC36:AC37 AC28:AC34 AK53:AL183 M53:AD183 M52:AL52 M184:AL1048576 AJ6:AL50 Y6:AB50 M6:U51 AD27:AE39 AD41:AE43" xr:uid="{00000000-0002-0000-06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0" xr:uid="{00000000-0002-0000-06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4"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>
    <pageSetUpPr fitToPage="1"/>
  </sheetPr>
  <dimension ref="A1:AY56"/>
  <sheetViews>
    <sheetView zoomScaleNormal="100" zoomScaleSheetLayoutView="75" workbookViewId="0">
      <pane ySplit="5" topLeftCell="A6" activePane="bottomLeft" state="frozen"/>
      <selection pane="bottomLeft" activeCell="H10" sqref="H10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3" width="12.375" style="4" bestFit="1" customWidth="1"/>
    <col min="4" max="5" width="9.625" style="4" customWidth="1"/>
    <col min="6" max="6" width="9.375" style="5" bestFit="1" customWidth="1"/>
    <col min="7" max="10" width="11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20" width="11.125" style="13" customWidth="1"/>
    <col min="21" max="21" width="10" style="13" customWidth="1"/>
    <col min="22" max="23" width="14.5" style="13" bestFit="1" customWidth="1"/>
    <col min="24" max="24" width="18.875" style="13" bestFit="1" customWidth="1"/>
    <col min="25" max="29" width="10" style="13" customWidth="1"/>
    <col min="30" max="30" width="10.375" style="13" bestFit="1" customWidth="1"/>
    <col min="31" max="31" width="11" style="13" bestFit="1" customWidth="1"/>
    <col min="32" max="32" width="9" style="13" customWidth="1"/>
    <col min="33" max="33" width="9" style="13" bestFit="1" customWidth="1"/>
    <col min="34" max="34" width="14.125" style="13" bestFit="1" customWidth="1"/>
    <col min="35" max="35" width="9" style="13" bestFit="1" customWidth="1"/>
    <col min="36" max="36" width="9" style="13" customWidth="1"/>
    <col min="37" max="38" width="9.5" style="13" customWidth="1"/>
    <col min="39" max="39" width="3.25" customWidth="1"/>
    <col min="40" max="51" width="11" customWidth="1"/>
  </cols>
  <sheetData>
    <row r="1" spans="1:51" ht="37.5" x14ac:dyDescent="0.3">
      <c r="A1" s="25"/>
      <c r="B1" s="25"/>
      <c r="C1" s="11"/>
      <c r="D1" s="11"/>
      <c r="E1" s="11"/>
      <c r="O1" s="10"/>
      <c r="P1" s="17" t="s">
        <v>272</v>
      </c>
    </row>
    <row r="2" spans="1:51" ht="30" customHeight="1" x14ac:dyDescent="0.3">
      <c r="J2" s="7"/>
      <c r="AL2" s="4"/>
      <c r="AN2" s="332" t="s">
        <v>566</v>
      </c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</row>
    <row r="3" spans="1:51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4"/>
      <c r="P3" s="324" t="s">
        <v>44</v>
      </c>
      <c r="Q3" s="325"/>
      <c r="R3" s="325"/>
      <c r="S3" s="325"/>
      <c r="T3" s="326"/>
      <c r="U3" s="321" t="s">
        <v>451</v>
      </c>
      <c r="V3" s="322"/>
      <c r="W3" s="322"/>
      <c r="X3" s="322"/>
      <c r="Y3" s="322"/>
      <c r="Z3" s="322"/>
      <c r="AA3" s="322"/>
      <c r="AB3" s="322"/>
      <c r="AC3" s="323"/>
      <c r="AD3" s="320" t="s">
        <v>453</v>
      </c>
      <c r="AE3" s="320"/>
      <c r="AF3" s="320"/>
      <c r="AG3" s="320"/>
      <c r="AH3" s="320"/>
      <c r="AI3" s="320"/>
      <c r="AJ3" s="320"/>
      <c r="AK3" s="320"/>
      <c r="AL3" s="16"/>
      <c r="AN3" s="330" t="s">
        <v>94</v>
      </c>
      <c r="AO3" s="330"/>
      <c r="AP3" s="330"/>
      <c r="AQ3" s="330" t="s">
        <v>98</v>
      </c>
      <c r="AR3" s="330"/>
      <c r="AS3" s="330"/>
      <c r="AT3" s="330" t="s">
        <v>467</v>
      </c>
      <c r="AU3" s="330"/>
      <c r="AV3" s="330"/>
      <c r="AW3" s="330" t="s">
        <v>37</v>
      </c>
      <c r="AX3" s="330"/>
      <c r="AY3" s="330"/>
    </row>
    <row r="4" spans="1:51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4"/>
      <c r="P4" s="327"/>
      <c r="Q4" s="328"/>
      <c r="R4" s="328"/>
      <c r="S4" s="328"/>
      <c r="T4" s="329"/>
      <c r="U4" s="15" t="s">
        <v>374</v>
      </c>
      <c r="V4" s="15" t="s">
        <v>7</v>
      </c>
      <c r="W4" s="15" t="s">
        <v>82</v>
      </c>
      <c r="X4" s="15" t="s">
        <v>43</v>
      </c>
      <c r="Y4" s="15" t="s">
        <v>315</v>
      </c>
      <c r="Z4" s="59" t="s">
        <v>294</v>
      </c>
      <c r="AA4" s="15" t="s">
        <v>125</v>
      </c>
      <c r="AB4" s="15" t="s">
        <v>405</v>
      </c>
      <c r="AC4" s="15" t="s">
        <v>121</v>
      </c>
      <c r="AD4" s="53" t="s">
        <v>304</v>
      </c>
      <c r="AE4" s="53" t="s">
        <v>421</v>
      </c>
      <c r="AF4" s="53" t="s">
        <v>94</v>
      </c>
      <c r="AG4" s="53" t="s">
        <v>98</v>
      </c>
      <c r="AH4" s="182" t="s">
        <v>467</v>
      </c>
      <c r="AI4" s="53" t="s">
        <v>37</v>
      </c>
      <c r="AJ4" s="16" t="s">
        <v>39</v>
      </c>
      <c r="AK4" s="16" t="s">
        <v>430</v>
      </c>
      <c r="AL4" s="16" t="s">
        <v>102</v>
      </c>
      <c r="AN4" s="330" t="s">
        <v>401</v>
      </c>
      <c r="AO4" s="60" t="s">
        <v>408</v>
      </c>
      <c r="AP4" s="60" t="s">
        <v>391</v>
      </c>
      <c r="AQ4" s="330" t="s">
        <v>401</v>
      </c>
      <c r="AR4" s="60" t="s">
        <v>408</v>
      </c>
      <c r="AS4" s="60" t="s">
        <v>391</v>
      </c>
      <c r="AT4" s="330" t="s">
        <v>401</v>
      </c>
      <c r="AU4" s="60" t="s">
        <v>408</v>
      </c>
      <c r="AV4" s="60" t="s">
        <v>391</v>
      </c>
      <c r="AW4" s="330" t="s">
        <v>401</v>
      </c>
      <c r="AX4" s="60" t="s">
        <v>408</v>
      </c>
      <c r="AY4" s="60" t="s">
        <v>391</v>
      </c>
    </row>
    <row r="5" spans="1:51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6" t="s">
        <v>33</v>
      </c>
      <c r="P5" s="14" t="s">
        <v>65</v>
      </c>
      <c r="Q5" s="14" t="s">
        <v>317</v>
      </c>
      <c r="R5" s="14" t="s">
        <v>96</v>
      </c>
      <c r="S5" s="14" t="s">
        <v>88</v>
      </c>
      <c r="T5" s="14" t="s">
        <v>47</v>
      </c>
      <c r="U5" s="57"/>
      <c r="V5" s="57" t="s">
        <v>483</v>
      </c>
      <c r="W5" s="57" t="s">
        <v>528</v>
      </c>
      <c r="X5" s="57" t="s">
        <v>483</v>
      </c>
      <c r="Y5" s="57"/>
      <c r="Z5" s="57"/>
      <c r="AA5" s="15"/>
      <c r="AB5" s="15"/>
      <c r="AC5" s="15"/>
      <c r="AD5" s="55" t="s">
        <v>204</v>
      </c>
      <c r="AE5" s="54" t="s">
        <v>79</v>
      </c>
      <c r="AF5" s="54" t="s">
        <v>239</v>
      </c>
      <c r="AG5" s="54" t="s">
        <v>524</v>
      </c>
      <c r="AH5" s="54" t="s">
        <v>216</v>
      </c>
      <c r="AI5" s="54" t="s">
        <v>571</v>
      </c>
      <c r="AJ5" s="56"/>
      <c r="AK5" s="56"/>
      <c r="AL5" s="56"/>
      <c r="AN5" s="330"/>
      <c r="AO5" s="331" t="s">
        <v>239</v>
      </c>
      <c r="AP5" s="331"/>
      <c r="AQ5" s="330"/>
      <c r="AR5" s="331" t="s">
        <v>232</v>
      </c>
      <c r="AS5" s="331"/>
      <c r="AT5" s="330"/>
      <c r="AU5" s="331" t="s">
        <v>258</v>
      </c>
      <c r="AV5" s="331"/>
      <c r="AW5" s="330"/>
      <c r="AX5" s="61" t="s">
        <v>495</v>
      </c>
      <c r="AY5" s="61" t="s">
        <v>469</v>
      </c>
    </row>
    <row r="6" spans="1:51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f ca="1">VLOOKUP($A6,INDIRECT("인사기본정보!$B:$L"),11,0)</f>
        <v>0</v>
      </c>
      <c r="G6" s="49"/>
      <c r="H6" s="49"/>
      <c r="I6" s="49"/>
      <c r="J6" s="151">
        <f>ROUNDUP(((U6+Z6)/209),1)</f>
        <v>0</v>
      </c>
      <c r="K6" s="151">
        <f>((U6+Z6)/209)*1.5</f>
        <v>0</v>
      </c>
      <c r="L6" s="151">
        <f>K6*0.5</f>
        <v>0</v>
      </c>
      <c r="M6" s="181"/>
      <c r="N6" s="181"/>
      <c r="O6" s="181"/>
      <c r="P6" s="34">
        <f>SUM(U6:AC6)</f>
        <v>0</v>
      </c>
      <c r="Q6" s="152">
        <f t="shared" ref="Q6:Q21" si="0">IF(Z6&gt;100000,100000,Z6)</f>
        <v>0</v>
      </c>
      <c r="R6" s="34">
        <f t="shared" ref="R6:R21" si="1">P6-Q6</f>
        <v>0</v>
      </c>
      <c r="S6" s="34">
        <f t="shared" ref="S6:S21" si="2">SUM(AD6:AK6)</f>
        <v>0</v>
      </c>
      <c r="T6" s="34">
        <f t="shared" ref="T6:T21" si="3">P6-S6</f>
        <v>0</v>
      </c>
      <c r="U6" s="24"/>
      <c r="V6" s="34">
        <f>ROUNDUP(K6*M6,-1)</f>
        <v>0</v>
      </c>
      <c r="W6" s="34">
        <f>ROUNDUP(L6*N6,-1)</f>
        <v>0</v>
      </c>
      <c r="X6" s="34">
        <f>ROUNDUP(K6*O6,-1)</f>
        <v>0</v>
      </c>
      <c r="Y6" s="24"/>
      <c r="Z6" s="24"/>
      <c r="AA6" s="24"/>
      <c r="AB6" s="24"/>
      <c r="AC6" s="24"/>
      <c r="AD6" s="34">
        <f>IF(R6&gt;1060000,INDEX(간이세액표!A:L,MATCH(R6,간이세액표!A:A,3),F6+3),0)</f>
        <v>0</v>
      </c>
      <c r="AE6" s="34">
        <f>ROUNDDOWN(AD6/10,-1)</f>
        <v>0</v>
      </c>
      <c r="AF6" s="46">
        <f>AO6</f>
        <v>0</v>
      </c>
      <c r="AG6" s="46">
        <f>AR6</f>
        <v>0</v>
      </c>
      <c r="AH6" s="46">
        <f>AU6</f>
        <v>0</v>
      </c>
      <c r="AI6" s="46">
        <f>AX6</f>
        <v>0</v>
      </c>
      <c r="AJ6" s="24"/>
      <c r="AK6" s="24"/>
      <c r="AL6" s="24"/>
      <c r="AN6" s="49">
        <f>SUM(AO6:AP6)</f>
        <v>0</v>
      </c>
      <c r="AO6" s="49">
        <f>ROUNDDOWN(G6*'4대보험공제요율표'!$D$4,-1)</f>
        <v>0</v>
      </c>
      <c r="AP6" s="49">
        <f>ROUNDDOWN(G6*'4대보험공제요율표'!$D$5,-1)</f>
        <v>0</v>
      </c>
      <c r="AQ6" s="49">
        <f>SUM(AR6:AS6)</f>
        <v>0</v>
      </c>
      <c r="AR6" s="49">
        <f>ROUNDDOWN(H6*'4대보험공제요율표'!$D$6,-1)</f>
        <v>0</v>
      </c>
      <c r="AS6" s="49">
        <f>ROUNDDOWN(H6*'4대보험공제요율표'!$D$7,-1)</f>
        <v>0</v>
      </c>
      <c r="AT6" s="49">
        <f>SUM(AU6:AV6)</f>
        <v>0</v>
      </c>
      <c r="AU6" s="49">
        <f>ROUNDDOWN(AR6*'4대보험공제요율표'!$D$8,-1)</f>
        <v>0</v>
      </c>
      <c r="AV6" s="49">
        <f>ROUNDDOWN(AS6*'4대보험공제요율표'!$D$8,-1)</f>
        <v>0</v>
      </c>
      <c r="AW6" s="49">
        <f>SUM(AX6:AY6)</f>
        <v>0</v>
      </c>
      <c r="AX6" s="49">
        <f>ROUNDDOWN(I6*'4대보험공제요율표'!$D$10,-1)</f>
        <v>0</v>
      </c>
      <c r="AY6" s="49">
        <f>ROUNDDOWN(I6*'4대보험공제요율표'!$D$11,-1)</f>
        <v>0</v>
      </c>
    </row>
    <row r="7" spans="1:51" x14ac:dyDescent="0.3">
      <c r="A7" s="47">
        <v>2</v>
      </c>
      <c r="B7" s="94" t="str">
        <f t="shared" ref="B7:B50" ca="1" si="4">VLOOKUP($A7,INDIRECT("인사기본정보!$B:$K"),2,0)</f>
        <v>이성실</v>
      </c>
      <c r="C7" s="94" t="str">
        <f t="shared" ref="C7:C50" ca="1" si="5">VLOOKUP($A7,INDIRECT("인사기본정보!$B:$K"),3,0)</f>
        <v>741204-2******</v>
      </c>
      <c r="D7" s="94" t="str">
        <f t="shared" ref="D7:D50" ca="1" si="6">VLOOKUP($A7,INDIRECT("인사기본정보!$B:$K"),4,0)</f>
        <v>501여단 본부</v>
      </c>
      <c r="E7" s="94" t="str">
        <f t="shared" ref="E7:E50" ca="1" si="7">VLOOKUP($A7,INDIRECT("인사기본정보!$B:$K"),5,0)</f>
        <v>민간조리원</v>
      </c>
      <c r="F7" s="95">
        <f t="shared" ref="F7:F50" ca="1" si="8">VLOOKUP($A7,INDIRECT("인사기본정보!$B:$L"),11,0)</f>
        <v>0</v>
      </c>
      <c r="G7" s="49"/>
      <c r="H7" s="49"/>
      <c r="I7" s="49"/>
      <c r="J7" s="151">
        <f t="shared" ref="J7:J50" si="9">ROUNDUP(((U7+Z7)/209),1)</f>
        <v>0</v>
      </c>
      <c r="K7" s="151">
        <f t="shared" ref="K7:K50" si="10">((U7+Z7)/209)*1.5</f>
        <v>0</v>
      </c>
      <c r="L7" s="151">
        <f t="shared" ref="L7:L50" si="11">K7*0.5</f>
        <v>0</v>
      </c>
      <c r="M7" s="23"/>
      <c r="N7" s="23"/>
      <c r="O7" s="23"/>
      <c r="P7" s="34">
        <f>SUM(U7:AC7)</f>
        <v>0</v>
      </c>
      <c r="Q7" s="152">
        <f t="shared" si="0"/>
        <v>0</v>
      </c>
      <c r="R7" s="34">
        <f t="shared" si="1"/>
        <v>0</v>
      </c>
      <c r="S7" s="34">
        <f t="shared" si="2"/>
        <v>0</v>
      </c>
      <c r="T7" s="34">
        <f t="shared" si="3"/>
        <v>0</v>
      </c>
      <c r="U7" s="24"/>
      <c r="V7" s="34">
        <f t="shared" ref="V7:W49" si="12">ROUNDUP(K7*M7,-1)</f>
        <v>0</v>
      </c>
      <c r="W7" s="34">
        <f t="shared" si="12"/>
        <v>0</v>
      </c>
      <c r="X7" s="34">
        <f t="shared" ref="X7:X50" si="13">ROUNDUP(K7*O7,-1)</f>
        <v>0</v>
      </c>
      <c r="Y7" s="24"/>
      <c r="Z7" s="24"/>
      <c r="AA7" s="24"/>
      <c r="AB7" s="24"/>
      <c r="AC7" s="24"/>
      <c r="AD7" s="34">
        <f>IF(R7&gt;1060000,INDEX(간이세액표!A:L,MATCH(R7,간이세액표!A:A,3),F7+3),0)</f>
        <v>0</v>
      </c>
      <c r="AE7" s="34">
        <f t="shared" ref="AE7:AE50" si="14">ROUNDDOWN(AD7/10,-1)</f>
        <v>0</v>
      </c>
      <c r="AF7" s="46">
        <f t="shared" ref="AF7:AF50" si="15">AO7</f>
        <v>0</v>
      </c>
      <c r="AG7" s="46">
        <f t="shared" ref="AG7:AG50" si="16">AR7</f>
        <v>0</v>
      </c>
      <c r="AH7" s="46">
        <f t="shared" ref="AH7:AH50" si="17">AU7</f>
        <v>0</v>
      </c>
      <c r="AI7" s="46">
        <f t="shared" ref="AI7:AI50" si="18">AX7</f>
        <v>0</v>
      </c>
      <c r="AJ7" s="24"/>
      <c r="AK7" s="24"/>
      <c r="AL7" s="24"/>
      <c r="AN7" s="49">
        <f t="shared" ref="AN7:AN50" si="19">SUM(AO7:AP7)</f>
        <v>0</v>
      </c>
      <c r="AO7" s="49">
        <f>ROUNDDOWN(G7*'4대보험공제요율표'!$D$4,-1)</f>
        <v>0</v>
      </c>
      <c r="AP7" s="49">
        <f>ROUNDDOWN(G7*'4대보험공제요율표'!$D$5,-1)</f>
        <v>0</v>
      </c>
      <c r="AQ7" s="49">
        <f t="shared" ref="AQ7:AQ50" si="20">SUM(AR7:AS7)</f>
        <v>0</v>
      </c>
      <c r="AR7" s="49">
        <f>ROUNDDOWN(H7*'4대보험공제요율표'!$D$6,-1)</f>
        <v>0</v>
      </c>
      <c r="AS7" s="49">
        <f>ROUNDDOWN(H7*'4대보험공제요율표'!$D$7,-1)</f>
        <v>0</v>
      </c>
      <c r="AT7" s="49">
        <f t="shared" ref="AT7:AT50" si="21">SUM(AU7:AV7)</f>
        <v>0</v>
      </c>
      <c r="AU7" s="49">
        <f>ROUNDDOWN(AR7*'4대보험공제요율표'!$D$8,-1)</f>
        <v>0</v>
      </c>
      <c r="AV7" s="49">
        <f>ROUNDDOWN(AS7*'4대보험공제요율표'!$D$8,-1)</f>
        <v>0</v>
      </c>
      <c r="AW7" s="49">
        <f t="shared" ref="AW7:AW50" si="22">SUM(AX7:AY7)</f>
        <v>0</v>
      </c>
      <c r="AX7" s="49">
        <f>ROUNDDOWN(I7*'4대보험공제요율표'!$D$10,-1)</f>
        <v>0</v>
      </c>
      <c r="AY7" s="49">
        <f>ROUNDDOWN(I7*'4대보험공제요율표'!$D$11,-1)</f>
        <v>0</v>
      </c>
    </row>
    <row r="8" spans="1:51" x14ac:dyDescent="0.3">
      <c r="A8" s="47">
        <v>3</v>
      </c>
      <c r="B8" s="94" t="str">
        <f t="shared" ca="1" si="4"/>
        <v>임세영</v>
      </c>
      <c r="C8" s="94" t="str">
        <f t="shared" ca="1" si="5"/>
        <v>700910-2******</v>
      </c>
      <c r="D8" s="94" t="str">
        <f t="shared" ca="1" si="6"/>
        <v>501여단 1대대</v>
      </c>
      <c r="E8" s="94" t="str">
        <f t="shared" ca="1" si="7"/>
        <v>민간조리원</v>
      </c>
      <c r="F8" s="95">
        <f t="shared" ca="1" si="8"/>
        <v>0</v>
      </c>
      <c r="G8" s="49"/>
      <c r="H8" s="49"/>
      <c r="I8" s="49"/>
      <c r="J8" s="151">
        <f t="shared" si="9"/>
        <v>0</v>
      </c>
      <c r="K8" s="151">
        <f t="shared" si="10"/>
        <v>0</v>
      </c>
      <c r="L8" s="151">
        <f t="shared" si="11"/>
        <v>0</v>
      </c>
      <c r="M8" s="23"/>
      <c r="N8" s="23"/>
      <c r="O8" s="23"/>
      <c r="P8" s="34">
        <f t="shared" ref="P8:P50" si="23">SUM(U8:AC8)</f>
        <v>0</v>
      </c>
      <c r="Q8" s="152">
        <f t="shared" si="0"/>
        <v>0</v>
      </c>
      <c r="R8" s="34">
        <f t="shared" si="1"/>
        <v>0</v>
      </c>
      <c r="S8" s="34">
        <f t="shared" si="2"/>
        <v>0</v>
      </c>
      <c r="T8" s="34">
        <f t="shared" si="3"/>
        <v>0</v>
      </c>
      <c r="U8" s="24"/>
      <c r="V8" s="34">
        <f t="shared" si="12"/>
        <v>0</v>
      </c>
      <c r="W8" s="34">
        <f t="shared" si="12"/>
        <v>0</v>
      </c>
      <c r="X8" s="34">
        <f t="shared" si="13"/>
        <v>0</v>
      </c>
      <c r="Y8" s="24"/>
      <c r="Z8" s="24"/>
      <c r="AA8" s="24"/>
      <c r="AB8" s="24"/>
      <c r="AC8" s="24"/>
      <c r="AD8" s="34">
        <f>IF(R8&gt;1060000,INDEX(간이세액표!A:L,MATCH(R8,간이세액표!A:A,3),F8+3),0)</f>
        <v>0</v>
      </c>
      <c r="AE8" s="34">
        <f t="shared" si="14"/>
        <v>0</v>
      </c>
      <c r="AF8" s="46">
        <f t="shared" si="15"/>
        <v>0</v>
      </c>
      <c r="AG8" s="46">
        <f t="shared" si="16"/>
        <v>0</v>
      </c>
      <c r="AH8" s="46">
        <f t="shared" si="17"/>
        <v>0</v>
      </c>
      <c r="AI8" s="46">
        <f t="shared" si="18"/>
        <v>0</v>
      </c>
      <c r="AJ8" s="24"/>
      <c r="AK8" s="24"/>
      <c r="AL8" s="24"/>
      <c r="AN8" s="49">
        <f t="shared" si="19"/>
        <v>0</v>
      </c>
      <c r="AO8" s="49">
        <f>ROUNDDOWN(G8*'4대보험공제요율표'!$D$4,-1)</f>
        <v>0</v>
      </c>
      <c r="AP8" s="49">
        <f>ROUNDDOWN(G8*'4대보험공제요율표'!$D$5,-1)</f>
        <v>0</v>
      </c>
      <c r="AQ8" s="49">
        <f t="shared" si="20"/>
        <v>0</v>
      </c>
      <c r="AR8" s="49">
        <f>ROUNDDOWN(H8*'4대보험공제요율표'!$D$6,-1)</f>
        <v>0</v>
      </c>
      <c r="AS8" s="49">
        <f>ROUNDDOWN(H8*'4대보험공제요율표'!$D$7,-1)</f>
        <v>0</v>
      </c>
      <c r="AT8" s="49">
        <f t="shared" si="21"/>
        <v>0</v>
      </c>
      <c r="AU8" s="49">
        <f>ROUNDDOWN(AR8*'4대보험공제요율표'!$D$8,-1)</f>
        <v>0</v>
      </c>
      <c r="AV8" s="49">
        <f>ROUNDDOWN(AS8*'4대보험공제요율표'!$D$8,-1)</f>
        <v>0</v>
      </c>
      <c r="AW8" s="49">
        <f t="shared" si="22"/>
        <v>0</v>
      </c>
      <c r="AX8" s="49">
        <f>ROUNDDOWN(I8*'4대보험공제요율표'!$D$10,-1)</f>
        <v>0</v>
      </c>
      <c r="AY8" s="49">
        <f>ROUNDDOWN(I8*'4대보험공제요율표'!$D$11,-1)</f>
        <v>0</v>
      </c>
    </row>
    <row r="9" spans="1:51" x14ac:dyDescent="0.3">
      <c r="A9" s="47">
        <v>4</v>
      </c>
      <c r="B9" s="94" t="str">
        <f t="shared" ca="1" si="4"/>
        <v>김서정</v>
      </c>
      <c r="C9" s="94" t="str">
        <f t="shared" ca="1" si="5"/>
        <v>780828-2******</v>
      </c>
      <c r="D9" s="94" t="str">
        <f t="shared" ca="1" si="6"/>
        <v>501여단 4대대</v>
      </c>
      <c r="E9" s="94" t="str">
        <f t="shared" ca="1" si="7"/>
        <v>민간조리원</v>
      </c>
      <c r="F9" s="95">
        <f t="shared" ca="1" si="8"/>
        <v>0</v>
      </c>
      <c r="G9" s="49"/>
      <c r="H9" s="49"/>
      <c r="I9" s="49"/>
      <c r="J9" s="151">
        <f t="shared" si="9"/>
        <v>0</v>
      </c>
      <c r="K9" s="151">
        <f t="shared" si="10"/>
        <v>0</v>
      </c>
      <c r="L9" s="151">
        <f t="shared" si="11"/>
        <v>0</v>
      </c>
      <c r="M9" s="23"/>
      <c r="N9" s="23"/>
      <c r="O9" s="23"/>
      <c r="P9" s="34">
        <f t="shared" si="23"/>
        <v>0</v>
      </c>
      <c r="Q9" s="152">
        <f t="shared" si="0"/>
        <v>0</v>
      </c>
      <c r="R9" s="34">
        <f t="shared" si="1"/>
        <v>0</v>
      </c>
      <c r="S9" s="34">
        <f t="shared" si="2"/>
        <v>0</v>
      </c>
      <c r="T9" s="34">
        <f t="shared" si="3"/>
        <v>0</v>
      </c>
      <c r="U9" s="24"/>
      <c r="V9" s="34">
        <f t="shared" si="12"/>
        <v>0</v>
      </c>
      <c r="W9" s="34">
        <f t="shared" si="12"/>
        <v>0</v>
      </c>
      <c r="X9" s="34">
        <f t="shared" si="13"/>
        <v>0</v>
      </c>
      <c r="Y9" s="24"/>
      <c r="Z9" s="24"/>
      <c r="AA9" s="24"/>
      <c r="AB9" s="24"/>
      <c r="AC9" s="24"/>
      <c r="AD9" s="34">
        <f>IF(R9&gt;1060000,INDEX(간이세액표!A:L,MATCH(R9,간이세액표!A:A,3),F9+3),0)</f>
        <v>0</v>
      </c>
      <c r="AE9" s="34">
        <f t="shared" si="14"/>
        <v>0</v>
      </c>
      <c r="AF9" s="46">
        <f t="shared" si="15"/>
        <v>0</v>
      </c>
      <c r="AG9" s="46">
        <f t="shared" si="16"/>
        <v>0</v>
      </c>
      <c r="AH9" s="46">
        <f t="shared" si="17"/>
        <v>0</v>
      </c>
      <c r="AI9" s="46">
        <f t="shared" si="18"/>
        <v>0</v>
      </c>
      <c r="AJ9" s="24"/>
      <c r="AK9" s="24"/>
      <c r="AL9" s="24"/>
      <c r="AN9" s="49">
        <f t="shared" si="19"/>
        <v>0</v>
      </c>
      <c r="AO9" s="49">
        <f>ROUNDDOWN(G9*'4대보험공제요율표'!$D$4,-1)</f>
        <v>0</v>
      </c>
      <c r="AP9" s="49">
        <f>ROUNDDOWN(G9*'4대보험공제요율표'!$D$5,-1)</f>
        <v>0</v>
      </c>
      <c r="AQ9" s="49">
        <f t="shared" si="20"/>
        <v>0</v>
      </c>
      <c r="AR9" s="49">
        <f>ROUNDDOWN(H9*'4대보험공제요율표'!$D$6,-1)</f>
        <v>0</v>
      </c>
      <c r="AS9" s="49">
        <f>ROUNDDOWN(H9*'4대보험공제요율표'!$D$7,-1)</f>
        <v>0</v>
      </c>
      <c r="AT9" s="49">
        <f t="shared" si="21"/>
        <v>0</v>
      </c>
      <c r="AU9" s="49">
        <f>ROUNDDOWN(AR9*'4대보험공제요율표'!$D$8,-1)</f>
        <v>0</v>
      </c>
      <c r="AV9" s="49">
        <f>ROUNDDOWN(AS9*'4대보험공제요율표'!$D$8,-1)</f>
        <v>0</v>
      </c>
      <c r="AW9" s="49">
        <f t="shared" si="22"/>
        <v>0</v>
      </c>
      <c r="AX9" s="49">
        <f>ROUNDDOWN(I9*'4대보험공제요율표'!$D$10,-1)</f>
        <v>0</v>
      </c>
      <c r="AY9" s="49">
        <f>ROUNDDOWN(I9*'4대보험공제요율표'!$D$11,-1)</f>
        <v>0</v>
      </c>
    </row>
    <row r="10" spans="1:51" x14ac:dyDescent="0.3">
      <c r="A10" s="47">
        <v>5</v>
      </c>
      <c r="B10" s="94" t="str">
        <f t="shared" ca="1" si="4"/>
        <v>윤정여</v>
      </c>
      <c r="C10" s="94" t="str">
        <f t="shared" ca="1" si="5"/>
        <v>691023-2******</v>
      </c>
      <c r="D10" s="94" t="str">
        <f t="shared" ca="1" si="6"/>
        <v>501여단 6대대</v>
      </c>
      <c r="E10" s="94" t="str">
        <f t="shared" ca="1" si="7"/>
        <v>민간조리원</v>
      </c>
      <c r="F10" s="95">
        <f t="shared" ca="1" si="8"/>
        <v>0</v>
      </c>
      <c r="G10" s="49"/>
      <c r="H10" s="49"/>
      <c r="I10" s="49"/>
      <c r="J10" s="151">
        <f t="shared" si="9"/>
        <v>0</v>
      </c>
      <c r="K10" s="151">
        <f t="shared" si="10"/>
        <v>0</v>
      </c>
      <c r="L10" s="151">
        <f t="shared" si="11"/>
        <v>0</v>
      </c>
      <c r="M10" s="23"/>
      <c r="N10" s="23"/>
      <c r="O10" s="23"/>
      <c r="P10" s="34">
        <f t="shared" si="23"/>
        <v>0</v>
      </c>
      <c r="Q10" s="152">
        <f t="shared" si="0"/>
        <v>0</v>
      </c>
      <c r="R10" s="34">
        <f t="shared" si="1"/>
        <v>0</v>
      </c>
      <c r="S10" s="34">
        <f t="shared" si="2"/>
        <v>0</v>
      </c>
      <c r="T10" s="34">
        <f t="shared" si="3"/>
        <v>0</v>
      </c>
      <c r="U10" s="24"/>
      <c r="V10" s="34">
        <f t="shared" si="12"/>
        <v>0</v>
      </c>
      <c r="W10" s="34">
        <f t="shared" si="12"/>
        <v>0</v>
      </c>
      <c r="X10" s="34">
        <f t="shared" si="13"/>
        <v>0</v>
      </c>
      <c r="Y10" s="24"/>
      <c r="Z10" s="24"/>
      <c r="AA10" s="24"/>
      <c r="AB10" s="24"/>
      <c r="AC10" s="24"/>
      <c r="AD10" s="34">
        <f>IF(R10&gt;1060000,INDEX(간이세액표!A:L,MATCH(R10,간이세액표!A:A,3),F10+3),0)</f>
        <v>0</v>
      </c>
      <c r="AE10" s="34">
        <f t="shared" si="14"/>
        <v>0</v>
      </c>
      <c r="AF10" s="46">
        <f t="shared" si="15"/>
        <v>0</v>
      </c>
      <c r="AG10" s="46">
        <f t="shared" si="16"/>
        <v>0</v>
      </c>
      <c r="AH10" s="46">
        <f t="shared" si="17"/>
        <v>0</v>
      </c>
      <c r="AI10" s="46">
        <f t="shared" si="18"/>
        <v>0</v>
      </c>
      <c r="AJ10" s="24"/>
      <c r="AK10" s="24"/>
      <c r="AL10" s="24"/>
      <c r="AN10" s="49">
        <f t="shared" si="19"/>
        <v>0</v>
      </c>
      <c r="AO10" s="49">
        <f>ROUNDDOWN(G10*'4대보험공제요율표'!$D$4,-1)</f>
        <v>0</v>
      </c>
      <c r="AP10" s="49">
        <f>ROUNDDOWN(G10*'4대보험공제요율표'!$D$5,-1)</f>
        <v>0</v>
      </c>
      <c r="AQ10" s="49">
        <f t="shared" si="20"/>
        <v>0</v>
      </c>
      <c r="AR10" s="49">
        <f>ROUNDDOWN(H10*'4대보험공제요율표'!$D$6,-1)</f>
        <v>0</v>
      </c>
      <c r="AS10" s="49">
        <f>ROUNDDOWN(H10*'4대보험공제요율표'!$D$7,-1)</f>
        <v>0</v>
      </c>
      <c r="AT10" s="49">
        <f t="shared" si="21"/>
        <v>0</v>
      </c>
      <c r="AU10" s="49">
        <f>ROUNDDOWN(AR10*'4대보험공제요율표'!$D$8,-1)</f>
        <v>0</v>
      </c>
      <c r="AV10" s="49">
        <f>ROUNDDOWN(AS10*'4대보험공제요율표'!$D$8,-1)</f>
        <v>0</v>
      </c>
      <c r="AW10" s="49">
        <f t="shared" si="22"/>
        <v>0</v>
      </c>
      <c r="AX10" s="49">
        <f>ROUNDDOWN(I10*'4대보험공제요율표'!$D$10,-1)</f>
        <v>0</v>
      </c>
      <c r="AY10" s="49">
        <f>ROUNDDOWN(I10*'4대보험공제요율표'!$D$11,-1)</f>
        <v>0</v>
      </c>
    </row>
    <row r="11" spans="1:51" x14ac:dyDescent="0.3">
      <c r="A11" s="47">
        <v>6</v>
      </c>
      <c r="B11" s="94" t="str">
        <f t="shared" ca="1" si="4"/>
        <v>홍정희</v>
      </c>
      <c r="C11" s="94" t="str">
        <f t="shared" ca="1" si="5"/>
        <v>611210-2******</v>
      </c>
      <c r="D11" s="94" t="str">
        <f t="shared" ca="1" si="6"/>
        <v>501여단 7대대</v>
      </c>
      <c r="E11" s="94" t="str">
        <f t="shared" ca="1" si="7"/>
        <v>민간조리원</v>
      </c>
      <c r="F11" s="95">
        <f t="shared" ca="1" si="8"/>
        <v>0</v>
      </c>
      <c r="G11" s="49"/>
      <c r="H11" s="49"/>
      <c r="I11" s="49"/>
      <c r="J11" s="151">
        <f t="shared" si="9"/>
        <v>0</v>
      </c>
      <c r="K11" s="151">
        <f t="shared" si="10"/>
        <v>0</v>
      </c>
      <c r="L11" s="151">
        <f t="shared" si="11"/>
        <v>0</v>
      </c>
      <c r="M11" s="23"/>
      <c r="N11" s="23"/>
      <c r="O11" s="23"/>
      <c r="P11" s="34">
        <f t="shared" si="23"/>
        <v>0</v>
      </c>
      <c r="Q11" s="152">
        <f t="shared" si="0"/>
        <v>0</v>
      </c>
      <c r="R11" s="34">
        <f t="shared" si="1"/>
        <v>0</v>
      </c>
      <c r="S11" s="34">
        <f t="shared" si="2"/>
        <v>0</v>
      </c>
      <c r="T11" s="34">
        <f t="shared" si="3"/>
        <v>0</v>
      </c>
      <c r="U11" s="24"/>
      <c r="V11" s="34">
        <f t="shared" si="12"/>
        <v>0</v>
      </c>
      <c r="W11" s="34">
        <f t="shared" si="12"/>
        <v>0</v>
      </c>
      <c r="X11" s="34">
        <f t="shared" si="13"/>
        <v>0</v>
      </c>
      <c r="Y11" s="24"/>
      <c r="Z11" s="24"/>
      <c r="AA11" s="24"/>
      <c r="AB11" s="24"/>
      <c r="AC11" s="24"/>
      <c r="AD11" s="34">
        <f>IF(R11&gt;1060000,INDEX(간이세액표!A:L,MATCH(R11,간이세액표!A:A,3),F11+3),0)</f>
        <v>0</v>
      </c>
      <c r="AE11" s="34">
        <f t="shared" si="14"/>
        <v>0</v>
      </c>
      <c r="AF11" s="46">
        <f t="shared" si="15"/>
        <v>0</v>
      </c>
      <c r="AG11" s="46">
        <f t="shared" si="16"/>
        <v>0</v>
      </c>
      <c r="AH11" s="46">
        <f t="shared" si="17"/>
        <v>0</v>
      </c>
      <c r="AI11" s="46">
        <f t="shared" si="18"/>
        <v>0</v>
      </c>
      <c r="AJ11" s="24"/>
      <c r="AK11" s="24"/>
      <c r="AL11" s="24"/>
      <c r="AN11" s="49">
        <f t="shared" si="19"/>
        <v>0</v>
      </c>
      <c r="AO11" s="49">
        <f>ROUNDDOWN(G11*'4대보험공제요율표'!$D$4,-1)</f>
        <v>0</v>
      </c>
      <c r="AP11" s="49">
        <f>ROUNDDOWN(G11*'4대보험공제요율표'!$D$5,-1)</f>
        <v>0</v>
      </c>
      <c r="AQ11" s="49">
        <f t="shared" si="20"/>
        <v>0</v>
      </c>
      <c r="AR11" s="49">
        <f>ROUNDDOWN(H11*'4대보험공제요율표'!$D$6,-1)</f>
        <v>0</v>
      </c>
      <c r="AS11" s="49">
        <f>ROUNDDOWN(H11*'4대보험공제요율표'!$D$7,-1)</f>
        <v>0</v>
      </c>
      <c r="AT11" s="49">
        <f t="shared" si="21"/>
        <v>0</v>
      </c>
      <c r="AU11" s="49">
        <f>ROUNDDOWN(AR11*'4대보험공제요율표'!$D$8,-1)</f>
        <v>0</v>
      </c>
      <c r="AV11" s="49">
        <f>ROUNDDOWN(AS11*'4대보험공제요율표'!$D$8,-1)</f>
        <v>0</v>
      </c>
      <c r="AW11" s="49">
        <f t="shared" si="22"/>
        <v>0</v>
      </c>
      <c r="AX11" s="49">
        <f>ROUNDDOWN(I11*'4대보험공제요율표'!$D$10,-1)</f>
        <v>0</v>
      </c>
      <c r="AY11" s="49">
        <f>ROUNDDOWN(I11*'4대보험공제요율표'!$D$11,-1)</f>
        <v>0</v>
      </c>
    </row>
    <row r="12" spans="1:51" x14ac:dyDescent="0.3">
      <c r="A12" s="47">
        <v>7</v>
      </c>
      <c r="B12" s="94" t="str">
        <f t="shared" ca="1" si="4"/>
        <v>이숙이</v>
      </c>
      <c r="C12" s="94" t="str">
        <f t="shared" ca="1" si="5"/>
        <v>680604-2******</v>
      </c>
      <c r="D12" s="94" t="str">
        <f t="shared" ca="1" si="6"/>
        <v>120여단 본부</v>
      </c>
      <c r="E12" s="94" t="str">
        <f t="shared" ca="1" si="7"/>
        <v>민간조리원</v>
      </c>
      <c r="F12" s="95">
        <f t="shared" ca="1" si="8"/>
        <v>1</v>
      </c>
      <c r="G12" s="49"/>
      <c r="H12" s="49"/>
      <c r="I12" s="49"/>
      <c r="J12" s="151">
        <f t="shared" si="9"/>
        <v>0</v>
      </c>
      <c r="K12" s="151">
        <f t="shared" si="10"/>
        <v>0</v>
      </c>
      <c r="L12" s="151">
        <f t="shared" si="11"/>
        <v>0</v>
      </c>
      <c r="M12" s="23"/>
      <c r="N12" s="23"/>
      <c r="O12" s="23"/>
      <c r="P12" s="34">
        <f t="shared" si="23"/>
        <v>0</v>
      </c>
      <c r="Q12" s="152">
        <f t="shared" si="0"/>
        <v>0</v>
      </c>
      <c r="R12" s="34">
        <f t="shared" si="1"/>
        <v>0</v>
      </c>
      <c r="S12" s="34">
        <f t="shared" si="2"/>
        <v>0</v>
      </c>
      <c r="T12" s="34">
        <f t="shared" si="3"/>
        <v>0</v>
      </c>
      <c r="U12" s="24"/>
      <c r="V12" s="34">
        <f t="shared" si="12"/>
        <v>0</v>
      </c>
      <c r="W12" s="34">
        <f t="shared" si="12"/>
        <v>0</v>
      </c>
      <c r="X12" s="34">
        <f t="shared" si="13"/>
        <v>0</v>
      </c>
      <c r="Y12" s="24"/>
      <c r="Z12" s="24"/>
      <c r="AA12" s="24"/>
      <c r="AB12" s="24"/>
      <c r="AC12" s="24"/>
      <c r="AD12" s="34">
        <f>IF(R12&gt;1060000,INDEX(간이세액표!A:L,MATCH(R12,간이세액표!A:A,3),F12+3),0)</f>
        <v>0</v>
      </c>
      <c r="AE12" s="34">
        <f t="shared" si="14"/>
        <v>0</v>
      </c>
      <c r="AF12" s="46">
        <f t="shared" si="15"/>
        <v>0</v>
      </c>
      <c r="AG12" s="46">
        <f t="shared" si="16"/>
        <v>0</v>
      </c>
      <c r="AH12" s="46">
        <f t="shared" si="17"/>
        <v>0</v>
      </c>
      <c r="AI12" s="46">
        <f t="shared" si="18"/>
        <v>0</v>
      </c>
      <c r="AJ12" s="24"/>
      <c r="AK12" s="24"/>
      <c r="AL12" s="24"/>
      <c r="AN12" s="49">
        <f t="shared" si="19"/>
        <v>0</v>
      </c>
      <c r="AO12" s="49">
        <f>ROUNDDOWN(G12*'4대보험공제요율표'!$D$4,-1)</f>
        <v>0</v>
      </c>
      <c r="AP12" s="49">
        <f>ROUNDDOWN(G12*'4대보험공제요율표'!$D$5,-1)</f>
        <v>0</v>
      </c>
      <c r="AQ12" s="49">
        <f t="shared" si="20"/>
        <v>0</v>
      </c>
      <c r="AR12" s="49">
        <f>ROUNDDOWN(H12*'4대보험공제요율표'!$D$6,-1)</f>
        <v>0</v>
      </c>
      <c r="AS12" s="49">
        <f>ROUNDDOWN(H12*'4대보험공제요율표'!$D$7,-1)</f>
        <v>0</v>
      </c>
      <c r="AT12" s="49">
        <f t="shared" si="21"/>
        <v>0</v>
      </c>
      <c r="AU12" s="49">
        <f>ROUNDDOWN(AR12*'4대보험공제요율표'!$D$8,-1)</f>
        <v>0</v>
      </c>
      <c r="AV12" s="49">
        <f>ROUNDDOWN(AS12*'4대보험공제요율표'!$D$8,-1)</f>
        <v>0</v>
      </c>
      <c r="AW12" s="49">
        <f t="shared" si="22"/>
        <v>0</v>
      </c>
      <c r="AX12" s="49">
        <f>ROUNDDOWN(I12*'4대보험공제요율표'!$D$10,-1)</f>
        <v>0</v>
      </c>
      <c r="AY12" s="49">
        <f>ROUNDDOWN(I12*'4대보험공제요율표'!$D$11,-1)</f>
        <v>0</v>
      </c>
    </row>
    <row r="13" spans="1:51" x14ac:dyDescent="0.3">
      <c r="A13" s="47">
        <v>8</v>
      </c>
      <c r="B13" s="94" t="str">
        <f t="shared" ca="1" si="4"/>
        <v>박순득</v>
      </c>
      <c r="C13" s="94" t="str">
        <f t="shared" ca="1" si="5"/>
        <v>610119-2******</v>
      </c>
      <c r="D13" s="94" t="str">
        <f t="shared" ca="1" si="6"/>
        <v>120여단 1대대</v>
      </c>
      <c r="E13" s="94" t="str">
        <f t="shared" ca="1" si="7"/>
        <v>민간조리원</v>
      </c>
      <c r="F13" s="95">
        <f t="shared" ca="1" si="8"/>
        <v>0</v>
      </c>
      <c r="G13" s="49"/>
      <c r="H13" s="49"/>
      <c r="I13" s="49"/>
      <c r="J13" s="151">
        <f t="shared" si="9"/>
        <v>0</v>
      </c>
      <c r="K13" s="151">
        <f t="shared" si="10"/>
        <v>0</v>
      </c>
      <c r="L13" s="151">
        <f t="shared" si="11"/>
        <v>0</v>
      </c>
      <c r="M13" s="23"/>
      <c r="N13" s="23"/>
      <c r="O13" s="23"/>
      <c r="P13" s="34">
        <f t="shared" si="23"/>
        <v>0</v>
      </c>
      <c r="Q13" s="152">
        <f t="shared" si="0"/>
        <v>0</v>
      </c>
      <c r="R13" s="34">
        <f t="shared" si="1"/>
        <v>0</v>
      </c>
      <c r="S13" s="34">
        <f t="shared" si="2"/>
        <v>0</v>
      </c>
      <c r="T13" s="34">
        <f t="shared" si="3"/>
        <v>0</v>
      </c>
      <c r="U13" s="24"/>
      <c r="V13" s="34">
        <f t="shared" si="12"/>
        <v>0</v>
      </c>
      <c r="W13" s="34">
        <f t="shared" si="12"/>
        <v>0</v>
      </c>
      <c r="X13" s="34">
        <f t="shared" si="13"/>
        <v>0</v>
      </c>
      <c r="Y13" s="24"/>
      <c r="Z13" s="24"/>
      <c r="AA13" s="24"/>
      <c r="AB13" s="24"/>
      <c r="AC13" s="24"/>
      <c r="AD13" s="34">
        <f>IF(R13&gt;1060000,INDEX(간이세액표!A:L,MATCH(R13,간이세액표!A:A,3),F13+3),0)</f>
        <v>0</v>
      </c>
      <c r="AE13" s="34">
        <f t="shared" si="14"/>
        <v>0</v>
      </c>
      <c r="AF13" s="46">
        <f t="shared" si="15"/>
        <v>0</v>
      </c>
      <c r="AG13" s="46">
        <f t="shared" si="16"/>
        <v>0</v>
      </c>
      <c r="AH13" s="46">
        <f t="shared" si="17"/>
        <v>0</v>
      </c>
      <c r="AI13" s="46">
        <f t="shared" si="18"/>
        <v>0</v>
      </c>
      <c r="AJ13" s="24"/>
      <c r="AK13" s="24"/>
      <c r="AL13" s="24"/>
      <c r="AN13" s="49">
        <f t="shared" si="19"/>
        <v>0</v>
      </c>
      <c r="AO13" s="49">
        <f>ROUNDDOWN(G13*'4대보험공제요율표'!$D$4,-1)</f>
        <v>0</v>
      </c>
      <c r="AP13" s="49">
        <f>ROUNDDOWN(G13*'4대보험공제요율표'!$D$5,-1)</f>
        <v>0</v>
      </c>
      <c r="AQ13" s="49">
        <f t="shared" si="20"/>
        <v>0</v>
      </c>
      <c r="AR13" s="49">
        <f>ROUNDDOWN(H13*'4대보험공제요율표'!$D$6,-1)</f>
        <v>0</v>
      </c>
      <c r="AS13" s="49">
        <f>ROUNDDOWN(H13*'4대보험공제요율표'!$D$7,-1)</f>
        <v>0</v>
      </c>
      <c r="AT13" s="49">
        <f t="shared" si="21"/>
        <v>0</v>
      </c>
      <c r="AU13" s="49">
        <f>ROUNDDOWN(AR13*'4대보험공제요율표'!$D$8,-1)</f>
        <v>0</v>
      </c>
      <c r="AV13" s="49">
        <f>ROUNDDOWN(AS13*'4대보험공제요율표'!$D$8,-1)</f>
        <v>0</v>
      </c>
      <c r="AW13" s="49">
        <f t="shared" si="22"/>
        <v>0</v>
      </c>
      <c r="AX13" s="49">
        <f>ROUNDDOWN(I13*'4대보험공제요율표'!$D$10,-1)</f>
        <v>0</v>
      </c>
      <c r="AY13" s="49">
        <f>ROUNDDOWN(I13*'4대보험공제요율표'!$D$11,-1)</f>
        <v>0</v>
      </c>
    </row>
    <row r="14" spans="1:51" x14ac:dyDescent="0.3">
      <c r="A14" s="47">
        <v>9</v>
      </c>
      <c r="B14" s="94" t="str">
        <f t="shared" ca="1" si="4"/>
        <v>양희자</v>
      </c>
      <c r="C14" s="94" t="str">
        <f t="shared" ca="1" si="5"/>
        <v>670115-2******</v>
      </c>
      <c r="D14" s="94" t="str">
        <f t="shared" ca="1" si="6"/>
        <v>120여단 2대대</v>
      </c>
      <c r="E14" s="94" t="str">
        <f t="shared" ca="1" si="7"/>
        <v>민간조리원</v>
      </c>
      <c r="F14" s="95">
        <f t="shared" ca="1" si="8"/>
        <v>0</v>
      </c>
      <c r="G14" s="49"/>
      <c r="H14" s="49"/>
      <c r="I14" s="49"/>
      <c r="J14" s="151">
        <f t="shared" si="9"/>
        <v>0</v>
      </c>
      <c r="K14" s="151">
        <f t="shared" si="10"/>
        <v>0</v>
      </c>
      <c r="L14" s="151">
        <f t="shared" si="11"/>
        <v>0</v>
      </c>
      <c r="M14" s="23"/>
      <c r="N14" s="23"/>
      <c r="O14" s="23"/>
      <c r="P14" s="34">
        <f t="shared" si="23"/>
        <v>0</v>
      </c>
      <c r="Q14" s="152">
        <f t="shared" si="0"/>
        <v>0</v>
      </c>
      <c r="R14" s="34">
        <f t="shared" si="1"/>
        <v>0</v>
      </c>
      <c r="S14" s="34">
        <f t="shared" si="2"/>
        <v>0</v>
      </c>
      <c r="T14" s="34">
        <f t="shared" si="3"/>
        <v>0</v>
      </c>
      <c r="U14" s="24"/>
      <c r="V14" s="34">
        <f t="shared" si="12"/>
        <v>0</v>
      </c>
      <c r="W14" s="34">
        <f t="shared" si="12"/>
        <v>0</v>
      </c>
      <c r="X14" s="34">
        <f t="shared" si="13"/>
        <v>0</v>
      </c>
      <c r="Y14" s="24"/>
      <c r="Z14" s="24"/>
      <c r="AA14" s="24"/>
      <c r="AB14" s="24"/>
      <c r="AC14" s="24"/>
      <c r="AD14" s="34">
        <f>IF(R14&gt;1060000,INDEX(간이세액표!A:L,MATCH(R14,간이세액표!A:A,3),F14+3),0)</f>
        <v>0</v>
      </c>
      <c r="AE14" s="34">
        <f t="shared" si="14"/>
        <v>0</v>
      </c>
      <c r="AF14" s="46">
        <f t="shared" si="15"/>
        <v>0</v>
      </c>
      <c r="AG14" s="46">
        <f t="shared" si="16"/>
        <v>0</v>
      </c>
      <c r="AH14" s="46">
        <f t="shared" si="17"/>
        <v>0</v>
      </c>
      <c r="AI14" s="46">
        <f t="shared" si="18"/>
        <v>0</v>
      </c>
      <c r="AJ14" s="24"/>
      <c r="AK14" s="24"/>
      <c r="AL14" s="24"/>
      <c r="AN14" s="49">
        <f t="shared" si="19"/>
        <v>0</v>
      </c>
      <c r="AO14" s="49">
        <f>ROUNDDOWN(G14*'4대보험공제요율표'!$D$4,-1)</f>
        <v>0</v>
      </c>
      <c r="AP14" s="49">
        <f>ROUNDDOWN(G14*'4대보험공제요율표'!$D$5,-1)</f>
        <v>0</v>
      </c>
      <c r="AQ14" s="49">
        <f t="shared" si="20"/>
        <v>0</v>
      </c>
      <c r="AR14" s="49">
        <f>ROUNDDOWN(H14*'4대보험공제요율표'!$D$6,-1)</f>
        <v>0</v>
      </c>
      <c r="AS14" s="49">
        <f>ROUNDDOWN(H14*'4대보험공제요율표'!$D$7,-1)</f>
        <v>0</v>
      </c>
      <c r="AT14" s="49">
        <f t="shared" si="21"/>
        <v>0</v>
      </c>
      <c r="AU14" s="49">
        <f>ROUNDDOWN(AR14*'4대보험공제요율표'!$D$8,-1)</f>
        <v>0</v>
      </c>
      <c r="AV14" s="49">
        <f>ROUNDDOWN(AS14*'4대보험공제요율표'!$D$8,-1)</f>
        <v>0</v>
      </c>
      <c r="AW14" s="49">
        <f t="shared" si="22"/>
        <v>0</v>
      </c>
      <c r="AX14" s="49">
        <f>ROUNDDOWN(I14*'4대보험공제요율표'!$D$10,-1)</f>
        <v>0</v>
      </c>
      <c r="AY14" s="49">
        <f>ROUNDDOWN(I14*'4대보험공제요율표'!$D$11,-1)</f>
        <v>0</v>
      </c>
    </row>
    <row r="15" spans="1:51" x14ac:dyDescent="0.3">
      <c r="A15" s="47">
        <v>10</v>
      </c>
      <c r="B15" s="94" t="str">
        <f t="shared" ca="1" si="4"/>
        <v>권경임</v>
      </c>
      <c r="C15" s="94" t="str">
        <f t="shared" ca="1" si="5"/>
        <v>640419-2******</v>
      </c>
      <c r="D15" s="94" t="str">
        <f t="shared" ca="1" si="6"/>
        <v>120여단 3대대</v>
      </c>
      <c r="E15" s="94" t="str">
        <f t="shared" ca="1" si="7"/>
        <v>민간조리원</v>
      </c>
      <c r="F15" s="95">
        <f t="shared" ca="1" si="8"/>
        <v>2</v>
      </c>
      <c r="G15" s="49"/>
      <c r="H15" s="49"/>
      <c r="I15" s="49"/>
      <c r="J15" s="151">
        <f t="shared" si="9"/>
        <v>0</v>
      </c>
      <c r="K15" s="151">
        <f t="shared" si="10"/>
        <v>0</v>
      </c>
      <c r="L15" s="151">
        <f t="shared" si="11"/>
        <v>0</v>
      </c>
      <c r="M15" s="23"/>
      <c r="N15" s="23"/>
      <c r="O15" s="23"/>
      <c r="P15" s="34">
        <f t="shared" si="23"/>
        <v>0</v>
      </c>
      <c r="Q15" s="152">
        <f t="shared" si="0"/>
        <v>0</v>
      </c>
      <c r="R15" s="34">
        <f t="shared" si="1"/>
        <v>0</v>
      </c>
      <c r="S15" s="34">
        <f t="shared" si="2"/>
        <v>0</v>
      </c>
      <c r="T15" s="34">
        <f t="shared" si="3"/>
        <v>0</v>
      </c>
      <c r="U15" s="24"/>
      <c r="V15" s="34">
        <f t="shared" si="12"/>
        <v>0</v>
      </c>
      <c r="W15" s="34">
        <f t="shared" si="12"/>
        <v>0</v>
      </c>
      <c r="X15" s="34">
        <f t="shared" si="13"/>
        <v>0</v>
      </c>
      <c r="Y15" s="24"/>
      <c r="Z15" s="24"/>
      <c r="AA15" s="24"/>
      <c r="AB15" s="24"/>
      <c r="AC15" s="24"/>
      <c r="AD15" s="34">
        <f>IF(R15&gt;1060000,INDEX(간이세액표!A:L,MATCH(R15,간이세액표!A:A,3),F15+3),0)</f>
        <v>0</v>
      </c>
      <c r="AE15" s="34">
        <f t="shared" si="14"/>
        <v>0</v>
      </c>
      <c r="AF15" s="46">
        <f t="shared" si="15"/>
        <v>0</v>
      </c>
      <c r="AG15" s="46">
        <f t="shared" si="16"/>
        <v>0</v>
      </c>
      <c r="AH15" s="46">
        <f t="shared" si="17"/>
        <v>0</v>
      </c>
      <c r="AI15" s="46">
        <f t="shared" si="18"/>
        <v>0</v>
      </c>
      <c r="AJ15" s="24"/>
      <c r="AK15" s="24"/>
      <c r="AL15" s="24"/>
      <c r="AN15" s="49">
        <f t="shared" si="19"/>
        <v>0</v>
      </c>
      <c r="AO15" s="49">
        <f>ROUNDDOWN(G15*'4대보험공제요율표'!$D$4,-1)</f>
        <v>0</v>
      </c>
      <c r="AP15" s="49">
        <f>ROUNDDOWN(G15*'4대보험공제요율표'!$D$5,-1)</f>
        <v>0</v>
      </c>
      <c r="AQ15" s="49">
        <f t="shared" si="20"/>
        <v>0</v>
      </c>
      <c r="AR15" s="49">
        <f>ROUNDDOWN(H15*'4대보험공제요율표'!$D$6,-1)</f>
        <v>0</v>
      </c>
      <c r="AS15" s="49">
        <f>ROUNDDOWN(H15*'4대보험공제요율표'!$D$7,-1)</f>
        <v>0</v>
      </c>
      <c r="AT15" s="49">
        <f t="shared" si="21"/>
        <v>0</v>
      </c>
      <c r="AU15" s="49">
        <f>ROUNDDOWN(AR15*'4대보험공제요율표'!$D$8,-1)</f>
        <v>0</v>
      </c>
      <c r="AV15" s="49">
        <f>ROUNDDOWN(AS15*'4대보험공제요율표'!$D$8,-1)</f>
        <v>0</v>
      </c>
      <c r="AW15" s="49">
        <f t="shared" si="22"/>
        <v>0</v>
      </c>
      <c r="AX15" s="49">
        <f>ROUNDDOWN(I15*'4대보험공제요율표'!$D$10,-1)</f>
        <v>0</v>
      </c>
      <c r="AY15" s="49">
        <f>ROUNDDOWN(I15*'4대보험공제요율표'!$D$11,-1)</f>
        <v>0</v>
      </c>
    </row>
    <row r="16" spans="1:51" x14ac:dyDescent="0.3">
      <c r="A16" s="47">
        <v>11</v>
      </c>
      <c r="B16" s="94" t="str">
        <f t="shared" ca="1" si="4"/>
        <v>권은숙</v>
      </c>
      <c r="C16" s="94" t="str">
        <f t="shared" ca="1" si="5"/>
        <v>800217-2******</v>
      </c>
      <c r="D16" s="94" t="str">
        <f t="shared" ca="1" si="6"/>
        <v>120여단 3대대</v>
      </c>
      <c r="E16" s="94" t="str">
        <f t="shared" ca="1" si="7"/>
        <v>민간조리원</v>
      </c>
      <c r="F16" s="95">
        <f t="shared" ca="1" si="8"/>
        <v>0</v>
      </c>
      <c r="G16" s="49"/>
      <c r="H16" s="49"/>
      <c r="I16" s="49"/>
      <c r="J16" s="151">
        <f t="shared" si="9"/>
        <v>0</v>
      </c>
      <c r="K16" s="151">
        <f t="shared" si="10"/>
        <v>0</v>
      </c>
      <c r="L16" s="151">
        <f t="shared" si="11"/>
        <v>0</v>
      </c>
      <c r="M16" s="23"/>
      <c r="N16" s="23"/>
      <c r="O16" s="23"/>
      <c r="P16" s="34">
        <f t="shared" si="23"/>
        <v>0</v>
      </c>
      <c r="Q16" s="152">
        <f t="shared" si="0"/>
        <v>0</v>
      </c>
      <c r="R16" s="34">
        <f t="shared" si="1"/>
        <v>0</v>
      </c>
      <c r="S16" s="34">
        <f t="shared" si="2"/>
        <v>0</v>
      </c>
      <c r="T16" s="34">
        <f t="shared" si="3"/>
        <v>0</v>
      </c>
      <c r="U16" s="24"/>
      <c r="V16" s="34">
        <f t="shared" si="12"/>
        <v>0</v>
      </c>
      <c r="W16" s="34">
        <f t="shared" si="12"/>
        <v>0</v>
      </c>
      <c r="X16" s="34">
        <f t="shared" si="13"/>
        <v>0</v>
      </c>
      <c r="Y16" s="24"/>
      <c r="Z16" s="24"/>
      <c r="AA16" s="24"/>
      <c r="AB16" s="24"/>
      <c r="AC16" s="24"/>
      <c r="AD16" s="34">
        <f>IF(R16&gt;1060000,INDEX(간이세액표!A:L,MATCH(R16,간이세액표!A:A,3),F16+3),0)</f>
        <v>0</v>
      </c>
      <c r="AE16" s="34">
        <f t="shared" si="14"/>
        <v>0</v>
      </c>
      <c r="AF16" s="46">
        <f t="shared" si="15"/>
        <v>0</v>
      </c>
      <c r="AG16" s="46">
        <f t="shared" si="16"/>
        <v>0</v>
      </c>
      <c r="AH16" s="46">
        <f t="shared" si="17"/>
        <v>0</v>
      </c>
      <c r="AI16" s="46">
        <f t="shared" si="18"/>
        <v>0</v>
      </c>
      <c r="AJ16" s="24"/>
      <c r="AK16" s="24"/>
      <c r="AL16" s="24"/>
      <c r="AN16" s="49">
        <f t="shared" si="19"/>
        <v>0</v>
      </c>
      <c r="AO16" s="49">
        <f>ROUNDDOWN(G16*'4대보험공제요율표'!$D$4,-1)</f>
        <v>0</v>
      </c>
      <c r="AP16" s="49">
        <f>ROUNDDOWN(G16*'4대보험공제요율표'!$D$5,-1)</f>
        <v>0</v>
      </c>
      <c r="AQ16" s="49">
        <f t="shared" si="20"/>
        <v>0</v>
      </c>
      <c r="AR16" s="49">
        <f>ROUNDDOWN(H16*'4대보험공제요율표'!$D$6,-1)</f>
        <v>0</v>
      </c>
      <c r="AS16" s="49">
        <f>ROUNDDOWN(H16*'4대보험공제요율표'!$D$7,-1)</f>
        <v>0</v>
      </c>
      <c r="AT16" s="49">
        <f t="shared" si="21"/>
        <v>0</v>
      </c>
      <c r="AU16" s="49">
        <f>ROUNDDOWN(AR16*'4대보험공제요율표'!$D$8,-1)</f>
        <v>0</v>
      </c>
      <c r="AV16" s="49">
        <f>ROUNDDOWN(AS16*'4대보험공제요율표'!$D$8,-1)</f>
        <v>0</v>
      </c>
      <c r="AW16" s="49">
        <f t="shared" si="22"/>
        <v>0</v>
      </c>
      <c r="AX16" s="49">
        <f>ROUNDDOWN(I16*'4대보험공제요율표'!$D$10,-1)</f>
        <v>0</v>
      </c>
      <c r="AY16" s="49">
        <f>ROUNDDOWN(I16*'4대보험공제요율표'!$D$11,-1)</f>
        <v>0</v>
      </c>
    </row>
    <row r="17" spans="1:51" x14ac:dyDescent="0.3">
      <c r="A17" s="47">
        <v>12</v>
      </c>
      <c r="B17" s="94" t="str">
        <f t="shared" ca="1" si="4"/>
        <v>김명순</v>
      </c>
      <c r="C17" s="94" t="str">
        <f t="shared" ca="1" si="5"/>
        <v>670305-2******</v>
      </c>
      <c r="D17" s="94" t="str">
        <f t="shared" ca="1" si="6"/>
        <v>120여단 5대대</v>
      </c>
      <c r="E17" s="94" t="str">
        <f t="shared" ca="1" si="7"/>
        <v>민간조리원</v>
      </c>
      <c r="F17" s="95">
        <f t="shared" ca="1" si="8"/>
        <v>0</v>
      </c>
      <c r="G17" s="49"/>
      <c r="H17" s="49"/>
      <c r="I17" s="49"/>
      <c r="J17" s="151">
        <f t="shared" si="9"/>
        <v>0</v>
      </c>
      <c r="K17" s="151">
        <f t="shared" si="10"/>
        <v>0</v>
      </c>
      <c r="L17" s="151">
        <f t="shared" si="11"/>
        <v>0</v>
      </c>
      <c r="M17" s="23"/>
      <c r="N17" s="23"/>
      <c r="O17" s="23"/>
      <c r="P17" s="34">
        <f t="shared" si="23"/>
        <v>0</v>
      </c>
      <c r="Q17" s="152">
        <f t="shared" si="0"/>
        <v>0</v>
      </c>
      <c r="R17" s="34">
        <f t="shared" si="1"/>
        <v>0</v>
      </c>
      <c r="S17" s="34">
        <f t="shared" si="2"/>
        <v>0</v>
      </c>
      <c r="T17" s="34">
        <f t="shared" si="3"/>
        <v>0</v>
      </c>
      <c r="U17" s="24"/>
      <c r="V17" s="34">
        <f t="shared" si="12"/>
        <v>0</v>
      </c>
      <c r="W17" s="34">
        <f t="shared" si="12"/>
        <v>0</v>
      </c>
      <c r="X17" s="34">
        <f t="shared" si="13"/>
        <v>0</v>
      </c>
      <c r="Y17" s="24"/>
      <c r="Z17" s="24"/>
      <c r="AA17" s="24"/>
      <c r="AB17" s="24"/>
      <c r="AC17" s="24"/>
      <c r="AD17" s="34">
        <f>IF(R17&gt;1060000,INDEX(간이세액표!A:L,MATCH(R17,간이세액표!A:A,3),F17+3),0)</f>
        <v>0</v>
      </c>
      <c r="AE17" s="34">
        <f t="shared" si="14"/>
        <v>0</v>
      </c>
      <c r="AF17" s="46">
        <f t="shared" si="15"/>
        <v>0</v>
      </c>
      <c r="AG17" s="46">
        <f t="shared" si="16"/>
        <v>0</v>
      </c>
      <c r="AH17" s="46">
        <f t="shared" si="17"/>
        <v>0</v>
      </c>
      <c r="AI17" s="46">
        <f t="shared" si="18"/>
        <v>0</v>
      </c>
      <c r="AJ17" s="24"/>
      <c r="AK17" s="24"/>
      <c r="AL17" s="24"/>
      <c r="AN17" s="49">
        <f t="shared" si="19"/>
        <v>0</v>
      </c>
      <c r="AO17" s="49">
        <f>ROUNDDOWN(G17*'4대보험공제요율표'!$D$4,-1)</f>
        <v>0</v>
      </c>
      <c r="AP17" s="49">
        <f>ROUNDDOWN(G17*'4대보험공제요율표'!$D$5,-1)</f>
        <v>0</v>
      </c>
      <c r="AQ17" s="49">
        <f t="shared" si="20"/>
        <v>0</v>
      </c>
      <c r="AR17" s="49">
        <f>ROUNDDOWN(H17*'4대보험공제요율표'!$D$6,-1)</f>
        <v>0</v>
      </c>
      <c r="AS17" s="49">
        <f>ROUNDDOWN(H17*'4대보험공제요율표'!$D$7,-1)</f>
        <v>0</v>
      </c>
      <c r="AT17" s="49">
        <f t="shared" si="21"/>
        <v>0</v>
      </c>
      <c r="AU17" s="49">
        <f>ROUNDDOWN(AR17*'4대보험공제요율표'!$D$8,-1)</f>
        <v>0</v>
      </c>
      <c r="AV17" s="49">
        <f>ROUNDDOWN(AS17*'4대보험공제요율표'!$D$8,-1)</f>
        <v>0</v>
      </c>
      <c r="AW17" s="49">
        <f t="shared" si="22"/>
        <v>0</v>
      </c>
      <c r="AX17" s="49">
        <f>ROUNDDOWN(I17*'4대보험공제요율표'!$D$10,-1)</f>
        <v>0</v>
      </c>
      <c r="AY17" s="49">
        <f>ROUNDDOWN(I17*'4대보험공제요율표'!$D$11,-1)</f>
        <v>0</v>
      </c>
    </row>
    <row r="18" spans="1:51" x14ac:dyDescent="0.3">
      <c r="A18" s="47">
        <v>13</v>
      </c>
      <c r="B18" s="94" t="str">
        <f t="shared" ca="1" si="4"/>
        <v>신명숙</v>
      </c>
      <c r="C18" s="94" t="str">
        <f t="shared" ca="1" si="5"/>
        <v>580528-2******</v>
      </c>
      <c r="D18" s="94" t="str">
        <f t="shared" ca="1" si="6"/>
        <v>120여단 6대대</v>
      </c>
      <c r="E18" s="94" t="str">
        <f t="shared" ca="1" si="7"/>
        <v>민간조리원</v>
      </c>
      <c r="F18" s="95">
        <f t="shared" ca="1" si="8"/>
        <v>1</v>
      </c>
      <c r="G18" s="49"/>
      <c r="H18" s="49"/>
      <c r="I18" s="49"/>
      <c r="J18" s="151">
        <f t="shared" si="9"/>
        <v>0</v>
      </c>
      <c r="K18" s="151">
        <f t="shared" si="10"/>
        <v>0</v>
      </c>
      <c r="L18" s="151">
        <f t="shared" si="11"/>
        <v>0</v>
      </c>
      <c r="M18" s="23"/>
      <c r="N18" s="23"/>
      <c r="O18" s="23"/>
      <c r="P18" s="34">
        <f t="shared" si="23"/>
        <v>0</v>
      </c>
      <c r="Q18" s="152">
        <f t="shared" si="0"/>
        <v>0</v>
      </c>
      <c r="R18" s="34">
        <f t="shared" si="1"/>
        <v>0</v>
      </c>
      <c r="S18" s="34">
        <f t="shared" si="2"/>
        <v>0</v>
      </c>
      <c r="T18" s="34">
        <f t="shared" si="3"/>
        <v>0</v>
      </c>
      <c r="U18" s="24"/>
      <c r="V18" s="34">
        <f t="shared" si="12"/>
        <v>0</v>
      </c>
      <c r="W18" s="34">
        <f t="shared" si="12"/>
        <v>0</v>
      </c>
      <c r="X18" s="34">
        <f t="shared" si="13"/>
        <v>0</v>
      </c>
      <c r="Y18" s="24"/>
      <c r="Z18" s="24"/>
      <c r="AA18" s="24"/>
      <c r="AB18" s="24"/>
      <c r="AC18" s="24"/>
      <c r="AD18" s="34">
        <f>IF(R18&gt;1060000,INDEX(간이세액표!A:L,MATCH(R18,간이세액표!A:A,3),F18+3),0)</f>
        <v>0</v>
      </c>
      <c r="AE18" s="34">
        <f t="shared" si="14"/>
        <v>0</v>
      </c>
      <c r="AF18" s="46">
        <f t="shared" si="15"/>
        <v>0</v>
      </c>
      <c r="AG18" s="46">
        <f t="shared" si="16"/>
        <v>0</v>
      </c>
      <c r="AH18" s="46">
        <f t="shared" si="17"/>
        <v>0</v>
      </c>
      <c r="AI18" s="46">
        <f t="shared" si="18"/>
        <v>0</v>
      </c>
      <c r="AJ18" s="24"/>
      <c r="AK18" s="24"/>
      <c r="AL18" s="24"/>
      <c r="AN18" s="49">
        <f t="shared" si="19"/>
        <v>0</v>
      </c>
      <c r="AO18" s="49">
        <f>ROUNDDOWN(G18*'4대보험공제요율표'!$D$4,-1)</f>
        <v>0</v>
      </c>
      <c r="AP18" s="49">
        <f>ROUNDDOWN(G18*'4대보험공제요율표'!$D$5,-1)</f>
        <v>0</v>
      </c>
      <c r="AQ18" s="49">
        <f t="shared" si="20"/>
        <v>0</v>
      </c>
      <c r="AR18" s="49">
        <f>ROUNDDOWN(H18*'4대보험공제요율표'!$D$6,-1)</f>
        <v>0</v>
      </c>
      <c r="AS18" s="49">
        <f>ROUNDDOWN(H18*'4대보험공제요율표'!$D$7,-1)</f>
        <v>0</v>
      </c>
      <c r="AT18" s="49">
        <f t="shared" si="21"/>
        <v>0</v>
      </c>
      <c r="AU18" s="49">
        <f>ROUNDDOWN(AR18*'4대보험공제요율표'!$D$8,-1)</f>
        <v>0</v>
      </c>
      <c r="AV18" s="49">
        <f>ROUNDDOWN(AS18*'4대보험공제요율표'!$D$8,-1)</f>
        <v>0</v>
      </c>
      <c r="AW18" s="49">
        <f t="shared" si="22"/>
        <v>0</v>
      </c>
      <c r="AX18" s="49">
        <f>ROUNDDOWN(I18*'4대보험공제요율표'!$D$10,-1)</f>
        <v>0</v>
      </c>
      <c r="AY18" s="49">
        <f>ROUNDDOWN(I18*'4대보험공제요율표'!$D$11,-1)</f>
        <v>0</v>
      </c>
    </row>
    <row r="19" spans="1:51" x14ac:dyDescent="0.3">
      <c r="A19" s="47">
        <v>14</v>
      </c>
      <c r="B19" s="94" t="str">
        <f t="shared" ca="1" si="4"/>
        <v>김영경</v>
      </c>
      <c r="C19" s="94" t="str">
        <f t="shared" ca="1" si="5"/>
        <v>770214-2******</v>
      </c>
      <c r="D19" s="94" t="str">
        <f t="shared" ca="1" si="6"/>
        <v>121여단 본부</v>
      </c>
      <c r="E19" s="94" t="str">
        <f t="shared" ca="1" si="7"/>
        <v>민간조리원</v>
      </c>
      <c r="F19" s="95">
        <f t="shared" ca="1" si="8"/>
        <v>0</v>
      </c>
      <c r="G19" s="49"/>
      <c r="H19" s="49"/>
      <c r="I19" s="49"/>
      <c r="J19" s="151">
        <f t="shared" si="9"/>
        <v>0</v>
      </c>
      <c r="K19" s="151">
        <f t="shared" si="10"/>
        <v>0</v>
      </c>
      <c r="L19" s="151">
        <f t="shared" si="11"/>
        <v>0</v>
      </c>
      <c r="M19" s="23"/>
      <c r="N19" s="23"/>
      <c r="O19" s="23"/>
      <c r="P19" s="34">
        <f t="shared" si="23"/>
        <v>0</v>
      </c>
      <c r="Q19" s="152">
        <f t="shared" si="0"/>
        <v>0</v>
      </c>
      <c r="R19" s="34">
        <f t="shared" si="1"/>
        <v>0</v>
      </c>
      <c r="S19" s="34">
        <f t="shared" si="2"/>
        <v>0</v>
      </c>
      <c r="T19" s="34">
        <f t="shared" si="3"/>
        <v>0</v>
      </c>
      <c r="U19" s="24"/>
      <c r="V19" s="34">
        <f t="shared" si="12"/>
        <v>0</v>
      </c>
      <c r="W19" s="34">
        <f t="shared" si="12"/>
        <v>0</v>
      </c>
      <c r="X19" s="34">
        <f t="shared" si="13"/>
        <v>0</v>
      </c>
      <c r="Y19" s="24"/>
      <c r="Z19" s="24"/>
      <c r="AA19" s="24"/>
      <c r="AB19" s="24"/>
      <c r="AC19" s="24"/>
      <c r="AD19" s="34">
        <f>IF(R19&gt;1060000,INDEX(간이세액표!A:L,MATCH(R19,간이세액표!A:A,3),F19+3),0)</f>
        <v>0</v>
      </c>
      <c r="AE19" s="34">
        <f t="shared" si="14"/>
        <v>0</v>
      </c>
      <c r="AF19" s="46">
        <f t="shared" si="15"/>
        <v>0</v>
      </c>
      <c r="AG19" s="46">
        <f t="shared" si="16"/>
        <v>0</v>
      </c>
      <c r="AH19" s="46">
        <f t="shared" si="17"/>
        <v>0</v>
      </c>
      <c r="AI19" s="46">
        <f t="shared" si="18"/>
        <v>0</v>
      </c>
      <c r="AJ19" s="24"/>
      <c r="AK19" s="24"/>
      <c r="AL19" s="24"/>
      <c r="AN19" s="49">
        <f t="shared" si="19"/>
        <v>0</v>
      </c>
      <c r="AO19" s="49">
        <f>ROUNDDOWN(G19*'4대보험공제요율표'!$D$4,-1)</f>
        <v>0</v>
      </c>
      <c r="AP19" s="49">
        <f>ROUNDDOWN(G19*'4대보험공제요율표'!$D$5,-1)</f>
        <v>0</v>
      </c>
      <c r="AQ19" s="49">
        <f t="shared" si="20"/>
        <v>0</v>
      </c>
      <c r="AR19" s="49">
        <f>ROUNDDOWN(H19*'4대보험공제요율표'!$D$6,-1)</f>
        <v>0</v>
      </c>
      <c r="AS19" s="49">
        <f>ROUNDDOWN(H19*'4대보험공제요율표'!$D$7,-1)</f>
        <v>0</v>
      </c>
      <c r="AT19" s="49">
        <f t="shared" si="21"/>
        <v>0</v>
      </c>
      <c r="AU19" s="49">
        <f>ROUNDDOWN(AR19*'4대보험공제요율표'!$D$8,-1)</f>
        <v>0</v>
      </c>
      <c r="AV19" s="49">
        <f>ROUNDDOWN(AS19*'4대보험공제요율표'!$D$8,-1)</f>
        <v>0</v>
      </c>
      <c r="AW19" s="49">
        <f t="shared" si="22"/>
        <v>0</v>
      </c>
      <c r="AX19" s="49">
        <f>ROUNDDOWN(I19*'4대보험공제요율표'!$D$10,-1)</f>
        <v>0</v>
      </c>
      <c r="AY19" s="49">
        <f>ROUNDDOWN(I19*'4대보험공제요율표'!$D$11,-1)</f>
        <v>0</v>
      </c>
    </row>
    <row r="20" spans="1:51" x14ac:dyDescent="0.3">
      <c r="A20" s="47">
        <v>15</v>
      </c>
      <c r="B20" s="94" t="str">
        <f t="shared" ca="1" si="4"/>
        <v>손송주</v>
      </c>
      <c r="C20" s="94" t="str">
        <f t="shared" ca="1" si="5"/>
        <v>760727-2******</v>
      </c>
      <c r="D20" s="94" t="str">
        <f t="shared" ca="1" si="6"/>
        <v>121여단 본부</v>
      </c>
      <c r="E20" s="94" t="str">
        <f t="shared" ca="1" si="7"/>
        <v>민간조리원</v>
      </c>
      <c r="F20" s="95">
        <f t="shared" ca="1" si="8"/>
        <v>0</v>
      </c>
      <c r="G20" s="49"/>
      <c r="H20" s="49"/>
      <c r="I20" s="49"/>
      <c r="J20" s="151">
        <f t="shared" si="9"/>
        <v>0</v>
      </c>
      <c r="K20" s="151">
        <f t="shared" si="10"/>
        <v>0</v>
      </c>
      <c r="L20" s="151">
        <f t="shared" si="11"/>
        <v>0</v>
      </c>
      <c r="M20" s="23"/>
      <c r="N20" s="23"/>
      <c r="O20" s="23"/>
      <c r="P20" s="34">
        <f t="shared" si="23"/>
        <v>0</v>
      </c>
      <c r="Q20" s="152">
        <f t="shared" si="0"/>
        <v>0</v>
      </c>
      <c r="R20" s="34">
        <f t="shared" si="1"/>
        <v>0</v>
      </c>
      <c r="S20" s="34">
        <f t="shared" si="2"/>
        <v>0</v>
      </c>
      <c r="T20" s="34">
        <f t="shared" si="3"/>
        <v>0</v>
      </c>
      <c r="U20" s="24"/>
      <c r="V20" s="34">
        <f t="shared" si="12"/>
        <v>0</v>
      </c>
      <c r="W20" s="34">
        <f t="shared" si="12"/>
        <v>0</v>
      </c>
      <c r="X20" s="34">
        <f t="shared" si="13"/>
        <v>0</v>
      </c>
      <c r="Y20" s="24"/>
      <c r="Z20" s="24"/>
      <c r="AA20" s="24"/>
      <c r="AB20" s="24"/>
      <c r="AC20" s="24"/>
      <c r="AD20" s="34">
        <f>IF(R20&gt;1060000,INDEX(간이세액표!A:L,MATCH(R20,간이세액표!A:A,3),F20+3),0)</f>
        <v>0</v>
      </c>
      <c r="AE20" s="34">
        <f t="shared" si="14"/>
        <v>0</v>
      </c>
      <c r="AF20" s="46">
        <f t="shared" si="15"/>
        <v>0</v>
      </c>
      <c r="AG20" s="46">
        <f t="shared" si="16"/>
        <v>0</v>
      </c>
      <c r="AH20" s="46">
        <f t="shared" si="17"/>
        <v>0</v>
      </c>
      <c r="AI20" s="46">
        <f t="shared" si="18"/>
        <v>0</v>
      </c>
      <c r="AJ20" s="24"/>
      <c r="AK20" s="24"/>
      <c r="AL20" s="24"/>
      <c r="AN20" s="49">
        <f t="shared" si="19"/>
        <v>0</v>
      </c>
      <c r="AO20" s="49">
        <f>ROUNDDOWN(G20*'4대보험공제요율표'!$D$4,-1)</f>
        <v>0</v>
      </c>
      <c r="AP20" s="49">
        <f>ROUNDDOWN(G20*'4대보험공제요율표'!$D$5,-1)</f>
        <v>0</v>
      </c>
      <c r="AQ20" s="49">
        <f t="shared" si="20"/>
        <v>0</v>
      </c>
      <c r="AR20" s="49">
        <f>ROUNDDOWN(H20*'4대보험공제요율표'!$D$6,-1)</f>
        <v>0</v>
      </c>
      <c r="AS20" s="49">
        <f>ROUNDDOWN(H20*'4대보험공제요율표'!$D$7,-1)</f>
        <v>0</v>
      </c>
      <c r="AT20" s="49">
        <f t="shared" si="21"/>
        <v>0</v>
      </c>
      <c r="AU20" s="49">
        <f>ROUNDDOWN(AR20*'4대보험공제요율표'!$D$8,-1)</f>
        <v>0</v>
      </c>
      <c r="AV20" s="49">
        <f>ROUNDDOWN(AS20*'4대보험공제요율표'!$D$8,-1)</f>
        <v>0</v>
      </c>
      <c r="AW20" s="49">
        <f t="shared" si="22"/>
        <v>0</v>
      </c>
      <c r="AX20" s="49">
        <f>ROUNDDOWN(I20*'4대보험공제요율표'!$D$10,-1)</f>
        <v>0</v>
      </c>
      <c r="AY20" s="49">
        <f>ROUNDDOWN(I20*'4대보험공제요율표'!$D$11,-1)</f>
        <v>0</v>
      </c>
    </row>
    <row r="21" spans="1:51" x14ac:dyDescent="0.3">
      <c r="A21" s="47">
        <v>16</v>
      </c>
      <c r="B21" s="94" t="str">
        <f t="shared" ca="1" si="4"/>
        <v>박분영</v>
      </c>
      <c r="C21" s="94" t="str">
        <f t="shared" ca="1" si="5"/>
        <v>800502-2******</v>
      </c>
      <c r="D21" s="94" t="str">
        <f t="shared" ca="1" si="6"/>
        <v>121여단 1대대</v>
      </c>
      <c r="E21" s="94" t="str">
        <f t="shared" ca="1" si="7"/>
        <v>민간조리원</v>
      </c>
      <c r="F21" s="95">
        <f t="shared" ca="1" si="8"/>
        <v>0</v>
      </c>
      <c r="G21" s="49"/>
      <c r="H21" s="49"/>
      <c r="I21" s="49"/>
      <c r="J21" s="151">
        <f t="shared" si="9"/>
        <v>0</v>
      </c>
      <c r="K21" s="151">
        <f t="shared" si="10"/>
        <v>0</v>
      </c>
      <c r="L21" s="151">
        <f t="shared" si="11"/>
        <v>0</v>
      </c>
      <c r="M21" s="23"/>
      <c r="N21" s="23"/>
      <c r="O21" s="23"/>
      <c r="P21" s="34">
        <f t="shared" si="23"/>
        <v>0</v>
      </c>
      <c r="Q21" s="152">
        <f t="shared" si="0"/>
        <v>0</v>
      </c>
      <c r="R21" s="34">
        <f t="shared" si="1"/>
        <v>0</v>
      </c>
      <c r="S21" s="34">
        <f t="shared" si="2"/>
        <v>0</v>
      </c>
      <c r="T21" s="34">
        <f t="shared" si="3"/>
        <v>0</v>
      </c>
      <c r="U21" s="24"/>
      <c r="V21" s="34">
        <f t="shared" si="12"/>
        <v>0</v>
      </c>
      <c r="W21" s="34">
        <f t="shared" si="12"/>
        <v>0</v>
      </c>
      <c r="X21" s="34">
        <f t="shared" si="13"/>
        <v>0</v>
      </c>
      <c r="Y21" s="24"/>
      <c r="Z21" s="24"/>
      <c r="AA21" s="24"/>
      <c r="AB21" s="24"/>
      <c r="AC21" s="24"/>
      <c r="AD21" s="34">
        <f>IF(R21&gt;1060000,INDEX(간이세액표!A:L,MATCH(R21,간이세액표!A:A,3),F21+3),0)</f>
        <v>0</v>
      </c>
      <c r="AE21" s="34">
        <f t="shared" si="14"/>
        <v>0</v>
      </c>
      <c r="AF21" s="46">
        <f t="shared" si="15"/>
        <v>0</v>
      </c>
      <c r="AG21" s="46">
        <f t="shared" si="16"/>
        <v>0</v>
      </c>
      <c r="AH21" s="46">
        <f t="shared" si="17"/>
        <v>0</v>
      </c>
      <c r="AI21" s="46">
        <f t="shared" si="18"/>
        <v>0</v>
      </c>
      <c r="AJ21" s="24"/>
      <c r="AK21" s="24"/>
      <c r="AL21" s="24"/>
      <c r="AN21" s="49">
        <f t="shared" si="19"/>
        <v>0</v>
      </c>
      <c r="AO21" s="49">
        <f>ROUNDDOWN(G21*'4대보험공제요율표'!$D$4,-1)</f>
        <v>0</v>
      </c>
      <c r="AP21" s="49">
        <f>ROUNDDOWN(G21*'4대보험공제요율표'!$D$5,-1)</f>
        <v>0</v>
      </c>
      <c r="AQ21" s="49">
        <f t="shared" si="20"/>
        <v>0</v>
      </c>
      <c r="AR21" s="49">
        <f>ROUNDDOWN(H21*'4대보험공제요율표'!$D$6,-1)</f>
        <v>0</v>
      </c>
      <c r="AS21" s="49">
        <f>ROUNDDOWN(H21*'4대보험공제요율표'!$D$7,-1)</f>
        <v>0</v>
      </c>
      <c r="AT21" s="49">
        <f t="shared" si="21"/>
        <v>0</v>
      </c>
      <c r="AU21" s="49">
        <f>ROUNDDOWN(AR21*'4대보험공제요율표'!$D$8,-1)</f>
        <v>0</v>
      </c>
      <c r="AV21" s="49">
        <f>ROUNDDOWN(AS21*'4대보험공제요율표'!$D$8,-1)</f>
        <v>0</v>
      </c>
      <c r="AW21" s="49">
        <f t="shared" si="22"/>
        <v>0</v>
      </c>
      <c r="AX21" s="49">
        <f>ROUNDDOWN(I21*'4대보험공제요율표'!$D$10,-1)</f>
        <v>0</v>
      </c>
      <c r="AY21" s="49">
        <f>ROUNDDOWN(I21*'4대보험공제요율표'!$D$11,-1)</f>
        <v>0</v>
      </c>
    </row>
    <row r="22" spans="1:51" x14ac:dyDescent="0.3">
      <c r="A22" s="47">
        <v>17</v>
      </c>
      <c r="B22" s="94" t="str">
        <f t="shared" ca="1" si="4"/>
        <v>한영선</v>
      </c>
      <c r="C22" s="94" t="str">
        <f t="shared" ca="1" si="5"/>
        <v>640519-2******</v>
      </c>
      <c r="D22" s="94" t="str">
        <f t="shared" ca="1" si="6"/>
        <v>121여단 고포</v>
      </c>
      <c r="E22" s="94" t="str">
        <f t="shared" ca="1" si="7"/>
        <v>민간조리원</v>
      </c>
      <c r="F22" s="95">
        <f t="shared" ca="1" si="8"/>
        <v>0</v>
      </c>
      <c r="G22" s="49"/>
      <c r="H22" s="49"/>
      <c r="I22" s="49"/>
      <c r="J22" s="151">
        <f t="shared" si="9"/>
        <v>0</v>
      </c>
      <c r="K22" s="151">
        <f t="shared" si="10"/>
        <v>0</v>
      </c>
      <c r="L22" s="151">
        <f t="shared" si="11"/>
        <v>0</v>
      </c>
      <c r="M22" s="23"/>
      <c r="N22" s="23"/>
      <c r="O22" s="23"/>
      <c r="P22" s="34">
        <f t="shared" si="23"/>
        <v>0</v>
      </c>
      <c r="Q22" s="152">
        <f t="shared" ref="Q22:Q50" si="24">IF(Z22&gt;100000,100000,Z22)</f>
        <v>0</v>
      </c>
      <c r="R22" s="34">
        <f t="shared" ref="R22:R50" si="25">P22-Q22</f>
        <v>0</v>
      </c>
      <c r="S22" s="34">
        <f t="shared" ref="S22:S50" si="26">SUM(AD22:AK22)</f>
        <v>0</v>
      </c>
      <c r="T22" s="34">
        <f t="shared" ref="T22:T50" si="27">P22-S22</f>
        <v>0</v>
      </c>
      <c r="U22" s="24"/>
      <c r="V22" s="34">
        <f t="shared" si="12"/>
        <v>0</v>
      </c>
      <c r="W22" s="34">
        <f t="shared" si="12"/>
        <v>0</v>
      </c>
      <c r="X22" s="34">
        <f t="shared" si="13"/>
        <v>0</v>
      </c>
      <c r="Y22" s="24"/>
      <c r="Z22" s="24"/>
      <c r="AA22" s="24"/>
      <c r="AB22" s="24"/>
      <c r="AC22" s="24"/>
      <c r="AD22" s="34">
        <f>IF(R22&gt;1060000,INDEX(간이세액표!A:L,MATCH(R22,간이세액표!A:A,3),F22+3),0)</f>
        <v>0</v>
      </c>
      <c r="AE22" s="34">
        <f t="shared" si="14"/>
        <v>0</v>
      </c>
      <c r="AF22" s="46">
        <f t="shared" si="15"/>
        <v>0</v>
      </c>
      <c r="AG22" s="46">
        <f t="shared" si="16"/>
        <v>0</v>
      </c>
      <c r="AH22" s="46">
        <f t="shared" si="17"/>
        <v>0</v>
      </c>
      <c r="AI22" s="46">
        <f t="shared" si="18"/>
        <v>0</v>
      </c>
      <c r="AJ22" s="24"/>
      <c r="AK22" s="24"/>
      <c r="AL22" s="24"/>
      <c r="AN22" s="49">
        <f t="shared" si="19"/>
        <v>0</v>
      </c>
      <c r="AO22" s="49">
        <f>ROUNDDOWN(G22*'4대보험공제요율표'!$D$4,-1)</f>
        <v>0</v>
      </c>
      <c r="AP22" s="49">
        <f>ROUNDDOWN(G22*'4대보험공제요율표'!$D$5,-1)</f>
        <v>0</v>
      </c>
      <c r="AQ22" s="49">
        <f t="shared" si="20"/>
        <v>0</v>
      </c>
      <c r="AR22" s="49">
        <f>ROUNDDOWN(H22*'4대보험공제요율표'!$D$6,-1)</f>
        <v>0</v>
      </c>
      <c r="AS22" s="49">
        <f>ROUNDDOWN(H22*'4대보험공제요율표'!$D$7,-1)</f>
        <v>0</v>
      </c>
      <c r="AT22" s="49">
        <f t="shared" si="21"/>
        <v>0</v>
      </c>
      <c r="AU22" s="49">
        <f>ROUNDDOWN(AR22*'4대보험공제요율표'!$D$8,-1)</f>
        <v>0</v>
      </c>
      <c r="AV22" s="49">
        <f>ROUNDDOWN(AS22*'4대보험공제요율표'!$D$8,-1)</f>
        <v>0</v>
      </c>
      <c r="AW22" s="49">
        <f t="shared" si="22"/>
        <v>0</v>
      </c>
      <c r="AX22" s="49">
        <f>ROUNDDOWN(I22*'4대보험공제요율표'!$D$10,-1)</f>
        <v>0</v>
      </c>
      <c r="AY22" s="49">
        <f>ROUNDDOWN(I22*'4대보험공제요율표'!$D$11,-1)</f>
        <v>0</v>
      </c>
    </row>
    <row r="23" spans="1:51" x14ac:dyDescent="0.3">
      <c r="A23" s="47">
        <v>18</v>
      </c>
      <c r="B23" s="94" t="str">
        <f t="shared" ca="1" si="4"/>
        <v>남순란</v>
      </c>
      <c r="C23" s="94" t="str">
        <f t="shared" ca="1" si="5"/>
        <v>670519-2******</v>
      </c>
      <c r="D23" s="94" t="str">
        <f t="shared" ca="1" si="6"/>
        <v>121여단 원전</v>
      </c>
      <c r="E23" s="94" t="str">
        <f t="shared" ca="1" si="7"/>
        <v>민간조리원</v>
      </c>
      <c r="F23" s="95">
        <f t="shared" ca="1" si="8"/>
        <v>0</v>
      </c>
      <c r="G23" s="49"/>
      <c r="H23" s="49"/>
      <c r="I23" s="49"/>
      <c r="J23" s="151">
        <f t="shared" si="9"/>
        <v>0</v>
      </c>
      <c r="K23" s="151">
        <f t="shared" si="10"/>
        <v>0</v>
      </c>
      <c r="L23" s="151">
        <f t="shared" si="11"/>
        <v>0</v>
      </c>
      <c r="M23" s="23"/>
      <c r="N23" s="23"/>
      <c r="O23" s="23"/>
      <c r="P23" s="34">
        <f t="shared" si="23"/>
        <v>0</v>
      </c>
      <c r="Q23" s="152">
        <f t="shared" si="24"/>
        <v>0</v>
      </c>
      <c r="R23" s="34">
        <f t="shared" si="25"/>
        <v>0</v>
      </c>
      <c r="S23" s="34">
        <f t="shared" si="26"/>
        <v>0</v>
      </c>
      <c r="T23" s="34">
        <f t="shared" si="27"/>
        <v>0</v>
      </c>
      <c r="U23" s="24"/>
      <c r="V23" s="34">
        <f t="shared" si="12"/>
        <v>0</v>
      </c>
      <c r="W23" s="34">
        <f t="shared" si="12"/>
        <v>0</v>
      </c>
      <c r="X23" s="34">
        <f t="shared" si="13"/>
        <v>0</v>
      </c>
      <c r="Y23" s="24"/>
      <c r="Z23" s="24"/>
      <c r="AA23" s="24"/>
      <c r="AB23" s="24"/>
      <c r="AC23" s="24"/>
      <c r="AD23" s="34">
        <f>IF(R23&gt;1060000,INDEX(간이세액표!A:L,MATCH(R23,간이세액표!A:A,3),F23+3),0)</f>
        <v>0</v>
      </c>
      <c r="AE23" s="34">
        <f t="shared" si="14"/>
        <v>0</v>
      </c>
      <c r="AF23" s="46">
        <f t="shared" si="15"/>
        <v>0</v>
      </c>
      <c r="AG23" s="46">
        <f t="shared" si="16"/>
        <v>0</v>
      </c>
      <c r="AH23" s="46">
        <f t="shared" si="17"/>
        <v>0</v>
      </c>
      <c r="AI23" s="46">
        <f t="shared" si="18"/>
        <v>0</v>
      </c>
      <c r="AJ23" s="24"/>
      <c r="AK23" s="24"/>
      <c r="AL23" s="24"/>
      <c r="AN23" s="49">
        <f t="shared" si="19"/>
        <v>0</v>
      </c>
      <c r="AO23" s="49">
        <f>ROUNDDOWN(G23*'4대보험공제요율표'!$D$4,-1)</f>
        <v>0</v>
      </c>
      <c r="AP23" s="49">
        <f>ROUNDDOWN(G23*'4대보험공제요율표'!$D$5,-1)</f>
        <v>0</v>
      </c>
      <c r="AQ23" s="49">
        <f t="shared" si="20"/>
        <v>0</v>
      </c>
      <c r="AR23" s="49">
        <f>ROUNDDOWN(H23*'4대보험공제요율표'!$D$6,-1)</f>
        <v>0</v>
      </c>
      <c r="AS23" s="49">
        <f>ROUNDDOWN(H23*'4대보험공제요율표'!$D$7,-1)</f>
        <v>0</v>
      </c>
      <c r="AT23" s="49">
        <f t="shared" si="21"/>
        <v>0</v>
      </c>
      <c r="AU23" s="49">
        <f>ROUNDDOWN(AR23*'4대보험공제요율표'!$D$8,-1)</f>
        <v>0</v>
      </c>
      <c r="AV23" s="49">
        <f>ROUNDDOWN(AS23*'4대보험공제요율표'!$D$8,-1)</f>
        <v>0</v>
      </c>
      <c r="AW23" s="49">
        <f t="shared" si="22"/>
        <v>0</v>
      </c>
      <c r="AX23" s="49">
        <f>ROUNDDOWN(I23*'4대보험공제요율표'!$D$10,-1)</f>
        <v>0</v>
      </c>
      <c r="AY23" s="49">
        <f>ROUNDDOWN(I23*'4대보험공제요율표'!$D$11,-1)</f>
        <v>0</v>
      </c>
    </row>
    <row r="24" spans="1:51" x14ac:dyDescent="0.3">
      <c r="A24" s="47">
        <v>19</v>
      </c>
      <c r="B24" s="94" t="str">
        <f t="shared" ca="1" si="4"/>
        <v>배미향</v>
      </c>
      <c r="C24" s="94" t="str">
        <f t="shared" ca="1" si="5"/>
        <v>650110-2******</v>
      </c>
      <c r="D24" s="94" t="str">
        <f t="shared" ca="1" si="6"/>
        <v>121여단 봉산</v>
      </c>
      <c r="E24" s="94" t="str">
        <f t="shared" ca="1" si="7"/>
        <v>민간조리원</v>
      </c>
      <c r="F24" s="95">
        <f t="shared" ca="1" si="8"/>
        <v>2</v>
      </c>
      <c r="G24" s="49"/>
      <c r="H24" s="49"/>
      <c r="I24" s="49"/>
      <c r="J24" s="151">
        <f t="shared" si="9"/>
        <v>0</v>
      </c>
      <c r="K24" s="151">
        <f t="shared" si="10"/>
        <v>0</v>
      </c>
      <c r="L24" s="151">
        <f t="shared" si="11"/>
        <v>0</v>
      </c>
      <c r="M24" s="23"/>
      <c r="N24" s="23"/>
      <c r="O24" s="23"/>
      <c r="P24" s="34">
        <f t="shared" si="23"/>
        <v>0</v>
      </c>
      <c r="Q24" s="152">
        <f t="shared" si="24"/>
        <v>0</v>
      </c>
      <c r="R24" s="34">
        <f t="shared" si="25"/>
        <v>0</v>
      </c>
      <c r="S24" s="34">
        <f t="shared" si="26"/>
        <v>0</v>
      </c>
      <c r="T24" s="34">
        <f t="shared" si="27"/>
        <v>0</v>
      </c>
      <c r="U24" s="24"/>
      <c r="V24" s="34">
        <f t="shared" si="12"/>
        <v>0</v>
      </c>
      <c r="W24" s="34">
        <f t="shared" si="12"/>
        <v>0</v>
      </c>
      <c r="X24" s="34">
        <f t="shared" si="13"/>
        <v>0</v>
      </c>
      <c r="Y24" s="24"/>
      <c r="Z24" s="24"/>
      <c r="AA24" s="24"/>
      <c r="AB24" s="24"/>
      <c r="AC24" s="24"/>
      <c r="AD24" s="34">
        <f>IF(R24&gt;1060000,INDEX(간이세액표!A:L,MATCH(R24,간이세액표!A:A,3),F24+3),0)</f>
        <v>0</v>
      </c>
      <c r="AE24" s="34">
        <f t="shared" si="14"/>
        <v>0</v>
      </c>
      <c r="AF24" s="46">
        <f t="shared" si="15"/>
        <v>0</v>
      </c>
      <c r="AG24" s="46">
        <f t="shared" si="16"/>
        <v>0</v>
      </c>
      <c r="AH24" s="46">
        <f t="shared" si="17"/>
        <v>0</v>
      </c>
      <c r="AI24" s="46">
        <f t="shared" si="18"/>
        <v>0</v>
      </c>
      <c r="AJ24" s="24"/>
      <c r="AK24" s="24"/>
      <c r="AL24" s="24"/>
      <c r="AN24" s="49">
        <f t="shared" si="19"/>
        <v>0</v>
      </c>
      <c r="AO24" s="49">
        <f>ROUNDDOWN(G24*'4대보험공제요율표'!$D$4,-1)</f>
        <v>0</v>
      </c>
      <c r="AP24" s="49">
        <f>ROUNDDOWN(G24*'4대보험공제요율표'!$D$5,-1)</f>
        <v>0</v>
      </c>
      <c r="AQ24" s="49">
        <f t="shared" si="20"/>
        <v>0</v>
      </c>
      <c r="AR24" s="49">
        <f>ROUNDDOWN(H24*'4대보험공제요율표'!$D$6,-1)</f>
        <v>0</v>
      </c>
      <c r="AS24" s="49">
        <f>ROUNDDOWN(H24*'4대보험공제요율표'!$D$7,-1)</f>
        <v>0</v>
      </c>
      <c r="AT24" s="49">
        <f t="shared" si="21"/>
        <v>0</v>
      </c>
      <c r="AU24" s="49">
        <f>ROUNDDOWN(AR24*'4대보험공제요율표'!$D$8,-1)</f>
        <v>0</v>
      </c>
      <c r="AV24" s="49">
        <f>ROUNDDOWN(AS24*'4대보험공제요율표'!$D$8,-1)</f>
        <v>0</v>
      </c>
      <c r="AW24" s="49">
        <f t="shared" si="22"/>
        <v>0</v>
      </c>
      <c r="AX24" s="49">
        <f>ROUNDDOWN(I24*'4대보험공제요율표'!$D$10,-1)</f>
        <v>0</v>
      </c>
      <c r="AY24" s="49">
        <f>ROUNDDOWN(I24*'4대보험공제요율표'!$D$11,-1)</f>
        <v>0</v>
      </c>
    </row>
    <row r="25" spans="1:51" x14ac:dyDescent="0.3">
      <c r="A25" s="47">
        <v>20</v>
      </c>
      <c r="B25" s="94" t="str">
        <f t="shared" ca="1" si="4"/>
        <v>이상자</v>
      </c>
      <c r="C25" s="94" t="str">
        <f t="shared" ca="1" si="5"/>
        <v>641012-2******</v>
      </c>
      <c r="D25" s="94" t="str">
        <f t="shared" ca="1" si="6"/>
        <v>121여단 2대대</v>
      </c>
      <c r="E25" s="94" t="str">
        <f t="shared" ca="1" si="7"/>
        <v>민간조리원</v>
      </c>
      <c r="F25" s="95">
        <f t="shared" ca="1" si="8"/>
        <v>0</v>
      </c>
      <c r="G25" s="49"/>
      <c r="H25" s="49"/>
      <c r="I25" s="49"/>
      <c r="J25" s="151">
        <f t="shared" si="9"/>
        <v>0</v>
      </c>
      <c r="K25" s="151">
        <f t="shared" si="10"/>
        <v>0</v>
      </c>
      <c r="L25" s="151">
        <f t="shared" si="11"/>
        <v>0</v>
      </c>
      <c r="M25" s="23"/>
      <c r="N25" s="23"/>
      <c r="O25" s="23"/>
      <c r="P25" s="34">
        <f t="shared" si="23"/>
        <v>0</v>
      </c>
      <c r="Q25" s="152">
        <f t="shared" si="24"/>
        <v>0</v>
      </c>
      <c r="R25" s="34">
        <f t="shared" si="25"/>
        <v>0</v>
      </c>
      <c r="S25" s="34">
        <f t="shared" si="26"/>
        <v>0</v>
      </c>
      <c r="T25" s="34">
        <f t="shared" si="27"/>
        <v>0</v>
      </c>
      <c r="U25" s="24"/>
      <c r="V25" s="34">
        <f t="shared" si="12"/>
        <v>0</v>
      </c>
      <c r="W25" s="34">
        <f t="shared" si="12"/>
        <v>0</v>
      </c>
      <c r="X25" s="34">
        <f t="shared" si="13"/>
        <v>0</v>
      </c>
      <c r="Y25" s="24"/>
      <c r="Z25" s="24"/>
      <c r="AA25" s="24"/>
      <c r="AB25" s="24"/>
      <c r="AC25" s="24"/>
      <c r="AD25" s="34">
        <f>IF(R25&gt;1060000,INDEX(간이세액표!A:L,MATCH(R25,간이세액표!A:A,3),F25+3),0)</f>
        <v>0</v>
      </c>
      <c r="AE25" s="34">
        <f t="shared" si="14"/>
        <v>0</v>
      </c>
      <c r="AF25" s="46">
        <f t="shared" si="15"/>
        <v>0</v>
      </c>
      <c r="AG25" s="46">
        <f t="shared" si="16"/>
        <v>0</v>
      </c>
      <c r="AH25" s="46">
        <f t="shared" si="17"/>
        <v>0</v>
      </c>
      <c r="AI25" s="46">
        <f t="shared" si="18"/>
        <v>0</v>
      </c>
      <c r="AJ25" s="24"/>
      <c r="AK25" s="24"/>
      <c r="AL25" s="24"/>
      <c r="AN25" s="49">
        <f t="shared" si="19"/>
        <v>0</v>
      </c>
      <c r="AO25" s="49">
        <f>ROUNDDOWN(G25*'4대보험공제요율표'!$D$4,-1)</f>
        <v>0</v>
      </c>
      <c r="AP25" s="49">
        <f>ROUNDDOWN(G25*'4대보험공제요율표'!$D$5,-1)</f>
        <v>0</v>
      </c>
      <c r="AQ25" s="49">
        <f t="shared" si="20"/>
        <v>0</v>
      </c>
      <c r="AR25" s="49">
        <f>ROUNDDOWN(H25*'4대보험공제요율표'!$D$6,-1)</f>
        <v>0</v>
      </c>
      <c r="AS25" s="49">
        <f>ROUNDDOWN(H25*'4대보험공제요율표'!$D$7,-1)</f>
        <v>0</v>
      </c>
      <c r="AT25" s="49">
        <f t="shared" si="21"/>
        <v>0</v>
      </c>
      <c r="AU25" s="49">
        <f>ROUNDDOWN(AR25*'4대보험공제요율표'!$D$8,-1)</f>
        <v>0</v>
      </c>
      <c r="AV25" s="49">
        <f>ROUNDDOWN(AS25*'4대보험공제요율표'!$D$8,-1)</f>
        <v>0</v>
      </c>
      <c r="AW25" s="49">
        <f t="shared" si="22"/>
        <v>0</v>
      </c>
      <c r="AX25" s="49">
        <f>ROUNDDOWN(I25*'4대보험공제요율표'!$D$10,-1)</f>
        <v>0</v>
      </c>
      <c r="AY25" s="49">
        <f>ROUNDDOWN(I25*'4대보험공제요율표'!$D$11,-1)</f>
        <v>0</v>
      </c>
    </row>
    <row r="26" spans="1:51" x14ac:dyDescent="0.3">
      <c r="A26" s="47">
        <v>21</v>
      </c>
      <c r="B26" s="94" t="str">
        <f t="shared" ca="1" si="4"/>
        <v>김덕남</v>
      </c>
      <c r="C26" s="94" t="str">
        <f t="shared" ca="1" si="5"/>
        <v>701004-2******</v>
      </c>
      <c r="D26" s="94" t="str">
        <f t="shared" ca="1" si="6"/>
        <v>121여단 직산</v>
      </c>
      <c r="E26" s="94" t="str">
        <f t="shared" ca="1" si="7"/>
        <v>민간조리원</v>
      </c>
      <c r="F26" s="95">
        <f t="shared" ca="1" si="8"/>
        <v>0</v>
      </c>
      <c r="G26" s="49"/>
      <c r="H26" s="49"/>
      <c r="I26" s="49"/>
      <c r="J26" s="151">
        <f t="shared" si="9"/>
        <v>0</v>
      </c>
      <c r="K26" s="151">
        <f t="shared" si="10"/>
        <v>0</v>
      </c>
      <c r="L26" s="151">
        <f t="shared" si="11"/>
        <v>0</v>
      </c>
      <c r="M26" s="23"/>
      <c r="N26" s="23"/>
      <c r="O26" s="23"/>
      <c r="P26" s="34">
        <f t="shared" si="23"/>
        <v>0</v>
      </c>
      <c r="Q26" s="152">
        <f t="shared" si="24"/>
        <v>0</v>
      </c>
      <c r="R26" s="34">
        <f t="shared" si="25"/>
        <v>0</v>
      </c>
      <c r="S26" s="34">
        <f t="shared" si="26"/>
        <v>0</v>
      </c>
      <c r="T26" s="34">
        <f t="shared" si="27"/>
        <v>0</v>
      </c>
      <c r="U26" s="24"/>
      <c r="V26" s="34">
        <f t="shared" si="12"/>
        <v>0</v>
      </c>
      <c r="W26" s="34">
        <f t="shared" si="12"/>
        <v>0</v>
      </c>
      <c r="X26" s="34">
        <f t="shared" si="13"/>
        <v>0</v>
      </c>
      <c r="Y26" s="24"/>
      <c r="Z26" s="24"/>
      <c r="AA26" s="24"/>
      <c r="AB26" s="24"/>
      <c r="AC26" s="24"/>
      <c r="AD26" s="34">
        <f>IF(R26&gt;1060000,INDEX(간이세액표!A:L,MATCH(R26,간이세액표!A:A,3),F26+3),0)</f>
        <v>0</v>
      </c>
      <c r="AE26" s="34">
        <f t="shared" si="14"/>
        <v>0</v>
      </c>
      <c r="AF26" s="46">
        <f t="shared" si="15"/>
        <v>0</v>
      </c>
      <c r="AG26" s="46">
        <f t="shared" si="16"/>
        <v>0</v>
      </c>
      <c r="AH26" s="46">
        <f t="shared" si="17"/>
        <v>0</v>
      </c>
      <c r="AI26" s="46">
        <f t="shared" si="18"/>
        <v>0</v>
      </c>
      <c r="AJ26" s="24"/>
      <c r="AK26" s="24"/>
      <c r="AL26" s="24"/>
      <c r="AN26" s="49">
        <f t="shared" si="19"/>
        <v>0</v>
      </c>
      <c r="AO26" s="49">
        <f>ROUNDDOWN(G26*'4대보험공제요율표'!$D$4,-1)</f>
        <v>0</v>
      </c>
      <c r="AP26" s="49">
        <f>ROUNDDOWN(G26*'4대보험공제요율표'!$D$5,-1)</f>
        <v>0</v>
      </c>
      <c r="AQ26" s="49">
        <f t="shared" si="20"/>
        <v>0</v>
      </c>
      <c r="AR26" s="49">
        <f>ROUNDDOWN(H26*'4대보험공제요율표'!$D$6,-1)</f>
        <v>0</v>
      </c>
      <c r="AS26" s="49">
        <f>ROUNDDOWN(H26*'4대보험공제요율표'!$D$7,-1)</f>
        <v>0</v>
      </c>
      <c r="AT26" s="49">
        <f t="shared" si="21"/>
        <v>0</v>
      </c>
      <c r="AU26" s="49">
        <f>ROUNDDOWN(AR26*'4대보험공제요율표'!$D$8,-1)</f>
        <v>0</v>
      </c>
      <c r="AV26" s="49">
        <f>ROUNDDOWN(AS26*'4대보험공제요율표'!$D$8,-1)</f>
        <v>0</v>
      </c>
      <c r="AW26" s="49">
        <f t="shared" si="22"/>
        <v>0</v>
      </c>
      <c r="AX26" s="49">
        <f>ROUNDDOWN(I26*'4대보험공제요율표'!$D$10,-1)</f>
        <v>0</v>
      </c>
      <c r="AY26" s="49">
        <f>ROUNDDOWN(I26*'4대보험공제요율표'!$D$11,-1)</f>
        <v>0</v>
      </c>
    </row>
    <row r="27" spans="1:51" x14ac:dyDescent="0.3">
      <c r="A27" s="47">
        <v>22</v>
      </c>
      <c r="B27" s="94" t="str">
        <f t="shared" ca="1" si="4"/>
        <v>류혁환</v>
      </c>
      <c r="C27" s="94" t="str">
        <f t="shared" ca="1" si="5"/>
        <v>600629-2******</v>
      </c>
      <c r="D27" s="94" t="str">
        <f t="shared" ca="1" si="6"/>
        <v>121여단 병곡</v>
      </c>
      <c r="E27" s="94" t="str">
        <f t="shared" ca="1" si="7"/>
        <v>민간조리원</v>
      </c>
      <c r="F27" s="95">
        <f t="shared" ca="1" si="8"/>
        <v>1</v>
      </c>
      <c r="G27" s="49"/>
      <c r="H27" s="49"/>
      <c r="I27" s="49"/>
      <c r="J27" s="151">
        <f t="shared" si="9"/>
        <v>0</v>
      </c>
      <c r="K27" s="151">
        <f t="shared" si="10"/>
        <v>0</v>
      </c>
      <c r="L27" s="151">
        <f t="shared" si="11"/>
        <v>0</v>
      </c>
      <c r="M27" s="23"/>
      <c r="N27" s="23"/>
      <c r="O27" s="23"/>
      <c r="P27" s="34">
        <f t="shared" si="23"/>
        <v>0</v>
      </c>
      <c r="Q27" s="152">
        <f t="shared" si="24"/>
        <v>0</v>
      </c>
      <c r="R27" s="34">
        <f t="shared" si="25"/>
        <v>0</v>
      </c>
      <c r="S27" s="34">
        <f t="shared" si="26"/>
        <v>0</v>
      </c>
      <c r="T27" s="34">
        <f t="shared" si="27"/>
        <v>0</v>
      </c>
      <c r="U27" s="24"/>
      <c r="V27" s="34">
        <f t="shared" si="12"/>
        <v>0</v>
      </c>
      <c r="W27" s="34">
        <f t="shared" si="12"/>
        <v>0</v>
      </c>
      <c r="X27" s="34">
        <f t="shared" si="13"/>
        <v>0</v>
      </c>
      <c r="Y27" s="24"/>
      <c r="Z27" s="24"/>
      <c r="AA27" s="24"/>
      <c r="AB27" s="24"/>
      <c r="AC27" s="24"/>
      <c r="AD27" s="34">
        <f>IF(R27&gt;1060000,INDEX(간이세액표!A:L,MATCH(R27,간이세액표!A:A,3),F27+3),0)</f>
        <v>0</v>
      </c>
      <c r="AE27" s="34">
        <f t="shared" si="14"/>
        <v>0</v>
      </c>
      <c r="AF27" s="46">
        <f t="shared" si="15"/>
        <v>0</v>
      </c>
      <c r="AG27" s="46">
        <f t="shared" si="16"/>
        <v>0</v>
      </c>
      <c r="AH27" s="46">
        <f t="shared" si="17"/>
        <v>0</v>
      </c>
      <c r="AI27" s="46">
        <f t="shared" si="18"/>
        <v>0</v>
      </c>
      <c r="AJ27" s="24"/>
      <c r="AK27" s="24"/>
      <c r="AL27" s="24"/>
      <c r="AN27" s="49">
        <f t="shared" si="19"/>
        <v>0</v>
      </c>
      <c r="AO27" s="49">
        <f>ROUNDDOWN(G27*'4대보험공제요율표'!$D$4,-1)</f>
        <v>0</v>
      </c>
      <c r="AP27" s="49">
        <f>ROUNDDOWN(G27*'4대보험공제요율표'!$D$5,-1)</f>
        <v>0</v>
      </c>
      <c r="AQ27" s="49">
        <f t="shared" si="20"/>
        <v>0</v>
      </c>
      <c r="AR27" s="49">
        <f>ROUNDDOWN(H27*'4대보험공제요율표'!$D$6,-1)</f>
        <v>0</v>
      </c>
      <c r="AS27" s="49">
        <f>ROUNDDOWN(H27*'4대보험공제요율표'!$D$7,-1)</f>
        <v>0</v>
      </c>
      <c r="AT27" s="49">
        <f t="shared" si="21"/>
        <v>0</v>
      </c>
      <c r="AU27" s="49">
        <f>ROUNDDOWN(AR27*'4대보험공제요율표'!$D$8,-1)</f>
        <v>0</v>
      </c>
      <c r="AV27" s="49">
        <f>ROUNDDOWN(AS27*'4대보험공제요율표'!$D$8,-1)</f>
        <v>0</v>
      </c>
      <c r="AW27" s="49">
        <f t="shared" si="22"/>
        <v>0</v>
      </c>
      <c r="AX27" s="49">
        <f>ROUNDDOWN(I27*'4대보험공제요율표'!$D$10,-1)</f>
        <v>0</v>
      </c>
      <c r="AY27" s="49">
        <f>ROUNDDOWN(I27*'4대보험공제요율표'!$D$11,-1)</f>
        <v>0</v>
      </c>
    </row>
    <row r="28" spans="1:51" x14ac:dyDescent="0.3">
      <c r="A28" s="47">
        <v>23</v>
      </c>
      <c r="B28" s="94" t="str">
        <f t="shared" ca="1" si="4"/>
        <v>허덕기</v>
      </c>
      <c r="C28" s="94" t="str">
        <f t="shared" ca="1" si="5"/>
        <v>720107-2******</v>
      </c>
      <c r="D28" s="94" t="str">
        <f t="shared" ca="1" si="6"/>
        <v>121여단 3대대</v>
      </c>
      <c r="E28" s="94" t="str">
        <f t="shared" ca="1" si="7"/>
        <v>민간조리원</v>
      </c>
      <c r="F28" s="95">
        <f t="shared" ca="1" si="8"/>
        <v>1</v>
      </c>
      <c r="G28" s="49"/>
      <c r="H28" s="49"/>
      <c r="I28" s="49"/>
      <c r="J28" s="151">
        <f t="shared" si="9"/>
        <v>0</v>
      </c>
      <c r="K28" s="151">
        <f t="shared" si="10"/>
        <v>0</v>
      </c>
      <c r="L28" s="151">
        <f t="shared" si="11"/>
        <v>0</v>
      </c>
      <c r="M28" s="23"/>
      <c r="N28" s="23"/>
      <c r="O28" s="23"/>
      <c r="P28" s="34">
        <f t="shared" si="23"/>
        <v>0</v>
      </c>
      <c r="Q28" s="152">
        <f t="shared" si="24"/>
        <v>0</v>
      </c>
      <c r="R28" s="34">
        <f t="shared" si="25"/>
        <v>0</v>
      </c>
      <c r="S28" s="34">
        <f t="shared" si="26"/>
        <v>0</v>
      </c>
      <c r="T28" s="34">
        <f t="shared" si="27"/>
        <v>0</v>
      </c>
      <c r="U28" s="24"/>
      <c r="V28" s="34">
        <f t="shared" si="12"/>
        <v>0</v>
      </c>
      <c r="W28" s="34">
        <f t="shared" si="12"/>
        <v>0</v>
      </c>
      <c r="X28" s="34">
        <f t="shared" si="13"/>
        <v>0</v>
      </c>
      <c r="Y28" s="24"/>
      <c r="Z28" s="24"/>
      <c r="AA28" s="24"/>
      <c r="AB28" s="24"/>
      <c r="AC28" s="24"/>
      <c r="AD28" s="34">
        <f>IF(R28&gt;1060000,INDEX(간이세액표!A:L,MATCH(R28,간이세액표!A:A,3),F28+3),0)</f>
        <v>0</v>
      </c>
      <c r="AE28" s="34">
        <f t="shared" si="14"/>
        <v>0</v>
      </c>
      <c r="AF28" s="46">
        <f t="shared" si="15"/>
        <v>0</v>
      </c>
      <c r="AG28" s="46">
        <f t="shared" si="16"/>
        <v>0</v>
      </c>
      <c r="AH28" s="46">
        <f t="shared" si="17"/>
        <v>0</v>
      </c>
      <c r="AI28" s="46">
        <f t="shared" si="18"/>
        <v>0</v>
      </c>
      <c r="AJ28" s="24"/>
      <c r="AK28" s="24"/>
      <c r="AL28" s="24"/>
      <c r="AN28" s="49">
        <f t="shared" si="19"/>
        <v>0</v>
      </c>
      <c r="AO28" s="49">
        <f>ROUNDDOWN(G28*'4대보험공제요율표'!$D$4,-1)</f>
        <v>0</v>
      </c>
      <c r="AP28" s="49">
        <f>ROUNDDOWN(G28*'4대보험공제요율표'!$D$5,-1)</f>
        <v>0</v>
      </c>
      <c r="AQ28" s="49">
        <f t="shared" si="20"/>
        <v>0</v>
      </c>
      <c r="AR28" s="49">
        <f>ROUNDDOWN(H28*'4대보험공제요율표'!$D$6,-1)</f>
        <v>0</v>
      </c>
      <c r="AS28" s="49">
        <f>ROUNDDOWN(H28*'4대보험공제요율표'!$D$7,-1)</f>
        <v>0</v>
      </c>
      <c r="AT28" s="49">
        <f t="shared" si="21"/>
        <v>0</v>
      </c>
      <c r="AU28" s="49">
        <f>ROUNDDOWN(AR28*'4대보험공제요율표'!$D$8,-1)</f>
        <v>0</v>
      </c>
      <c r="AV28" s="49">
        <f>ROUNDDOWN(AS28*'4대보험공제요율표'!$D$8,-1)</f>
        <v>0</v>
      </c>
      <c r="AW28" s="49">
        <f t="shared" si="22"/>
        <v>0</v>
      </c>
      <c r="AX28" s="49">
        <f>ROUNDDOWN(I28*'4대보험공제요율표'!$D$10,-1)</f>
        <v>0</v>
      </c>
      <c r="AY28" s="49">
        <f>ROUNDDOWN(I28*'4대보험공제요율표'!$D$11,-1)</f>
        <v>0</v>
      </c>
    </row>
    <row r="29" spans="1:51" x14ac:dyDescent="0.3">
      <c r="A29" s="47">
        <v>24</v>
      </c>
      <c r="B29" s="94" t="str">
        <f t="shared" ca="1" si="4"/>
        <v>김민주</v>
      </c>
      <c r="C29" s="94" t="str">
        <f t="shared" ca="1" si="5"/>
        <v>780310-2******</v>
      </c>
      <c r="D29" s="94" t="str">
        <f t="shared" ca="1" si="6"/>
        <v>121여단 3대대</v>
      </c>
      <c r="E29" s="94" t="str">
        <f t="shared" ca="1" si="7"/>
        <v>민간조리원</v>
      </c>
      <c r="F29" s="95">
        <f t="shared" ca="1" si="8"/>
        <v>0</v>
      </c>
      <c r="G29" s="49"/>
      <c r="H29" s="49"/>
      <c r="I29" s="49"/>
      <c r="J29" s="151">
        <f t="shared" si="9"/>
        <v>0</v>
      </c>
      <c r="K29" s="151">
        <f t="shared" si="10"/>
        <v>0</v>
      </c>
      <c r="L29" s="151">
        <f t="shared" si="11"/>
        <v>0</v>
      </c>
      <c r="M29" s="23"/>
      <c r="N29" s="23"/>
      <c r="O29" s="23"/>
      <c r="P29" s="34">
        <f t="shared" si="23"/>
        <v>0</v>
      </c>
      <c r="Q29" s="152">
        <f t="shared" si="24"/>
        <v>0</v>
      </c>
      <c r="R29" s="34">
        <f t="shared" si="25"/>
        <v>0</v>
      </c>
      <c r="S29" s="34">
        <f t="shared" si="26"/>
        <v>0</v>
      </c>
      <c r="T29" s="34">
        <f t="shared" si="27"/>
        <v>0</v>
      </c>
      <c r="U29" s="24"/>
      <c r="V29" s="34">
        <f t="shared" si="12"/>
        <v>0</v>
      </c>
      <c r="W29" s="34">
        <f t="shared" si="12"/>
        <v>0</v>
      </c>
      <c r="X29" s="34">
        <f t="shared" si="13"/>
        <v>0</v>
      </c>
      <c r="Y29" s="24"/>
      <c r="Z29" s="24"/>
      <c r="AA29" s="24"/>
      <c r="AB29" s="24"/>
      <c r="AC29" s="24"/>
      <c r="AD29" s="34">
        <f>IF(R29&gt;1060000,INDEX(간이세액표!A:L,MATCH(R29,간이세액표!A:A,3),F29+3),0)</f>
        <v>0</v>
      </c>
      <c r="AE29" s="34">
        <f t="shared" si="14"/>
        <v>0</v>
      </c>
      <c r="AF29" s="46">
        <f t="shared" si="15"/>
        <v>0</v>
      </c>
      <c r="AG29" s="46">
        <f t="shared" si="16"/>
        <v>0</v>
      </c>
      <c r="AH29" s="46">
        <f t="shared" si="17"/>
        <v>0</v>
      </c>
      <c r="AI29" s="46">
        <f t="shared" si="18"/>
        <v>0</v>
      </c>
      <c r="AJ29" s="24"/>
      <c r="AK29" s="24"/>
      <c r="AL29" s="24"/>
      <c r="AN29" s="49">
        <f t="shared" si="19"/>
        <v>0</v>
      </c>
      <c r="AO29" s="49">
        <f>ROUNDDOWN(G29*'4대보험공제요율표'!$D$4,-1)</f>
        <v>0</v>
      </c>
      <c r="AP29" s="49">
        <f>ROUNDDOWN(G29*'4대보험공제요율표'!$D$5,-1)</f>
        <v>0</v>
      </c>
      <c r="AQ29" s="49">
        <f t="shared" si="20"/>
        <v>0</v>
      </c>
      <c r="AR29" s="49">
        <f>ROUNDDOWN(H29*'4대보험공제요율표'!$D$6,-1)</f>
        <v>0</v>
      </c>
      <c r="AS29" s="49">
        <f>ROUNDDOWN(H29*'4대보험공제요율표'!$D$7,-1)</f>
        <v>0</v>
      </c>
      <c r="AT29" s="49">
        <f t="shared" si="21"/>
        <v>0</v>
      </c>
      <c r="AU29" s="49">
        <f>ROUNDDOWN(AR29*'4대보험공제요율표'!$D$8,-1)</f>
        <v>0</v>
      </c>
      <c r="AV29" s="49">
        <f>ROUNDDOWN(AS29*'4대보험공제요율표'!$D$8,-1)</f>
        <v>0</v>
      </c>
      <c r="AW29" s="49">
        <f t="shared" si="22"/>
        <v>0</v>
      </c>
      <c r="AX29" s="49">
        <f>ROUNDDOWN(I29*'4대보험공제요율표'!$D$10,-1)</f>
        <v>0</v>
      </c>
      <c r="AY29" s="49">
        <f>ROUNDDOWN(I29*'4대보험공제요율표'!$D$11,-1)</f>
        <v>0</v>
      </c>
    </row>
    <row r="30" spans="1:51" x14ac:dyDescent="0.3">
      <c r="A30" s="47">
        <v>25</v>
      </c>
      <c r="B30" s="94" t="str">
        <f t="shared" ca="1" si="4"/>
        <v>황순남</v>
      </c>
      <c r="C30" s="94" t="str">
        <f t="shared" ca="1" si="5"/>
        <v>691005-2******</v>
      </c>
      <c r="D30" s="94" t="str">
        <f t="shared" ca="1" si="6"/>
        <v>122여단 본부</v>
      </c>
      <c r="E30" s="94" t="str">
        <f t="shared" ca="1" si="7"/>
        <v>민간조리원</v>
      </c>
      <c r="F30" s="95">
        <f t="shared" ca="1" si="8"/>
        <v>1</v>
      </c>
      <c r="G30" s="49"/>
      <c r="H30" s="49"/>
      <c r="I30" s="49"/>
      <c r="J30" s="151">
        <f t="shared" si="9"/>
        <v>0</v>
      </c>
      <c r="K30" s="151">
        <f t="shared" si="10"/>
        <v>0</v>
      </c>
      <c r="L30" s="151">
        <f t="shared" si="11"/>
        <v>0</v>
      </c>
      <c r="M30" s="23"/>
      <c r="N30" s="23"/>
      <c r="O30" s="23"/>
      <c r="P30" s="34">
        <f t="shared" si="23"/>
        <v>0</v>
      </c>
      <c r="Q30" s="152">
        <f t="shared" si="24"/>
        <v>0</v>
      </c>
      <c r="R30" s="34">
        <f t="shared" si="25"/>
        <v>0</v>
      </c>
      <c r="S30" s="34">
        <f t="shared" si="26"/>
        <v>0</v>
      </c>
      <c r="T30" s="34">
        <f t="shared" si="27"/>
        <v>0</v>
      </c>
      <c r="U30" s="24"/>
      <c r="V30" s="34">
        <f t="shared" si="12"/>
        <v>0</v>
      </c>
      <c r="W30" s="34">
        <f t="shared" si="12"/>
        <v>0</v>
      </c>
      <c r="X30" s="34">
        <f t="shared" si="13"/>
        <v>0</v>
      </c>
      <c r="Y30" s="24"/>
      <c r="Z30" s="24"/>
      <c r="AA30" s="24"/>
      <c r="AB30" s="24"/>
      <c r="AC30" s="24"/>
      <c r="AD30" s="34">
        <f>IF(R30&gt;1060000,INDEX(간이세액표!A:L,MATCH(R30,간이세액표!A:A,3),F30+3),0)</f>
        <v>0</v>
      </c>
      <c r="AE30" s="34">
        <f t="shared" si="14"/>
        <v>0</v>
      </c>
      <c r="AF30" s="46">
        <f t="shared" si="15"/>
        <v>0</v>
      </c>
      <c r="AG30" s="46">
        <f t="shared" si="16"/>
        <v>0</v>
      </c>
      <c r="AH30" s="46">
        <f t="shared" si="17"/>
        <v>0</v>
      </c>
      <c r="AI30" s="46">
        <f t="shared" si="18"/>
        <v>0</v>
      </c>
      <c r="AJ30" s="24"/>
      <c r="AK30" s="24"/>
      <c r="AL30" s="24"/>
      <c r="AN30" s="49">
        <f t="shared" si="19"/>
        <v>0</v>
      </c>
      <c r="AO30" s="49">
        <f>ROUNDDOWN(G30*'4대보험공제요율표'!$D$4,-1)</f>
        <v>0</v>
      </c>
      <c r="AP30" s="49">
        <f>ROUNDDOWN(G30*'4대보험공제요율표'!$D$5,-1)</f>
        <v>0</v>
      </c>
      <c r="AQ30" s="49">
        <f t="shared" si="20"/>
        <v>0</v>
      </c>
      <c r="AR30" s="49">
        <f>ROUNDDOWN(H30*'4대보험공제요율표'!$D$6,-1)</f>
        <v>0</v>
      </c>
      <c r="AS30" s="49">
        <f>ROUNDDOWN(H30*'4대보험공제요율표'!$D$7,-1)</f>
        <v>0</v>
      </c>
      <c r="AT30" s="49">
        <f t="shared" si="21"/>
        <v>0</v>
      </c>
      <c r="AU30" s="49">
        <f>ROUNDDOWN(AR30*'4대보험공제요율표'!$D$8,-1)</f>
        <v>0</v>
      </c>
      <c r="AV30" s="49">
        <f>ROUNDDOWN(AS30*'4대보험공제요율표'!$D$8,-1)</f>
        <v>0</v>
      </c>
      <c r="AW30" s="49">
        <f t="shared" si="22"/>
        <v>0</v>
      </c>
      <c r="AX30" s="49">
        <f>ROUNDDOWN(I30*'4대보험공제요율표'!$D$10,-1)</f>
        <v>0</v>
      </c>
      <c r="AY30" s="49">
        <f>ROUNDDOWN(I30*'4대보험공제요율표'!$D$11,-1)</f>
        <v>0</v>
      </c>
    </row>
    <row r="31" spans="1:51" x14ac:dyDescent="0.3">
      <c r="A31" s="47">
        <v>26</v>
      </c>
      <c r="B31" s="94" t="str">
        <f t="shared" ca="1" si="4"/>
        <v>조옥</v>
      </c>
      <c r="C31" s="94" t="str">
        <f t="shared" ca="1" si="5"/>
        <v>601210-2******</v>
      </c>
      <c r="D31" s="94" t="str">
        <f t="shared" ca="1" si="6"/>
        <v>122여단 1대대</v>
      </c>
      <c r="E31" s="94" t="str">
        <f t="shared" ca="1" si="7"/>
        <v>민간조리원</v>
      </c>
      <c r="F31" s="95">
        <f t="shared" ca="1" si="8"/>
        <v>0</v>
      </c>
      <c r="G31" s="49"/>
      <c r="H31" s="49"/>
      <c r="I31" s="49"/>
      <c r="J31" s="151">
        <f t="shared" si="9"/>
        <v>0</v>
      </c>
      <c r="K31" s="151">
        <f t="shared" si="10"/>
        <v>0</v>
      </c>
      <c r="L31" s="151">
        <f t="shared" si="11"/>
        <v>0</v>
      </c>
      <c r="M31" s="23"/>
      <c r="N31" s="23"/>
      <c r="O31" s="23"/>
      <c r="P31" s="34">
        <f t="shared" si="23"/>
        <v>0</v>
      </c>
      <c r="Q31" s="152">
        <f t="shared" si="24"/>
        <v>0</v>
      </c>
      <c r="R31" s="34">
        <f t="shared" si="25"/>
        <v>0</v>
      </c>
      <c r="S31" s="34">
        <f t="shared" si="26"/>
        <v>0</v>
      </c>
      <c r="T31" s="34">
        <f t="shared" si="27"/>
        <v>0</v>
      </c>
      <c r="U31" s="24"/>
      <c r="V31" s="34">
        <f t="shared" si="12"/>
        <v>0</v>
      </c>
      <c r="W31" s="34">
        <f t="shared" si="12"/>
        <v>0</v>
      </c>
      <c r="X31" s="34">
        <f t="shared" si="13"/>
        <v>0</v>
      </c>
      <c r="Y31" s="24"/>
      <c r="Z31" s="24"/>
      <c r="AA31" s="24"/>
      <c r="AB31" s="24"/>
      <c r="AC31" s="24"/>
      <c r="AD31" s="34">
        <f>IF(R31&gt;1060000,INDEX(간이세액표!A:L,MATCH(R31,간이세액표!A:A,3),F31+3),0)</f>
        <v>0</v>
      </c>
      <c r="AE31" s="34">
        <f t="shared" si="14"/>
        <v>0</v>
      </c>
      <c r="AF31" s="46">
        <f t="shared" si="15"/>
        <v>0</v>
      </c>
      <c r="AG31" s="46">
        <f t="shared" si="16"/>
        <v>0</v>
      </c>
      <c r="AH31" s="46">
        <f t="shared" si="17"/>
        <v>0</v>
      </c>
      <c r="AI31" s="46">
        <f t="shared" si="18"/>
        <v>0</v>
      </c>
      <c r="AJ31" s="24"/>
      <c r="AK31" s="24"/>
      <c r="AL31" s="24"/>
      <c r="AN31" s="49">
        <f t="shared" si="19"/>
        <v>0</v>
      </c>
      <c r="AO31" s="49">
        <f>ROUNDDOWN(G31*'4대보험공제요율표'!$D$4,-1)</f>
        <v>0</v>
      </c>
      <c r="AP31" s="49">
        <f>ROUNDDOWN(G31*'4대보험공제요율표'!$D$5,-1)</f>
        <v>0</v>
      </c>
      <c r="AQ31" s="49">
        <f t="shared" si="20"/>
        <v>0</v>
      </c>
      <c r="AR31" s="49">
        <f>ROUNDDOWN(H31*'4대보험공제요율표'!$D$6,-1)</f>
        <v>0</v>
      </c>
      <c r="AS31" s="49">
        <f>ROUNDDOWN(H31*'4대보험공제요율표'!$D$7,-1)</f>
        <v>0</v>
      </c>
      <c r="AT31" s="49">
        <f t="shared" si="21"/>
        <v>0</v>
      </c>
      <c r="AU31" s="49">
        <f>ROUNDDOWN(AR31*'4대보험공제요율표'!$D$8,-1)</f>
        <v>0</v>
      </c>
      <c r="AV31" s="49">
        <f>ROUNDDOWN(AS31*'4대보험공제요율표'!$D$8,-1)</f>
        <v>0</v>
      </c>
      <c r="AW31" s="49">
        <f t="shared" si="22"/>
        <v>0</v>
      </c>
      <c r="AX31" s="49">
        <f>ROUNDDOWN(I31*'4대보험공제요율표'!$D$10,-1)</f>
        <v>0</v>
      </c>
      <c r="AY31" s="49">
        <f>ROUNDDOWN(I31*'4대보험공제요율표'!$D$11,-1)</f>
        <v>0</v>
      </c>
    </row>
    <row r="32" spans="1:51" x14ac:dyDescent="0.3">
      <c r="A32" s="47">
        <v>27</v>
      </c>
      <c r="B32" s="94" t="str">
        <f t="shared" ca="1" si="4"/>
        <v>김태희</v>
      </c>
      <c r="C32" s="94" t="str">
        <f t="shared" ca="1" si="5"/>
        <v>710923-2******</v>
      </c>
      <c r="D32" s="94" t="str">
        <f t="shared" ca="1" si="6"/>
        <v>122여단 2대대</v>
      </c>
      <c r="E32" s="94" t="str">
        <f t="shared" ca="1" si="7"/>
        <v>민간조리원</v>
      </c>
      <c r="F32" s="95">
        <f t="shared" ca="1" si="8"/>
        <v>0</v>
      </c>
      <c r="G32" s="49"/>
      <c r="H32" s="49"/>
      <c r="I32" s="49"/>
      <c r="J32" s="151">
        <f t="shared" si="9"/>
        <v>0</v>
      </c>
      <c r="K32" s="151">
        <f t="shared" si="10"/>
        <v>0</v>
      </c>
      <c r="L32" s="151">
        <f t="shared" si="11"/>
        <v>0</v>
      </c>
      <c r="M32" s="23"/>
      <c r="N32" s="23"/>
      <c r="O32" s="23"/>
      <c r="P32" s="34">
        <f t="shared" si="23"/>
        <v>0</v>
      </c>
      <c r="Q32" s="152">
        <f t="shared" si="24"/>
        <v>0</v>
      </c>
      <c r="R32" s="34">
        <f t="shared" si="25"/>
        <v>0</v>
      </c>
      <c r="S32" s="34">
        <f t="shared" si="26"/>
        <v>0</v>
      </c>
      <c r="T32" s="34">
        <f t="shared" si="27"/>
        <v>0</v>
      </c>
      <c r="U32" s="24"/>
      <c r="V32" s="34">
        <f t="shared" si="12"/>
        <v>0</v>
      </c>
      <c r="W32" s="34">
        <f t="shared" si="12"/>
        <v>0</v>
      </c>
      <c r="X32" s="34">
        <f t="shared" si="13"/>
        <v>0</v>
      </c>
      <c r="Y32" s="24"/>
      <c r="Z32" s="24"/>
      <c r="AA32" s="24"/>
      <c r="AB32" s="24"/>
      <c r="AC32" s="24"/>
      <c r="AD32" s="34">
        <f>IF(R32&gt;1060000,INDEX(간이세액표!A:L,MATCH(R32,간이세액표!A:A,3),F32+3),0)</f>
        <v>0</v>
      </c>
      <c r="AE32" s="34">
        <f t="shared" si="14"/>
        <v>0</v>
      </c>
      <c r="AF32" s="46">
        <f t="shared" si="15"/>
        <v>0</v>
      </c>
      <c r="AG32" s="46">
        <f t="shared" si="16"/>
        <v>0</v>
      </c>
      <c r="AH32" s="46">
        <f t="shared" si="17"/>
        <v>0</v>
      </c>
      <c r="AI32" s="46">
        <f t="shared" si="18"/>
        <v>0</v>
      </c>
      <c r="AJ32" s="24"/>
      <c r="AK32" s="24"/>
      <c r="AL32" s="24"/>
      <c r="AN32" s="49">
        <f t="shared" si="19"/>
        <v>0</v>
      </c>
      <c r="AO32" s="49">
        <f>ROUNDDOWN(G32*'4대보험공제요율표'!$D$4,-1)</f>
        <v>0</v>
      </c>
      <c r="AP32" s="49">
        <f>ROUNDDOWN(G32*'4대보험공제요율표'!$D$5,-1)</f>
        <v>0</v>
      </c>
      <c r="AQ32" s="49">
        <f t="shared" si="20"/>
        <v>0</v>
      </c>
      <c r="AR32" s="49">
        <f>ROUNDDOWN(H32*'4대보험공제요율표'!$D$6,-1)</f>
        <v>0</v>
      </c>
      <c r="AS32" s="49">
        <f>ROUNDDOWN(H32*'4대보험공제요율표'!$D$7,-1)</f>
        <v>0</v>
      </c>
      <c r="AT32" s="49">
        <f t="shared" si="21"/>
        <v>0</v>
      </c>
      <c r="AU32" s="49">
        <f>ROUNDDOWN(AR32*'4대보험공제요율표'!$D$8,-1)</f>
        <v>0</v>
      </c>
      <c r="AV32" s="49">
        <f>ROUNDDOWN(AS32*'4대보험공제요율표'!$D$8,-1)</f>
        <v>0</v>
      </c>
      <c r="AW32" s="49">
        <f t="shared" si="22"/>
        <v>0</v>
      </c>
      <c r="AX32" s="49">
        <f>ROUNDDOWN(I32*'4대보험공제요율표'!$D$10,-1)</f>
        <v>0</v>
      </c>
      <c r="AY32" s="49">
        <f>ROUNDDOWN(I32*'4대보험공제요율표'!$D$11,-1)</f>
        <v>0</v>
      </c>
    </row>
    <row r="33" spans="1:51" x14ac:dyDescent="0.3">
      <c r="A33" s="47">
        <v>28</v>
      </c>
      <c r="B33" s="94" t="str">
        <f t="shared" ca="1" si="4"/>
        <v>임종순</v>
      </c>
      <c r="C33" s="94" t="str">
        <f t="shared" ca="1" si="5"/>
        <v>661218-2******</v>
      </c>
      <c r="D33" s="94" t="str">
        <f t="shared" ca="1" si="6"/>
        <v>122여단 3대대</v>
      </c>
      <c r="E33" s="94" t="str">
        <f t="shared" ca="1" si="7"/>
        <v>민간조리원</v>
      </c>
      <c r="F33" s="95">
        <f t="shared" ca="1" si="8"/>
        <v>2</v>
      </c>
      <c r="G33" s="49"/>
      <c r="H33" s="49"/>
      <c r="I33" s="49"/>
      <c r="J33" s="151">
        <f t="shared" si="9"/>
        <v>0</v>
      </c>
      <c r="K33" s="151">
        <f t="shared" si="10"/>
        <v>0</v>
      </c>
      <c r="L33" s="151">
        <f t="shared" si="11"/>
        <v>0</v>
      </c>
      <c r="M33" s="23"/>
      <c r="N33" s="23"/>
      <c r="O33" s="23"/>
      <c r="P33" s="34">
        <f t="shared" si="23"/>
        <v>0</v>
      </c>
      <c r="Q33" s="152">
        <f t="shared" si="24"/>
        <v>0</v>
      </c>
      <c r="R33" s="34">
        <f t="shared" si="25"/>
        <v>0</v>
      </c>
      <c r="S33" s="34">
        <f t="shared" si="26"/>
        <v>0</v>
      </c>
      <c r="T33" s="34">
        <f t="shared" si="27"/>
        <v>0</v>
      </c>
      <c r="U33" s="24"/>
      <c r="V33" s="34">
        <f t="shared" si="12"/>
        <v>0</v>
      </c>
      <c r="W33" s="34">
        <f t="shared" si="12"/>
        <v>0</v>
      </c>
      <c r="X33" s="34">
        <f t="shared" si="13"/>
        <v>0</v>
      </c>
      <c r="Y33" s="24"/>
      <c r="Z33" s="24"/>
      <c r="AA33" s="24"/>
      <c r="AB33" s="24"/>
      <c r="AC33" s="24"/>
      <c r="AD33" s="34">
        <f>IF(R33&gt;1060000,INDEX(간이세액표!A:L,MATCH(R33,간이세액표!A:A,3),F33+3),0)</f>
        <v>0</v>
      </c>
      <c r="AE33" s="34">
        <f t="shared" si="14"/>
        <v>0</v>
      </c>
      <c r="AF33" s="46">
        <f t="shared" si="15"/>
        <v>0</v>
      </c>
      <c r="AG33" s="46">
        <f t="shared" si="16"/>
        <v>0</v>
      </c>
      <c r="AH33" s="46">
        <f t="shared" si="17"/>
        <v>0</v>
      </c>
      <c r="AI33" s="46">
        <f t="shared" si="18"/>
        <v>0</v>
      </c>
      <c r="AJ33" s="24"/>
      <c r="AK33" s="24"/>
      <c r="AL33" s="24"/>
      <c r="AN33" s="49">
        <f t="shared" si="19"/>
        <v>0</v>
      </c>
      <c r="AO33" s="49">
        <f>ROUNDDOWN(G33*'4대보험공제요율표'!$D$4,-1)</f>
        <v>0</v>
      </c>
      <c r="AP33" s="49">
        <f>ROUNDDOWN(G33*'4대보험공제요율표'!$D$5,-1)</f>
        <v>0</v>
      </c>
      <c r="AQ33" s="49">
        <f t="shared" si="20"/>
        <v>0</v>
      </c>
      <c r="AR33" s="49">
        <f>ROUNDDOWN(H33*'4대보험공제요율표'!$D$6,-1)</f>
        <v>0</v>
      </c>
      <c r="AS33" s="49">
        <f>ROUNDDOWN(H33*'4대보험공제요율표'!$D$7,-1)</f>
        <v>0</v>
      </c>
      <c r="AT33" s="49">
        <f t="shared" si="21"/>
        <v>0</v>
      </c>
      <c r="AU33" s="49">
        <f>ROUNDDOWN(AR33*'4대보험공제요율표'!$D$8,-1)</f>
        <v>0</v>
      </c>
      <c r="AV33" s="49">
        <f>ROUNDDOWN(AS33*'4대보험공제요율표'!$D$8,-1)</f>
        <v>0</v>
      </c>
      <c r="AW33" s="49">
        <f t="shared" si="22"/>
        <v>0</v>
      </c>
      <c r="AX33" s="49">
        <f>ROUNDDOWN(I33*'4대보험공제요율표'!$D$10,-1)</f>
        <v>0</v>
      </c>
      <c r="AY33" s="49">
        <f>ROUNDDOWN(I33*'4대보험공제요율표'!$D$11,-1)</f>
        <v>0</v>
      </c>
    </row>
    <row r="34" spans="1:51" x14ac:dyDescent="0.3">
      <c r="A34" s="47">
        <v>29</v>
      </c>
      <c r="B34" s="94" t="str">
        <f t="shared" ca="1" si="4"/>
        <v>김귀애</v>
      </c>
      <c r="C34" s="94" t="str">
        <f t="shared" ca="1" si="5"/>
        <v>560405-2******</v>
      </c>
      <c r="D34" s="94" t="str">
        <f t="shared" ca="1" si="6"/>
        <v>122여단 월포</v>
      </c>
      <c r="E34" s="94" t="str">
        <f t="shared" ca="1" si="7"/>
        <v>민간조리원</v>
      </c>
      <c r="F34" s="95">
        <f t="shared" ca="1" si="8"/>
        <v>0</v>
      </c>
      <c r="G34" s="49"/>
      <c r="H34" s="49"/>
      <c r="I34" s="49"/>
      <c r="J34" s="151">
        <f t="shared" si="9"/>
        <v>0</v>
      </c>
      <c r="K34" s="151">
        <f t="shared" si="10"/>
        <v>0</v>
      </c>
      <c r="L34" s="151">
        <f t="shared" si="11"/>
        <v>0</v>
      </c>
      <c r="M34" s="23"/>
      <c r="N34" s="23"/>
      <c r="O34" s="23"/>
      <c r="P34" s="34">
        <f t="shared" si="23"/>
        <v>0</v>
      </c>
      <c r="Q34" s="152">
        <f t="shared" si="24"/>
        <v>0</v>
      </c>
      <c r="R34" s="34">
        <f t="shared" si="25"/>
        <v>0</v>
      </c>
      <c r="S34" s="34">
        <f t="shared" si="26"/>
        <v>0</v>
      </c>
      <c r="T34" s="34">
        <f t="shared" si="27"/>
        <v>0</v>
      </c>
      <c r="U34" s="24"/>
      <c r="V34" s="34">
        <f t="shared" si="12"/>
        <v>0</v>
      </c>
      <c r="W34" s="34">
        <f t="shared" si="12"/>
        <v>0</v>
      </c>
      <c r="X34" s="34">
        <f t="shared" si="13"/>
        <v>0</v>
      </c>
      <c r="Y34" s="24"/>
      <c r="Z34" s="24"/>
      <c r="AA34" s="24"/>
      <c r="AB34" s="24"/>
      <c r="AC34" s="24"/>
      <c r="AD34" s="34">
        <f>IF(R34&gt;1060000,INDEX(간이세액표!A:L,MATCH(R34,간이세액표!A:A,3),F34+3),0)</f>
        <v>0</v>
      </c>
      <c r="AE34" s="34">
        <f t="shared" si="14"/>
        <v>0</v>
      </c>
      <c r="AF34" s="46">
        <f t="shared" si="15"/>
        <v>0</v>
      </c>
      <c r="AG34" s="46">
        <f t="shared" si="16"/>
        <v>0</v>
      </c>
      <c r="AH34" s="46">
        <f t="shared" si="17"/>
        <v>0</v>
      </c>
      <c r="AI34" s="46">
        <f t="shared" si="18"/>
        <v>0</v>
      </c>
      <c r="AJ34" s="24"/>
      <c r="AK34" s="24"/>
      <c r="AL34" s="24"/>
      <c r="AN34" s="49">
        <f t="shared" si="19"/>
        <v>0</v>
      </c>
      <c r="AO34" s="49">
        <f>ROUNDDOWN(G34*'4대보험공제요율표'!$D$4,-1)</f>
        <v>0</v>
      </c>
      <c r="AP34" s="49">
        <f>ROUNDDOWN(G34*'4대보험공제요율표'!$D$5,-1)</f>
        <v>0</v>
      </c>
      <c r="AQ34" s="49">
        <f t="shared" si="20"/>
        <v>0</v>
      </c>
      <c r="AR34" s="49">
        <f>ROUNDDOWN(H34*'4대보험공제요율표'!$D$6,-1)</f>
        <v>0</v>
      </c>
      <c r="AS34" s="49">
        <f>ROUNDDOWN(H34*'4대보험공제요율표'!$D$7,-1)</f>
        <v>0</v>
      </c>
      <c r="AT34" s="49">
        <f t="shared" si="21"/>
        <v>0</v>
      </c>
      <c r="AU34" s="49">
        <f>ROUNDDOWN(AR34*'4대보험공제요율표'!$D$8,-1)</f>
        <v>0</v>
      </c>
      <c r="AV34" s="49">
        <f>ROUNDDOWN(AS34*'4대보험공제요율표'!$D$8,-1)</f>
        <v>0</v>
      </c>
      <c r="AW34" s="49">
        <f t="shared" si="22"/>
        <v>0</v>
      </c>
      <c r="AX34" s="49">
        <f>ROUNDDOWN(I34*'4대보험공제요율표'!$D$10,-1)</f>
        <v>0</v>
      </c>
      <c r="AY34" s="49">
        <f>ROUNDDOWN(I34*'4대보험공제요율표'!$D$11,-1)</f>
        <v>0</v>
      </c>
    </row>
    <row r="35" spans="1:51" x14ac:dyDescent="0.3">
      <c r="A35" s="47">
        <v>30</v>
      </c>
      <c r="B35" s="94" t="str">
        <f t="shared" ca="1" si="4"/>
        <v>정영숙</v>
      </c>
      <c r="C35" s="94" t="str">
        <f t="shared" ca="1" si="5"/>
        <v>640821-2******</v>
      </c>
      <c r="D35" s="94" t="str">
        <f t="shared" ca="1" si="6"/>
        <v>122여단 장사</v>
      </c>
      <c r="E35" s="94" t="str">
        <f t="shared" ca="1" si="7"/>
        <v>민간조리원</v>
      </c>
      <c r="F35" s="95">
        <f t="shared" ca="1" si="8"/>
        <v>0</v>
      </c>
      <c r="G35" s="49"/>
      <c r="H35" s="49"/>
      <c r="I35" s="49"/>
      <c r="J35" s="151">
        <f t="shared" si="9"/>
        <v>0</v>
      </c>
      <c r="K35" s="151">
        <f t="shared" si="10"/>
        <v>0</v>
      </c>
      <c r="L35" s="151">
        <f t="shared" si="11"/>
        <v>0</v>
      </c>
      <c r="M35" s="23"/>
      <c r="N35" s="23"/>
      <c r="O35" s="23"/>
      <c r="P35" s="34">
        <f t="shared" si="23"/>
        <v>0</v>
      </c>
      <c r="Q35" s="152">
        <f t="shared" si="24"/>
        <v>0</v>
      </c>
      <c r="R35" s="34">
        <f t="shared" si="25"/>
        <v>0</v>
      </c>
      <c r="S35" s="34">
        <f t="shared" si="26"/>
        <v>0</v>
      </c>
      <c r="T35" s="34">
        <f t="shared" si="27"/>
        <v>0</v>
      </c>
      <c r="U35" s="24"/>
      <c r="V35" s="34">
        <f t="shared" si="12"/>
        <v>0</v>
      </c>
      <c r="W35" s="34">
        <f t="shared" si="12"/>
        <v>0</v>
      </c>
      <c r="X35" s="34">
        <f t="shared" si="13"/>
        <v>0</v>
      </c>
      <c r="Y35" s="24"/>
      <c r="Z35" s="24"/>
      <c r="AA35" s="24"/>
      <c r="AB35" s="24"/>
      <c r="AC35" s="24"/>
      <c r="AD35" s="34">
        <f>IF(R35&gt;1060000,INDEX(간이세액표!A:L,MATCH(R35,간이세액표!A:A,3),F35+3),0)</f>
        <v>0</v>
      </c>
      <c r="AE35" s="34">
        <f t="shared" si="14"/>
        <v>0</v>
      </c>
      <c r="AF35" s="46">
        <f t="shared" si="15"/>
        <v>0</v>
      </c>
      <c r="AG35" s="46">
        <f t="shared" si="16"/>
        <v>0</v>
      </c>
      <c r="AH35" s="46">
        <f t="shared" si="17"/>
        <v>0</v>
      </c>
      <c r="AI35" s="46">
        <f t="shared" si="18"/>
        <v>0</v>
      </c>
      <c r="AJ35" s="24"/>
      <c r="AK35" s="24"/>
      <c r="AL35" s="24"/>
      <c r="AN35" s="49">
        <f t="shared" si="19"/>
        <v>0</v>
      </c>
      <c r="AO35" s="49">
        <f>ROUNDDOWN(G35*'4대보험공제요율표'!$D$4,-1)</f>
        <v>0</v>
      </c>
      <c r="AP35" s="49">
        <f>ROUNDDOWN(G35*'4대보험공제요율표'!$D$5,-1)</f>
        <v>0</v>
      </c>
      <c r="AQ35" s="49">
        <f t="shared" si="20"/>
        <v>0</v>
      </c>
      <c r="AR35" s="49">
        <f>ROUNDDOWN(H35*'4대보험공제요율표'!$D$6,-1)</f>
        <v>0</v>
      </c>
      <c r="AS35" s="49">
        <f>ROUNDDOWN(H35*'4대보험공제요율표'!$D$7,-1)</f>
        <v>0</v>
      </c>
      <c r="AT35" s="49">
        <f t="shared" si="21"/>
        <v>0</v>
      </c>
      <c r="AU35" s="49">
        <f>ROUNDDOWN(AR35*'4대보험공제요율표'!$D$8,-1)</f>
        <v>0</v>
      </c>
      <c r="AV35" s="49">
        <f>ROUNDDOWN(AS35*'4대보험공제요율표'!$D$8,-1)</f>
        <v>0</v>
      </c>
      <c r="AW35" s="49">
        <f t="shared" si="22"/>
        <v>0</v>
      </c>
      <c r="AX35" s="49">
        <f>ROUNDDOWN(I35*'4대보험공제요율표'!$D$10,-1)</f>
        <v>0</v>
      </c>
      <c r="AY35" s="49">
        <f>ROUNDDOWN(I35*'4대보험공제요율표'!$D$11,-1)</f>
        <v>0</v>
      </c>
    </row>
    <row r="36" spans="1:51" x14ac:dyDescent="0.3">
      <c r="A36" s="47">
        <v>31</v>
      </c>
      <c r="B36" s="94" t="str">
        <f t="shared" ca="1" si="4"/>
        <v>권오금</v>
      </c>
      <c r="C36" s="94" t="str">
        <f t="shared" ca="1" si="5"/>
        <v>640501-2******</v>
      </c>
      <c r="D36" s="94" t="str">
        <f t="shared" ca="1" si="6"/>
        <v>122여단 4대대</v>
      </c>
      <c r="E36" s="94" t="str">
        <f t="shared" ca="1" si="7"/>
        <v>민간조리원</v>
      </c>
      <c r="F36" s="95">
        <f t="shared" ca="1" si="8"/>
        <v>1</v>
      </c>
      <c r="G36" s="49"/>
      <c r="H36" s="49"/>
      <c r="I36" s="49"/>
      <c r="J36" s="151">
        <f t="shared" si="9"/>
        <v>0</v>
      </c>
      <c r="K36" s="151">
        <f t="shared" si="10"/>
        <v>0</v>
      </c>
      <c r="L36" s="151">
        <f t="shared" si="11"/>
        <v>0</v>
      </c>
      <c r="M36" s="23"/>
      <c r="N36" s="23"/>
      <c r="O36" s="23"/>
      <c r="P36" s="34">
        <f t="shared" si="23"/>
        <v>0</v>
      </c>
      <c r="Q36" s="152">
        <f t="shared" si="24"/>
        <v>0</v>
      </c>
      <c r="R36" s="34">
        <f t="shared" si="25"/>
        <v>0</v>
      </c>
      <c r="S36" s="34">
        <f t="shared" si="26"/>
        <v>0</v>
      </c>
      <c r="T36" s="34">
        <f t="shared" si="27"/>
        <v>0</v>
      </c>
      <c r="U36" s="24"/>
      <c r="V36" s="34">
        <f t="shared" si="12"/>
        <v>0</v>
      </c>
      <c r="W36" s="34">
        <f t="shared" si="12"/>
        <v>0</v>
      </c>
      <c r="X36" s="34">
        <f t="shared" si="13"/>
        <v>0</v>
      </c>
      <c r="Y36" s="24"/>
      <c r="Z36" s="24"/>
      <c r="AA36" s="24"/>
      <c r="AB36" s="24"/>
      <c r="AC36" s="24"/>
      <c r="AD36" s="34">
        <f>IF(R36&gt;1060000,INDEX(간이세액표!A:L,MATCH(R36,간이세액표!A:A,3),F36+3),0)</f>
        <v>0</v>
      </c>
      <c r="AE36" s="34">
        <f t="shared" si="14"/>
        <v>0</v>
      </c>
      <c r="AF36" s="46">
        <f t="shared" si="15"/>
        <v>0</v>
      </c>
      <c r="AG36" s="46">
        <f t="shared" si="16"/>
        <v>0</v>
      </c>
      <c r="AH36" s="46">
        <f t="shared" si="17"/>
        <v>0</v>
      </c>
      <c r="AI36" s="46">
        <f t="shared" si="18"/>
        <v>0</v>
      </c>
      <c r="AJ36" s="24"/>
      <c r="AK36" s="24"/>
      <c r="AL36" s="24"/>
      <c r="AN36" s="49">
        <f t="shared" si="19"/>
        <v>0</v>
      </c>
      <c r="AO36" s="49">
        <f>ROUNDDOWN(G36*'4대보험공제요율표'!$D$4,-1)</f>
        <v>0</v>
      </c>
      <c r="AP36" s="49">
        <f>ROUNDDOWN(G36*'4대보험공제요율표'!$D$5,-1)</f>
        <v>0</v>
      </c>
      <c r="AQ36" s="49">
        <f t="shared" si="20"/>
        <v>0</v>
      </c>
      <c r="AR36" s="49">
        <f>ROUNDDOWN(H36*'4대보험공제요율표'!$D$6,-1)</f>
        <v>0</v>
      </c>
      <c r="AS36" s="49">
        <f>ROUNDDOWN(H36*'4대보험공제요율표'!$D$7,-1)</f>
        <v>0</v>
      </c>
      <c r="AT36" s="49">
        <f t="shared" si="21"/>
        <v>0</v>
      </c>
      <c r="AU36" s="49">
        <f>ROUNDDOWN(AR36*'4대보험공제요율표'!$D$8,-1)</f>
        <v>0</v>
      </c>
      <c r="AV36" s="49">
        <f>ROUNDDOWN(AS36*'4대보험공제요율표'!$D$8,-1)</f>
        <v>0</v>
      </c>
      <c r="AW36" s="49">
        <f t="shared" si="22"/>
        <v>0</v>
      </c>
      <c r="AX36" s="49">
        <f>ROUNDDOWN(I36*'4대보험공제요율표'!$D$10,-1)</f>
        <v>0</v>
      </c>
      <c r="AY36" s="49">
        <f>ROUNDDOWN(I36*'4대보험공제요율표'!$D$11,-1)</f>
        <v>0</v>
      </c>
    </row>
    <row r="37" spans="1:51" x14ac:dyDescent="0.3">
      <c r="A37" s="47">
        <v>32</v>
      </c>
      <c r="B37" s="94" t="str">
        <f t="shared" ca="1" si="4"/>
        <v>이명희</v>
      </c>
      <c r="C37" s="94" t="str">
        <f t="shared" ca="1" si="5"/>
        <v>670504-2******</v>
      </c>
      <c r="D37" s="94" t="str">
        <f t="shared" ca="1" si="6"/>
        <v>122여단 5대대</v>
      </c>
      <c r="E37" s="94" t="str">
        <f t="shared" ca="1" si="7"/>
        <v>민간조리원</v>
      </c>
      <c r="F37" s="95">
        <f t="shared" ca="1" si="8"/>
        <v>0</v>
      </c>
      <c r="G37" s="49"/>
      <c r="H37" s="49"/>
      <c r="I37" s="49"/>
      <c r="J37" s="151">
        <f t="shared" si="9"/>
        <v>0</v>
      </c>
      <c r="K37" s="151">
        <f t="shared" si="10"/>
        <v>0</v>
      </c>
      <c r="L37" s="151">
        <f t="shared" si="11"/>
        <v>0</v>
      </c>
      <c r="M37" s="23"/>
      <c r="N37" s="23"/>
      <c r="O37" s="23"/>
      <c r="P37" s="34">
        <f t="shared" si="23"/>
        <v>0</v>
      </c>
      <c r="Q37" s="152">
        <f t="shared" si="24"/>
        <v>0</v>
      </c>
      <c r="R37" s="34">
        <f t="shared" si="25"/>
        <v>0</v>
      </c>
      <c r="S37" s="34">
        <f t="shared" si="26"/>
        <v>0</v>
      </c>
      <c r="T37" s="34">
        <f t="shared" si="27"/>
        <v>0</v>
      </c>
      <c r="U37" s="24"/>
      <c r="V37" s="34">
        <f t="shared" si="12"/>
        <v>0</v>
      </c>
      <c r="W37" s="34">
        <f t="shared" si="12"/>
        <v>0</v>
      </c>
      <c r="X37" s="34">
        <f t="shared" si="13"/>
        <v>0</v>
      </c>
      <c r="Y37" s="24"/>
      <c r="Z37" s="24"/>
      <c r="AA37" s="24"/>
      <c r="AB37" s="24"/>
      <c r="AC37" s="24"/>
      <c r="AD37" s="34">
        <f>IF(R37&gt;1060000,INDEX(간이세액표!A:L,MATCH(R37,간이세액표!A:A,3),F37+3),0)</f>
        <v>0</v>
      </c>
      <c r="AE37" s="34">
        <f t="shared" si="14"/>
        <v>0</v>
      </c>
      <c r="AF37" s="46">
        <f t="shared" si="15"/>
        <v>0</v>
      </c>
      <c r="AG37" s="46">
        <f t="shared" si="16"/>
        <v>0</v>
      </c>
      <c r="AH37" s="46">
        <f t="shared" si="17"/>
        <v>0</v>
      </c>
      <c r="AI37" s="46">
        <f t="shared" si="18"/>
        <v>0</v>
      </c>
      <c r="AJ37" s="24"/>
      <c r="AK37" s="24"/>
      <c r="AL37" s="24"/>
      <c r="AN37" s="49">
        <f t="shared" si="19"/>
        <v>0</v>
      </c>
      <c r="AO37" s="49">
        <f>ROUNDDOWN(G37*'4대보험공제요율표'!$D$4,-1)</f>
        <v>0</v>
      </c>
      <c r="AP37" s="49">
        <f>ROUNDDOWN(G37*'4대보험공제요율표'!$D$5,-1)</f>
        <v>0</v>
      </c>
      <c r="AQ37" s="49">
        <f t="shared" si="20"/>
        <v>0</v>
      </c>
      <c r="AR37" s="49">
        <f>ROUNDDOWN(H37*'4대보험공제요율표'!$D$6,-1)</f>
        <v>0</v>
      </c>
      <c r="AS37" s="49">
        <f>ROUNDDOWN(H37*'4대보험공제요율표'!$D$7,-1)</f>
        <v>0</v>
      </c>
      <c r="AT37" s="49">
        <f t="shared" si="21"/>
        <v>0</v>
      </c>
      <c r="AU37" s="49">
        <f>ROUNDDOWN(AR37*'4대보험공제요율표'!$D$8,-1)</f>
        <v>0</v>
      </c>
      <c r="AV37" s="49">
        <f>ROUNDDOWN(AS37*'4대보험공제요율표'!$D$8,-1)</f>
        <v>0</v>
      </c>
      <c r="AW37" s="49">
        <f t="shared" si="22"/>
        <v>0</v>
      </c>
      <c r="AX37" s="49">
        <f>ROUNDDOWN(I37*'4대보험공제요율표'!$D$10,-1)</f>
        <v>0</v>
      </c>
      <c r="AY37" s="49">
        <f>ROUNDDOWN(I37*'4대보험공제요율표'!$D$11,-1)</f>
        <v>0</v>
      </c>
    </row>
    <row r="38" spans="1:51" x14ac:dyDescent="0.3">
      <c r="A38" s="47">
        <v>33</v>
      </c>
      <c r="B38" s="94" t="str">
        <f t="shared" ca="1" si="4"/>
        <v>손옥순</v>
      </c>
      <c r="C38" s="94" t="str">
        <f t="shared" ca="1" si="5"/>
        <v>660313-2******</v>
      </c>
      <c r="D38" s="94" t="str">
        <f t="shared" ca="1" si="6"/>
        <v>123여단 본부</v>
      </c>
      <c r="E38" s="94" t="str">
        <f t="shared" ca="1" si="7"/>
        <v>민간조리원</v>
      </c>
      <c r="F38" s="95">
        <f t="shared" ca="1" si="8"/>
        <v>1</v>
      </c>
      <c r="G38" s="49"/>
      <c r="H38" s="49"/>
      <c r="I38" s="49"/>
      <c r="J38" s="151">
        <f t="shared" si="9"/>
        <v>0</v>
      </c>
      <c r="K38" s="151">
        <f t="shared" si="10"/>
        <v>0</v>
      </c>
      <c r="L38" s="151">
        <f t="shared" si="11"/>
        <v>0</v>
      </c>
      <c r="M38" s="23"/>
      <c r="N38" s="23"/>
      <c r="O38" s="23"/>
      <c r="P38" s="34">
        <f t="shared" si="23"/>
        <v>0</v>
      </c>
      <c r="Q38" s="152">
        <f t="shared" si="24"/>
        <v>0</v>
      </c>
      <c r="R38" s="34">
        <f t="shared" si="25"/>
        <v>0</v>
      </c>
      <c r="S38" s="34">
        <f t="shared" si="26"/>
        <v>0</v>
      </c>
      <c r="T38" s="34">
        <f t="shared" si="27"/>
        <v>0</v>
      </c>
      <c r="U38" s="24"/>
      <c r="V38" s="34">
        <f t="shared" si="12"/>
        <v>0</v>
      </c>
      <c r="W38" s="34">
        <f t="shared" si="12"/>
        <v>0</v>
      </c>
      <c r="X38" s="34">
        <f t="shared" si="13"/>
        <v>0</v>
      </c>
      <c r="Y38" s="24"/>
      <c r="Z38" s="24"/>
      <c r="AA38" s="24"/>
      <c r="AB38" s="24"/>
      <c r="AC38" s="24"/>
      <c r="AD38" s="34">
        <f>IF(R38&gt;1060000,INDEX(간이세액표!A:L,MATCH(R38,간이세액표!A:A,3),F38+3),0)</f>
        <v>0</v>
      </c>
      <c r="AE38" s="34">
        <f t="shared" si="14"/>
        <v>0</v>
      </c>
      <c r="AF38" s="46">
        <f t="shared" si="15"/>
        <v>0</v>
      </c>
      <c r="AG38" s="46">
        <f t="shared" si="16"/>
        <v>0</v>
      </c>
      <c r="AH38" s="46">
        <f t="shared" si="17"/>
        <v>0</v>
      </c>
      <c r="AI38" s="46">
        <f t="shared" si="18"/>
        <v>0</v>
      </c>
      <c r="AJ38" s="24"/>
      <c r="AK38" s="24"/>
      <c r="AL38" s="24"/>
      <c r="AN38" s="49">
        <f t="shared" si="19"/>
        <v>0</v>
      </c>
      <c r="AO38" s="49">
        <f>ROUNDDOWN(G38*'4대보험공제요율표'!$D$4,-1)</f>
        <v>0</v>
      </c>
      <c r="AP38" s="49">
        <f>ROUNDDOWN(G38*'4대보험공제요율표'!$D$5,-1)</f>
        <v>0</v>
      </c>
      <c r="AQ38" s="49">
        <f t="shared" si="20"/>
        <v>0</v>
      </c>
      <c r="AR38" s="49">
        <f>ROUNDDOWN(H38*'4대보험공제요율표'!$D$6,-1)</f>
        <v>0</v>
      </c>
      <c r="AS38" s="49">
        <f>ROUNDDOWN(H38*'4대보험공제요율표'!$D$7,-1)</f>
        <v>0</v>
      </c>
      <c r="AT38" s="49">
        <f t="shared" si="21"/>
        <v>0</v>
      </c>
      <c r="AU38" s="49">
        <f>ROUNDDOWN(AR38*'4대보험공제요율표'!$D$8,-1)</f>
        <v>0</v>
      </c>
      <c r="AV38" s="49">
        <f>ROUNDDOWN(AS38*'4대보험공제요율표'!$D$8,-1)</f>
        <v>0</v>
      </c>
      <c r="AW38" s="49">
        <f t="shared" si="22"/>
        <v>0</v>
      </c>
      <c r="AX38" s="49">
        <f>ROUNDDOWN(I38*'4대보험공제요율표'!$D$10,-1)</f>
        <v>0</v>
      </c>
      <c r="AY38" s="49">
        <f>ROUNDDOWN(I38*'4대보험공제요율표'!$D$11,-1)</f>
        <v>0</v>
      </c>
    </row>
    <row r="39" spans="1:51" x14ac:dyDescent="0.3">
      <c r="A39" s="47">
        <v>34</v>
      </c>
      <c r="B39" s="94" t="str">
        <f t="shared" ca="1" si="4"/>
        <v>이영미</v>
      </c>
      <c r="C39" s="94" t="str">
        <f t="shared" ca="1" si="5"/>
        <v>701226-2******</v>
      </c>
      <c r="D39" s="94" t="str">
        <f t="shared" ca="1" si="6"/>
        <v>123여단 본부</v>
      </c>
      <c r="E39" s="94" t="str">
        <f t="shared" ca="1" si="7"/>
        <v>민간조리원</v>
      </c>
      <c r="F39" s="95">
        <f t="shared" ca="1" si="8"/>
        <v>0</v>
      </c>
      <c r="G39" s="49"/>
      <c r="H39" s="49"/>
      <c r="I39" s="49"/>
      <c r="J39" s="151">
        <f t="shared" si="9"/>
        <v>0</v>
      </c>
      <c r="K39" s="151">
        <f t="shared" si="10"/>
        <v>0</v>
      </c>
      <c r="L39" s="151">
        <f t="shared" si="11"/>
        <v>0</v>
      </c>
      <c r="M39" s="23"/>
      <c r="N39" s="23"/>
      <c r="O39" s="23"/>
      <c r="P39" s="34">
        <f t="shared" si="23"/>
        <v>0</v>
      </c>
      <c r="Q39" s="152">
        <f t="shared" si="24"/>
        <v>0</v>
      </c>
      <c r="R39" s="34">
        <f t="shared" si="25"/>
        <v>0</v>
      </c>
      <c r="S39" s="34">
        <f t="shared" si="26"/>
        <v>0</v>
      </c>
      <c r="T39" s="34">
        <f t="shared" si="27"/>
        <v>0</v>
      </c>
      <c r="U39" s="24"/>
      <c r="V39" s="34">
        <f t="shared" si="12"/>
        <v>0</v>
      </c>
      <c r="W39" s="34">
        <f t="shared" si="12"/>
        <v>0</v>
      </c>
      <c r="X39" s="34">
        <f t="shared" si="13"/>
        <v>0</v>
      </c>
      <c r="Y39" s="24"/>
      <c r="Z39" s="24"/>
      <c r="AA39" s="24"/>
      <c r="AB39" s="24"/>
      <c r="AC39" s="24"/>
      <c r="AD39" s="34">
        <f>IF(R39&gt;1060000,INDEX(간이세액표!A:L,MATCH(R39,간이세액표!A:A,3),F39+3),0)</f>
        <v>0</v>
      </c>
      <c r="AE39" s="34">
        <f t="shared" si="14"/>
        <v>0</v>
      </c>
      <c r="AF39" s="46">
        <f t="shared" si="15"/>
        <v>0</v>
      </c>
      <c r="AG39" s="46">
        <f t="shared" si="16"/>
        <v>0</v>
      </c>
      <c r="AH39" s="46">
        <f t="shared" si="17"/>
        <v>0</v>
      </c>
      <c r="AI39" s="46">
        <f t="shared" si="18"/>
        <v>0</v>
      </c>
      <c r="AJ39" s="24"/>
      <c r="AK39" s="24"/>
      <c r="AL39" s="24"/>
      <c r="AN39" s="49">
        <f t="shared" si="19"/>
        <v>0</v>
      </c>
      <c r="AO39" s="49">
        <f>ROUNDDOWN(G39*'4대보험공제요율표'!$D$4,-1)</f>
        <v>0</v>
      </c>
      <c r="AP39" s="49">
        <f>ROUNDDOWN(G39*'4대보험공제요율표'!$D$5,-1)</f>
        <v>0</v>
      </c>
      <c r="AQ39" s="49">
        <f t="shared" si="20"/>
        <v>0</v>
      </c>
      <c r="AR39" s="49">
        <f>ROUNDDOWN(H39*'4대보험공제요율표'!$D$6,-1)</f>
        <v>0</v>
      </c>
      <c r="AS39" s="49">
        <f>ROUNDDOWN(H39*'4대보험공제요율표'!$D$7,-1)</f>
        <v>0</v>
      </c>
      <c r="AT39" s="49">
        <f t="shared" si="21"/>
        <v>0</v>
      </c>
      <c r="AU39" s="49">
        <f>ROUNDDOWN(AR39*'4대보험공제요율표'!$D$8,-1)</f>
        <v>0</v>
      </c>
      <c r="AV39" s="49">
        <f>ROUNDDOWN(AS39*'4대보험공제요율표'!$D$8,-1)</f>
        <v>0</v>
      </c>
      <c r="AW39" s="49">
        <f t="shared" si="22"/>
        <v>0</v>
      </c>
      <c r="AX39" s="49">
        <f>ROUNDDOWN(I39*'4대보험공제요율표'!$D$10,-1)</f>
        <v>0</v>
      </c>
      <c r="AY39" s="49">
        <f>ROUNDDOWN(I39*'4대보험공제요율표'!$D$11,-1)</f>
        <v>0</v>
      </c>
    </row>
    <row r="40" spans="1:51" x14ac:dyDescent="0.3">
      <c r="A40" s="47">
        <v>35</v>
      </c>
      <c r="B40" s="94" t="str">
        <f t="shared" ca="1" si="4"/>
        <v>안성애</v>
      </c>
      <c r="C40" s="94" t="str">
        <f t="shared" ca="1" si="5"/>
        <v>740913-2******</v>
      </c>
      <c r="D40" s="94" t="str">
        <f t="shared" ca="1" si="6"/>
        <v>123여단 2대대</v>
      </c>
      <c r="E40" s="94" t="str">
        <f t="shared" ca="1" si="7"/>
        <v>민간조리원</v>
      </c>
      <c r="F40" s="95">
        <f t="shared" ca="1" si="8"/>
        <v>1</v>
      </c>
      <c r="G40" s="49"/>
      <c r="H40" s="49"/>
      <c r="I40" s="49"/>
      <c r="J40" s="151">
        <f t="shared" si="9"/>
        <v>0</v>
      </c>
      <c r="K40" s="151">
        <f t="shared" si="10"/>
        <v>0</v>
      </c>
      <c r="L40" s="151">
        <f t="shared" si="11"/>
        <v>0</v>
      </c>
      <c r="M40" s="23"/>
      <c r="N40" s="23"/>
      <c r="O40" s="23"/>
      <c r="P40" s="34">
        <f t="shared" si="23"/>
        <v>0</v>
      </c>
      <c r="Q40" s="152">
        <f t="shared" si="24"/>
        <v>0</v>
      </c>
      <c r="R40" s="34">
        <f t="shared" si="25"/>
        <v>0</v>
      </c>
      <c r="S40" s="34">
        <f t="shared" si="26"/>
        <v>0</v>
      </c>
      <c r="T40" s="34">
        <f t="shared" si="27"/>
        <v>0</v>
      </c>
      <c r="U40" s="24"/>
      <c r="V40" s="34">
        <f t="shared" si="12"/>
        <v>0</v>
      </c>
      <c r="W40" s="34">
        <f t="shared" si="12"/>
        <v>0</v>
      </c>
      <c r="X40" s="34">
        <f t="shared" si="13"/>
        <v>0</v>
      </c>
      <c r="Y40" s="24"/>
      <c r="Z40" s="24"/>
      <c r="AA40" s="24"/>
      <c r="AB40" s="24"/>
      <c r="AC40" s="24"/>
      <c r="AD40" s="34">
        <f>IF(R40&gt;1060000,INDEX(간이세액표!A:L,MATCH(R40,간이세액표!A:A,3),F40+3),0)</f>
        <v>0</v>
      </c>
      <c r="AE40" s="34">
        <f t="shared" si="14"/>
        <v>0</v>
      </c>
      <c r="AF40" s="46">
        <f t="shared" si="15"/>
        <v>0</v>
      </c>
      <c r="AG40" s="46">
        <f t="shared" si="16"/>
        <v>0</v>
      </c>
      <c r="AH40" s="46">
        <f t="shared" si="17"/>
        <v>0</v>
      </c>
      <c r="AI40" s="46">
        <f t="shared" si="18"/>
        <v>0</v>
      </c>
      <c r="AJ40" s="24"/>
      <c r="AK40" s="24"/>
      <c r="AL40" s="24"/>
      <c r="AN40" s="49">
        <f t="shared" si="19"/>
        <v>0</v>
      </c>
      <c r="AO40" s="49">
        <f>ROUNDDOWN(G40*'4대보험공제요율표'!$D$4,-1)</f>
        <v>0</v>
      </c>
      <c r="AP40" s="49">
        <f>ROUNDDOWN(G40*'4대보험공제요율표'!$D$5,-1)</f>
        <v>0</v>
      </c>
      <c r="AQ40" s="49">
        <f t="shared" si="20"/>
        <v>0</v>
      </c>
      <c r="AR40" s="49">
        <f>ROUNDDOWN(H40*'4대보험공제요율표'!$D$6,-1)</f>
        <v>0</v>
      </c>
      <c r="AS40" s="49">
        <f>ROUNDDOWN(H40*'4대보험공제요율표'!$D$7,-1)</f>
        <v>0</v>
      </c>
      <c r="AT40" s="49">
        <f t="shared" si="21"/>
        <v>0</v>
      </c>
      <c r="AU40" s="49">
        <f>ROUNDDOWN(AR40*'4대보험공제요율표'!$D$8,-1)</f>
        <v>0</v>
      </c>
      <c r="AV40" s="49">
        <f>ROUNDDOWN(AS40*'4대보험공제요율표'!$D$8,-1)</f>
        <v>0</v>
      </c>
      <c r="AW40" s="49">
        <f t="shared" si="22"/>
        <v>0</v>
      </c>
      <c r="AX40" s="49">
        <f>ROUNDDOWN(I40*'4대보험공제요율표'!$D$10,-1)</f>
        <v>0</v>
      </c>
      <c r="AY40" s="49">
        <f>ROUNDDOWN(I40*'4대보험공제요율표'!$D$11,-1)</f>
        <v>0</v>
      </c>
    </row>
    <row r="41" spans="1:51" x14ac:dyDescent="0.3">
      <c r="A41" s="47">
        <v>36</v>
      </c>
      <c r="B41" s="94" t="str">
        <f t="shared" ca="1" si="4"/>
        <v>박순정</v>
      </c>
      <c r="C41" s="94" t="str">
        <f t="shared" ca="1" si="5"/>
        <v>710912-2******</v>
      </c>
      <c r="D41" s="94" t="str">
        <f t="shared" ca="1" si="6"/>
        <v>123여단 3대대</v>
      </c>
      <c r="E41" s="94" t="str">
        <f t="shared" ca="1" si="7"/>
        <v>민간조리원</v>
      </c>
      <c r="F41" s="95">
        <f t="shared" ca="1" si="8"/>
        <v>0</v>
      </c>
      <c r="G41" s="49"/>
      <c r="H41" s="49"/>
      <c r="I41" s="49"/>
      <c r="J41" s="151">
        <f t="shared" si="9"/>
        <v>0</v>
      </c>
      <c r="K41" s="151">
        <f t="shared" si="10"/>
        <v>0</v>
      </c>
      <c r="L41" s="151">
        <f t="shared" si="11"/>
        <v>0</v>
      </c>
      <c r="M41" s="23"/>
      <c r="N41" s="23"/>
      <c r="O41" s="23"/>
      <c r="P41" s="34">
        <f t="shared" si="23"/>
        <v>0</v>
      </c>
      <c r="Q41" s="152">
        <f t="shared" si="24"/>
        <v>0</v>
      </c>
      <c r="R41" s="34">
        <f t="shared" si="25"/>
        <v>0</v>
      </c>
      <c r="S41" s="34">
        <f t="shared" si="26"/>
        <v>0</v>
      </c>
      <c r="T41" s="34">
        <f t="shared" si="27"/>
        <v>0</v>
      </c>
      <c r="U41" s="24"/>
      <c r="V41" s="34">
        <f t="shared" si="12"/>
        <v>0</v>
      </c>
      <c r="W41" s="34">
        <f t="shared" si="12"/>
        <v>0</v>
      </c>
      <c r="X41" s="34">
        <f t="shared" si="13"/>
        <v>0</v>
      </c>
      <c r="Y41" s="24"/>
      <c r="Z41" s="24"/>
      <c r="AA41" s="24"/>
      <c r="AB41" s="24"/>
      <c r="AC41" s="24"/>
      <c r="AD41" s="34">
        <f>IF(R41&gt;1060000,INDEX(간이세액표!A:L,MATCH(R41,간이세액표!A:A,3),F41+3),0)</f>
        <v>0</v>
      </c>
      <c r="AE41" s="34">
        <f t="shared" si="14"/>
        <v>0</v>
      </c>
      <c r="AF41" s="46">
        <f t="shared" si="15"/>
        <v>0</v>
      </c>
      <c r="AG41" s="46">
        <f t="shared" si="16"/>
        <v>0</v>
      </c>
      <c r="AH41" s="46">
        <f t="shared" si="17"/>
        <v>0</v>
      </c>
      <c r="AI41" s="46">
        <f t="shared" si="18"/>
        <v>0</v>
      </c>
      <c r="AJ41" s="24"/>
      <c r="AK41" s="24"/>
      <c r="AL41" s="24"/>
      <c r="AN41" s="49">
        <f t="shared" si="19"/>
        <v>0</v>
      </c>
      <c r="AO41" s="49">
        <f>ROUNDDOWN(G41*'4대보험공제요율표'!$D$4,-1)</f>
        <v>0</v>
      </c>
      <c r="AP41" s="49">
        <f>ROUNDDOWN(G41*'4대보험공제요율표'!$D$5,-1)</f>
        <v>0</v>
      </c>
      <c r="AQ41" s="49">
        <f t="shared" si="20"/>
        <v>0</v>
      </c>
      <c r="AR41" s="49">
        <f>ROUNDDOWN(H41*'4대보험공제요율표'!$D$6,-1)</f>
        <v>0</v>
      </c>
      <c r="AS41" s="49">
        <f>ROUNDDOWN(H41*'4대보험공제요율표'!$D$7,-1)</f>
        <v>0</v>
      </c>
      <c r="AT41" s="49">
        <f t="shared" si="21"/>
        <v>0</v>
      </c>
      <c r="AU41" s="49">
        <f>ROUNDDOWN(AR41*'4대보험공제요율표'!$D$8,-1)</f>
        <v>0</v>
      </c>
      <c r="AV41" s="49">
        <f>ROUNDDOWN(AS41*'4대보험공제요율표'!$D$8,-1)</f>
        <v>0</v>
      </c>
      <c r="AW41" s="49">
        <f t="shared" si="22"/>
        <v>0</v>
      </c>
      <c r="AX41" s="49">
        <f>ROUNDDOWN(I41*'4대보험공제요율표'!$D$10,-1)</f>
        <v>0</v>
      </c>
      <c r="AY41" s="49">
        <f>ROUNDDOWN(I41*'4대보험공제요율표'!$D$11,-1)</f>
        <v>0</v>
      </c>
    </row>
    <row r="42" spans="1:51" x14ac:dyDescent="0.3">
      <c r="A42" s="47">
        <v>37</v>
      </c>
      <c r="B42" s="94" t="str">
        <f t="shared" ca="1" si="4"/>
        <v>송금연</v>
      </c>
      <c r="C42" s="94" t="str">
        <f t="shared" ca="1" si="5"/>
        <v>740111-2******</v>
      </c>
      <c r="D42" s="94" t="str">
        <f t="shared" ca="1" si="6"/>
        <v>123여단 3대대</v>
      </c>
      <c r="E42" s="94" t="str">
        <f t="shared" ca="1" si="7"/>
        <v>민간조리원</v>
      </c>
      <c r="F42" s="95">
        <f t="shared" ca="1" si="8"/>
        <v>0</v>
      </c>
      <c r="G42" s="49"/>
      <c r="H42" s="49"/>
      <c r="I42" s="49"/>
      <c r="J42" s="151">
        <f t="shared" si="9"/>
        <v>0</v>
      </c>
      <c r="K42" s="151">
        <f t="shared" si="10"/>
        <v>0</v>
      </c>
      <c r="L42" s="151">
        <f t="shared" si="11"/>
        <v>0</v>
      </c>
      <c r="M42" s="23"/>
      <c r="N42" s="23"/>
      <c r="O42" s="23"/>
      <c r="P42" s="34">
        <f t="shared" si="23"/>
        <v>0</v>
      </c>
      <c r="Q42" s="152">
        <f t="shared" si="24"/>
        <v>0</v>
      </c>
      <c r="R42" s="34">
        <f t="shared" si="25"/>
        <v>0</v>
      </c>
      <c r="S42" s="34">
        <f t="shared" si="26"/>
        <v>0</v>
      </c>
      <c r="T42" s="34">
        <f t="shared" si="27"/>
        <v>0</v>
      </c>
      <c r="U42" s="24"/>
      <c r="V42" s="34">
        <f t="shared" si="12"/>
        <v>0</v>
      </c>
      <c r="W42" s="34">
        <f t="shared" si="12"/>
        <v>0</v>
      </c>
      <c r="X42" s="34">
        <f t="shared" si="13"/>
        <v>0</v>
      </c>
      <c r="Y42" s="24"/>
      <c r="Z42" s="24"/>
      <c r="AA42" s="24"/>
      <c r="AB42" s="24"/>
      <c r="AC42" s="24"/>
      <c r="AD42" s="34">
        <f>IF(R42&gt;1060000,INDEX(간이세액표!A:L,MATCH(R42,간이세액표!A:A,3),F42+3),0)</f>
        <v>0</v>
      </c>
      <c r="AE42" s="34">
        <f t="shared" si="14"/>
        <v>0</v>
      </c>
      <c r="AF42" s="46">
        <f t="shared" si="15"/>
        <v>0</v>
      </c>
      <c r="AG42" s="46">
        <f t="shared" si="16"/>
        <v>0</v>
      </c>
      <c r="AH42" s="46">
        <f t="shared" si="17"/>
        <v>0</v>
      </c>
      <c r="AI42" s="46">
        <f t="shared" si="18"/>
        <v>0</v>
      </c>
      <c r="AJ42" s="24"/>
      <c r="AK42" s="24"/>
      <c r="AL42" s="24"/>
      <c r="AN42" s="49">
        <f t="shared" si="19"/>
        <v>0</v>
      </c>
      <c r="AO42" s="49">
        <f>ROUNDDOWN(G42*'4대보험공제요율표'!$D$4,-1)</f>
        <v>0</v>
      </c>
      <c r="AP42" s="49">
        <f>ROUNDDOWN(G42*'4대보험공제요율표'!$D$5,-1)</f>
        <v>0</v>
      </c>
      <c r="AQ42" s="49">
        <f t="shared" si="20"/>
        <v>0</v>
      </c>
      <c r="AR42" s="49">
        <f>ROUNDDOWN(H42*'4대보험공제요율표'!$D$6,-1)</f>
        <v>0</v>
      </c>
      <c r="AS42" s="49">
        <f>ROUNDDOWN(H42*'4대보험공제요율표'!$D$7,-1)</f>
        <v>0</v>
      </c>
      <c r="AT42" s="49">
        <f t="shared" si="21"/>
        <v>0</v>
      </c>
      <c r="AU42" s="49">
        <f>ROUNDDOWN(AR42*'4대보험공제요율표'!$D$8,-1)</f>
        <v>0</v>
      </c>
      <c r="AV42" s="49">
        <f>ROUNDDOWN(AS42*'4대보험공제요율표'!$D$8,-1)</f>
        <v>0</v>
      </c>
      <c r="AW42" s="49">
        <f t="shared" si="22"/>
        <v>0</v>
      </c>
      <c r="AX42" s="49">
        <f>ROUNDDOWN(I42*'4대보험공제요율표'!$D$10,-1)</f>
        <v>0</v>
      </c>
      <c r="AY42" s="49">
        <f>ROUNDDOWN(I42*'4대보험공제요율표'!$D$11,-1)</f>
        <v>0</v>
      </c>
    </row>
    <row r="43" spans="1:51" x14ac:dyDescent="0.3">
      <c r="A43" s="47">
        <v>38</v>
      </c>
      <c r="B43" s="94" t="str">
        <f t="shared" ca="1" si="4"/>
        <v>김소희</v>
      </c>
      <c r="C43" s="94" t="str">
        <f t="shared" ca="1" si="5"/>
        <v>700828-2******</v>
      </c>
      <c r="D43" s="94" t="str">
        <f t="shared" ca="1" si="6"/>
        <v>123여단 5대대</v>
      </c>
      <c r="E43" s="94" t="str">
        <f t="shared" ca="1" si="7"/>
        <v>민간조리원</v>
      </c>
      <c r="F43" s="95">
        <f t="shared" ca="1" si="8"/>
        <v>1</v>
      </c>
      <c r="G43" s="49"/>
      <c r="H43" s="49"/>
      <c r="I43" s="49"/>
      <c r="J43" s="151">
        <f t="shared" si="9"/>
        <v>0</v>
      </c>
      <c r="K43" s="151">
        <f t="shared" si="10"/>
        <v>0</v>
      </c>
      <c r="L43" s="151">
        <f t="shared" si="11"/>
        <v>0</v>
      </c>
      <c r="M43" s="23"/>
      <c r="N43" s="23"/>
      <c r="O43" s="23"/>
      <c r="P43" s="34">
        <f t="shared" si="23"/>
        <v>0</v>
      </c>
      <c r="Q43" s="152">
        <f t="shared" si="24"/>
        <v>0</v>
      </c>
      <c r="R43" s="34">
        <f t="shared" si="25"/>
        <v>0</v>
      </c>
      <c r="S43" s="34">
        <f t="shared" si="26"/>
        <v>0</v>
      </c>
      <c r="T43" s="34">
        <f t="shared" si="27"/>
        <v>0</v>
      </c>
      <c r="U43" s="24"/>
      <c r="V43" s="34">
        <f t="shared" si="12"/>
        <v>0</v>
      </c>
      <c r="W43" s="34">
        <f t="shared" si="12"/>
        <v>0</v>
      </c>
      <c r="X43" s="34">
        <f t="shared" si="13"/>
        <v>0</v>
      </c>
      <c r="Y43" s="24"/>
      <c r="Z43" s="24"/>
      <c r="AA43" s="24"/>
      <c r="AB43" s="24"/>
      <c r="AC43" s="24"/>
      <c r="AD43" s="34">
        <f>IF(R43&gt;1060000,INDEX(간이세액표!A:L,MATCH(R43,간이세액표!A:A,3),F43+3),0)</f>
        <v>0</v>
      </c>
      <c r="AE43" s="34">
        <f t="shared" si="14"/>
        <v>0</v>
      </c>
      <c r="AF43" s="46">
        <f t="shared" si="15"/>
        <v>0</v>
      </c>
      <c r="AG43" s="46">
        <f t="shared" si="16"/>
        <v>0</v>
      </c>
      <c r="AH43" s="46">
        <f t="shared" si="17"/>
        <v>0</v>
      </c>
      <c r="AI43" s="46">
        <f t="shared" si="18"/>
        <v>0</v>
      </c>
      <c r="AJ43" s="24"/>
      <c r="AK43" s="24"/>
      <c r="AL43" s="24"/>
      <c r="AN43" s="49">
        <f t="shared" si="19"/>
        <v>0</v>
      </c>
      <c r="AO43" s="49">
        <f>ROUNDDOWN(G43*'4대보험공제요율표'!$D$4,-1)</f>
        <v>0</v>
      </c>
      <c r="AP43" s="49">
        <f>ROUNDDOWN(G43*'4대보험공제요율표'!$D$5,-1)</f>
        <v>0</v>
      </c>
      <c r="AQ43" s="49">
        <f t="shared" si="20"/>
        <v>0</v>
      </c>
      <c r="AR43" s="49">
        <f>ROUNDDOWN(H43*'4대보험공제요율표'!$D$6,-1)</f>
        <v>0</v>
      </c>
      <c r="AS43" s="49">
        <f>ROUNDDOWN(H43*'4대보험공제요율표'!$D$7,-1)</f>
        <v>0</v>
      </c>
      <c r="AT43" s="49">
        <f t="shared" si="21"/>
        <v>0</v>
      </c>
      <c r="AU43" s="49">
        <f>ROUNDDOWN(AR43*'4대보험공제요율표'!$D$8,-1)</f>
        <v>0</v>
      </c>
      <c r="AV43" s="49">
        <f>ROUNDDOWN(AS43*'4대보험공제요율표'!$D$8,-1)</f>
        <v>0</v>
      </c>
      <c r="AW43" s="49">
        <f t="shared" si="22"/>
        <v>0</v>
      </c>
      <c r="AX43" s="49">
        <f>ROUNDDOWN(I43*'4대보험공제요율표'!$D$10,-1)</f>
        <v>0</v>
      </c>
      <c r="AY43" s="49">
        <f>ROUNDDOWN(I43*'4대보험공제요율표'!$D$11,-1)</f>
        <v>0</v>
      </c>
    </row>
    <row r="44" spans="1:51" x14ac:dyDescent="0.3">
      <c r="A44" s="47">
        <v>39</v>
      </c>
      <c r="B44" s="94" t="str">
        <f t="shared" ca="1" si="4"/>
        <v>서숙경</v>
      </c>
      <c r="C44" s="94" t="str">
        <f t="shared" ca="1" si="5"/>
        <v>670617-2******</v>
      </c>
      <c r="D44" s="94" t="str">
        <f t="shared" ca="1" si="6"/>
        <v>123여단 5대대</v>
      </c>
      <c r="E44" s="94" t="str">
        <f t="shared" ca="1" si="7"/>
        <v>민간조리원</v>
      </c>
      <c r="F44" s="95">
        <f t="shared" ca="1" si="8"/>
        <v>0</v>
      </c>
      <c r="G44" s="49"/>
      <c r="H44" s="49"/>
      <c r="I44" s="49"/>
      <c r="J44" s="151">
        <f t="shared" si="9"/>
        <v>0</v>
      </c>
      <c r="K44" s="151">
        <f t="shared" si="10"/>
        <v>0</v>
      </c>
      <c r="L44" s="151">
        <f t="shared" si="11"/>
        <v>0</v>
      </c>
      <c r="M44" s="23"/>
      <c r="N44" s="23"/>
      <c r="O44" s="23"/>
      <c r="P44" s="34">
        <f t="shared" si="23"/>
        <v>0</v>
      </c>
      <c r="Q44" s="152">
        <f t="shared" si="24"/>
        <v>0</v>
      </c>
      <c r="R44" s="34">
        <f t="shared" si="25"/>
        <v>0</v>
      </c>
      <c r="S44" s="34">
        <f t="shared" si="26"/>
        <v>0</v>
      </c>
      <c r="T44" s="34">
        <f t="shared" si="27"/>
        <v>0</v>
      </c>
      <c r="U44" s="24"/>
      <c r="V44" s="34">
        <f t="shared" si="12"/>
        <v>0</v>
      </c>
      <c r="W44" s="34">
        <f t="shared" si="12"/>
        <v>0</v>
      </c>
      <c r="X44" s="34">
        <f t="shared" si="13"/>
        <v>0</v>
      </c>
      <c r="Y44" s="24"/>
      <c r="Z44" s="24"/>
      <c r="AA44" s="24"/>
      <c r="AB44" s="24"/>
      <c r="AC44" s="24"/>
      <c r="AD44" s="34">
        <f>IF(R44&gt;1060000,INDEX(간이세액표!A:L,MATCH(R44,간이세액표!A:A,3),F44+3),0)</f>
        <v>0</v>
      </c>
      <c r="AE44" s="34">
        <f t="shared" si="14"/>
        <v>0</v>
      </c>
      <c r="AF44" s="46">
        <f t="shared" si="15"/>
        <v>0</v>
      </c>
      <c r="AG44" s="46">
        <f t="shared" si="16"/>
        <v>0</v>
      </c>
      <c r="AH44" s="46">
        <f t="shared" si="17"/>
        <v>0</v>
      </c>
      <c r="AI44" s="46">
        <f t="shared" si="18"/>
        <v>0</v>
      </c>
      <c r="AJ44" s="24"/>
      <c r="AK44" s="24"/>
      <c r="AL44" s="24"/>
      <c r="AN44" s="49">
        <f t="shared" si="19"/>
        <v>0</v>
      </c>
      <c r="AO44" s="49">
        <f>ROUNDDOWN(G44*'4대보험공제요율표'!$D$4,-1)</f>
        <v>0</v>
      </c>
      <c r="AP44" s="49">
        <f>ROUNDDOWN(G44*'4대보험공제요율표'!$D$5,-1)</f>
        <v>0</v>
      </c>
      <c r="AQ44" s="49">
        <f t="shared" si="20"/>
        <v>0</v>
      </c>
      <c r="AR44" s="49">
        <f>ROUNDDOWN(H44*'4대보험공제요율표'!$D$6,-1)</f>
        <v>0</v>
      </c>
      <c r="AS44" s="49">
        <f>ROUNDDOWN(H44*'4대보험공제요율표'!$D$7,-1)</f>
        <v>0</v>
      </c>
      <c r="AT44" s="49">
        <f t="shared" si="21"/>
        <v>0</v>
      </c>
      <c r="AU44" s="49">
        <f>ROUNDDOWN(AR44*'4대보험공제요율표'!$D$8,-1)</f>
        <v>0</v>
      </c>
      <c r="AV44" s="49">
        <f>ROUNDDOWN(AS44*'4대보험공제요율표'!$D$8,-1)</f>
        <v>0</v>
      </c>
      <c r="AW44" s="49">
        <f t="shared" si="22"/>
        <v>0</v>
      </c>
      <c r="AX44" s="49">
        <f>ROUNDDOWN(I44*'4대보험공제요율표'!$D$10,-1)</f>
        <v>0</v>
      </c>
      <c r="AY44" s="49">
        <f>ROUNDDOWN(I44*'4대보험공제요율표'!$D$11,-1)</f>
        <v>0</v>
      </c>
    </row>
    <row r="45" spans="1:51" x14ac:dyDescent="0.3">
      <c r="A45" s="47">
        <v>40</v>
      </c>
      <c r="B45" s="94" t="str">
        <f t="shared" ca="1" si="4"/>
        <v>박정희</v>
      </c>
      <c r="C45" s="94" t="str">
        <f t="shared" ca="1" si="5"/>
        <v>610318-2******</v>
      </c>
      <c r="D45" s="94" t="str">
        <f t="shared" ca="1" si="6"/>
        <v>신교대대</v>
      </c>
      <c r="E45" s="94" t="str">
        <f t="shared" ca="1" si="7"/>
        <v>민간조리원</v>
      </c>
      <c r="F45" s="95">
        <f t="shared" ca="1" si="8"/>
        <v>0</v>
      </c>
      <c r="G45" s="49"/>
      <c r="H45" s="49"/>
      <c r="I45" s="49"/>
      <c r="J45" s="151">
        <f t="shared" si="9"/>
        <v>0</v>
      </c>
      <c r="K45" s="151">
        <f t="shared" si="10"/>
        <v>0</v>
      </c>
      <c r="L45" s="151">
        <f t="shared" si="11"/>
        <v>0</v>
      </c>
      <c r="M45" s="23"/>
      <c r="N45" s="23"/>
      <c r="O45" s="23"/>
      <c r="P45" s="34">
        <f t="shared" si="23"/>
        <v>0</v>
      </c>
      <c r="Q45" s="152">
        <f t="shared" si="24"/>
        <v>0</v>
      </c>
      <c r="R45" s="34">
        <f t="shared" si="25"/>
        <v>0</v>
      </c>
      <c r="S45" s="34">
        <f t="shared" si="26"/>
        <v>0</v>
      </c>
      <c r="T45" s="34">
        <f t="shared" si="27"/>
        <v>0</v>
      </c>
      <c r="U45" s="24"/>
      <c r="V45" s="34">
        <f t="shared" si="12"/>
        <v>0</v>
      </c>
      <c r="W45" s="34">
        <f t="shared" si="12"/>
        <v>0</v>
      </c>
      <c r="X45" s="34">
        <f t="shared" si="13"/>
        <v>0</v>
      </c>
      <c r="Y45" s="24"/>
      <c r="Z45" s="24"/>
      <c r="AA45" s="24"/>
      <c r="AB45" s="24"/>
      <c r="AC45" s="24"/>
      <c r="AD45" s="34">
        <f>IF(R45&gt;1060000,INDEX(간이세액표!A:L,MATCH(R45,간이세액표!A:A,3),F45+3),0)</f>
        <v>0</v>
      </c>
      <c r="AE45" s="34">
        <f t="shared" si="14"/>
        <v>0</v>
      </c>
      <c r="AF45" s="46">
        <f t="shared" si="15"/>
        <v>0</v>
      </c>
      <c r="AG45" s="46">
        <f t="shared" si="16"/>
        <v>0</v>
      </c>
      <c r="AH45" s="46">
        <f t="shared" si="17"/>
        <v>0</v>
      </c>
      <c r="AI45" s="46">
        <f t="shared" si="18"/>
        <v>0</v>
      </c>
      <c r="AJ45" s="24"/>
      <c r="AK45" s="24"/>
      <c r="AL45" s="24"/>
      <c r="AN45" s="49">
        <f t="shared" si="19"/>
        <v>0</v>
      </c>
      <c r="AO45" s="49">
        <f>ROUNDDOWN(G45*'4대보험공제요율표'!$D$4,-1)</f>
        <v>0</v>
      </c>
      <c r="AP45" s="49">
        <f>ROUNDDOWN(G45*'4대보험공제요율표'!$D$5,-1)</f>
        <v>0</v>
      </c>
      <c r="AQ45" s="49">
        <f t="shared" si="20"/>
        <v>0</v>
      </c>
      <c r="AR45" s="49">
        <f>ROUNDDOWN(H45*'4대보험공제요율표'!$D$6,-1)</f>
        <v>0</v>
      </c>
      <c r="AS45" s="49">
        <f>ROUNDDOWN(H45*'4대보험공제요율표'!$D$7,-1)</f>
        <v>0</v>
      </c>
      <c r="AT45" s="49">
        <f t="shared" si="21"/>
        <v>0</v>
      </c>
      <c r="AU45" s="49">
        <f>ROUNDDOWN(AR45*'4대보험공제요율표'!$D$8,-1)</f>
        <v>0</v>
      </c>
      <c r="AV45" s="49">
        <f>ROUNDDOWN(AS45*'4대보험공제요율표'!$D$8,-1)</f>
        <v>0</v>
      </c>
      <c r="AW45" s="49">
        <f t="shared" si="22"/>
        <v>0</v>
      </c>
      <c r="AX45" s="49">
        <f>ROUNDDOWN(I45*'4대보험공제요율표'!$D$10,-1)</f>
        <v>0</v>
      </c>
      <c r="AY45" s="49">
        <f>ROUNDDOWN(I45*'4대보험공제요율표'!$D$11,-1)</f>
        <v>0</v>
      </c>
    </row>
    <row r="46" spans="1:51" x14ac:dyDescent="0.3">
      <c r="A46" s="47">
        <v>41</v>
      </c>
      <c r="B46" s="94" t="str">
        <f t="shared" ca="1" si="4"/>
        <v>김향옥</v>
      </c>
      <c r="C46" s="94" t="str">
        <f t="shared" ca="1" si="5"/>
        <v>650910-2******</v>
      </c>
      <c r="D46" s="94" t="str">
        <f t="shared" ca="1" si="6"/>
        <v>신교대대</v>
      </c>
      <c r="E46" s="94" t="str">
        <f t="shared" ca="1" si="7"/>
        <v>민간조리원</v>
      </c>
      <c r="F46" s="95">
        <f t="shared" ca="1" si="8"/>
        <v>0</v>
      </c>
      <c r="G46" s="49"/>
      <c r="H46" s="49"/>
      <c r="I46" s="49"/>
      <c r="J46" s="151">
        <f t="shared" si="9"/>
        <v>0</v>
      </c>
      <c r="K46" s="151">
        <f t="shared" si="10"/>
        <v>0</v>
      </c>
      <c r="L46" s="151">
        <f t="shared" si="11"/>
        <v>0</v>
      </c>
      <c r="M46" s="23"/>
      <c r="N46" s="23"/>
      <c r="O46" s="23"/>
      <c r="P46" s="34">
        <f t="shared" si="23"/>
        <v>0</v>
      </c>
      <c r="Q46" s="152">
        <f t="shared" si="24"/>
        <v>0</v>
      </c>
      <c r="R46" s="34">
        <f t="shared" si="25"/>
        <v>0</v>
      </c>
      <c r="S46" s="34">
        <f t="shared" si="26"/>
        <v>0</v>
      </c>
      <c r="T46" s="34">
        <f t="shared" si="27"/>
        <v>0</v>
      </c>
      <c r="U46" s="24"/>
      <c r="V46" s="34">
        <f t="shared" si="12"/>
        <v>0</v>
      </c>
      <c r="W46" s="34">
        <f t="shared" si="12"/>
        <v>0</v>
      </c>
      <c r="X46" s="34">
        <f t="shared" si="13"/>
        <v>0</v>
      </c>
      <c r="Y46" s="24"/>
      <c r="Z46" s="24"/>
      <c r="AA46" s="24"/>
      <c r="AB46" s="24"/>
      <c r="AC46" s="24"/>
      <c r="AD46" s="34">
        <f>IF(R46&gt;1060000,INDEX(간이세액표!A:L,MATCH(R46,간이세액표!A:A,3),F46+3),0)</f>
        <v>0</v>
      </c>
      <c r="AE46" s="34">
        <f t="shared" si="14"/>
        <v>0</v>
      </c>
      <c r="AF46" s="46">
        <f t="shared" si="15"/>
        <v>0</v>
      </c>
      <c r="AG46" s="46">
        <f t="shared" si="16"/>
        <v>0</v>
      </c>
      <c r="AH46" s="46">
        <f t="shared" si="17"/>
        <v>0</v>
      </c>
      <c r="AI46" s="46">
        <f t="shared" si="18"/>
        <v>0</v>
      </c>
      <c r="AJ46" s="24"/>
      <c r="AK46" s="24"/>
      <c r="AL46" s="24"/>
      <c r="AN46" s="49">
        <f t="shared" si="19"/>
        <v>0</v>
      </c>
      <c r="AO46" s="49">
        <f>ROUNDDOWN(G46*'4대보험공제요율표'!$D$4,-1)</f>
        <v>0</v>
      </c>
      <c r="AP46" s="49">
        <f>ROUNDDOWN(G46*'4대보험공제요율표'!$D$5,-1)</f>
        <v>0</v>
      </c>
      <c r="AQ46" s="49">
        <f t="shared" si="20"/>
        <v>0</v>
      </c>
      <c r="AR46" s="49">
        <f>ROUNDDOWN(H46*'4대보험공제요율표'!$D$6,-1)</f>
        <v>0</v>
      </c>
      <c r="AS46" s="49">
        <f>ROUNDDOWN(H46*'4대보험공제요율표'!$D$7,-1)</f>
        <v>0</v>
      </c>
      <c r="AT46" s="49">
        <f t="shared" si="21"/>
        <v>0</v>
      </c>
      <c r="AU46" s="49">
        <f>ROUNDDOWN(AR46*'4대보험공제요율표'!$D$8,-1)</f>
        <v>0</v>
      </c>
      <c r="AV46" s="49">
        <f>ROUNDDOWN(AS46*'4대보험공제요율표'!$D$8,-1)</f>
        <v>0</v>
      </c>
      <c r="AW46" s="49">
        <f t="shared" si="22"/>
        <v>0</v>
      </c>
      <c r="AX46" s="49">
        <f>ROUNDDOWN(I46*'4대보험공제요율표'!$D$10,-1)</f>
        <v>0</v>
      </c>
      <c r="AY46" s="49">
        <f>ROUNDDOWN(I46*'4대보험공제요율표'!$D$11,-1)</f>
        <v>0</v>
      </c>
    </row>
    <row r="47" spans="1:51" x14ac:dyDescent="0.3">
      <c r="A47" s="47">
        <v>42</v>
      </c>
      <c r="B47" s="94" t="str">
        <f t="shared" ca="1" si="4"/>
        <v>유경희</v>
      </c>
      <c r="C47" s="94" t="str">
        <f t="shared" ca="1" si="5"/>
        <v>680415-2******</v>
      </c>
      <c r="D47" s="94" t="str">
        <f t="shared" ca="1" si="6"/>
        <v>신교대대</v>
      </c>
      <c r="E47" s="94" t="str">
        <f t="shared" ca="1" si="7"/>
        <v>민간조리원</v>
      </c>
      <c r="F47" s="95">
        <f t="shared" ca="1" si="8"/>
        <v>0</v>
      </c>
      <c r="G47" s="49"/>
      <c r="H47" s="49"/>
      <c r="I47" s="49"/>
      <c r="J47" s="151">
        <f t="shared" si="9"/>
        <v>0</v>
      </c>
      <c r="K47" s="151">
        <f t="shared" si="10"/>
        <v>0</v>
      </c>
      <c r="L47" s="151">
        <f t="shared" si="11"/>
        <v>0</v>
      </c>
      <c r="M47" s="23"/>
      <c r="N47" s="23"/>
      <c r="O47" s="23"/>
      <c r="P47" s="34">
        <f t="shared" si="23"/>
        <v>0</v>
      </c>
      <c r="Q47" s="152">
        <f t="shared" si="24"/>
        <v>0</v>
      </c>
      <c r="R47" s="34">
        <f t="shared" si="25"/>
        <v>0</v>
      </c>
      <c r="S47" s="34">
        <f t="shared" si="26"/>
        <v>0</v>
      </c>
      <c r="T47" s="34">
        <f t="shared" si="27"/>
        <v>0</v>
      </c>
      <c r="U47" s="24"/>
      <c r="V47" s="34">
        <f t="shared" si="12"/>
        <v>0</v>
      </c>
      <c r="W47" s="34">
        <f t="shared" si="12"/>
        <v>0</v>
      </c>
      <c r="X47" s="34">
        <f t="shared" si="13"/>
        <v>0</v>
      </c>
      <c r="Y47" s="24"/>
      <c r="Z47" s="24"/>
      <c r="AA47" s="24"/>
      <c r="AB47" s="24"/>
      <c r="AC47" s="24"/>
      <c r="AD47" s="34">
        <f>IF(R47&gt;1060000,INDEX(간이세액표!A:L,MATCH(R47,간이세액표!A:A,3),F47+3),0)</f>
        <v>0</v>
      </c>
      <c r="AE47" s="34">
        <f t="shared" si="14"/>
        <v>0</v>
      </c>
      <c r="AF47" s="46">
        <f t="shared" si="15"/>
        <v>0</v>
      </c>
      <c r="AG47" s="46">
        <f t="shared" si="16"/>
        <v>0</v>
      </c>
      <c r="AH47" s="46">
        <f t="shared" si="17"/>
        <v>0</v>
      </c>
      <c r="AI47" s="46">
        <f t="shared" si="18"/>
        <v>0</v>
      </c>
      <c r="AJ47" s="24"/>
      <c r="AK47" s="24"/>
      <c r="AL47" s="24"/>
      <c r="AN47" s="49">
        <f t="shared" si="19"/>
        <v>0</v>
      </c>
      <c r="AO47" s="49">
        <f>ROUNDDOWN(G47*'4대보험공제요율표'!$D$4,-1)</f>
        <v>0</v>
      </c>
      <c r="AP47" s="49">
        <f>ROUNDDOWN(G47*'4대보험공제요율표'!$D$5,-1)</f>
        <v>0</v>
      </c>
      <c r="AQ47" s="49">
        <f t="shared" si="20"/>
        <v>0</v>
      </c>
      <c r="AR47" s="49">
        <f>ROUNDDOWN(H47*'4대보험공제요율표'!$D$6,-1)</f>
        <v>0</v>
      </c>
      <c r="AS47" s="49">
        <f>ROUNDDOWN(H47*'4대보험공제요율표'!$D$7,-1)</f>
        <v>0</v>
      </c>
      <c r="AT47" s="49">
        <f t="shared" si="21"/>
        <v>0</v>
      </c>
      <c r="AU47" s="49">
        <f>ROUNDDOWN(AR47*'4대보험공제요율표'!$D$8,-1)</f>
        <v>0</v>
      </c>
      <c r="AV47" s="49">
        <f>ROUNDDOWN(AS47*'4대보험공제요율표'!$D$8,-1)</f>
        <v>0</v>
      </c>
      <c r="AW47" s="49">
        <f t="shared" si="22"/>
        <v>0</v>
      </c>
      <c r="AX47" s="49">
        <f>ROUNDDOWN(I47*'4대보험공제요율표'!$D$10,-1)</f>
        <v>0</v>
      </c>
      <c r="AY47" s="49">
        <f>ROUNDDOWN(I47*'4대보험공제요율표'!$D$11,-1)</f>
        <v>0</v>
      </c>
    </row>
    <row r="48" spans="1:51" x14ac:dyDescent="0.3">
      <c r="A48" s="47">
        <v>43</v>
      </c>
      <c r="B48" s="94" t="str">
        <f t="shared" ca="1" si="4"/>
        <v>최영자</v>
      </c>
      <c r="C48" s="94" t="str">
        <f t="shared" ca="1" si="5"/>
        <v>650201-2******</v>
      </c>
      <c r="D48" s="94" t="str">
        <f t="shared" ca="1" si="6"/>
        <v>신교대대</v>
      </c>
      <c r="E48" s="94" t="str">
        <f t="shared" ca="1" si="7"/>
        <v>민간조리원</v>
      </c>
      <c r="F48" s="95">
        <f t="shared" ca="1" si="8"/>
        <v>0</v>
      </c>
      <c r="G48" s="49"/>
      <c r="H48" s="49"/>
      <c r="I48" s="49"/>
      <c r="J48" s="151">
        <f t="shared" si="9"/>
        <v>0</v>
      </c>
      <c r="K48" s="151">
        <f t="shared" si="10"/>
        <v>0</v>
      </c>
      <c r="L48" s="151">
        <f t="shared" si="11"/>
        <v>0</v>
      </c>
      <c r="M48" s="23"/>
      <c r="N48" s="23"/>
      <c r="O48" s="23"/>
      <c r="P48" s="34">
        <f t="shared" si="23"/>
        <v>0</v>
      </c>
      <c r="Q48" s="152">
        <f t="shared" si="24"/>
        <v>0</v>
      </c>
      <c r="R48" s="34">
        <f t="shared" si="25"/>
        <v>0</v>
      </c>
      <c r="S48" s="34">
        <f t="shared" si="26"/>
        <v>0</v>
      </c>
      <c r="T48" s="34">
        <f t="shared" si="27"/>
        <v>0</v>
      </c>
      <c r="U48" s="24"/>
      <c r="V48" s="34">
        <f t="shared" si="12"/>
        <v>0</v>
      </c>
      <c r="W48" s="34">
        <f t="shared" si="12"/>
        <v>0</v>
      </c>
      <c r="X48" s="34">
        <f t="shared" si="13"/>
        <v>0</v>
      </c>
      <c r="Y48" s="24"/>
      <c r="Z48" s="24"/>
      <c r="AA48" s="24"/>
      <c r="AB48" s="24"/>
      <c r="AC48" s="24"/>
      <c r="AD48" s="34">
        <f>IF(R48&gt;1060000,INDEX(간이세액표!A:L,MATCH(R48,간이세액표!A:A,3),F48+3),0)</f>
        <v>0</v>
      </c>
      <c r="AE48" s="34">
        <f t="shared" si="14"/>
        <v>0</v>
      </c>
      <c r="AF48" s="46">
        <f t="shared" si="15"/>
        <v>0</v>
      </c>
      <c r="AG48" s="46">
        <f t="shared" si="16"/>
        <v>0</v>
      </c>
      <c r="AH48" s="46">
        <f t="shared" si="17"/>
        <v>0</v>
      </c>
      <c r="AI48" s="46">
        <f t="shared" si="18"/>
        <v>0</v>
      </c>
      <c r="AJ48" s="24"/>
      <c r="AK48" s="24"/>
      <c r="AL48" s="24"/>
      <c r="AN48" s="49">
        <f t="shared" si="19"/>
        <v>0</v>
      </c>
      <c r="AO48" s="49">
        <f>ROUNDDOWN(G48*'4대보험공제요율표'!$D$4,-1)</f>
        <v>0</v>
      </c>
      <c r="AP48" s="49">
        <f>ROUNDDOWN(G48*'4대보험공제요율표'!$D$5,-1)</f>
        <v>0</v>
      </c>
      <c r="AQ48" s="49">
        <f t="shared" si="20"/>
        <v>0</v>
      </c>
      <c r="AR48" s="49">
        <f>ROUNDDOWN(H48*'4대보험공제요율표'!$D$6,-1)</f>
        <v>0</v>
      </c>
      <c r="AS48" s="49">
        <f>ROUNDDOWN(H48*'4대보험공제요율표'!$D$7,-1)</f>
        <v>0</v>
      </c>
      <c r="AT48" s="49">
        <f t="shared" si="21"/>
        <v>0</v>
      </c>
      <c r="AU48" s="49">
        <f>ROUNDDOWN(AR48*'4대보험공제요율표'!$D$8,-1)</f>
        <v>0</v>
      </c>
      <c r="AV48" s="49">
        <f>ROUNDDOWN(AS48*'4대보험공제요율표'!$D$8,-1)</f>
        <v>0</v>
      </c>
      <c r="AW48" s="49">
        <f t="shared" si="22"/>
        <v>0</v>
      </c>
      <c r="AX48" s="49">
        <f>ROUNDDOWN(I48*'4대보험공제요율표'!$D$10,-1)</f>
        <v>0</v>
      </c>
      <c r="AY48" s="49">
        <f>ROUNDDOWN(I48*'4대보험공제요율표'!$D$11,-1)</f>
        <v>0</v>
      </c>
    </row>
    <row r="49" spans="1:51" x14ac:dyDescent="0.3">
      <c r="A49" s="47">
        <v>44</v>
      </c>
      <c r="B49" s="94" t="str">
        <f t="shared" ca="1" si="4"/>
        <v>나은미</v>
      </c>
      <c r="C49" s="94" t="str">
        <f t="shared" ca="1" si="5"/>
        <v>651215-2******</v>
      </c>
      <c r="D49" s="94" t="str">
        <f t="shared" ca="1" si="6"/>
        <v>통신대대</v>
      </c>
      <c r="E49" s="94" t="str">
        <f t="shared" ca="1" si="7"/>
        <v>민간조리원</v>
      </c>
      <c r="F49" s="95">
        <f t="shared" ca="1" si="8"/>
        <v>0</v>
      </c>
      <c r="G49" s="49"/>
      <c r="H49" s="49"/>
      <c r="I49" s="49"/>
      <c r="J49" s="151">
        <f t="shared" si="9"/>
        <v>0</v>
      </c>
      <c r="K49" s="151">
        <f t="shared" si="10"/>
        <v>0</v>
      </c>
      <c r="L49" s="151">
        <f t="shared" si="11"/>
        <v>0</v>
      </c>
      <c r="M49" s="23"/>
      <c r="N49" s="23"/>
      <c r="O49" s="23"/>
      <c r="P49" s="34">
        <f t="shared" si="23"/>
        <v>0</v>
      </c>
      <c r="Q49" s="152">
        <f t="shared" si="24"/>
        <v>0</v>
      </c>
      <c r="R49" s="34">
        <f t="shared" si="25"/>
        <v>0</v>
      </c>
      <c r="S49" s="34">
        <f t="shared" si="26"/>
        <v>0</v>
      </c>
      <c r="T49" s="34">
        <f t="shared" si="27"/>
        <v>0</v>
      </c>
      <c r="U49" s="24"/>
      <c r="V49" s="34">
        <f t="shared" si="12"/>
        <v>0</v>
      </c>
      <c r="W49" s="34">
        <f t="shared" si="12"/>
        <v>0</v>
      </c>
      <c r="X49" s="34">
        <f t="shared" si="13"/>
        <v>0</v>
      </c>
      <c r="Y49" s="24"/>
      <c r="Z49" s="24"/>
      <c r="AA49" s="24"/>
      <c r="AB49" s="24"/>
      <c r="AC49" s="24"/>
      <c r="AD49" s="34">
        <f>IF(R49&gt;1060000,INDEX(간이세액표!A:L,MATCH(R49,간이세액표!A:A,3),F49+3),0)</f>
        <v>0</v>
      </c>
      <c r="AE49" s="34">
        <f t="shared" si="14"/>
        <v>0</v>
      </c>
      <c r="AF49" s="46">
        <f t="shared" si="15"/>
        <v>0</v>
      </c>
      <c r="AG49" s="46">
        <f t="shared" si="16"/>
        <v>0</v>
      </c>
      <c r="AH49" s="46">
        <f t="shared" si="17"/>
        <v>0</v>
      </c>
      <c r="AI49" s="46">
        <f t="shared" si="18"/>
        <v>0</v>
      </c>
      <c r="AJ49" s="24"/>
      <c r="AK49" s="24"/>
      <c r="AL49" s="24"/>
      <c r="AN49" s="49">
        <f t="shared" si="19"/>
        <v>0</v>
      </c>
      <c r="AO49" s="49">
        <f>ROUNDDOWN(G49*'4대보험공제요율표'!$D$4,-1)</f>
        <v>0</v>
      </c>
      <c r="AP49" s="49">
        <f>ROUNDDOWN(G49*'4대보험공제요율표'!$D$5,-1)</f>
        <v>0</v>
      </c>
      <c r="AQ49" s="49">
        <f t="shared" si="20"/>
        <v>0</v>
      </c>
      <c r="AR49" s="49">
        <f>ROUNDDOWN(H49*'4대보험공제요율표'!$D$6,-1)</f>
        <v>0</v>
      </c>
      <c r="AS49" s="49">
        <f>ROUNDDOWN(H49*'4대보험공제요율표'!$D$7,-1)</f>
        <v>0</v>
      </c>
      <c r="AT49" s="49">
        <f t="shared" si="21"/>
        <v>0</v>
      </c>
      <c r="AU49" s="49">
        <f>ROUNDDOWN(AR49*'4대보험공제요율표'!$D$8,-1)</f>
        <v>0</v>
      </c>
      <c r="AV49" s="49">
        <f>ROUNDDOWN(AS49*'4대보험공제요율표'!$D$8,-1)</f>
        <v>0</v>
      </c>
      <c r="AW49" s="49">
        <f t="shared" si="22"/>
        <v>0</v>
      </c>
      <c r="AX49" s="49">
        <f>ROUNDDOWN(I49*'4대보험공제요율표'!$D$10,-1)</f>
        <v>0</v>
      </c>
      <c r="AY49" s="49">
        <f>ROUNDDOWN(I49*'4대보험공제요율표'!$D$11,-1)</f>
        <v>0</v>
      </c>
    </row>
    <row r="50" spans="1:51" x14ac:dyDescent="0.3">
      <c r="A50" s="47">
        <v>45</v>
      </c>
      <c r="B50" s="94" t="str">
        <f t="shared" ca="1" si="4"/>
        <v>문보경</v>
      </c>
      <c r="C50" s="94" t="str">
        <f t="shared" ca="1" si="5"/>
        <v>650117-2******</v>
      </c>
      <c r="D50" s="94" t="str">
        <f t="shared" ca="1" si="6"/>
        <v>통신대대</v>
      </c>
      <c r="E50" s="94" t="str">
        <f t="shared" ca="1" si="7"/>
        <v>민간조리원</v>
      </c>
      <c r="F50" s="95">
        <f t="shared" ca="1" si="8"/>
        <v>0</v>
      </c>
      <c r="G50" s="49"/>
      <c r="H50" s="49"/>
      <c r="I50" s="49"/>
      <c r="J50" s="151">
        <f t="shared" si="9"/>
        <v>0</v>
      </c>
      <c r="K50" s="151">
        <f t="shared" si="10"/>
        <v>0</v>
      </c>
      <c r="L50" s="151">
        <f t="shared" si="11"/>
        <v>0</v>
      </c>
      <c r="M50" s="23"/>
      <c r="N50" s="23"/>
      <c r="O50" s="23"/>
      <c r="P50" s="34">
        <f t="shared" si="23"/>
        <v>0</v>
      </c>
      <c r="Q50" s="152">
        <f t="shared" si="24"/>
        <v>0</v>
      </c>
      <c r="R50" s="34">
        <f t="shared" si="25"/>
        <v>0</v>
      </c>
      <c r="S50" s="34">
        <f t="shared" si="26"/>
        <v>0</v>
      </c>
      <c r="T50" s="34">
        <f t="shared" si="27"/>
        <v>0</v>
      </c>
      <c r="U50" s="24"/>
      <c r="V50" s="34">
        <f>ROUNDUP(K50*M50,-1)</f>
        <v>0</v>
      </c>
      <c r="W50" s="34">
        <f>ROUNDUP(L50*N50,-1)</f>
        <v>0</v>
      </c>
      <c r="X50" s="34">
        <f t="shared" si="13"/>
        <v>0</v>
      </c>
      <c r="Y50" s="24"/>
      <c r="Z50" s="24"/>
      <c r="AA50" s="24"/>
      <c r="AB50" s="24"/>
      <c r="AC50" s="24"/>
      <c r="AD50" s="34">
        <f>IF(R50&gt;1060000,INDEX(간이세액표!A:L,MATCH(R50,간이세액표!A:A,3),F50+3),0)</f>
        <v>0</v>
      </c>
      <c r="AE50" s="34">
        <f t="shared" si="14"/>
        <v>0</v>
      </c>
      <c r="AF50" s="46">
        <f t="shared" si="15"/>
        <v>0</v>
      </c>
      <c r="AG50" s="46">
        <f t="shared" si="16"/>
        <v>0</v>
      </c>
      <c r="AH50" s="46">
        <f t="shared" si="17"/>
        <v>0</v>
      </c>
      <c r="AI50" s="46">
        <f t="shared" si="18"/>
        <v>0</v>
      </c>
      <c r="AJ50" s="24"/>
      <c r="AK50" s="24"/>
      <c r="AL50" s="24"/>
      <c r="AN50" s="49">
        <f t="shared" si="19"/>
        <v>0</v>
      </c>
      <c r="AO50" s="49">
        <f>ROUNDDOWN(G50*'4대보험공제요율표'!$D$4,-1)</f>
        <v>0</v>
      </c>
      <c r="AP50" s="49">
        <f>ROUNDDOWN(G50*'4대보험공제요율표'!$D$5,-1)</f>
        <v>0</v>
      </c>
      <c r="AQ50" s="49">
        <f t="shared" si="20"/>
        <v>0</v>
      </c>
      <c r="AR50" s="49">
        <f>ROUNDDOWN(H50*'4대보험공제요율표'!$D$6,-1)</f>
        <v>0</v>
      </c>
      <c r="AS50" s="49">
        <f>ROUNDDOWN(H50*'4대보험공제요율표'!$D$7,-1)</f>
        <v>0</v>
      </c>
      <c r="AT50" s="49">
        <f t="shared" si="21"/>
        <v>0</v>
      </c>
      <c r="AU50" s="49">
        <f>ROUNDDOWN(AR50*'4대보험공제요율표'!$D$8,-1)</f>
        <v>0</v>
      </c>
      <c r="AV50" s="49">
        <f>ROUNDDOWN(AS50*'4대보험공제요율표'!$D$8,-1)</f>
        <v>0</v>
      </c>
      <c r="AW50" s="49">
        <f t="shared" si="22"/>
        <v>0</v>
      </c>
      <c r="AX50" s="49">
        <f>ROUNDDOWN(I50*'4대보험공제요율표'!$D$10,-1)</f>
        <v>0</v>
      </c>
      <c r="AY50" s="49">
        <f>ROUNDDOWN(I50*'4대보험공제요율표'!$D$11,-1)</f>
        <v>0</v>
      </c>
    </row>
    <row r="51" spans="1:51" x14ac:dyDescent="0.3">
      <c r="A51" s="50"/>
      <c r="B51" s="50" t="s">
        <v>373</v>
      </c>
      <c r="C51" s="51"/>
      <c r="D51" s="51"/>
      <c r="E51" s="51"/>
      <c r="F51" s="52"/>
      <c r="G51" s="52"/>
      <c r="H51" s="52"/>
      <c r="I51" s="52"/>
      <c r="J51" s="52"/>
      <c r="K51" s="52"/>
      <c r="L51" s="52"/>
      <c r="M51" s="9">
        <f>SUM(M6:M50)</f>
        <v>0</v>
      </c>
      <c r="N51" s="9">
        <f t="shared" ref="N51:AY51" si="28">SUM(N6:N50)</f>
        <v>0</v>
      </c>
      <c r="O51" s="9">
        <f t="shared" si="28"/>
        <v>0</v>
      </c>
      <c r="P51" s="9">
        <f t="shared" si="28"/>
        <v>0</v>
      </c>
      <c r="Q51" s="9">
        <f t="shared" si="28"/>
        <v>0</v>
      </c>
      <c r="R51" s="9">
        <f t="shared" si="28"/>
        <v>0</v>
      </c>
      <c r="S51" s="9">
        <f t="shared" si="28"/>
        <v>0</v>
      </c>
      <c r="T51" s="9">
        <f t="shared" si="28"/>
        <v>0</v>
      </c>
      <c r="U51" s="9">
        <f t="shared" si="28"/>
        <v>0</v>
      </c>
      <c r="V51" s="9">
        <f t="shared" si="28"/>
        <v>0</v>
      </c>
      <c r="W51" s="9">
        <f t="shared" si="28"/>
        <v>0</v>
      </c>
      <c r="X51" s="9">
        <f t="shared" si="28"/>
        <v>0</v>
      </c>
      <c r="Y51" s="9">
        <f t="shared" si="28"/>
        <v>0</v>
      </c>
      <c r="Z51" s="9">
        <f t="shared" si="28"/>
        <v>0</v>
      </c>
      <c r="AA51" s="9">
        <f t="shared" si="28"/>
        <v>0</v>
      </c>
      <c r="AB51" s="9">
        <f t="shared" si="28"/>
        <v>0</v>
      </c>
      <c r="AC51" s="9">
        <f t="shared" si="28"/>
        <v>0</v>
      </c>
      <c r="AD51" s="9">
        <f t="shared" si="28"/>
        <v>0</v>
      </c>
      <c r="AE51" s="9">
        <f t="shared" si="28"/>
        <v>0</v>
      </c>
      <c r="AF51" s="9">
        <f t="shared" si="28"/>
        <v>0</v>
      </c>
      <c r="AG51" s="9">
        <f t="shared" si="28"/>
        <v>0</v>
      </c>
      <c r="AH51" s="9">
        <f t="shared" si="28"/>
        <v>0</v>
      </c>
      <c r="AI51" s="9">
        <f t="shared" si="28"/>
        <v>0</v>
      </c>
      <c r="AJ51" s="9">
        <f t="shared" si="28"/>
        <v>0</v>
      </c>
      <c r="AK51" s="9">
        <f t="shared" si="28"/>
        <v>0</v>
      </c>
      <c r="AL51" s="9">
        <f t="shared" si="28"/>
        <v>0</v>
      </c>
      <c r="AM51" s="9">
        <f t="shared" si="28"/>
        <v>0</v>
      </c>
      <c r="AN51" s="9">
        <f t="shared" si="28"/>
        <v>0</v>
      </c>
      <c r="AO51" s="9">
        <f t="shared" si="28"/>
        <v>0</v>
      </c>
      <c r="AP51" s="9">
        <f t="shared" si="28"/>
        <v>0</v>
      </c>
      <c r="AQ51" s="9">
        <f t="shared" si="28"/>
        <v>0</v>
      </c>
      <c r="AR51" s="9">
        <f t="shared" si="28"/>
        <v>0</v>
      </c>
      <c r="AS51" s="9">
        <f t="shared" si="28"/>
        <v>0</v>
      </c>
      <c r="AT51" s="9">
        <f t="shared" si="28"/>
        <v>0</v>
      </c>
      <c r="AU51" s="9">
        <f t="shared" si="28"/>
        <v>0</v>
      </c>
      <c r="AV51" s="9">
        <f t="shared" si="28"/>
        <v>0</v>
      </c>
      <c r="AW51" s="9">
        <f t="shared" si="28"/>
        <v>0</v>
      </c>
      <c r="AX51" s="9">
        <f t="shared" si="28"/>
        <v>0</v>
      </c>
      <c r="AY51" s="9">
        <f t="shared" si="28"/>
        <v>0</v>
      </c>
    </row>
    <row r="56" spans="1:51" x14ac:dyDescent="0.3">
      <c r="H56" s="45"/>
    </row>
  </sheetData>
  <mergeCells count="17">
    <mergeCell ref="AN2:AY2"/>
    <mergeCell ref="A3:L4"/>
    <mergeCell ref="M3:O4"/>
    <mergeCell ref="AT3:AV3"/>
    <mergeCell ref="AW3:AY3"/>
    <mergeCell ref="AO5:AP5"/>
    <mergeCell ref="AR5:AS5"/>
    <mergeCell ref="AU5:AV5"/>
    <mergeCell ref="AQ4:AQ5"/>
    <mergeCell ref="AT4:AT5"/>
    <mergeCell ref="AW4:AW5"/>
    <mergeCell ref="AD3:AK3"/>
    <mergeCell ref="U3:AC3"/>
    <mergeCell ref="P3:T4"/>
    <mergeCell ref="AN3:AP3"/>
    <mergeCell ref="AQ3:AS3"/>
    <mergeCell ref="AN4:AN5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51:F1048576" xr:uid="{00000000-0002-0000-0700-000000000000}">
      <formula1>"0,1,2,3,4,5,6,7,8,9,10,11"</formula1>
    </dataValidation>
    <dataValidation type="whole" allowBlank="1" showInputMessage="1" showErrorMessage="1" sqref="Y6:AB50 AC46:AC49 AC44 AC36:AC37 AC28:AC34 AC6:AC26 AC40 M52:AL1048576 AD6:AE50 AJ6:AL50 M6:U51 V51:AY51" xr:uid="{00000000-0002-0000-07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0" xr:uid="{00000000-0002-0000-07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4" orientation="landscape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pageSetUpPr fitToPage="1"/>
  </sheetPr>
  <dimension ref="A1:AY56"/>
  <sheetViews>
    <sheetView zoomScale="90" zoomScaleNormal="90" zoomScaleSheetLayoutView="75" workbookViewId="0">
      <pane ySplit="5" topLeftCell="A6" activePane="bottomLeft" state="frozen"/>
      <selection pane="bottomLeft" activeCell="AB12" sqref="AB12"/>
    </sheetView>
  </sheetViews>
  <sheetFormatPr defaultColWidth="9" defaultRowHeight="16.5" x14ac:dyDescent="0.3"/>
  <cols>
    <col min="1" max="1" width="5.25" style="4" customWidth="1"/>
    <col min="2" max="2" width="7.375" style="7" customWidth="1"/>
    <col min="3" max="3" width="12.375" style="4" bestFit="1" customWidth="1"/>
    <col min="4" max="5" width="9.625" style="4" customWidth="1"/>
    <col min="6" max="6" width="9.375" style="5" bestFit="1" customWidth="1"/>
    <col min="7" max="10" width="11.75" style="5" customWidth="1"/>
    <col min="11" max="11" width="17.25" style="5" customWidth="1"/>
    <col min="12" max="12" width="13.25" style="5" bestFit="1" customWidth="1"/>
    <col min="13" max="15" width="12.5" style="5" bestFit="1" customWidth="1"/>
    <col min="16" max="20" width="11.125" style="13" customWidth="1"/>
    <col min="21" max="21" width="10" style="13" customWidth="1"/>
    <col min="22" max="23" width="14.5" style="13" bestFit="1" customWidth="1"/>
    <col min="24" max="24" width="18.875" style="13" bestFit="1" customWidth="1"/>
    <col min="25" max="29" width="10" style="13" customWidth="1"/>
    <col min="30" max="30" width="10.375" style="13" bestFit="1" customWidth="1"/>
    <col min="31" max="31" width="11" style="13" bestFit="1" customWidth="1"/>
    <col min="32" max="32" width="9" style="13" customWidth="1"/>
    <col min="33" max="33" width="9" style="13" bestFit="1" customWidth="1"/>
    <col min="34" max="34" width="14.125" style="13" bestFit="1" customWidth="1"/>
    <col min="35" max="35" width="9" style="13" bestFit="1" customWidth="1"/>
    <col min="36" max="36" width="9" style="13" customWidth="1"/>
    <col min="37" max="38" width="9.5" style="13" customWidth="1"/>
    <col min="39" max="39" width="3.25" customWidth="1"/>
    <col min="40" max="51" width="11" customWidth="1"/>
  </cols>
  <sheetData>
    <row r="1" spans="1:51" ht="37.5" x14ac:dyDescent="0.3">
      <c r="A1" s="25"/>
      <c r="B1" s="25"/>
      <c r="C1" s="11"/>
      <c r="D1" s="11"/>
      <c r="E1" s="11"/>
      <c r="O1" s="10"/>
      <c r="P1" s="17" t="s">
        <v>284</v>
      </c>
    </row>
    <row r="2" spans="1:51" ht="33.75" customHeight="1" x14ac:dyDescent="0.3">
      <c r="J2" s="7"/>
      <c r="AL2" s="4"/>
      <c r="AN2" s="332" t="s">
        <v>566</v>
      </c>
      <c r="AO2" s="332"/>
      <c r="AP2" s="332"/>
      <c r="AQ2" s="332"/>
      <c r="AR2" s="332"/>
      <c r="AS2" s="332"/>
      <c r="AT2" s="332"/>
      <c r="AU2" s="332"/>
      <c r="AV2" s="332"/>
      <c r="AW2" s="332"/>
      <c r="AX2" s="332"/>
      <c r="AY2" s="332"/>
    </row>
    <row r="3" spans="1:51" ht="29.25" customHeight="1" x14ac:dyDescent="0.3">
      <c r="A3" s="333" t="s">
        <v>140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4" t="s">
        <v>31</v>
      </c>
      <c r="N3" s="334"/>
      <c r="O3" s="334"/>
      <c r="P3" s="324" t="s">
        <v>44</v>
      </c>
      <c r="Q3" s="325"/>
      <c r="R3" s="325"/>
      <c r="S3" s="325"/>
      <c r="T3" s="326"/>
      <c r="U3" s="321" t="s">
        <v>451</v>
      </c>
      <c r="V3" s="322"/>
      <c r="W3" s="322"/>
      <c r="X3" s="322"/>
      <c r="Y3" s="322"/>
      <c r="Z3" s="322"/>
      <c r="AA3" s="322"/>
      <c r="AB3" s="322"/>
      <c r="AC3" s="323"/>
      <c r="AD3" s="320" t="s">
        <v>453</v>
      </c>
      <c r="AE3" s="320"/>
      <c r="AF3" s="320"/>
      <c r="AG3" s="320"/>
      <c r="AH3" s="320"/>
      <c r="AI3" s="320"/>
      <c r="AJ3" s="320"/>
      <c r="AK3" s="320"/>
      <c r="AL3" s="16"/>
      <c r="AN3" s="330" t="s">
        <v>94</v>
      </c>
      <c r="AO3" s="330"/>
      <c r="AP3" s="330"/>
      <c r="AQ3" s="330" t="s">
        <v>98</v>
      </c>
      <c r="AR3" s="330"/>
      <c r="AS3" s="330"/>
      <c r="AT3" s="330" t="s">
        <v>467</v>
      </c>
      <c r="AU3" s="330"/>
      <c r="AV3" s="330"/>
      <c r="AW3" s="330" t="s">
        <v>37</v>
      </c>
      <c r="AX3" s="330"/>
      <c r="AY3" s="330"/>
    </row>
    <row r="4" spans="1:51" ht="37.15" customHeight="1" x14ac:dyDescent="0.3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4"/>
      <c r="N4" s="334"/>
      <c r="O4" s="334"/>
      <c r="P4" s="327"/>
      <c r="Q4" s="328"/>
      <c r="R4" s="328"/>
      <c r="S4" s="328"/>
      <c r="T4" s="329"/>
      <c r="U4" s="15" t="s">
        <v>374</v>
      </c>
      <c r="V4" s="15" t="s">
        <v>7</v>
      </c>
      <c r="W4" s="15" t="s">
        <v>82</v>
      </c>
      <c r="X4" s="15" t="s">
        <v>43</v>
      </c>
      <c r="Y4" s="15" t="s">
        <v>315</v>
      </c>
      <c r="Z4" s="59" t="s">
        <v>294</v>
      </c>
      <c r="AA4" s="15" t="s">
        <v>125</v>
      </c>
      <c r="AB4" s="15" t="s">
        <v>405</v>
      </c>
      <c r="AC4" s="15" t="s">
        <v>121</v>
      </c>
      <c r="AD4" s="53" t="s">
        <v>304</v>
      </c>
      <c r="AE4" s="53" t="s">
        <v>421</v>
      </c>
      <c r="AF4" s="53" t="s">
        <v>94</v>
      </c>
      <c r="AG4" s="53" t="s">
        <v>98</v>
      </c>
      <c r="AH4" s="182" t="s">
        <v>467</v>
      </c>
      <c r="AI4" s="53" t="s">
        <v>37</v>
      </c>
      <c r="AJ4" s="16" t="s">
        <v>39</v>
      </c>
      <c r="AK4" s="16" t="s">
        <v>430</v>
      </c>
      <c r="AL4" s="16" t="s">
        <v>102</v>
      </c>
      <c r="AN4" s="330" t="s">
        <v>401</v>
      </c>
      <c r="AO4" s="60" t="s">
        <v>408</v>
      </c>
      <c r="AP4" s="60" t="s">
        <v>391</v>
      </c>
      <c r="AQ4" s="330" t="s">
        <v>401</v>
      </c>
      <c r="AR4" s="60" t="s">
        <v>408</v>
      </c>
      <c r="AS4" s="60" t="s">
        <v>391</v>
      </c>
      <c r="AT4" s="330" t="s">
        <v>401</v>
      </c>
      <c r="AU4" s="60" t="s">
        <v>408</v>
      </c>
      <c r="AV4" s="60" t="s">
        <v>391</v>
      </c>
      <c r="AW4" s="330" t="s">
        <v>401</v>
      </c>
      <c r="AX4" s="60" t="s">
        <v>408</v>
      </c>
      <c r="AY4" s="60" t="s">
        <v>391</v>
      </c>
    </row>
    <row r="5" spans="1:51" ht="35.85" customHeight="1" x14ac:dyDescent="0.3">
      <c r="A5" s="20" t="s">
        <v>416</v>
      </c>
      <c r="B5" s="20" t="s">
        <v>1</v>
      </c>
      <c r="C5" s="20" t="s">
        <v>0</v>
      </c>
      <c r="D5" s="20" t="s">
        <v>407</v>
      </c>
      <c r="E5" s="20" t="s">
        <v>392</v>
      </c>
      <c r="F5" s="44" t="s">
        <v>559</v>
      </c>
      <c r="G5" s="44" t="s">
        <v>477</v>
      </c>
      <c r="H5" s="44" t="s">
        <v>478</v>
      </c>
      <c r="I5" s="44" t="s">
        <v>487</v>
      </c>
      <c r="J5" s="44" t="s">
        <v>4</v>
      </c>
      <c r="K5" s="44" t="s">
        <v>298</v>
      </c>
      <c r="L5" s="44" t="s">
        <v>450</v>
      </c>
      <c r="M5" s="6" t="s">
        <v>40</v>
      </c>
      <c r="N5" s="6" t="s">
        <v>64</v>
      </c>
      <c r="O5" s="6" t="s">
        <v>33</v>
      </c>
      <c r="P5" s="14" t="s">
        <v>65</v>
      </c>
      <c r="Q5" s="14" t="s">
        <v>317</v>
      </c>
      <c r="R5" s="14" t="s">
        <v>96</v>
      </c>
      <c r="S5" s="14" t="s">
        <v>88</v>
      </c>
      <c r="T5" s="14" t="s">
        <v>47</v>
      </c>
      <c r="U5" s="57"/>
      <c r="V5" s="57" t="s">
        <v>483</v>
      </c>
      <c r="W5" s="57" t="s">
        <v>528</v>
      </c>
      <c r="X5" s="57" t="s">
        <v>483</v>
      </c>
      <c r="Y5" s="57"/>
      <c r="Z5" s="57"/>
      <c r="AA5" s="15"/>
      <c r="AB5" s="15"/>
      <c r="AC5" s="15"/>
      <c r="AD5" s="55" t="s">
        <v>204</v>
      </c>
      <c r="AE5" s="54" t="s">
        <v>79</v>
      </c>
      <c r="AF5" s="54" t="s">
        <v>239</v>
      </c>
      <c r="AG5" s="54" t="s">
        <v>524</v>
      </c>
      <c r="AH5" s="54" t="s">
        <v>216</v>
      </c>
      <c r="AI5" s="54" t="s">
        <v>571</v>
      </c>
      <c r="AJ5" s="56"/>
      <c r="AK5" s="56"/>
      <c r="AL5" s="56"/>
      <c r="AN5" s="330"/>
      <c r="AO5" s="331" t="s">
        <v>239</v>
      </c>
      <c r="AP5" s="331"/>
      <c r="AQ5" s="330"/>
      <c r="AR5" s="331" t="s">
        <v>232</v>
      </c>
      <c r="AS5" s="331"/>
      <c r="AT5" s="330"/>
      <c r="AU5" s="331" t="s">
        <v>258</v>
      </c>
      <c r="AV5" s="331"/>
      <c r="AW5" s="330"/>
      <c r="AX5" s="61" t="s">
        <v>495</v>
      </c>
      <c r="AY5" s="61" t="s">
        <v>469</v>
      </c>
    </row>
    <row r="6" spans="1:51" x14ac:dyDescent="0.3">
      <c r="A6" s="47">
        <v>1</v>
      </c>
      <c r="B6" s="94" t="str">
        <f ca="1">VLOOKUP($A6,INDIRECT("인사기본정보!$B:$K"),2,0)</f>
        <v>길윤미</v>
      </c>
      <c r="C6" s="94" t="str">
        <f ca="1">VLOOKUP($A6,INDIRECT("인사기본정보!$B:$K"),3,0)</f>
        <v>710309-2******</v>
      </c>
      <c r="D6" s="94" t="str">
        <f ca="1">VLOOKUP($A6,INDIRECT("인사기본정보!$B:$K"),4,0)</f>
        <v>501여단 본부</v>
      </c>
      <c r="E6" s="94" t="str">
        <f ca="1">VLOOKUP($A6,INDIRECT("인사기본정보!$B:$K"),5,0)</f>
        <v>민간조리원</v>
      </c>
      <c r="F6" s="95">
        <f ca="1">VLOOKUP($A6,INDIRECT("인사기본정보!$B:$L"),11,0)</f>
        <v>0</v>
      </c>
      <c r="G6" s="49"/>
      <c r="H6" s="49"/>
      <c r="I6" s="49"/>
      <c r="J6" s="151">
        <f>ROUNDUP(((U6+Z6)/209),1)</f>
        <v>0</v>
      </c>
      <c r="K6" s="151">
        <f>((U6+Z6)/209)*1.5</f>
        <v>0</v>
      </c>
      <c r="L6" s="151">
        <f>K6*0.5</f>
        <v>0</v>
      </c>
      <c r="M6" s="181"/>
      <c r="N6" s="181"/>
      <c r="O6" s="181"/>
      <c r="P6" s="34">
        <f>SUM(U6:AC6)</f>
        <v>0</v>
      </c>
      <c r="Q6" s="152">
        <f t="shared" ref="Q6:Q21" si="0">IF(Z6&gt;100000,100000,Z6)</f>
        <v>0</v>
      </c>
      <c r="R6" s="34">
        <f t="shared" ref="R6:R21" si="1">P6-Q6</f>
        <v>0</v>
      </c>
      <c r="S6" s="34">
        <f t="shared" ref="S6:S21" si="2">SUM(AD6:AK6)</f>
        <v>0</v>
      </c>
      <c r="T6" s="34">
        <f t="shared" ref="T6:T21" si="3">P6-S6</f>
        <v>0</v>
      </c>
      <c r="U6" s="24"/>
      <c r="V6" s="34">
        <f>ROUNDUP(K6*M6,-1)</f>
        <v>0</v>
      </c>
      <c r="W6" s="34">
        <f>ROUNDUP(L6*N6,-1)</f>
        <v>0</v>
      </c>
      <c r="X6" s="34">
        <f>ROUNDUP(K6*O6,-1)</f>
        <v>0</v>
      </c>
      <c r="Y6" s="24"/>
      <c r="Z6" s="24"/>
      <c r="AA6" s="24"/>
      <c r="AB6" s="24"/>
      <c r="AC6" s="24"/>
      <c r="AD6" s="34">
        <f>IF(R6&gt;1060000,INDEX(간이세액표!A:L,MATCH(R6,간이세액표!A:A,3),F6+3),0)</f>
        <v>0</v>
      </c>
      <c r="AE6" s="34">
        <f>ROUNDDOWN(AD6/10,-1)</f>
        <v>0</v>
      </c>
      <c r="AF6" s="46">
        <f>AO6</f>
        <v>0</v>
      </c>
      <c r="AG6" s="46">
        <f>AR6</f>
        <v>0</v>
      </c>
      <c r="AH6" s="46">
        <f>AU6</f>
        <v>0</v>
      </c>
      <c r="AI6" s="46">
        <f>AX6</f>
        <v>0</v>
      </c>
      <c r="AJ6" s="24"/>
      <c r="AK6" s="24"/>
      <c r="AL6" s="24"/>
      <c r="AN6" s="49">
        <f>SUM(AO6:AP6)</f>
        <v>0</v>
      </c>
      <c r="AO6" s="49">
        <f>ROUNDDOWN(G6*'4대보험공제요율표'!$D$4,-1)</f>
        <v>0</v>
      </c>
      <c r="AP6" s="49">
        <f>ROUNDDOWN(G6*'4대보험공제요율표'!$D$5,-1)</f>
        <v>0</v>
      </c>
      <c r="AQ6" s="49">
        <f>SUM(AR6:AS6)</f>
        <v>0</v>
      </c>
      <c r="AR6" s="49">
        <f>ROUNDDOWN(H6*'4대보험공제요율표'!$D$6,-1)</f>
        <v>0</v>
      </c>
      <c r="AS6" s="49">
        <f>ROUNDDOWN(H6*'4대보험공제요율표'!$D$7,-1)</f>
        <v>0</v>
      </c>
      <c r="AT6" s="49">
        <f>SUM(AU6:AV6)</f>
        <v>0</v>
      </c>
      <c r="AU6" s="49">
        <f>ROUNDDOWN(AR6*'4대보험공제요율표'!$D$8,-1)</f>
        <v>0</v>
      </c>
      <c r="AV6" s="49">
        <f>ROUNDDOWN(AS6*'4대보험공제요율표'!$D$8,-1)</f>
        <v>0</v>
      </c>
      <c r="AW6" s="49">
        <f>SUM(AX6:AY6)</f>
        <v>0</v>
      </c>
      <c r="AX6" s="49">
        <f>ROUNDDOWN(I6*'4대보험공제요율표'!$D$10,-1)</f>
        <v>0</v>
      </c>
      <c r="AY6" s="49">
        <f>ROUNDDOWN(I6*'4대보험공제요율표'!$D$11,-1)</f>
        <v>0</v>
      </c>
    </row>
    <row r="7" spans="1:51" x14ac:dyDescent="0.3">
      <c r="A7" s="47">
        <v>2</v>
      </c>
      <c r="B7" s="94" t="str">
        <f t="shared" ref="B7:B50" ca="1" si="4">VLOOKUP($A7,INDIRECT("인사기본정보!$B:$K"),2,0)</f>
        <v>이성실</v>
      </c>
      <c r="C7" s="94" t="str">
        <f t="shared" ref="C7:C50" ca="1" si="5">VLOOKUP($A7,INDIRECT("인사기본정보!$B:$K"),3,0)</f>
        <v>741204-2******</v>
      </c>
      <c r="D7" s="94" t="str">
        <f t="shared" ref="D7:D50" ca="1" si="6">VLOOKUP($A7,INDIRECT("인사기본정보!$B:$K"),4,0)</f>
        <v>501여단 본부</v>
      </c>
      <c r="E7" s="94" t="str">
        <f t="shared" ref="E7:E50" ca="1" si="7">VLOOKUP($A7,INDIRECT("인사기본정보!$B:$K"),5,0)</f>
        <v>민간조리원</v>
      </c>
      <c r="F7" s="95">
        <f t="shared" ref="F7:F50" ca="1" si="8">VLOOKUP($A7,INDIRECT("인사기본정보!$B:$L"),11,0)</f>
        <v>0</v>
      </c>
      <c r="G7" s="49"/>
      <c r="H7" s="49"/>
      <c r="I7" s="49"/>
      <c r="J7" s="151">
        <f t="shared" ref="J7:J50" si="9">ROUNDUP(((U7+Z7)/209),1)</f>
        <v>0</v>
      </c>
      <c r="K7" s="151">
        <f t="shared" ref="K7:K50" si="10">((U7+Z7)/209)*1.5</f>
        <v>0</v>
      </c>
      <c r="L7" s="151">
        <f t="shared" ref="L7:L50" si="11">K7*0.5</f>
        <v>0</v>
      </c>
      <c r="M7" s="23"/>
      <c r="N7" s="23"/>
      <c r="O7" s="23"/>
      <c r="P7" s="34">
        <f>SUM(U7:AC7)</f>
        <v>0</v>
      </c>
      <c r="Q7" s="152">
        <f t="shared" si="0"/>
        <v>0</v>
      </c>
      <c r="R7" s="34">
        <f t="shared" si="1"/>
        <v>0</v>
      </c>
      <c r="S7" s="34">
        <f t="shared" si="2"/>
        <v>0</v>
      </c>
      <c r="T7" s="34">
        <f t="shared" si="3"/>
        <v>0</v>
      </c>
      <c r="U7" s="24"/>
      <c r="V7" s="34">
        <f t="shared" ref="V7:W49" si="12">ROUNDUP(K7*M7,-1)</f>
        <v>0</v>
      </c>
      <c r="W7" s="34">
        <f t="shared" si="12"/>
        <v>0</v>
      </c>
      <c r="X7" s="34">
        <f t="shared" ref="X7:X50" si="13">ROUNDUP(K7*O7,-1)</f>
        <v>0</v>
      </c>
      <c r="Y7" s="24"/>
      <c r="Z7" s="24"/>
      <c r="AA7" s="24"/>
      <c r="AB7" s="24"/>
      <c r="AC7" s="24"/>
      <c r="AD7" s="34">
        <f>IF(R7&gt;1060000,INDEX(간이세액표!A:L,MATCH(R7,간이세액표!A:A,3),F7+3),0)</f>
        <v>0</v>
      </c>
      <c r="AE7" s="34">
        <f t="shared" ref="AE7:AE50" si="14">ROUNDDOWN(AD7/10,-1)</f>
        <v>0</v>
      </c>
      <c r="AF7" s="46">
        <f t="shared" ref="AF7:AF50" si="15">AO7</f>
        <v>0</v>
      </c>
      <c r="AG7" s="46">
        <f t="shared" ref="AG7:AG50" si="16">AR7</f>
        <v>0</v>
      </c>
      <c r="AH7" s="46">
        <f t="shared" ref="AH7:AH50" si="17">AU7</f>
        <v>0</v>
      </c>
      <c r="AI7" s="46">
        <f t="shared" ref="AI7:AI50" si="18">AX7</f>
        <v>0</v>
      </c>
      <c r="AJ7" s="24"/>
      <c r="AK7" s="24"/>
      <c r="AL7" s="24"/>
      <c r="AN7" s="49">
        <f t="shared" ref="AN7:AN50" si="19">SUM(AO7:AP7)</f>
        <v>0</v>
      </c>
      <c r="AO7" s="49">
        <f>ROUNDDOWN(G7*'4대보험공제요율표'!$D$4,-1)</f>
        <v>0</v>
      </c>
      <c r="AP7" s="49">
        <f>ROUNDDOWN(G7*'4대보험공제요율표'!$D$5,-1)</f>
        <v>0</v>
      </c>
      <c r="AQ7" s="49">
        <f t="shared" ref="AQ7:AQ50" si="20">SUM(AR7:AS7)</f>
        <v>0</v>
      </c>
      <c r="AR7" s="49">
        <f>ROUNDDOWN(H7*'4대보험공제요율표'!$D$6,-1)</f>
        <v>0</v>
      </c>
      <c r="AS7" s="49">
        <f>ROUNDDOWN(H7*'4대보험공제요율표'!$D$7,-1)</f>
        <v>0</v>
      </c>
      <c r="AT7" s="49">
        <f t="shared" ref="AT7:AT50" si="21">SUM(AU7:AV7)</f>
        <v>0</v>
      </c>
      <c r="AU7" s="49">
        <f>ROUNDDOWN(AR7*'4대보험공제요율표'!$D$8,-1)</f>
        <v>0</v>
      </c>
      <c r="AV7" s="49">
        <f>ROUNDDOWN(AS7*'4대보험공제요율표'!$D$8,-1)</f>
        <v>0</v>
      </c>
      <c r="AW7" s="49">
        <f t="shared" ref="AW7:AW50" si="22">SUM(AX7:AY7)</f>
        <v>0</v>
      </c>
      <c r="AX7" s="49">
        <f>ROUNDDOWN(I7*'4대보험공제요율표'!$D$10,-1)</f>
        <v>0</v>
      </c>
      <c r="AY7" s="49">
        <f>ROUNDDOWN(I7*'4대보험공제요율표'!$D$11,-1)</f>
        <v>0</v>
      </c>
    </row>
    <row r="8" spans="1:51" x14ac:dyDescent="0.3">
      <c r="A8" s="47">
        <v>3</v>
      </c>
      <c r="B8" s="94" t="str">
        <f t="shared" ca="1" si="4"/>
        <v>임세영</v>
      </c>
      <c r="C8" s="94" t="str">
        <f t="shared" ca="1" si="5"/>
        <v>700910-2******</v>
      </c>
      <c r="D8" s="94" t="str">
        <f t="shared" ca="1" si="6"/>
        <v>501여단 1대대</v>
      </c>
      <c r="E8" s="94" t="str">
        <f t="shared" ca="1" si="7"/>
        <v>민간조리원</v>
      </c>
      <c r="F8" s="95">
        <f t="shared" ca="1" si="8"/>
        <v>0</v>
      </c>
      <c r="G8" s="49"/>
      <c r="H8" s="49"/>
      <c r="I8" s="49"/>
      <c r="J8" s="151">
        <f t="shared" si="9"/>
        <v>0</v>
      </c>
      <c r="K8" s="151">
        <f t="shared" si="10"/>
        <v>0</v>
      </c>
      <c r="L8" s="151">
        <f t="shared" si="11"/>
        <v>0</v>
      </c>
      <c r="M8" s="23"/>
      <c r="N8" s="23"/>
      <c r="O8" s="23"/>
      <c r="P8" s="34">
        <f t="shared" ref="P8:P50" si="23">SUM(U8:AC8)</f>
        <v>0</v>
      </c>
      <c r="Q8" s="152">
        <f t="shared" si="0"/>
        <v>0</v>
      </c>
      <c r="R8" s="34">
        <f t="shared" si="1"/>
        <v>0</v>
      </c>
      <c r="S8" s="34">
        <f t="shared" si="2"/>
        <v>0</v>
      </c>
      <c r="T8" s="34">
        <f t="shared" si="3"/>
        <v>0</v>
      </c>
      <c r="U8" s="24"/>
      <c r="V8" s="34">
        <f t="shared" si="12"/>
        <v>0</v>
      </c>
      <c r="W8" s="34">
        <f t="shared" si="12"/>
        <v>0</v>
      </c>
      <c r="X8" s="34">
        <f t="shared" si="13"/>
        <v>0</v>
      </c>
      <c r="Y8" s="24"/>
      <c r="Z8" s="24"/>
      <c r="AA8" s="24"/>
      <c r="AB8" s="24"/>
      <c r="AC8" s="24"/>
      <c r="AD8" s="34">
        <f>IF(R8&gt;1060000,INDEX(간이세액표!A:L,MATCH(R8,간이세액표!A:A,3),F8+3),0)</f>
        <v>0</v>
      </c>
      <c r="AE8" s="34">
        <f t="shared" si="14"/>
        <v>0</v>
      </c>
      <c r="AF8" s="46">
        <f t="shared" si="15"/>
        <v>0</v>
      </c>
      <c r="AG8" s="46">
        <f t="shared" si="16"/>
        <v>0</v>
      </c>
      <c r="AH8" s="46">
        <f t="shared" si="17"/>
        <v>0</v>
      </c>
      <c r="AI8" s="46">
        <f t="shared" si="18"/>
        <v>0</v>
      </c>
      <c r="AJ8" s="24"/>
      <c r="AK8" s="24"/>
      <c r="AL8" s="24"/>
      <c r="AN8" s="49">
        <f t="shared" si="19"/>
        <v>0</v>
      </c>
      <c r="AO8" s="49">
        <f>ROUNDDOWN(G8*'4대보험공제요율표'!$D$4,-1)</f>
        <v>0</v>
      </c>
      <c r="AP8" s="49">
        <f>ROUNDDOWN(G8*'4대보험공제요율표'!$D$5,-1)</f>
        <v>0</v>
      </c>
      <c r="AQ8" s="49">
        <f t="shared" si="20"/>
        <v>0</v>
      </c>
      <c r="AR8" s="49">
        <f>ROUNDDOWN(H8*'4대보험공제요율표'!$D$6,-1)</f>
        <v>0</v>
      </c>
      <c r="AS8" s="49">
        <f>ROUNDDOWN(H8*'4대보험공제요율표'!$D$7,-1)</f>
        <v>0</v>
      </c>
      <c r="AT8" s="49">
        <f t="shared" si="21"/>
        <v>0</v>
      </c>
      <c r="AU8" s="49">
        <f>ROUNDDOWN(AR8*'4대보험공제요율표'!$D$8,-1)</f>
        <v>0</v>
      </c>
      <c r="AV8" s="49">
        <f>ROUNDDOWN(AS8*'4대보험공제요율표'!$D$8,-1)</f>
        <v>0</v>
      </c>
      <c r="AW8" s="49">
        <f t="shared" si="22"/>
        <v>0</v>
      </c>
      <c r="AX8" s="49">
        <f>ROUNDDOWN(I8*'4대보험공제요율표'!$D$10,-1)</f>
        <v>0</v>
      </c>
      <c r="AY8" s="49">
        <f>ROUNDDOWN(I8*'4대보험공제요율표'!$D$11,-1)</f>
        <v>0</v>
      </c>
    </row>
    <row r="9" spans="1:51" x14ac:dyDescent="0.3">
      <c r="A9" s="47">
        <v>4</v>
      </c>
      <c r="B9" s="94" t="str">
        <f t="shared" ca="1" si="4"/>
        <v>김서정</v>
      </c>
      <c r="C9" s="94" t="str">
        <f t="shared" ca="1" si="5"/>
        <v>780828-2******</v>
      </c>
      <c r="D9" s="94" t="str">
        <f t="shared" ca="1" si="6"/>
        <v>501여단 4대대</v>
      </c>
      <c r="E9" s="94" t="str">
        <f t="shared" ca="1" si="7"/>
        <v>민간조리원</v>
      </c>
      <c r="F9" s="95">
        <f t="shared" ca="1" si="8"/>
        <v>0</v>
      </c>
      <c r="G9" s="49"/>
      <c r="H9" s="49"/>
      <c r="I9" s="49"/>
      <c r="J9" s="151">
        <f t="shared" si="9"/>
        <v>0</v>
      </c>
      <c r="K9" s="151">
        <f t="shared" si="10"/>
        <v>0</v>
      </c>
      <c r="L9" s="151">
        <f t="shared" si="11"/>
        <v>0</v>
      </c>
      <c r="M9" s="23"/>
      <c r="N9" s="23"/>
      <c r="O9" s="23"/>
      <c r="P9" s="34">
        <f t="shared" si="23"/>
        <v>0</v>
      </c>
      <c r="Q9" s="152">
        <f t="shared" si="0"/>
        <v>0</v>
      </c>
      <c r="R9" s="34">
        <f t="shared" si="1"/>
        <v>0</v>
      </c>
      <c r="S9" s="34">
        <f t="shared" si="2"/>
        <v>0</v>
      </c>
      <c r="T9" s="34">
        <f t="shared" si="3"/>
        <v>0</v>
      </c>
      <c r="U9" s="24"/>
      <c r="V9" s="34">
        <f t="shared" si="12"/>
        <v>0</v>
      </c>
      <c r="W9" s="34">
        <f t="shared" si="12"/>
        <v>0</v>
      </c>
      <c r="X9" s="34">
        <f t="shared" si="13"/>
        <v>0</v>
      </c>
      <c r="Y9" s="24"/>
      <c r="Z9" s="24"/>
      <c r="AA9" s="24"/>
      <c r="AB9" s="24"/>
      <c r="AC9" s="24"/>
      <c r="AD9" s="34">
        <f>IF(R9&gt;1060000,INDEX(간이세액표!A:L,MATCH(R9,간이세액표!A:A,3),F9+3),0)</f>
        <v>0</v>
      </c>
      <c r="AE9" s="34">
        <f t="shared" si="14"/>
        <v>0</v>
      </c>
      <c r="AF9" s="46">
        <f t="shared" si="15"/>
        <v>0</v>
      </c>
      <c r="AG9" s="46">
        <f t="shared" si="16"/>
        <v>0</v>
      </c>
      <c r="AH9" s="46">
        <f t="shared" si="17"/>
        <v>0</v>
      </c>
      <c r="AI9" s="46">
        <f t="shared" si="18"/>
        <v>0</v>
      </c>
      <c r="AJ9" s="24"/>
      <c r="AK9" s="24"/>
      <c r="AL9" s="24"/>
      <c r="AN9" s="49">
        <f t="shared" si="19"/>
        <v>0</v>
      </c>
      <c r="AO9" s="49">
        <f>ROUNDDOWN(G9*'4대보험공제요율표'!$D$4,-1)</f>
        <v>0</v>
      </c>
      <c r="AP9" s="49">
        <f>ROUNDDOWN(G9*'4대보험공제요율표'!$D$5,-1)</f>
        <v>0</v>
      </c>
      <c r="AQ9" s="49">
        <f t="shared" si="20"/>
        <v>0</v>
      </c>
      <c r="AR9" s="49">
        <f>ROUNDDOWN(H9*'4대보험공제요율표'!$D$6,-1)</f>
        <v>0</v>
      </c>
      <c r="AS9" s="49">
        <f>ROUNDDOWN(H9*'4대보험공제요율표'!$D$7,-1)</f>
        <v>0</v>
      </c>
      <c r="AT9" s="49">
        <f t="shared" si="21"/>
        <v>0</v>
      </c>
      <c r="AU9" s="49">
        <f>ROUNDDOWN(AR9*'4대보험공제요율표'!$D$8,-1)</f>
        <v>0</v>
      </c>
      <c r="AV9" s="49">
        <f>ROUNDDOWN(AS9*'4대보험공제요율표'!$D$8,-1)</f>
        <v>0</v>
      </c>
      <c r="AW9" s="49">
        <f t="shared" si="22"/>
        <v>0</v>
      </c>
      <c r="AX9" s="49">
        <f>ROUNDDOWN(I9*'4대보험공제요율표'!$D$10,-1)</f>
        <v>0</v>
      </c>
      <c r="AY9" s="49">
        <f>ROUNDDOWN(I9*'4대보험공제요율표'!$D$11,-1)</f>
        <v>0</v>
      </c>
    </row>
    <row r="10" spans="1:51" x14ac:dyDescent="0.3">
      <c r="A10" s="47">
        <v>5</v>
      </c>
      <c r="B10" s="94" t="str">
        <f t="shared" ca="1" si="4"/>
        <v>윤정여</v>
      </c>
      <c r="C10" s="94" t="str">
        <f t="shared" ca="1" si="5"/>
        <v>691023-2******</v>
      </c>
      <c r="D10" s="94" t="str">
        <f t="shared" ca="1" si="6"/>
        <v>501여단 6대대</v>
      </c>
      <c r="E10" s="94" t="str">
        <f t="shared" ca="1" si="7"/>
        <v>민간조리원</v>
      </c>
      <c r="F10" s="95">
        <f t="shared" ca="1" si="8"/>
        <v>0</v>
      </c>
      <c r="G10" s="49"/>
      <c r="H10" s="49"/>
      <c r="I10" s="49"/>
      <c r="J10" s="151">
        <f t="shared" si="9"/>
        <v>0</v>
      </c>
      <c r="K10" s="151">
        <f t="shared" si="10"/>
        <v>0</v>
      </c>
      <c r="L10" s="151">
        <f t="shared" si="11"/>
        <v>0</v>
      </c>
      <c r="M10" s="23"/>
      <c r="N10" s="23"/>
      <c r="O10" s="23"/>
      <c r="P10" s="34">
        <f t="shared" si="23"/>
        <v>0</v>
      </c>
      <c r="Q10" s="152">
        <f t="shared" si="0"/>
        <v>0</v>
      </c>
      <c r="R10" s="34">
        <f t="shared" si="1"/>
        <v>0</v>
      </c>
      <c r="S10" s="34">
        <f t="shared" si="2"/>
        <v>0</v>
      </c>
      <c r="T10" s="34">
        <f t="shared" si="3"/>
        <v>0</v>
      </c>
      <c r="U10" s="24"/>
      <c r="V10" s="34">
        <f t="shared" si="12"/>
        <v>0</v>
      </c>
      <c r="W10" s="34">
        <f t="shared" si="12"/>
        <v>0</v>
      </c>
      <c r="X10" s="34">
        <f t="shared" si="13"/>
        <v>0</v>
      </c>
      <c r="Y10" s="24"/>
      <c r="Z10" s="24"/>
      <c r="AA10" s="24"/>
      <c r="AB10" s="24"/>
      <c r="AC10" s="24"/>
      <c r="AD10" s="34">
        <f>IF(R10&gt;1060000,INDEX(간이세액표!A:L,MATCH(R10,간이세액표!A:A,3),F10+3),0)</f>
        <v>0</v>
      </c>
      <c r="AE10" s="34">
        <f t="shared" si="14"/>
        <v>0</v>
      </c>
      <c r="AF10" s="46">
        <f t="shared" si="15"/>
        <v>0</v>
      </c>
      <c r="AG10" s="46">
        <f t="shared" si="16"/>
        <v>0</v>
      </c>
      <c r="AH10" s="46">
        <f t="shared" si="17"/>
        <v>0</v>
      </c>
      <c r="AI10" s="46">
        <f t="shared" si="18"/>
        <v>0</v>
      </c>
      <c r="AJ10" s="24"/>
      <c r="AK10" s="24"/>
      <c r="AL10" s="24"/>
      <c r="AN10" s="49">
        <f t="shared" si="19"/>
        <v>0</v>
      </c>
      <c r="AO10" s="49">
        <f>ROUNDDOWN(G10*'4대보험공제요율표'!$D$4,-1)</f>
        <v>0</v>
      </c>
      <c r="AP10" s="49">
        <f>ROUNDDOWN(G10*'4대보험공제요율표'!$D$5,-1)</f>
        <v>0</v>
      </c>
      <c r="AQ10" s="49">
        <f t="shared" si="20"/>
        <v>0</v>
      </c>
      <c r="AR10" s="49">
        <f>ROUNDDOWN(H10*'4대보험공제요율표'!$D$6,-1)</f>
        <v>0</v>
      </c>
      <c r="AS10" s="49">
        <f>ROUNDDOWN(H10*'4대보험공제요율표'!$D$7,-1)</f>
        <v>0</v>
      </c>
      <c r="AT10" s="49">
        <f t="shared" si="21"/>
        <v>0</v>
      </c>
      <c r="AU10" s="49">
        <f>ROUNDDOWN(AR10*'4대보험공제요율표'!$D$8,-1)</f>
        <v>0</v>
      </c>
      <c r="AV10" s="49">
        <f>ROUNDDOWN(AS10*'4대보험공제요율표'!$D$8,-1)</f>
        <v>0</v>
      </c>
      <c r="AW10" s="49">
        <f t="shared" si="22"/>
        <v>0</v>
      </c>
      <c r="AX10" s="49">
        <f>ROUNDDOWN(I10*'4대보험공제요율표'!$D$10,-1)</f>
        <v>0</v>
      </c>
      <c r="AY10" s="49">
        <f>ROUNDDOWN(I10*'4대보험공제요율표'!$D$11,-1)</f>
        <v>0</v>
      </c>
    </row>
    <row r="11" spans="1:51" x14ac:dyDescent="0.3">
      <c r="A11" s="47">
        <v>6</v>
      </c>
      <c r="B11" s="94" t="str">
        <f t="shared" ca="1" si="4"/>
        <v>홍정희</v>
      </c>
      <c r="C11" s="94" t="str">
        <f t="shared" ca="1" si="5"/>
        <v>611210-2******</v>
      </c>
      <c r="D11" s="94" t="str">
        <f t="shared" ca="1" si="6"/>
        <v>501여단 7대대</v>
      </c>
      <c r="E11" s="94" t="str">
        <f t="shared" ca="1" si="7"/>
        <v>민간조리원</v>
      </c>
      <c r="F11" s="95">
        <f t="shared" ca="1" si="8"/>
        <v>0</v>
      </c>
      <c r="G11" s="49"/>
      <c r="H11" s="49"/>
      <c r="I11" s="49"/>
      <c r="J11" s="151">
        <f t="shared" si="9"/>
        <v>0</v>
      </c>
      <c r="K11" s="151">
        <f t="shared" si="10"/>
        <v>0</v>
      </c>
      <c r="L11" s="151">
        <f t="shared" si="11"/>
        <v>0</v>
      </c>
      <c r="M11" s="23"/>
      <c r="N11" s="23"/>
      <c r="O11" s="23"/>
      <c r="P11" s="34">
        <f t="shared" si="23"/>
        <v>0</v>
      </c>
      <c r="Q11" s="152">
        <f t="shared" si="0"/>
        <v>0</v>
      </c>
      <c r="R11" s="34">
        <f t="shared" si="1"/>
        <v>0</v>
      </c>
      <c r="S11" s="34">
        <f t="shared" si="2"/>
        <v>0</v>
      </c>
      <c r="T11" s="34">
        <f t="shared" si="3"/>
        <v>0</v>
      </c>
      <c r="U11" s="24"/>
      <c r="V11" s="34">
        <f t="shared" si="12"/>
        <v>0</v>
      </c>
      <c r="W11" s="34">
        <f t="shared" si="12"/>
        <v>0</v>
      </c>
      <c r="X11" s="34">
        <f t="shared" si="13"/>
        <v>0</v>
      </c>
      <c r="Y11" s="24"/>
      <c r="Z11" s="24"/>
      <c r="AA11" s="24"/>
      <c r="AB11" s="24"/>
      <c r="AC11" s="24"/>
      <c r="AD11" s="34">
        <f>IF(R11&gt;1060000,INDEX(간이세액표!A:L,MATCH(R11,간이세액표!A:A,3),F11+3),0)</f>
        <v>0</v>
      </c>
      <c r="AE11" s="34">
        <f t="shared" si="14"/>
        <v>0</v>
      </c>
      <c r="AF11" s="46">
        <f t="shared" si="15"/>
        <v>0</v>
      </c>
      <c r="AG11" s="46">
        <f t="shared" si="16"/>
        <v>0</v>
      </c>
      <c r="AH11" s="46">
        <f t="shared" si="17"/>
        <v>0</v>
      </c>
      <c r="AI11" s="46">
        <f t="shared" si="18"/>
        <v>0</v>
      </c>
      <c r="AJ11" s="24"/>
      <c r="AK11" s="24"/>
      <c r="AL11" s="24"/>
      <c r="AN11" s="49">
        <f t="shared" si="19"/>
        <v>0</v>
      </c>
      <c r="AO11" s="49">
        <f>ROUNDDOWN(G11*'4대보험공제요율표'!$D$4,-1)</f>
        <v>0</v>
      </c>
      <c r="AP11" s="49">
        <f>ROUNDDOWN(G11*'4대보험공제요율표'!$D$5,-1)</f>
        <v>0</v>
      </c>
      <c r="AQ11" s="49">
        <f t="shared" si="20"/>
        <v>0</v>
      </c>
      <c r="AR11" s="49">
        <f>ROUNDDOWN(H11*'4대보험공제요율표'!$D$6,-1)</f>
        <v>0</v>
      </c>
      <c r="AS11" s="49">
        <f>ROUNDDOWN(H11*'4대보험공제요율표'!$D$7,-1)</f>
        <v>0</v>
      </c>
      <c r="AT11" s="49">
        <f t="shared" si="21"/>
        <v>0</v>
      </c>
      <c r="AU11" s="49">
        <f>ROUNDDOWN(AR11*'4대보험공제요율표'!$D$8,-1)</f>
        <v>0</v>
      </c>
      <c r="AV11" s="49">
        <f>ROUNDDOWN(AS11*'4대보험공제요율표'!$D$8,-1)</f>
        <v>0</v>
      </c>
      <c r="AW11" s="49">
        <f t="shared" si="22"/>
        <v>0</v>
      </c>
      <c r="AX11" s="49">
        <f>ROUNDDOWN(I11*'4대보험공제요율표'!$D$10,-1)</f>
        <v>0</v>
      </c>
      <c r="AY11" s="49">
        <f>ROUNDDOWN(I11*'4대보험공제요율표'!$D$11,-1)</f>
        <v>0</v>
      </c>
    </row>
    <row r="12" spans="1:51" x14ac:dyDescent="0.3">
      <c r="A12" s="47">
        <v>7</v>
      </c>
      <c r="B12" s="94" t="str">
        <f t="shared" ca="1" si="4"/>
        <v>이숙이</v>
      </c>
      <c r="C12" s="94" t="str">
        <f t="shared" ca="1" si="5"/>
        <v>680604-2******</v>
      </c>
      <c r="D12" s="94" t="str">
        <f t="shared" ca="1" si="6"/>
        <v>120여단 본부</v>
      </c>
      <c r="E12" s="94" t="str">
        <f t="shared" ca="1" si="7"/>
        <v>민간조리원</v>
      </c>
      <c r="F12" s="95">
        <f t="shared" ca="1" si="8"/>
        <v>1</v>
      </c>
      <c r="G12" s="49"/>
      <c r="H12" s="49"/>
      <c r="I12" s="49"/>
      <c r="J12" s="151">
        <f t="shared" si="9"/>
        <v>0</v>
      </c>
      <c r="K12" s="151">
        <f t="shared" si="10"/>
        <v>0</v>
      </c>
      <c r="L12" s="151">
        <f t="shared" si="11"/>
        <v>0</v>
      </c>
      <c r="M12" s="23"/>
      <c r="N12" s="23"/>
      <c r="O12" s="23"/>
      <c r="P12" s="34">
        <f t="shared" si="23"/>
        <v>0</v>
      </c>
      <c r="Q12" s="152">
        <f t="shared" si="0"/>
        <v>0</v>
      </c>
      <c r="R12" s="34">
        <f t="shared" si="1"/>
        <v>0</v>
      </c>
      <c r="S12" s="34">
        <f t="shared" si="2"/>
        <v>0</v>
      </c>
      <c r="T12" s="34">
        <f t="shared" si="3"/>
        <v>0</v>
      </c>
      <c r="U12" s="24"/>
      <c r="V12" s="34">
        <f t="shared" si="12"/>
        <v>0</v>
      </c>
      <c r="W12" s="34">
        <f t="shared" si="12"/>
        <v>0</v>
      </c>
      <c r="X12" s="34">
        <f t="shared" si="13"/>
        <v>0</v>
      </c>
      <c r="Y12" s="24"/>
      <c r="Z12" s="24"/>
      <c r="AA12" s="24"/>
      <c r="AB12" s="24"/>
      <c r="AC12" s="24"/>
      <c r="AD12" s="34">
        <f>IF(R12&gt;1060000,INDEX(간이세액표!A:L,MATCH(R12,간이세액표!A:A,3),F12+3),0)</f>
        <v>0</v>
      </c>
      <c r="AE12" s="34">
        <f t="shared" si="14"/>
        <v>0</v>
      </c>
      <c r="AF12" s="46">
        <f t="shared" si="15"/>
        <v>0</v>
      </c>
      <c r="AG12" s="46">
        <f t="shared" si="16"/>
        <v>0</v>
      </c>
      <c r="AH12" s="46">
        <f t="shared" si="17"/>
        <v>0</v>
      </c>
      <c r="AI12" s="46">
        <f t="shared" si="18"/>
        <v>0</v>
      </c>
      <c r="AJ12" s="24"/>
      <c r="AK12" s="24"/>
      <c r="AL12" s="24"/>
      <c r="AN12" s="49">
        <f t="shared" si="19"/>
        <v>0</v>
      </c>
      <c r="AO12" s="49">
        <f>ROUNDDOWN(G12*'4대보험공제요율표'!$D$4,-1)</f>
        <v>0</v>
      </c>
      <c r="AP12" s="49">
        <f>ROUNDDOWN(G12*'4대보험공제요율표'!$D$5,-1)</f>
        <v>0</v>
      </c>
      <c r="AQ12" s="49">
        <f t="shared" si="20"/>
        <v>0</v>
      </c>
      <c r="AR12" s="49">
        <f>ROUNDDOWN(H12*'4대보험공제요율표'!$D$6,-1)</f>
        <v>0</v>
      </c>
      <c r="AS12" s="49">
        <f>ROUNDDOWN(H12*'4대보험공제요율표'!$D$7,-1)</f>
        <v>0</v>
      </c>
      <c r="AT12" s="49">
        <f t="shared" si="21"/>
        <v>0</v>
      </c>
      <c r="AU12" s="49">
        <f>ROUNDDOWN(AR12*'4대보험공제요율표'!$D$8,-1)</f>
        <v>0</v>
      </c>
      <c r="AV12" s="49">
        <f>ROUNDDOWN(AS12*'4대보험공제요율표'!$D$8,-1)</f>
        <v>0</v>
      </c>
      <c r="AW12" s="49">
        <f t="shared" si="22"/>
        <v>0</v>
      </c>
      <c r="AX12" s="49">
        <f>ROUNDDOWN(I12*'4대보험공제요율표'!$D$10,-1)</f>
        <v>0</v>
      </c>
      <c r="AY12" s="49">
        <f>ROUNDDOWN(I12*'4대보험공제요율표'!$D$11,-1)</f>
        <v>0</v>
      </c>
    </row>
    <row r="13" spans="1:51" x14ac:dyDescent="0.3">
      <c r="A13" s="47">
        <v>8</v>
      </c>
      <c r="B13" s="94" t="str">
        <f t="shared" ca="1" si="4"/>
        <v>박순득</v>
      </c>
      <c r="C13" s="94" t="str">
        <f t="shared" ca="1" si="5"/>
        <v>610119-2******</v>
      </c>
      <c r="D13" s="94" t="str">
        <f t="shared" ca="1" si="6"/>
        <v>120여단 1대대</v>
      </c>
      <c r="E13" s="94" t="str">
        <f t="shared" ca="1" si="7"/>
        <v>민간조리원</v>
      </c>
      <c r="F13" s="95">
        <f t="shared" ca="1" si="8"/>
        <v>0</v>
      </c>
      <c r="G13" s="49"/>
      <c r="H13" s="49"/>
      <c r="I13" s="49"/>
      <c r="J13" s="151">
        <f t="shared" si="9"/>
        <v>0</v>
      </c>
      <c r="K13" s="151">
        <f t="shared" si="10"/>
        <v>0</v>
      </c>
      <c r="L13" s="151">
        <f t="shared" si="11"/>
        <v>0</v>
      </c>
      <c r="M13" s="23"/>
      <c r="N13" s="23"/>
      <c r="O13" s="23"/>
      <c r="P13" s="34">
        <f t="shared" si="23"/>
        <v>0</v>
      </c>
      <c r="Q13" s="152">
        <f t="shared" si="0"/>
        <v>0</v>
      </c>
      <c r="R13" s="34">
        <f t="shared" si="1"/>
        <v>0</v>
      </c>
      <c r="S13" s="34">
        <f t="shared" si="2"/>
        <v>0</v>
      </c>
      <c r="T13" s="34">
        <f t="shared" si="3"/>
        <v>0</v>
      </c>
      <c r="U13" s="24"/>
      <c r="V13" s="34">
        <f t="shared" si="12"/>
        <v>0</v>
      </c>
      <c r="W13" s="34">
        <f t="shared" si="12"/>
        <v>0</v>
      </c>
      <c r="X13" s="34">
        <f t="shared" si="13"/>
        <v>0</v>
      </c>
      <c r="Y13" s="24"/>
      <c r="Z13" s="24"/>
      <c r="AA13" s="24"/>
      <c r="AB13" s="24"/>
      <c r="AC13" s="24"/>
      <c r="AD13" s="34">
        <f>IF(R13&gt;1060000,INDEX(간이세액표!A:L,MATCH(R13,간이세액표!A:A,3),F13+3),0)</f>
        <v>0</v>
      </c>
      <c r="AE13" s="34">
        <f t="shared" si="14"/>
        <v>0</v>
      </c>
      <c r="AF13" s="46">
        <f t="shared" si="15"/>
        <v>0</v>
      </c>
      <c r="AG13" s="46">
        <f t="shared" si="16"/>
        <v>0</v>
      </c>
      <c r="AH13" s="46">
        <f t="shared" si="17"/>
        <v>0</v>
      </c>
      <c r="AI13" s="46">
        <f t="shared" si="18"/>
        <v>0</v>
      </c>
      <c r="AJ13" s="24"/>
      <c r="AK13" s="24"/>
      <c r="AL13" s="24"/>
      <c r="AN13" s="49">
        <f t="shared" si="19"/>
        <v>0</v>
      </c>
      <c r="AO13" s="49">
        <f>ROUNDDOWN(G13*'4대보험공제요율표'!$D$4,-1)</f>
        <v>0</v>
      </c>
      <c r="AP13" s="49">
        <f>ROUNDDOWN(G13*'4대보험공제요율표'!$D$5,-1)</f>
        <v>0</v>
      </c>
      <c r="AQ13" s="49">
        <f t="shared" si="20"/>
        <v>0</v>
      </c>
      <c r="AR13" s="49">
        <f>ROUNDDOWN(H13*'4대보험공제요율표'!$D$6,-1)</f>
        <v>0</v>
      </c>
      <c r="AS13" s="49">
        <f>ROUNDDOWN(H13*'4대보험공제요율표'!$D$7,-1)</f>
        <v>0</v>
      </c>
      <c r="AT13" s="49">
        <f t="shared" si="21"/>
        <v>0</v>
      </c>
      <c r="AU13" s="49">
        <f>ROUNDDOWN(AR13*'4대보험공제요율표'!$D$8,-1)</f>
        <v>0</v>
      </c>
      <c r="AV13" s="49">
        <f>ROUNDDOWN(AS13*'4대보험공제요율표'!$D$8,-1)</f>
        <v>0</v>
      </c>
      <c r="AW13" s="49">
        <f t="shared" si="22"/>
        <v>0</v>
      </c>
      <c r="AX13" s="49">
        <f>ROUNDDOWN(I13*'4대보험공제요율표'!$D$10,-1)</f>
        <v>0</v>
      </c>
      <c r="AY13" s="49">
        <f>ROUNDDOWN(I13*'4대보험공제요율표'!$D$11,-1)</f>
        <v>0</v>
      </c>
    </row>
    <row r="14" spans="1:51" x14ac:dyDescent="0.3">
      <c r="A14" s="47">
        <v>9</v>
      </c>
      <c r="B14" s="94" t="str">
        <f t="shared" ca="1" si="4"/>
        <v>양희자</v>
      </c>
      <c r="C14" s="94" t="str">
        <f t="shared" ca="1" si="5"/>
        <v>670115-2******</v>
      </c>
      <c r="D14" s="94" t="str">
        <f t="shared" ca="1" si="6"/>
        <v>120여단 2대대</v>
      </c>
      <c r="E14" s="94" t="str">
        <f t="shared" ca="1" si="7"/>
        <v>민간조리원</v>
      </c>
      <c r="F14" s="95">
        <f t="shared" ca="1" si="8"/>
        <v>0</v>
      </c>
      <c r="G14" s="49"/>
      <c r="H14" s="49"/>
      <c r="I14" s="49"/>
      <c r="J14" s="151">
        <f t="shared" si="9"/>
        <v>0</v>
      </c>
      <c r="K14" s="151">
        <f t="shared" si="10"/>
        <v>0</v>
      </c>
      <c r="L14" s="151">
        <f t="shared" si="11"/>
        <v>0</v>
      </c>
      <c r="M14" s="23"/>
      <c r="N14" s="23"/>
      <c r="O14" s="23"/>
      <c r="P14" s="34">
        <f t="shared" si="23"/>
        <v>0</v>
      </c>
      <c r="Q14" s="152">
        <f t="shared" si="0"/>
        <v>0</v>
      </c>
      <c r="R14" s="34">
        <f t="shared" si="1"/>
        <v>0</v>
      </c>
      <c r="S14" s="34">
        <f t="shared" si="2"/>
        <v>0</v>
      </c>
      <c r="T14" s="34">
        <f t="shared" si="3"/>
        <v>0</v>
      </c>
      <c r="U14" s="24"/>
      <c r="V14" s="34">
        <f t="shared" si="12"/>
        <v>0</v>
      </c>
      <c r="W14" s="34">
        <f t="shared" si="12"/>
        <v>0</v>
      </c>
      <c r="X14" s="34">
        <f t="shared" si="13"/>
        <v>0</v>
      </c>
      <c r="Y14" s="24"/>
      <c r="Z14" s="24"/>
      <c r="AA14" s="24"/>
      <c r="AB14" s="24"/>
      <c r="AC14" s="24"/>
      <c r="AD14" s="34">
        <f>IF(R14&gt;1060000,INDEX(간이세액표!A:L,MATCH(R14,간이세액표!A:A,3),F14+3),0)</f>
        <v>0</v>
      </c>
      <c r="AE14" s="34">
        <f t="shared" si="14"/>
        <v>0</v>
      </c>
      <c r="AF14" s="46">
        <f t="shared" si="15"/>
        <v>0</v>
      </c>
      <c r="AG14" s="46">
        <f t="shared" si="16"/>
        <v>0</v>
      </c>
      <c r="AH14" s="46">
        <f t="shared" si="17"/>
        <v>0</v>
      </c>
      <c r="AI14" s="46">
        <f t="shared" si="18"/>
        <v>0</v>
      </c>
      <c r="AJ14" s="24"/>
      <c r="AK14" s="24"/>
      <c r="AL14" s="24"/>
      <c r="AN14" s="49">
        <f t="shared" si="19"/>
        <v>0</v>
      </c>
      <c r="AO14" s="49">
        <f>ROUNDDOWN(G14*'4대보험공제요율표'!$D$4,-1)</f>
        <v>0</v>
      </c>
      <c r="AP14" s="49">
        <f>ROUNDDOWN(G14*'4대보험공제요율표'!$D$5,-1)</f>
        <v>0</v>
      </c>
      <c r="AQ14" s="49">
        <f t="shared" si="20"/>
        <v>0</v>
      </c>
      <c r="AR14" s="49">
        <f>ROUNDDOWN(H14*'4대보험공제요율표'!$D$6,-1)</f>
        <v>0</v>
      </c>
      <c r="AS14" s="49">
        <f>ROUNDDOWN(H14*'4대보험공제요율표'!$D$7,-1)</f>
        <v>0</v>
      </c>
      <c r="AT14" s="49">
        <f t="shared" si="21"/>
        <v>0</v>
      </c>
      <c r="AU14" s="49">
        <f>ROUNDDOWN(AR14*'4대보험공제요율표'!$D$8,-1)</f>
        <v>0</v>
      </c>
      <c r="AV14" s="49">
        <f>ROUNDDOWN(AS14*'4대보험공제요율표'!$D$8,-1)</f>
        <v>0</v>
      </c>
      <c r="AW14" s="49">
        <f t="shared" si="22"/>
        <v>0</v>
      </c>
      <c r="AX14" s="49">
        <f>ROUNDDOWN(I14*'4대보험공제요율표'!$D$10,-1)</f>
        <v>0</v>
      </c>
      <c r="AY14" s="49">
        <f>ROUNDDOWN(I14*'4대보험공제요율표'!$D$11,-1)</f>
        <v>0</v>
      </c>
    </row>
    <row r="15" spans="1:51" x14ac:dyDescent="0.3">
      <c r="A15" s="47">
        <v>10</v>
      </c>
      <c r="B15" s="94" t="str">
        <f t="shared" ca="1" si="4"/>
        <v>권경임</v>
      </c>
      <c r="C15" s="94" t="str">
        <f t="shared" ca="1" si="5"/>
        <v>640419-2******</v>
      </c>
      <c r="D15" s="94" t="str">
        <f t="shared" ca="1" si="6"/>
        <v>120여단 3대대</v>
      </c>
      <c r="E15" s="94" t="str">
        <f t="shared" ca="1" si="7"/>
        <v>민간조리원</v>
      </c>
      <c r="F15" s="95">
        <f t="shared" ca="1" si="8"/>
        <v>2</v>
      </c>
      <c r="G15" s="49"/>
      <c r="H15" s="49"/>
      <c r="I15" s="49"/>
      <c r="J15" s="151">
        <f t="shared" si="9"/>
        <v>0</v>
      </c>
      <c r="K15" s="151">
        <f t="shared" si="10"/>
        <v>0</v>
      </c>
      <c r="L15" s="151">
        <f t="shared" si="11"/>
        <v>0</v>
      </c>
      <c r="M15" s="23"/>
      <c r="N15" s="23"/>
      <c r="O15" s="23"/>
      <c r="P15" s="34">
        <f t="shared" si="23"/>
        <v>0</v>
      </c>
      <c r="Q15" s="152">
        <f t="shared" si="0"/>
        <v>0</v>
      </c>
      <c r="R15" s="34">
        <f t="shared" si="1"/>
        <v>0</v>
      </c>
      <c r="S15" s="34">
        <f t="shared" si="2"/>
        <v>0</v>
      </c>
      <c r="T15" s="34">
        <f t="shared" si="3"/>
        <v>0</v>
      </c>
      <c r="U15" s="24"/>
      <c r="V15" s="34">
        <f t="shared" si="12"/>
        <v>0</v>
      </c>
      <c r="W15" s="34">
        <f t="shared" si="12"/>
        <v>0</v>
      </c>
      <c r="X15" s="34">
        <f t="shared" si="13"/>
        <v>0</v>
      </c>
      <c r="Y15" s="24"/>
      <c r="Z15" s="24"/>
      <c r="AA15" s="24"/>
      <c r="AB15" s="24"/>
      <c r="AC15" s="24"/>
      <c r="AD15" s="34">
        <f>IF(R15&gt;1060000,INDEX(간이세액표!A:L,MATCH(R15,간이세액표!A:A,3),F15+3),0)</f>
        <v>0</v>
      </c>
      <c r="AE15" s="34">
        <f t="shared" si="14"/>
        <v>0</v>
      </c>
      <c r="AF15" s="46">
        <f t="shared" si="15"/>
        <v>0</v>
      </c>
      <c r="AG15" s="46">
        <f t="shared" si="16"/>
        <v>0</v>
      </c>
      <c r="AH15" s="46">
        <f t="shared" si="17"/>
        <v>0</v>
      </c>
      <c r="AI15" s="46">
        <f t="shared" si="18"/>
        <v>0</v>
      </c>
      <c r="AJ15" s="24"/>
      <c r="AK15" s="24"/>
      <c r="AL15" s="24"/>
      <c r="AN15" s="49">
        <f t="shared" si="19"/>
        <v>0</v>
      </c>
      <c r="AO15" s="49">
        <f>ROUNDDOWN(G15*'4대보험공제요율표'!$D$4,-1)</f>
        <v>0</v>
      </c>
      <c r="AP15" s="49">
        <f>ROUNDDOWN(G15*'4대보험공제요율표'!$D$5,-1)</f>
        <v>0</v>
      </c>
      <c r="AQ15" s="49">
        <f t="shared" si="20"/>
        <v>0</v>
      </c>
      <c r="AR15" s="49">
        <f>ROUNDDOWN(H15*'4대보험공제요율표'!$D$6,-1)</f>
        <v>0</v>
      </c>
      <c r="AS15" s="49">
        <f>ROUNDDOWN(H15*'4대보험공제요율표'!$D$7,-1)</f>
        <v>0</v>
      </c>
      <c r="AT15" s="49">
        <f t="shared" si="21"/>
        <v>0</v>
      </c>
      <c r="AU15" s="49">
        <f>ROUNDDOWN(AR15*'4대보험공제요율표'!$D$8,-1)</f>
        <v>0</v>
      </c>
      <c r="AV15" s="49">
        <f>ROUNDDOWN(AS15*'4대보험공제요율표'!$D$8,-1)</f>
        <v>0</v>
      </c>
      <c r="AW15" s="49">
        <f t="shared" si="22"/>
        <v>0</v>
      </c>
      <c r="AX15" s="49">
        <f>ROUNDDOWN(I15*'4대보험공제요율표'!$D$10,-1)</f>
        <v>0</v>
      </c>
      <c r="AY15" s="49">
        <f>ROUNDDOWN(I15*'4대보험공제요율표'!$D$11,-1)</f>
        <v>0</v>
      </c>
    </row>
    <row r="16" spans="1:51" x14ac:dyDescent="0.3">
      <c r="A16" s="47">
        <v>11</v>
      </c>
      <c r="B16" s="94" t="str">
        <f t="shared" ca="1" si="4"/>
        <v>권은숙</v>
      </c>
      <c r="C16" s="94" t="str">
        <f t="shared" ca="1" si="5"/>
        <v>800217-2******</v>
      </c>
      <c r="D16" s="94" t="str">
        <f t="shared" ca="1" si="6"/>
        <v>120여단 3대대</v>
      </c>
      <c r="E16" s="94" t="str">
        <f t="shared" ca="1" si="7"/>
        <v>민간조리원</v>
      </c>
      <c r="F16" s="95">
        <f t="shared" ca="1" si="8"/>
        <v>0</v>
      </c>
      <c r="G16" s="49"/>
      <c r="H16" s="49"/>
      <c r="I16" s="49"/>
      <c r="J16" s="151">
        <f t="shared" si="9"/>
        <v>0</v>
      </c>
      <c r="K16" s="151">
        <f t="shared" si="10"/>
        <v>0</v>
      </c>
      <c r="L16" s="151">
        <f t="shared" si="11"/>
        <v>0</v>
      </c>
      <c r="M16" s="23"/>
      <c r="N16" s="23"/>
      <c r="O16" s="23"/>
      <c r="P16" s="34">
        <f t="shared" si="23"/>
        <v>0</v>
      </c>
      <c r="Q16" s="152">
        <f t="shared" si="0"/>
        <v>0</v>
      </c>
      <c r="R16" s="34">
        <f t="shared" si="1"/>
        <v>0</v>
      </c>
      <c r="S16" s="34">
        <f t="shared" si="2"/>
        <v>0</v>
      </c>
      <c r="T16" s="34">
        <f t="shared" si="3"/>
        <v>0</v>
      </c>
      <c r="U16" s="24"/>
      <c r="V16" s="34">
        <f t="shared" si="12"/>
        <v>0</v>
      </c>
      <c r="W16" s="34">
        <f t="shared" si="12"/>
        <v>0</v>
      </c>
      <c r="X16" s="34">
        <f t="shared" si="13"/>
        <v>0</v>
      </c>
      <c r="Y16" s="24"/>
      <c r="Z16" s="24"/>
      <c r="AA16" s="24"/>
      <c r="AB16" s="24"/>
      <c r="AC16" s="24"/>
      <c r="AD16" s="34">
        <f>IF(R16&gt;1060000,INDEX(간이세액표!A:L,MATCH(R16,간이세액표!A:A,3),F16+3),0)</f>
        <v>0</v>
      </c>
      <c r="AE16" s="34">
        <f t="shared" si="14"/>
        <v>0</v>
      </c>
      <c r="AF16" s="46">
        <f t="shared" si="15"/>
        <v>0</v>
      </c>
      <c r="AG16" s="46">
        <f t="shared" si="16"/>
        <v>0</v>
      </c>
      <c r="AH16" s="46">
        <f t="shared" si="17"/>
        <v>0</v>
      </c>
      <c r="AI16" s="46">
        <f t="shared" si="18"/>
        <v>0</v>
      </c>
      <c r="AJ16" s="24"/>
      <c r="AK16" s="24"/>
      <c r="AL16" s="24"/>
      <c r="AN16" s="49">
        <f t="shared" si="19"/>
        <v>0</v>
      </c>
      <c r="AO16" s="49">
        <f>ROUNDDOWN(G16*'4대보험공제요율표'!$D$4,-1)</f>
        <v>0</v>
      </c>
      <c r="AP16" s="49">
        <f>ROUNDDOWN(G16*'4대보험공제요율표'!$D$5,-1)</f>
        <v>0</v>
      </c>
      <c r="AQ16" s="49">
        <f t="shared" si="20"/>
        <v>0</v>
      </c>
      <c r="AR16" s="49">
        <f>ROUNDDOWN(H16*'4대보험공제요율표'!$D$6,-1)</f>
        <v>0</v>
      </c>
      <c r="AS16" s="49">
        <f>ROUNDDOWN(H16*'4대보험공제요율표'!$D$7,-1)</f>
        <v>0</v>
      </c>
      <c r="AT16" s="49">
        <f t="shared" si="21"/>
        <v>0</v>
      </c>
      <c r="AU16" s="49">
        <f>ROUNDDOWN(AR16*'4대보험공제요율표'!$D$8,-1)</f>
        <v>0</v>
      </c>
      <c r="AV16" s="49">
        <f>ROUNDDOWN(AS16*'4대보험공제요율표'!$D$8,-1)</f>
        <v>0</v>
      </c>
      <c r="AW16" s="49">
        <f t="shared" si="22"/>
        <v>0</v>
      </c>
      <c r="AX16" s="49">
        <f>ROUNDDOWN(I16*'4대보험공제요율표'!$D$10,-1)</f>
        <v>0</v>
      </c>
      <c r="AY16" s="49">
        <f>ROUNDDOWN(I16*'4대보험공제요율표'!$D$11,-1)</f>
        <v>0</v>
      </c>
    </row>
    <row r="17" spans="1:51" x14ac:dyDescent="0.3">
      <c r="A17" s="47">
        <v>12</v>
      </c>
      <c r="B17" s="94" t="str">
        <f t="shared" ca="1" si="4"/>
        <v>김명순</v>
      </c>
      <c r="C17" s="94" t="str">
        <f t="shared" ca="1" si="5"/>
        <v>670305-2******</v>
      </c>
      <c r="D17" s="94" t="str">
        <f t="shared" ca="1" si="6"/>
        <v>120여단 5대대</v>
      </c>
      <c r="E17" s="94" t="str">
        <f t="shared" ca="1" si="7"/>
        <v>민간조리원</v>
      </c>
      <c r="F17" s="95">
        <f t="shared" ca="1" si="8"/>
        <v>0</v>
      </c>
      <c r="G17" s="49"/>
      <c r="H17" s="49"/>
      <c r="I17" s="49"/>
      <c r="J17" s="151">
        <f t="shared" si="9"/>
        <v>0</v>
      </c>
      <c r="K17" s="151">
        <f t="shared" si="10"/>
        <v>0</v>
      </c>
      <c r="L17" s="151">
        <f t="shared" si="11"/>
        <v>0</v>
      </c>
      <c r="M17" s="23"/>
      <c r="N17" s="23"/>
      <c r="O17" s="23"/>
      <c r="P17" s="34">
        <f t="shared" si="23"/>
        <v>0</v>
      </c>
      <c r="Q17" s="152">
        <f t="shared" si="0"/>
        <v>0</v>
      </c>
      <c r="R17" s="34">
        <f t="shared" si="1"/>
        <v>0</v>
      </c>
      <c r="S17" s="34">
        <f t="shared" si="2"/>
        <v>0</v>
      </c>
      <c r="T17" s="34">
        <f t="shared" si="3"/>
        <v>0</v>
      </c>
      <c r="U17" s="24"/>
      <c r="V17" s="34">
        <f t="shared" si="12"/>
        <v>0</v>
      </c>
      <c r="W17" s="34">
        <f t="shared" si="12"/>
        <v>0</v>
      </c>
      <c r="X17" s="34">
        <f t="shared" si="13"/>
        <v>0</v>
      </c>
      <c r="Y17" s="24"/>
      <c r="Z17" s="24"/>
      <c r="AA17" s="24"/>
      <c r="AB17" s="24"/>
      <c r="AC17" s="24"/>
      <c r="AD17" s="34">
        <f>IF(R17&gt;1060000,INDEX(간이세액표!A:L,MATCH(R17,간이세액표!A:A,3),F17+3),0)</f>
        <v>0</v>
      </c>
      <c r="AE17" s="34">
        <f t="shared" si="14"/>
        <v>0</v>
      </c>
      <c r="AF17" s="46">
        <f t="shared" si="15"/>
        <v>0</v>
      </c>
      <c r="AG17" s="46">
        <f t="shared" si="16"/>
        <v>0</v>
      </c>
      <c r="AH17" s="46">
        <f t="shared" si="17"/>
        <v>0</v>
      </c>
      <c r="AI17" s="46">
        <f t="shared" si="18"/>
        <v>0</v>
      </c>
      <c r="AJ17" s="24"/>
      <c r="AK17" s="24"/>
      <c r="AL17" s="24"/>
      <c r="AN17" s="49">
        <f t="shared" si="19"/>
        <v>0</v>
      </c>
      <c r="AO17" s="49">
        <f>ROUNDDOWN(G17*'4대보험공제요율표'!$D$4,-1)</f>
        <v>0</v>
      </c>
      <c r="AP17" s="49">
        <f>ROUNDDOWN(G17*'4대보험공제요율표'!$D$5,-1)</f>
        <v>0</v>
      </c>
      <c r="AQ17" s="49">
        <f t="shared" si="20"/>
        <v>0</v>
      </c>
      <c r="AR17" s="49">
        <f>ROUNDDOWN(H17*'4대보험공제요율표'!$D$6,-1)</f>
        <v>0</v>
      </c>
      <c r="AS17" s="49">
        <f>ROUNDDOWN(H17*'4대보험공제요율표'!$D$7,-1)</f>
        <v>0</v>
      </c>
      <c r="AT17" s="49">
        <f t="shared" si="21"/>
        <v>0</v>
      </c>
      <c r="AU17" s="49">
        <f>ROUNDDOWN(AR17*'4대보험공제요율표'!$D$8,-1)</f>
        <v>0</v>
      </c>
      <c r="AV17" s="49">
        <f>ROUNDDOWN(AS17*'4대보험공제요율표'!$D$8,-1)</f>
        <v>0</v>
      </c>
      <c r="AW17" s="49">
        <f t="shared" si="22"/>
        <v>0</v>
      </c>
      <c r="AX17" s="49">
        <f>ROUNDDOWN(I17*'4대보험공제요율표'!$D$10,-1)</f>
        <v>0</v>
      </c>
      <c r="AY17" s="49">
        <f>ROUNDDOWN(I17*'4대보험공제요율표'!$D$11,-1)</f>
        <v>0</v>
      </c>
    </row>
    <row r="18" spans="1:51" x14ac:dyDescent="0.3">
      <c r="A18" s="47">
        <v>13</v>
      </c>
      <c r="B18" s="94" t="str">
        <f t="shared" ca="1" si="4"/>
        <v>신명숙</v>
      </c>
      <c r="C18" s="94" t="str">
        <f t="shared" ca="1" si="5"/>
        <v>580528-2******</v>
      </c>
      <c r="D18" s="94" t="str">
        <f t="shared" ca="1" si="6"/>
        <v>120여단 6대대</v>
      </c>
      <c r="E18" s="94" t="str">
        <f t="shared" ca="1" si="7"/>
        <v>민간조리원</v>
      </c>
      <c r="F18" s="95">
        <f t="shared" ca="1" si="8"/>
        <v>1</v>
      </c>
      <c r="G18" s="49"/>
      <c r="H18" s="49"/>
      <c r="I18" s="49"/>
      <c r="J18" s="151">
        <f t="shared" si="9"/>
        <v>0</v>
      </c>
      <c r="K18" s="151">
        <f t="shared" si="10"/>
        <v>0</v>
      </c>
      <c r="L18" s="151">
        <f t="shared" si="11"/>
        <v>0</v>
      </c>
      <c r="M18" s="23"/>
      <c r="N18" s="23"/>
      <c r="O18" s="23"/>
      <c r="P18" s="34">
        <f t="shared" si="23"/>
        <v>0</v>
      </c>
      <c r="Q18" s="152">
        <f t="shared" si="0"/>
        <v>0</v>
      </c>
      <c r="R18" s="34">
        <f t="shared" si="1"/>
        <v>0</v>
      </c>
      <c r="S18" s="34">
        <f t="shared" si="2"/>
        <v>0</v>
      </c>
      <c r="T18" s="34">
        <f t="shared" si="3"/>
        <v>0</v>
      </c>
      <c r="U18" s="24"/>
      <c r="V18" s="34">
        <f t="shared" si="12"/>
        <v>0</v>
      </c>
      <c r="W18" s="34">
        <f t="shared" si="12"/>
        <v>0</v>
      </c>
      <c r="X18" s="34">
        <f t="shared" si="13"/>
        <v>0</v>
      </c>
      <c r="Y18" s="24"/>
      <c r="Z18" s="24"/>
      <c r="AA18" s="24"/>
      <c r="AB18" s="24"/>
      <c r="AC18" s="24"/>
      <c r="AD18" s="34">
        <f>IF(R18&gt;1060000,INDEX(간이세액표!A:L,MATCH(R18,간이세액표!A:A,3),F18+3),0)</f>
        <v>0</v>
      </c>
      <c r="AE18" s="34">
        <f t="shared" si="14"/>
        <v>0</v>
      </c>
      <c r="AF18" s="46">
        <f t="shared" si="15"/>
        <v>0</v>
      </c>
      <c r="AG18" s="46">
        <f t="shared" si="16"/>
        <v>0</v>
      </c>
      <c r="AH18" s="46">
        <f t="shared" si="17"/>
        <v>0</v>
      </c>
      <c r="AI18" s="46">
        <f t="shared" si="18"/>
        <v>0</v>
      </c>
      <c r="AJ18" s="24"/>
      <c r="AK18" s="24"/>
      <c r="AL18" s="24"/>
      <c r="AN18" s="49">
        <f t="shared" si="19"/>
        <v>0</v>
      </c>
      <c r="AO18" s="49">
        <f>ROUNDDOWN(G18*'4대보험공제요율표'!$D$4,-1)</f>
        <v>0</v>
      </c>
      <c r="AP18" s="49">
        <f>ROUNDDOWN(G18*'4대보험공제요율표'!$D$5,-1)</f>
        <v>0</v>
      </c>
      <c r="AQ18" s="49">
        <f t="shared" si="20"/>
        <v>0</v>
      </c>
      <c r="AR18" s="49">
        <f>ROUNDDOWN(H18*'4대보험공제요율표'!$D$6,-1)</f>
        <v>0</v>
      </c>
      <c r="AS18" s="49">
        <f>ROUNDDOWN(H18*'4대보험공제요율표'!$D$7,-1)</f>
        <v>0</v>
      </c>
      <c r="AT18" s="49">
        <f t="shared" si="21"/>
        <v>0</v>
      </c>
      <c r="AU18" s="49">
        <f>ROUNDDOWN(AR18*'4대보험공제요율표'!$D$8,-1)</f>
        <v>0</v>
      </c>
      <c r="AV18" s="49">
        <f>ROUNDDOWN(AS18*'4대보험공제요율표'!$D$8,-1)</f>
        <v>0</v>
      </c>
      <c r="AW18" s="49">
        <f t="shared" si="22"/>
        <v>0</v>
      </c>
      <c r="AX18" s="49">
        <f>ROUNDDOWN(I18*'4대보험공제요율표'!$D$10,-1)</f>
        <v>0</v>
      </c>
      <c r="AY18" s="49">
        <f>ROUNDDOWN(I18*'4대보험공제요율표'!$D$11,-1)</f>
        <v>0</v>
      </c>
    </row>
    <row r="19" spans="1:51" x14ac:dyDescent="0.3">
      <c r="A19" s="47">
        <v>14</v>
      </c>
      <c r="B19" s="94" t="str">
        <f t="shared" ca="1" si="4"/>
        <v>김영경</v>
      </c>
      <c r="C19" s="94" t="str">
        <f t="shared" ca="1" si="5"/>
        <v>770214-2******</v>
      </c>
      <c r="D19" s="94" t="str">
        <f t="shared" ca="1" si="6"/>
        <v>121여단 본부</v>
      </c>
      <c r="E19" s="94" t="str">
        <f t="shared" ca="1" si="7"/>
        <v>민간조리원</v>
      </c>
      <c r="F19" s="95">
        <f t="shared" ca="1" si="8"/>
        <v>0</v>
      </c>
      <c r="G19" s="49"/>
      <c r="H19" s="49"/>
      <c r="I19" s="49"/>
      <c r="J19" s="151">
        <f t="shared" si="9"/>
        <v>0</v>
      </c>
      <c r="K19" s="151">
        <f t="shared" si="10"/>
        <v>0</v>
      </c>
      <c r="L19" s="151">
        <f t="shared" si="11"/>
        <v>0</v>
      </c>
      <c r="M19" s="23"/>
      <c r="N19" s="23"/>
      <c r="O19" s="23"/>
      <c r="P19" s="34">
        <f t="shared" si="23"/>
        <v>0</v>
      </c>
      <c r="Q19" s="152">
        <f t="shared" si="0"/>
        <v>0</v>
      </c>
      <c r="R19" s="34">
        <f t="shared" si="1"/>
        <v>0</v>
      </c>
      <c r="S19" s="34">
        <f t="shared" si="2"/>
        <v>0</v>
      </c>
      <c r="T19" s="34">
        <f t="shared" si="3"/>
        <v>0</v>
      </c>
      <c r="U19" s="24"/>
      <c r="V19" s="34">
        <f t="shared" si="12"/>
        <v>0</v>
      </c>
      <c r="W19" s="34">
        <f t="shared" si="12"/>
        <v>0</v>
      </c>
      <c r="X19" s="34">
        <f t="shared" si="13"/>
        <v>0</v>
      </c>
      <c r="Y19" s="24"/>
      <c r="Z19" s="24"/>
      <c r="AA19" s="24"/>
      <c r="AB19" s="24"/>
      <c r="AC19" s="24"/>
      <c r="AD19" s="34">
        <f>IF(R19&gt;1060000,INDEX(간이세액표!A:L,MATCH(R19,간이세액표!A:A,3),F19+3),0)</f>
        <v>0</v>
      </c>
      <c r="AE19" s="34">
        <f t="shared" si="14"/>
        <v>0</v>
      </c>
      <c r="AF19" s="46">
        <f t="shared" si="15"/>
        <v>0</v>
      </c>
      <c r="AG19" s="46">
        <f t="shared" si="16"/>
        <v>0</v>
      </c>
      <c r="AH19" s="46">
        <f t="shared" si="17"/>
        <v>0</v>
      </c>
      <c r="AI19" s="46">
        <f t="shared" si="18"/>
        <v>0</v>
      </c>
      <c r="AJ19" s="24"/>
      <c r="AK19" s="24"/>
      <c r="AL19" s="24"/>
      <c r="AN19" s="49">
        <f t="shared" si="19"/>
        <v>0</v>
      </c>
      <c r="AO19" s="49">
        <f>ROUNDDOWN(G19*'4대보험공제요율표'!$D$4,-1)</f>
        <v>0</v>
      </c>
      <c r="AP19" s="49">
        <f>ROUNDDOWN(G19*'4대보험공제요율표'!$D$5,-1)</f>
        <v>0</v>
      </c>
      <c r="AQ19" s="49">
        <f t="shared" si="20"/>
        <v>0</v>
      </c>
      <c r="AR19" s="49">
        <f>ROUNDDOWN(H19*'4대보험공제요율표'!$D$6,-1)</f>
        <v>0</v>
      </c>
      <c r="AS19" s="49">
        <f>ROUNDDOWN(H19*'4대보험공제요율표'!$D$7,-1)</f>
        <v>0</v>
      </c>
      <c r="AT19" s="49">
        <f t="shared" si="21"/>
        <v>0</v>
      </c>
      <c r="AU19" s="49">
        <f>ROUNDDOWN(AR19*'4대보험공제요율표'!$D$8,-1)</f>
        <v>0</v>
      </c>
      <c r="AV19" s="49">
        <f>ROUNDDOWN(AS19*'4대보험공제요율표'!$D$8,-1)</f>
        <v>0</v>
      </c>
      <c r="AW19" s="49">
        <f t="shared" si="22"/>
        <v>0</v>
      </c>
      <c r="AX19" s="49">
        <f>ROUNDDOWN(I19*'4대보험공제요율표'!$D$10,-1)</f>
        <v>0</v>
      </c>
      <c r="AY19" s="49">
        <f>ROUNDDOWN(I19*'4대보험공제요율표'!$D$11,-1)</f>
        <v>0</v>
      </c>
    </row>
    <row r="20" spans="1:51" x14ac:dyDescent="0.3">
      <c r="A20" s="47">
        <v>15</v>
      </c>
      <c r="B20" s="94" t="str">
        <f t="shared" ca="1" si="4"/>
        <v>손송주</v>
      </c>
      <c r="C20" s="94" t="str">
        <f t="shared" ca="1" si="5"/>
        <v>760727-2******</v>
      </c>
      <c r="D20" s="94" t="str">
        <f t="shared" ca="1" si="6"/>
        <v>121여단 본부</v>
      </c>
      <c r="E20" s="94" t="str">
        <f t="shared" ca="1" si="7"/>
        <v>민간조리원</v>
      </c>
      <c r="F20" s="95">
        <f t="shared" ca="1" si="8"/>
        <v>0</v>
      </c>
      <c r="G20" s="49"/>
      <c r="H20" s="49"/>
      <c r="I20" s="49"/>
      <c r="J20" s="151">
        <f t="shared" si="9"/>
        <v>0</v>
      </c>
      <c r="K20" s="151">
        <f t="shared" si="10"/>
        <v>0</v>
      </c>
      <c r="L20" s="151">
        <f t="shared" si="11"/>
        <v>0</v>
      </c>
      <c r="M20" s="23"/>
      <c r="N20" s="23"/>
      <c r="O20" s="23"/>
      <c r="P20" s="34">
        <f t="shared" si="23"/>
        <v>0</v>
      </c>
      <c r="Q20" s="152">
        <f t="shared" si="0"/>
        <v>0</v>
      </c>
      <c r="R20" s="34">
        <f t="shared" si="1"/>
        <v>0</v>
      </c>
      <c r="S20" s="34">
        <f t="shared" si="2"/>
        <v>0</v>
      </c>
      <c r="T20" s="34">
        <f t="shared" si="3"/>
        <v>0</v>
      </c>
      <c r="U20" s="24"/>
      <c r="V20" s="34">
        <f t="shared" si="12"/>
        <v>0</v>
      </c>
      <c r="W20" s="34">
        <f t="shared" si="12"/>
        <v>0</v>
      </c>
      <c r="X20" s="34">
        <f t="shared" si="13"/>
        <v>0</v>
      </c>
      <c r="Y20" s="24"/>
      <c r="Z20" s="24"/>
      <c r="AA20" s="24"/>
      <c r="AB20" s="24"/>
      <c r="AC20" s="24"/>
      <c r="AD20" s="34">
        <f>IF(R20&gt;1060000,INDEX(간이세액표!A:L,MATCH(R20,간이세액표!A:A,3),F20+3),0)</f>
        <v>0</v>
      </c>
      <c r="AE20" s="34">
        <f t="shared" si="14"/>
        <v>0</v>
      </c>
      <c r="AF20" s="46">
        <f t="shared" si="15"/>
        <v>0</v>
      </c>
      <c r="AG20" s="46">
        <f t="shared" si="16"/>
        <v>0</v>
      </c>
      <c r="AH20" s="46">
        <f t="shared" si="17"/>
        <v>0</v>
      </c>
      <c r="AI20" s="46">
        <f t="shared" si="18"/>
        <v>0</v>
      </c>
      <c r="AJ20" s="24"/>
      <c r="AK20" s="24"/>
      <c r="AL20" s="24"/>
      <c r="AN20" s="49">
        <f t="shared" si="19"/>
        <v>0</v>
      </c>
      <c r="AO20" s="49">
        <f>ROUNDDOWN(G20*'4대보험공제요율표'!$D$4,-1)</f>
        <v>0</v>
      </c>
      <c r="AP20" s="49">
        <f>ROUNDDOWN(G20*'4대보험공제요율표'!$D$5,-1)</f>
        <v>0</v>
      </c>
      <c r="AQ20" s="49">
        <f t="shared" si="20"/>
        <v>0</v>
      </c>
      <c r="AR20" s="49">
        <f>ROUNDDOWN(H20*'4대보험공제요율표'!$D$6,-1)</f>
        <v>0</v>
      </c>
      <c r="AS20" s="49">
        <f>ROUNDDOWN(H20*'4대보험공제요율표'!$D$7,-1)</f>
        <v>0</v>
      </c>
      <c r="AT20" s="49">
        <f t="shared" si="21"/>
        <v>0</v>
      </c>
      <c r="AU20" s="49">
        <f>ROUNDDOWN(AR20*'4대보험공제요율표'!$D$8,-1)</f>
        <v>0</v>
      </c>
      <c r="AV20" s="49">
        <f>ROUNDDOWN(AS20*'4대보험공제요율표'!$D$8,-1)</f>
        <v>0</v>
      </c>
      <c r="AW20" s="49">
        <f t="shared" si="22"/>
        <v>0</v>
      </c>
      <c r="AX20" s="49">
        <f>ROUNDDOWN(I20*'4대보험공제요율표'!$D$10,-1)</f>
        <v>0</v>
      </c>
      <c r="AY20" s="49">
        <f>ROUNDDOWN(I20*'4대보험공제요율표'!$D$11,-1)</f>
        <v>0</v>
      </c>
    </row>
    <row r="21" spans="1:51" x14ac:dyDescent="0.3">
      <c r="A21" s="47">
        <v>16</v>
      </c>
      <c r="B21" s="94" t="str">
        <f t="shared" ca="1" si="4"/>
        <v>박분영</v>
      </c>
      <c r="C21" s="94" t="str">
        <f t="shared" ca="1" si="5"/>
        <v>800502-2******</v>
      </c>
      <c r="D21" s="94" t="str">
        <f t="shared" ca="1" si="6"/>
        <v>121여단 1대대</v>
      </c>
      <c r="E21" s="94" t="str">
        <f t="shared" ca="1" si="7"/>
        <v>민간조리원</v>
      </c>
      <c r="F21" s="95">
        <f t="shared" ca="1" si="8"/>
        <v>0</v>
      </c>
      <c r="G21" s="49"/>
      <c r="H21" s="49"/>
      <c r="I21" s="49"/>
      <c r="J21" s="151">
        <f t="shared" si="9"/>
        <v>0</v>
      </c>
      <c r="K21" s="151">
        <f t="shared" si="10"/>
        <v>0</v>
      </c>
      <c r="L21" s="151">
        <f t="shared" si="11"/>
        <v>0</v>
      </c>
      <c r="M21" s="23"/>
      <c r="N21" s="23"/>
      <c r="O21" s="23"/>
      <c r="P21" s="34">
        <f t="shared" si="23"/>
        <v>0</v>
      </c>
      <c r="Q21" s="152">
        <f t="shared" si="0"/>
        <v>0</v>
      </c>
      <c r="R21" s="34">
        <f t="shared" si="1"/>
        <v>0</v>
      </c>
      <c r="S21" s="34">
        <f t="shared" si="2"/>
        <v>0</v>
      </c>
      <c r="T21" s="34">
        <f t="shared" si="3"/>
        <v>0</v>
      </c>
      <c r="U21" s="24"/>
      <c r="V21" s="34">
        <f t="shared" si="12"/>
        <v>0</v>
      </c>
      <c r="W21" s="34">
        <f t="shared" si="12"/>
        <v>0</v>
      </c>
      <c r="X21" s="34">
        <f t="shared" si="13"/>
        <v>0</v>
      </c>
      <c r="Y21" s="24"/>
      <c r="Z21" s="24"/>
      <c r="AA21" s="24"/>
      <c r="AB21" s="24"/>
      <c r="AC21" s="24"/>
      <c r="AD21" s="34">
        <f>IF(R21&gt;1060000,INDEX(간이세액표!A:L,MATCH(R21,간이세액표!A:A,3),F21+3),0)</f>
        <v>0</v>
      </c>
      <c r="AE21" s="34">
        <f t="shared" si="14"/>
        <v>0</v>
      </c>
      <c r="AF21" s="46">
        <f t="shared" si="15"/>
        <v>0</v>
      </c>
      <c r="AG21" s="46">
        <f t="shared" si="16"/>
        <v>0</v>
      </c>
      <c r="AH21" s="46">
        <f t="shared" si="17"/>
        <v>0</v>
      </c>
      <c r="AI21" s="46">
        <f t="shared" si="18"/>
        <v>0</v>
      </c>
      <c r="AJ21" s="24"/>
      <c r="AK21" s="24"/>
      <c r="AL21" s="24"/>
      <c r="AN21" s="49">
        <f t="shared" si="19"/>
        <v>0</v>
      </c>
      <c r="AO21" s="49">
        <f>ROUNDDOWN(G21*'4대보험공제요율표'!$D$4,-1)</f>
        <v>0</v>
      </c>
      <c r="AP21" s="49">
        <f>ROUNDDOWN(G21*'4대보험공제요율표'!$D$5,-1)</f>
        <v>0</v>
      </c>
      <c r="AQ21" s="49">
        <f t="shared" si="20"/>
        <v>0</v>
      </c>
      <c r="AR21" s="49">
        <f>ROUNDDOWN(H21*'4대보험공제요율표'!$D$6,-1)</f>
        <v>0</v>
      </c>
      <c r="AS21" s="49">
        <f>ROUNDDOWN(H21*'4대보험공제요율표'!$D$7,-1)</f>
        <v>0</v>
      </c>
      <c r="AT21" s="49">
        <f t="shared" si="21"/>
        <v>0</v>
      </c>
      <c r="AU21" s="49">
        <f>ROUNDDOWN(AR21*'4대보험공제요율표'!$D$8,-1)</f>
        <v>0</v>
      </c>
      <c r="AV21" s="49">
        <f>ROUNDDOWN(AS21*'4대보험공제요율표'!$D$8,-1)</f>
        <v>0</v>
      </c>
      <c r="AW21" s="49">
        <f t="shared" si="22"/>
        <v>0</v>
      </c>
      <c r="AX21" s="49">
        <f>ROUNDDOWN(I21*'4대보험공제요율표'!$D$10,-1)</f>
        <v>0</v>
      </c>
      <c r="AY21" s="49">
        <f>ROUNDDOWN(I21*'4대보험공제요율표'!$D$11,-1)</f>
        <v>0</v>
      </c>
    </row>
    <row r="22" spans="1:51" x14ac:dyDescent="0.3">
      <c r="A22" s="47">
        <v>17</v>
      </c>
      <c r="B22" s="94" t="str">
        <f t="shared" ca="1" si="4"/>
        <v>한영선</v>
      </c>
      <c r="C22" s="94" t="str">
        <f t="shared" ca="1" si="5"/>
        <v>640519-2******</v>
      </c>
      <c r="D22" s="94" t="str">
        <f t="shared" ca="1" si="6"/>
        <v>121여단 고포</v>
      </c>
      <c r="E22" s="94" t="str">
        <f t="shared" ca="1" si="7"/>
        <v>민간조리원</v>
      </c>
      <c r="F22" s="95">
        <f t="shared" ca="1" si="8"/>
        <v>0</v>
      </c>
      <c r="G22" s="49"/>
      <c r="H22" s="49"/>
      <c r="I22" s="49"/>
      <c r="J22" s="151">
        <f t="shared" si="9"/>
        <v>0</v>
      </c>
      <c r="K22" s="151">
        <f t="shared" si="10"/>
        <v>0</v>
      </c>
      <c r="L22" s="151">
        <f t="shared" si="11"/>
        <v>0</v>
      </c>
      <c r="M22" s="23"/>
      <c r="N22" s="23"/>
      <c r="O22" s="23"/>
      <c r="P22" s="34">
        <f t="shared" si="23"/>
        <v>0</v>
      </c>
      <c r="Q22" s="152">
        <f t="shared" ref="Q22:Q50" si="24">IF(Z22&gt;100000,100000,Z22)</f>
        <v>0</v>
      </c>
      <c r="R22" s="34">
        <f t="shared" ref="R22:R50" si="25">P22-Q22</f>
        <v>0</v>
      </c>
      <c r="S22" s="34">
        <f t="shared" ref="S22:S50" si="26">SUM(AD22:AK22)</f>
        <v>0</v>
      </c>
      <c r="T22" s="34">
        <f t="shared" ref="T22:T50" si="27">P22-S22</f>
        <v>0</v>
      </c>
      <c r="U22" s="24"/>
      <c r="V22" s="34">
        <f t="shared" si="12"/>
        <v>0</v>
      </c>
      <c r="W22" s="34">
        <f t="shared" si="12"/>
        <v>0</v>
      </c>
      <c r="X22" s="34">
        <f t="shared" si="13"/>
        <v>0</v>
      </c>
      <c r="Y22" s="24"/>
      <c r="Z22" s="24"/>
      <c r="AA22" s="24"/>
      <c r="AB22" s="24"/>
      <c r="AC22" s="24"/>
      <c r="AD22" s="34">
        <f>IF(R22&gt;1060000,INDEX(간이세액표!A:L,MATCH(R22,간이세액표!A:A,3),F22+3),0)</f>
        <v>0</v>
      </c>
      <c r="AE22" s="34">
        <f t="shared" si="14"/>
        <v>0</v>
      </c>
      <c r="AF22" s="46">
        <f t="shared" si="15"/>
        <v>0</v>
      </c>
      <c r="AG22" s="46">
        <f t="shared" si="16"/>
        <v>0</v>
      </c>
      <c r="AH22" s="46">
        <f t="shared" si="17"/>
        <v>0</v>
      </c>
      <c r="AI22" s="46">
        <f t="shared" si="18"/>
        <v>0</v>
      </c>
      <c r="AJ22" s="24"/>
      <c r="AK22" s="24"/>
      <c r="AL22" s="24"/>
      <c r="AN22" s="49">
        <f t="shared" si="19"/>
        <v>0</v>
      </c>
      <c r="AO22" s="49">
        <f>ROUNDDOWN(G22*'4대보험공제요율표'!$D$4,-1)</f>
        <v>0</v>
      </c>
      <c r="AP22" s="49">
        <f>ROUNDDOWN(G22*'4대보험공제요율표'!$D$5,-1)</f>
        <v>0</v>
      </c>
      <c r="AQ22" s="49">
        <f t="shared" si="20"/>
        <v>0</v>
      </c>
      <c r="AR22" s="49">
        <f>ROUNDDOWN(H22*'4대보험공제요율표'!$D$6,-1)</f>
        <v>0</v>
      </c>
      <c r="AS22" s="49">
        <f>ROUNDDOWN(H22*'4대보험공제요율표'!$D$7,-1)</f>
        <v>0</v>
      </c>
      <c r="AT22" s="49">
        <f t="shared" si="21"/>
        <v>0</v>
      </c>
      <c r="AU22" s="49">
        <f>ROUNDDOWN(AR22*'4대보험공제요율표'!$D$8,-1)</f>
        <v>0</v>
      </c>
      <c r="AV22" s="49">
        <f>ROUNDDOWN(AS22*'4대보험공제요율표'!$D$8,-1)</f>
        <v>0</v>
      </c>
      <c r="AW22" s="49">
        <f t="shared" si="22"/>
        <v>0</v>
      </c>
      <c r="AX22" s="49">
        <f>ROUNDDOWN(I22*'4대보험공제요율표'!$D$10,-1)</f>
        <v>0</v>
      </c>
      <c r="AY22" s="49">
        <f>ROUNDDOWN(I22*'4대보험공제요율표'!$D$11,-1)</f>
        <v>0</v>
      </c>
    </row>
    <row r="23" spans="1:51" x14ac:dyDescent="0.3">
      <c r="A23" s="47">
        <v>18</v>
      </c>
      <c r="B23" s="94" t="str">
        <f t="shared" ca="1" si="4"/>
        <v>남순란</v>
      </c>
      <c r="C23" s="94" t="str">
        <f t="shared" ca="1" si="5"/>
        <v>670519-2******</v>
      </c>
      <c r="D23" s="94" t="str">
        <f t="shared" ca="1" si="6"/>
        <v>121여단 원전</v>
      </c>
      <c r="E23" s="94" t="str">
        <f t="shared" ca="1" si="7"/>
        <v>민간조리원</v>
      </c>
      <c r="F23" s="95">
        <f t="shared" ca="1" si="8"/>
        <v>0</v>
      </c>
      <c r="G23" s="49"/>
      <c r="H23" s="49"/>
      <c r="I23" s="49"/>
      <c r="J23" s="151">
        <f t="shared" si="9"/>
        <v>0</v>
      </c>
      <c r="K23" s="151">
        <f t="shared" si="10"/>
        <v>0</v>
      </c>
      <c r="L23" s="151">
        <f t="shared" si="11"/>
        <v>0</v>
      </c>
      <c r="M23" s="23"/>
      <c r="N23" s="23"/>
      <c r="O23" s="23"/>
      <c r="P23" s="34">
        <f t="shared" si="23"/>
        <v>0</v>
      </c>
      <c r="Q23" s="152">
        <f t="shared" si="24"/>
        <v>0</v>
      </c>
      <c r="R23" s="34">
        <f t="shared" si="25"/>
        <v>0</v>
      </c>
      <c r="S23" s="34">
        <f t="shared" si="26"/>
        <v>0</v>
      </c>
      <c r="T23" s="34">
        <f t="shared" si="27"/>
        <v>0</v>
      </c>
      <c r="U23" s="24"/>
      <c r="V23" s="34">
        <f t="shared" si="12"/>
        <v>0</v>
      </c>
      <c r="W23" s="34">
        <f t="shared" si="12"/>
        <v>0</v>
      </c>
      <c r="X23" s="34">
        <f t="shared" si="13"/>
        <v>0</v>
      </c>
      <c r="Y23" s="24"/>
      <c r="Z23" s="24"/>
      <c r="AA23" s="24"/>
      <c r="AB23" s="24"/>
      <c r="AC23" s="24"/>
      <c r="AD23" s="34">
        <f>IF(R23&gt;1060000,INDEX(간이세액표!A:L,MATCH(R23,간이세액표!A:A,3),F23+3),0)</f>
        <v>0</v>
      </c>
      <c r="AE23" s="34">
        <f t="shared" si="14"/>
        <v>0</v>
      </c>
      <c r="AF23" s="46">
        <f t="shared" si="15"/>
        <v>0</v>
      </c>
      <c r="AG23" s="46">
        <f t="shared" si="16"/>
        <v>0</v>
      </c>
      <c r="AH23" s="46">
        <f t="shared" si="17"/>
        <v>0</v>
      </c>
      <c r="AI23" s="46">
        <f t="shared" si="18"/>
        <v>0</v>
      </c>
      <c r="AJ23" s="24"/>
      <c r="AK23" s="24"/>
      <c r="AL23" s="24"/>
      <c r="AN23" s="49">
        <f t="shared" si="19"/>
        <v>0</v>
      </c>
      <c r="AO23" s="49">
        <f>ROUNDDOWN(G23*'4대보험공제요율표'!$D$4,-1)</f>
        <v>0</v>
      </c>
      <c r="AP23" s="49">
        <f>ROUNDDOWN(G23*'4대보험공제요율표'!$D$5,-1)</f>
        <v>0</v>
      </c>
      <c r="AQ23" s="49">
        <f t="shared" si="20"/>
        <v>0</v>
      </c>
      <c r="AR23" s="49">
        <f>ROUNDDOWN(H23*'4대보험공제요율표'!$D$6,-1)</f>
        <v>0</v>
      </c>
      <c r="AS23" s="49">
        <f>ROUNDDOWN(H23*'4대보험공제요율표'!$D$7,-1)</f>
        <v>0</v>
      </c>
      <c r="AT23" s="49">
        <f t="shared" si="21"/>
        <v>0</v>
      </c>
      <c r="AU23" s="49">
        <f>ROUNDDOWN(AR23*'4대보험공제요율표'!$D$8,-1)</f>
        <v>0</v>
      </c>
      <c r="AV23" s="49">
        <f>ROUNDDOWN(AS23*'4대보험공제요율표'!$D$8,-1)</f>
        <v>0</v>
      </c>
      <c r="AW23" s="49">
        <f t="shared" si="22"/>
        <v>0</v>
      </c>
      <c r="AX23" s="49">
        <f>ROUNDDOWN(I23*'4대보험공제요율표'!$D$10,-1)</f>
        <v>0</v>
      </c>
      <c r="AY23" s="49">
        <f>ROUNDDOWN(I23*'4대보험공제요율표'!$D$11,-1)</f>
        <v>0</v>
      </c>
    </row>
    <row r="24" spans="1:51" x14ac:dyDescent="0.3">
      <c r="A24" s="47">
        <v>19</v>
      </c>
      <c r="B24" s="94" t="str">
        <f t="shared" ca="1" si="4"/>
        <v>배미향</v>
      </c>
      <c r="C24" s="94" t="str">
        <f t="shared" ca="1" si="5"/>
        <v>650110-2******</v>
      </c>
      <c r="D24" s="94" t="str">
        <f t="shared" ca="1" si="6"/>
        <v>121여단 봉산</v>
      </c>
      <c r="E24" s="94" t="str">
        <f t="shared" ca="1" si="7"/>
        <v>민간조리원</v>
      </c>
      <c r="F24" s="95">
        <f t="shared" ca="1" si="8"/>
        <v>2</v>
      </c>
      <c r="G24" s="49"/>
      <c r="H24" s="49"/>
      <c r="I24" s="49"/>
      <c r="J24" s="151">
        <f t="shared" si="9"/>
        <v>0</v>
      </c>
      <c r="K24" s="151">
        <f t="shared" si="10"/>
        <v>0</v>
      </c>
      <c r="L24" s="151">
        <f t="shared" si="11"/>
        <v>0</v>
      </c>
      <c r="M24" s="23"/>
      <c r="N24" s="23"/>
      <c r="O24" s="23"/>
      <c r="P24" s="34">
        <f t="shared" si="23"/>
        <v>0</v>
      </c>
      <c r="Q24" s="152">
        <f t="shared" si="24"/>
        <v>0</v>
      </c>
      <c r="R24" s="34">
        <f t="shared" si="25"/>
        <v>0</v>
      </c>
      <c r="S24" s="34">
        <f t="shared" si="26"/>
        <v>0</v>
      </c>
      <c r="T24" s="34">
        <f t="shared" si="27"/>
        <v>0</v>
      </c>
      <c r="U24" s="24"/>
      <c r="V24" s="34">
        <f t="shared" si="12"/>
        <v>0</v>
      </c>
      <c r="W24" s="34">
        <f t="shared" si="12"/>
        <v>0</v>
      </c>
      <c r="X24" s="34">
        <f t="shared" si="13"/>
        <v>0</v>
      </c>
      <c r="Y24" s="24"/>
      <c r="Z24" s="24"/>
      <c r="AA24" s="24"/>
      <c r="AB24" s="24"/>
      <c r="AC24" s="24"/>
      <c r="AD24" s="34">
        <f>IF(R24&gt;1060000,INDEX(간이세액표!A:L,MATCH(R24,간이세액표!A:A,3),F24+3),0)</f>
        <v>0</v>
      </c>
      <c r="AE24" s="34">
        <f t="shared" si="14"/>
        <v>0</v>
      </c>
      <c r="AF24" s="46">
        <f t="shared" si="15"/>
        <v>0</v>
      </c>
      <c r="AG24" s="46">
        <f t="shared" si="16"/>
        <v>0</v>
      </c>
      <c r="AH24" s="46">
        <f t="shared" si="17"/>
        <v>0</v>
      </c>
      <c r="AI24" s="46">
        <f t="shared" si="18"/>
        <v>0</v>
      </c>
      <c r="AJ24" s="24"/>
      <c r="AK24" s="24"/>
      <c r="AL24" s="24"/>
      <c r="AN24" s="49">
        <f t="shared" si="19"/>
        <v>0</v>
      </c>
      <c r="AO24" s="49">
        <f>ROUNDDOWN(G24*'4대보험공제요율표'!$D$4,-1)</f>
        <v>0</v>
      </c>
      <c r="AP24" s="49">
        <f>ROUNDDOWN(G24*'4대보험공제요율표'!$D$5,-1)</f>
        <v>0</v>
      </c>
      <c r="AQ24" s="49">
        <f t="shared" si="20"/>
        <v>0</v>
      </c>
      <c r="AR24" s="49">
        <f>ROUNDDOWN(H24*'4대보험공제요율표'!$D$6,-1)</f>
        <v>0</v>
      </c>
      <c r="AS24" s="49">
        <f>ROUNDDOWN(H24*'4대보험공제요율표'!$D$7,-1)</f>
        <v>0</v>
      </c>
      <c r="AT24" s="49">
        <f t="shared" si="21"/>
        <v>0</v>
      </c>
      <c r="AU24" s="49">
        <f>ROUNDDOWN(AR24*'4대보험공제요율표'!$D$8,-1)</f>
        <v>0</v>
      </c>
      <c r="AV24" s="49">
        <f>ROUNDDOWN(AS24*'4대보험공제요율표'!$D$8,-1)</f>
        <v>0</v>
      </c>
      <c r="AW24" s="49">
        <f t="shared" si="22"/>
        <v>0</v>
      </c>
      <c r="AX24" s="49">
        <f>ROUNDDOWN(I24*'4대보험공제요율표'!$D$10,-1)</f>
        <v>0</v>
      </c>
      <c r="AY24" s="49">
        <f>ROUNDDOWN(I24*'4대보험공제요율표'!$D$11,-1)</f>
        <v>0</v>
      </c>
    </row>
    <row r="25" spans="1:51" x14ac:dyDescent="0.3">
      <c r="A25" s="47">
        <v>20</v>
      </c>
      <c r="B25" s="94" t="str">
        <f t="shared" ca="1" si="4"/>
        <v>이상자</v>
      </c>
      <c r="C25" s="94" t="str">
        <f t="shared" ca="1" si="5"/>
        <v>641012-2******</v>
      </c>
      <c r="D25" s="94" t="str">
        <f t="shared" ca="1" si="6"/>
        <v>121여단 2대대</v>
      </c>
      <c r="E25" s="94" t="str">
        <f t="shared" ca="1" si="7"/>
        <v>민간조리원</v>
      </c>
      <c r="F25" s="95">
        <f t="shared" ca="1" si="8"/>
        <v>0</v>
      </c>
      <c r="G25" s="49"/>
      <c r="H25" s="49"/>
      <c r="I25" s="49"/>
      <c r="J25" s="151">
        <f t="shared" si="9"/>
        <v>0</v>
      </c>
      <c r="K25" s="151">
        <f t="shared" si="10"/>
        <v>0</v>
      </c>
      <c r="L25" s="151">
        <f t="shared" si="11"/>
        <v>0</v>
      </c>
      <c r="M25" s="23"/>
      <c r="N25" s="23"/>
      <c r="O25" s="23"/>
      <c r="P25" s="34">
        <f t="shared" si="23"/>
        <v>0</v>
      </c>
      <c r="Q25" s="152">
        <f t="shared" si="24"/>
        <v>0</v>
      </c>
      <c r="R25" s="34">
        <f t="shared" si="25"/>
        <v>0</v>
      </c>
      <c r="S25" s="34">
        <f t="shared" si="26"/>
        <v>0</v>
      </c>
      <c r="T25" s="34">
        <f t="shared" si="27"/>
        <v>0</v>
      </c>
      <c r="U25" s="24"/>
      <c r="V25" s="34">
        <f t="shared" si="12"/>
        <v>0</v>
      </c>
      <c r="W25" s="34">
        <f t="shared" si="12"/>
        <v>0</v>
      </c>
      <c r="X25" s="34">
        <f t="shared" si="13"/>
        <v>0</v>
      </c>
      <c r="Y25" s="24"/>
      <c r="Z25" s="24"/>
      <c r="AA25" s="24"/>
      <c r="AB25" s="24"/>
      <c r="AC25" s="24"/>
      <c r="AD25" s="34">
        <f>IF(R25&gt;1060000,INDEX(간이세액표!A:L,MATCH(R25,간이세액표!A:A,3),F25+3),0)</f>
        <v>0</v>
      </c>
      <c r="AE25" s="34">
        <f t="shared" si="14"/>
        <v>0</v>
      </c>
      <c r="AF25" s="46">
        <f t="shared" si="15"/>
        <v>0</v>
      </c>
      <c r="AG25" s="46">
        <f t="shared" si="16"/>
        <v>0</v>
      </c>
      <c r="AH25" s="46">
        <f t="shared" si="17"/>
        <v>0</v>
      </c>
      <c r="AI25" s="46">
        <f t="shared" si="18"/>
        <v>0</v>
      </c>
      <c r="AJ25" s="24"/>
      <c r="AK25" s="24"/>
      <c r="AL25" s="24"/>
      <c r="AN25" s="49">
        <f t="shared" si="19"/>
        <v>0</v>
      </c>
      <c r="AO25" s="49">
        <f>ROUNDDOWN(G25*'4대보험공제요율표'!$D$4,-1)</f>
        <v>0</v>
      </c>
      <c r="AP25" s="49">
        <f>ROUNDDOWN(G25*'4대보험공제요율표'!$D$5,-1)</f>
        <v>0</v>
      </c>
      <c r="AQ25" s="49">
        <f t="shared" si="20"/>
        <v>0</v>
      </c>
      <c r="AR25" s="49">
        <f>ROUNDDOWN(H25*'4대보험공제요율표'!$D$6,-1)</f>
        <v>0</v>
      </c>
      <c r="AS25" s="49">
        <f>ROUNDDOWN(H25*'4대보험공제요율표'!$D$7,-1)</f>
        <v>0</v>
      </c>
      <c r="AT25" s="49">
        <f t="shared" si="21"/>
        <v>0</v>
      </c>
      <c r="AU25" s="49">
        <f>ROUNDDOWN(AR25*'4대보험공제요율표'!$D$8,-1)</f>
        <v>0</v>
      </c>
      <c r="AV25" s="49">
        <f>ROUNDDOWN(AS25*'4대보험공제요율표'!$D$8,-1)</f>
        <v>0</v>
      </c>
      <c r="AW25" s="49">
        <f t="shared" si="22"/>
        <v>0</v>
      </c>
      <c r="AX25" s="49">
        <f>ROUNDDOWN(I25*'4대보험공제요율표'!$D$10,-1)</f>
        <v>0</v>
      </c>
      <c r="AY25" s="49">
        <f>ROUNDDOWN(I25*'4대보험공제요율표'!$D$11,-1)</f>
        <v>0</v>
      </c>
    </row>
    <row r="26" spans="1:51" x14ac:dyDescent="0.3">
      <c r="A26" s="47">
        <v>21</v>
      </c>
      <c r="B26" s="94" t="str">
        <f t="shared" ca="1" si="4"/>
        <v>김덕남</v>
      </c>
      <c r="C26" s="94" t="str">
        <f t="shared" ca="1" si="5"/>
        <v>701004-2******</v>
      </c>
      <c r="D26" s="94" t="str">
        <f t="shared" ca="1" si="6"/>
        <v>121여단 직산</v>
      </c>
      <c r="E26" s="94" t="str">
        <f t="shared" ca="1" si="7"/>
        <v>민간조리원</v>
      </c>
      <c r="F26" s="95">
        <f t="shared" ca="1" si="8"/>
        <v>0</v>
      </c>
      <c r="G26" s="49"/>
      <c r="H26" s="49"/>
      <c r="I26" s="49"/>
      <c r="J26" s="151">
        <f t="shared" si="9"/>
        <v>0</v>
      </c>
      <c r="K26" s="151">
        <f t="shared" si="10"/>
        <v>0</v>
      </c>
      <c r="L26" s="151">
        <f t="shared" si="11"/>
        <v>0</v>
      </c>
      <c r="M26" s="23"/>
      <c r="N26" s="23"/>
      <c r="O26" s="23"/>
      <c r="P26" s="34">
        <f t="shared" si="23"/>
        <v>0</v>
      </c>
      <c r="Q26" s="152">
        <f t="shared" si="24"/>
        <v>0</v>
      </c>
      <c r="R26" s="34">
        <f t="shared" si="25"/>
        <v>0</v>
      </c>
      <c r="S26" s="34">
        <f t="shared" si="26"/>
        <v>0</v>
      </c>
      <c r="T26" s="34">
        <f t="shared" si="27"/>
        <v>0</v>
      </c>
      <c r="U26" s="24"/>
      <c r="V26" s="34">
        <f t="shared" si="12"/>
        <v>0</v>
      </c>
      <c r="W26" s="34">
        <f t="shared" si="12"/>
        <v>0</v>
      </c>
      <c r="X26" s="34">
        <f t="shared" si="13"/>
        <v>0</v>
      </c>
      <c r="Y26" s="24"/>
      <c r="Z26" s="24"/>
      <c r="AA26" s="24"/>
      <c r="AB26" s="24"/>
      <c r="AC26" s="24"/>
      <c r="AD26" s="34">
        <f>IF(R26&gt;1060000,INDEX(간이세액표!A:L,MATCH(R26,간이세액표!A:A,3),F26+3),0)</f>
        <v>0</v>
      </c>
      <c r="AE26" s="34">
        <f t="shared" si="14"/>
        <v>0</v>
      </c>
      <c r="AF26" s="46">
        <f t="shared" si="15"/>
        <v>0</v>
      </c>
      <c r="AG26" s="46">
        <f t="shared" si="16"/>
        <v>0</v>
      </c>
      <c r="AH26" s="46">
        <f t="shared" si="17"/>
        <v>0</v>
      </c>
      <c r="AI26" s="46">
        <f t="shared" si="18"/>
        <v>0</v>
      </c>
      <c r="AJ26" s="24"/>
      <c r="AK26" s="24"/>
      <c r="AL26" s="24"/>
      <c r="AN26" s="49">
        <f t="shared" si="19"/>
        <v>0</v>
      </c>
      <c r="AO26" s="49">
        <f>ROUNDDOWN(G26*'4대보험공제요율표'!$D$4,-1)</f>
        <v>0</v>
      </c>
      <c r="AP26" s="49">
        <f>ROUNDDOWN(G26*'4대보험공제요율표'!$D$5,-1)</f>
        <v>0</v>
      </c>
      <c r="AQ26" s="49">
        <f t="shared" si="20"/>
        <v>0</v>
      </c>
      <c r="AR26" s="49">
        <f>ROUNDDOWN(H26*'4대보험공제요율표'!$D$6,-1)</f>
        <v>0</v>
      </c>
      <c r="AS26" s="49">
        <f>ROUNDDOWN(H26*'4대보험공제요율표'!$D$7,-1)</f>
        <v>0</v>
      </c>
      <c r="AT26" s="49">
        <f t="shared" si="21"/>
        <v>0</v>
      </c>
      <c r="AU26" s="49">
        <f>ROUNDDOWN(AR26*'4대보험공제요율표'!$D$8,-1)</f>
        <v>0</v>
      </c>
      <c r="AV26" s="49">
        <f>ROUNDDOWN(AS26*'4대보험공제요율표'!$D$8,-1)</f>
        <v>0</v>
      </c>
      <c r="AW26" s="49">
        <f t="shared" si="22"/>
        <v>0</v>
      </c>
      <c r="AX26" s="49">
        <f>ROUNDDOWN(I26*'4대보험공제요율표'!$D$10,-1)</f>
        <v>0</v>
      </c>
      <c r="AY26" s="49">
        <f>ROUNDDOWN(I26*'4대보험공제요율표'!$D$11,-1)</f>
        <v>0</v>
      </c>
    </row>
    <row r="27" spans="1:51" x14ac:dyDescent="0.3">
      <c r="A27" s="47">
        <v>22</v>
      </c>
      <c r="B27" s="94" t="str">
        <f t="shared" ca="1" si="4"/>
        <v>류혁환</v>
      </c>
      <c r="C27" s="94" t="str">
        <f t="shared" ca="1" si="5"/>
        <v>600629-2******</v>
      </c>
      <c r="D27" s="94" t="str">
        <f t="shared" ca="1" si="6"/>
        <v>121여단 병곡</v>
      </c>
      <c r="E27" s="94" t="str">
        <f t="shared" ca="1" si="7"/>
        <v>민간조리원</v>
      </c>
      <c r="F27" s="95">
        <f t="shared" ca="1" si="8"/>
        <v>1</v>
      </c>
      <c r="G27" s="49"/>
      <c r="H27" s="49"/>
      <c r="I27" s="49"/>
      <c r="J27" s="151">
        <f t="shared" si="9"/>
        <v>0</v>
      </c>
      <c r="K27" s="151">
        <f t="shared" si="10"/>
        <v>0</v>
      </c>
      <c r="L27" s="151">
        <f t="shared" si="11"/>
        <v>0</v>
      </c>
      <c r="M27" s="23"/>
      <c r="N27" s="23"/>
      <c r="O27" s="23"/>
      <c r="P27" s="34">
        <f t="shared" si="23"/>
        <v>0</v>
      </c>
      <c r="Q27" s="152">
        <f t="shared" si="24"/>
        <v>0</v>
      </c>
      <c r="R27" s="34">
        <f t="shared" si="25"/>
        <v>0</v>
      </c>
      <c r="S27" s="34">
        <f t="shared" si="26"/>
        <v>0</v>
      </c>
      <c r="T27" s="34">
        <f t="shared" si="27"/>
        <v>0</v>
      </c>
      <c r="U27" s="24"/>
      <c r="V27" s="34">
        <f t="shared" si="12"/>
        <v>0</v>
      </c>
      <c r="W27" s="34">
        <f t="shared" si="12"/>
        <v>0</v>
      </c>
      <c r="X27" s="34">
        <f t="shared" si="13"/>
        <v>0</v>
      </c>
      <c r="Y27" s="24"/>
      <c r="Z27" s="24"/>
      <c r="AA27" s="24"/>
      <c r="AB27" s="24"/>
      <c r="AC27" s="24"/>
      <c r="AD27" s="34">
        <f>IF(R27&gt;1060000,INDEX(간이세액표!A:L,MATCH(R27,간이세액표!A:A,3),F27+3),0)</f>
        <v>0</v>
      </c>
      <c r="AE27" s="34">
        <f t="shared" si="14"/>
        <v>0</v>
      </c>
      <c r="AF27" s="46">
        <f t="shared" si="15"/>
        <v>0</v>
      </c>
      <c r="AG27" s="46">
        <f t="shared" si="16"/>
        <v>0</v>
      </c>
      <c r="AH27" s="46">
        <f t="shared" si="17"/>
        <v>0</v>
      </c>
      <c r="AI27" s="46">
        <f t="shared" si="18"/>
        <v>0</v>
      </c>
      <c r="AJ27" s="24"/>
      <c r="AK27" s="24"/>
      <c r="AL27" s="24"/>
      <c r="AN27" s="49">
        <f t="shared" si="19"/>
        <v>0</v>
      </c>
      <c r="AO27" s="49">
        <f>ROUNDDOWN(G27*'4대보험공제요율표'!$D$4,-1)</f>
        <v>0</v>
      </c>
      <c r="AP27" s="49">
        <f>ROUNDDOWN(G27*'4대보험공제요율표'!$D$5,-1)</f>
        <v>0</v>
      </c>
      <c r="AQ27" s="49">
        <f t="shared" si="20"/>
        <v>0</v>
      </c>
      <c r="AR27" s="49">
        <f>ROUNDDOWN(H27*'4대보험공제요율표'!$D$6,-1)</f>
        <v>0</v>
      </c>
      <c r="AS27" s="49">
        <f>ROUNDDOWN(H27*'4대보험공제요율표'!$D$7,-1)</f>
        <v>0</v>
      </c>
      <c r="AT27" s="49">
        <f t="shared" si="21"/>
        <v>0</v>
      </c>
      <c r="AU27" s="49">
        <f>ROUNDDOWN(AR27*'4대보험공제요율표'!$D$8,-1)</f>
        <v>0</v>
      </c>
      <c r="AV27" s="49">
        <f>ROUNDDOWN(AS27*'4대보험공제요율표'!$D$8,-1)</f>
        <v>0</v>
      </c>
      <c r="AW27" s="49">
        <f t="shared" si="22"/>
        <v>0</v>
      </c>
      <c r="AX27" s="49">
        <f>ROUNDDOWN(I27*'4대보험공제요율표'!$D$10,-1)</f>
        <v>0</v>
      </c>
      <c r="AY27" s="49">
        <f>ROUNDDOWN(I27*'4대보험공제요율표'!$D$11,-1)</f>
        <v>0</v>
      </c>
    </row>
    <row r="28" spans="1:51" x14ac:dyDescent="0.3">
      <c r="A28" s="47">
        <v>23</v>
      </c>
      <c r="B28" s="94" t="str">
        <f t="shared" ca="1" si="4"/>
        <v>허덕기</v>
      </c>
      <c r="C28" s="94" t="str">
        <f t="shared" ca="1" si="5"/>
        <v>720107-2******</v>
      </c>
      <c r="D28" s="94" t="str">
        <f t="shared" ca="1" si="6"/>
        <v>121여단 3대대</v>
      </c>
      <c r="E28" s="94" t="str">
        <f t="shared" ca="1" si="7"/>
        <v>민간조리원</v>
      </c>
      <c r="F28" s="95">
        <f t="shared" ca="1" si="8"/>
        <v>1</v>
      </c>
      <c r="G28" s="49"/>
      <c r="H28" s="49"/>
      <c r="I28" s="49"/>
      <c r="J28" s="151">
        <f t="shared" si="9"/>
        <v>0</v>
      </c>
      <c r="K28" s="151">
        <f t="shared" si="10"/>
        <v>0</v>
      </c>
      <c r="L28" s="151">
        <f t="shared" si="11"/>
        <v>0</v>
      </c>
      <c r="M28" s="23"/>
      <c r="N28" s="23"/>
      <c r="O28" s="23"/>
      <c r="P28" s="34">
        <f t="shared" si="23"/>
        <v>0</v>
      </c>
      <c r="Q28" s="152">
        <f t="shared" si="24"/>
        <v>0</v>
      </c>
      <c r="R28" s="34">
        <f t="shared" si="25"/>
        <v>0</v>
      </c>
      <c r="S28" s="34">
        <f t="shared" si="26"/>
        <v>0</v>
      </c>
      <c r="T28" s="34">
        <f t="shared" si="27"/>
        <v>0</v>
      </c>
      <c r="U28" s="24"/>
      <c r="V28" s="34">
        <f t="shared" si="12"/>
        <v>0</v>
      </c>
      <c r="W28" s="34">
        <f t="shared" si="12"/>
        <v>0</v>
      </c>
      <c r="X28" s="34">
        <f t="shared" si="13"/>
        <v>0</v>
      </c>
      <c r="Y28" s="24"/>
      <c r="Z28" s="24"/>
      <c r="AA28" s="24"/>
      <c r="AB28" s="24"/>
      <c r="AC28" s="24"/>
      <c r="AD28" s="34">
        <f>IF(R28&gt;1060000,INDEX(간이세액표!A:L,MATCH(R28,간이세액표!A:A,3),F28+3),0)</f>
        <v>0</v>
      </c>
      <c r="AE28" s="34">
        <f t="shared" si="14"/>
        <v>0</v>
      </c>
      <c r="AF28" s="46">
        <f t="shared" si="15"/>
        <v>0</v>
      </c>
      <c r="AG28" s="46">
        <f t="shared" si="16"/>
        <v>0</v>
      </c>
      <c r="AH28" s="46">
        <f t="shared" si="17"/>
        <v>0</v>
      </c>
      <c r="AI28" s="46">
        <f t="shared" si="18"/>
        <v>0</v>
      </c>
      <c r="AJ28" s="24"/>
      <c r="AK28" s="24"/>
      <c r="AL28" s="24"/>
      <c r="AN28" s="49">
        <f t="shared" si="19"/>
        <v>0</v>
      </c>
      <c r="AO28" s="49">
        <f>ROUNDDOWN(G28*'4대보험공제요율표'!$D$4,-1)</f>
        <v>0</v>
      </c>
      <c r="AP28" s="49">
        <f>ROUNDDOWN(G28*'4대보험공제요율표'!$D$5,-1)</f>
        <v>0</v>
      </c>
      <c r="AQ28" s="49">
        <f t="shared" si="20"/>
        <v>0</v>
      </c>
      <c r="AR28" s="49">
        <f>ROUNDDOWN(H28*'4대보험공제요율표'!$D$6,-1)</f>
        <v>0</v>
      </c>
      <c r="AS28" s="49">
        <f>ROUNDDOWN(H28*'4대보험공제요율표'!$D$7,-1)</f>
        <v>0</v>
      </c>
      <c r="AT28" s="49">
        <f t="shared" si="21"/>
        <v>0</v>
      </c>
      <c r="AU28" s="49">
        <f>ROUNDDOWN(AR28*'4대보험공제요율표'!$D$8,-1)</f>
        <v>0</v>
      </c>
      <c r="AV28" s="49">
        <f>ROUNDDOWN(AS28*'4대보험공제요율표'!$D$8,-1)</f>
        <v>0</v>
      </c>
      <c r="AW28" s="49">
        <f t="shared" si="22"/>
        <v>0</v>
      </c>
      <c r="AX28" s="49">
        <f>ROUNDDOWN(I28*'4대보험공제요율표'!$D$10,-1)</f>
        <v>0</v>
      </c>
      <c r="AY28" s="49">
        <f>ROUNDDOWN(I28*'4대보험공제요율표'!$D$11,-1)</f>
        <v>0</v>
      </c>
    </row>
    <row r="29" spans="1:51" x14ac:dyDescent="0.3">
      <c r="A29" s="47">
        <v>24</v>
      </c>
      <c r="B29" s="94" t="str">
        <f t="shared" ca="1" si="4"/>
        <v>김민주</v>
      </c>
      <c r="C29" s="94" t="str">
        <f t="shared" ca="1" si="5"/>
        <v>780310-2******</v>
      </c>
      <c r="D29" s="94" t="str">
        <f t="shared" ca="1" si="6"/>
        <v>121여단 3대대</v>
      </c>
      <c r="E29" s="94" t="str">
        <f t="shared" ca="1" si="7"/>
        <v>민간조리원</v>
      </c>
      <c r="F29" s="95">
        <f t="shared" ca="1" si="8"/>
        <v>0</v>
      </c>
      <c r="G29" s="49"/>
      <c r="H29" s="49"/>
      <c r="I29" s="49"/>
      <c r="J29" s="151">
        <f t="shared" si="9"/>
        <v>0</v>
      </c>
      <c r="K29" s="151">
        <f t="shared" si="10"/>
        <v>0</v>
      </c>
      <c r="L29" s="151">
        <f t="shared" si="11"/>
        <v>0</v>
      </c>
      <c r="M29" s="23"/>
      <c r="N29" s="23"/>
      <c r="O29" s="23"/>
      <c r="P29" s="34">
        <f t="shared" si="23"/>
        <v>0</v>
      </c>
      <c r="Q29" s="152">
        <f t="shared" si="24"/>
        <v>0</v>
      </c>
      <c r="R29" s="34">
        <f t="shared" si="25"/>
        <v>0</v>
      </c>
      <c r="S29" s="34">
        <f t="shared" si="26"/>
        <v>0</v>
      </c>
      <c r="T29" s="34">
        <f t="shared" si="27"/>
        <v>0</v>
      </c>
      <c r="U29" s="24"/>
      <c r="V29" s="34">
        <f t="shared" si="12"/>
        <v>0</v>
      </c>
      <c r="W29" s="34">
        <f t="shared" si="12"/>
        <v>0</v>
      </c>
      <c r="X29" s="34">
        <f t="shared" si="13"/>
        <v>0</v>
      </c>
      <c r="Y29" s="24"/>
      <c r="Z29" s="24"/>
      <c r="AA29" s="24"/>
      <c r="AB29" s="24"/>
      <c r="AC29" s="24"/>
      <c r="AD29" s="34">
        <f>IF(R29&gt;1060000,INDEX(간이세액표!A:L,MATCH(R29,간이세액표!A:A,3),F29+3),0)</f>
        <v>0</v>
      </c>
      <c r="AE29" s="34">
        <f t="shared" si="14"/>
        <v>0</v>
      </c>
      <c r="AF29" s="46">
        <f t="shared" si="15"/>
        <v>0</v>
      </c>
      <c r="AG29" s="46">
        <f t="shared" si="16"/>
        <v>0</v>
      </c>
      <c r="AH29" s="46">
        <f t="shared" si="17"/>
        <v>0</v>
      </c>
      <c r="AI29" s="46">
        <f t="shared" si="18"/>
        <v>0</v>
      </c>
      <c r="AJ29" s="24"/>
      <c r="AK29" s="24"/>
      <c r="AL29" s="24"/>
      <c r="AN29" s="49">
        <f t="shared" si="19"/>
        <v>0</v>
      </c>
      <c r="AO29" s="49">
        <f>ROUNDDOWN(G29*'4대보험공제요율표'!$D$4,-1)</f>
        <v>0</v>
      </c>
      <c r="AP29" s="49">
        <f>ROUNDDOWN(G29*'4대보험공제요율표'!$D$5,-1)</f>
        <v>0</v>
      </c>
      <c r="AQ29" s="49">
        <f t="shared" si="20"/>
        <v>0</v>
      </c>
      <c r="AR29" s="49">
        <f>ROUNDDOWN(H29*'4대보험공제요율표'!$D$6,-1)</f>
        <v>0</v>
      </c>
      <c r="AS29" s="49">
        <f>ROUNDDOWN(H29*'4대보험공제요율표'!$D$7,-1)</f>
        <v>0</v>
      </c>
      <c r="AT29" s="49">
        <f t="shared" si="21"/>
        <v>0</v>
      </c>
      <c r="AU29" s="49">
        <f>ROUNDDOWN(AR29*'4대보험공제요율표'!$D$8,-1)</f>
        <v>0</v>
      </c>
      <c r="AV29" s="49">
        <f>ROUNDDOWN(AS29*'4대보험공제요율표'!$D$8,-1)</f>
        <v>0</v>
      </c>
      <c r="AW29" s="49">
        <f t="shared" si="22"/>
        <v>0</v>
      </c>
      <c r="AX29" s="49">
        <f>ROUNDDOWN(I29*'4대보험공제요율표'!$D$10,-1)</f>
        <v>0</v>
      </c>
      <c r="AY29" s="49">
        <f>ROUNDDOWN(I29*'4대보험공제요율표'!$D$11,-1)</f>
        <v>0</v>
      </c>
    </row>
    <row r="30" spans="1:51" x14ac:dyDescent="0.3">
      <c r="A30" s="47">
        <v>25</v>
      </c>
      <c r="B30" s="94" t="str">
        <f t="shared" ca="1" si="4"/>
        <v>황순남</v>
      </c>
      <c r="C30" s="94" t="str">
        <f t="shared" ca="1" si="5"/>
        <v>691005-2******</v>
      </c>
      <c r="D30" s="94" t="str">
        <f t="shared" ca="1" si="6"/>
        <v>122여단 본부</v>
      </c>
      <c r="E30" s="94" t="str">
        <f t="shared" ca="1" si="7"/>
        <v>민간조리원</v>
      </c>
      <c r="F30" s="95">
        <f t="shared" ca="1" si="8"/>
        <v>1</v>
      </c>
      <c r="G30" s="49"/>
      <c r="H30" s="49"/>
      <c r="I30" s="49"/>
      <c r="J30" s="151">
        <f t="shared" si="9"/>
        <v>0</v>
      </c>
      <c r="K30" s="151">
        <f t="shared" si="10"/>
        <v>0</v>
      </c>
      <c r="L30" s="151">
        <f t="shared" si="11"/>
        <v>0</v>
      </c>
      <c r="M30" s="23"/>
      <c r="N30" s="23"/>
      <c r="O30" s="23"/>
      <c r="P30" s="34">
        <f t="shared" si="23"/>
        <v>0</v>
      </c>
      <c r="Q30" s="152">
        <f t="shared" si="24"/>
        <v>0</v>
      </c>
      <c r="R30" s="34">
        <f t="shared" si="25"/>
        <v>0</v>
      </c>
      <c r="S30" s="34">
        <f t="shared" si="26"/>
        <v>0</v>
      </c>
      <c r="T30" s="34">
        <f t="shared" si="27"/>
        <v>0</v>
      </c>
      <c r="U30" s="24"/>
      <c r="V30" s="34">
        <f t="shared" si="12"/>
        <v>0</v>
      </c>
      <c r="W30" s="34">
        <f t="shared" si="12"/>
        <v>0</v>
      </c>
      <c r="X30" s="34">
        <f t="shared" si="13"/>
        <v>0</v>
      </c>
      <c r="Y30" s="24"/>
      <c r="Z30" s="24"/>
      <c r="AA30" s="24"/>
      <c r="AB30" s="24"/>
      <c r="AC30" s="24"/>
      <c r="AD30" s="34">
        <f>IF(R30&gt;1060000,INDEX(간이세액표!A:L,MATCH(R30,간이세액표!A:A,3),F30+3),0)</f>
        <v>0</v>
      </c>
      <c r="AE30" s="34">
        <f t="shared" si="14"/>
        <v>0</v>
      </c>
      <c r="AF30" s="46">
        <f t="shared" si="15"/>
        <v>0</v>
      </c>
      <c r="AG30" s="46">
        <f t="shared" si="16"/>
        <v>0</v>
      </c>
      <c r="AH30" s="46">
        <f t="shared" si="17"/>
        <v>0</v>
      </c>
      <c r="AI30" s="46">
        <f t="shared" si="18"/>
        <v>0</v>
      </c>
      <c r="AJ30" s="24"/>
      <c r="AK30" s="24"/>
      <c r="AL30" s="24"/>
      <c r="AN30" s="49">
        <f t="shared" si="19"/>
        <v>0</v>
      </c>
      <c r="AO30" s="49">
        <f>ROUNDDOWN(G30*'4대보험공제요율표'!$D$4,-1)</f>
        <v>0</v>
      </c>
      <c r="AP30" s="49">
        <f>ROUNDDOWN(G30*'4대보험공제요율표'!$D$5,-1)</f>
        <v>0</v>
      </c>
      <c r="AQ30" s="49">
        <f t="shared" si="20"/>
        <v>0</v>
      </c>
      <c r="AR30" s="49">
        <f>ROUNDDOWN(H30*'4대보험공제요율표'!$D$6,-1)</f>
        <v>0</v>
      </c>
      <c r="AS30" s="49">
        <f>ROUNDDOWN(H30*'4대보험공제요율표'!$D$7,-1)</f>
        <v>0</v>
      </c>
      <c r="AT30" s="49">
        <f t="shared" si="21"/>
        <v>0</v>
      </c>
      <c r="AU30" s="49">
        <f>ROUNDDOWN(AR30*'4대보험공제요율표'!$D$8,-1)</f>
        <v>0</v>
      </c>
      <c r="AV30" s="49">
        <f>ROUNDDOWN(AS30*'4대보험공제요율표'!$D$8,-1)</f>
        <v>0</v>
      </c>
      <c r="AW30" s="49">
        <f t="shared" si="22"/>
        <v>0</v>
      </c>
      <c r="AX30" s="49">
        <f>ROUNDDOWN(I30*'4대보험공제요율표'!$D$10,-1)</f>
        <v>0</v>
      </c>
      <c r="AY30" s="49">
        <f>ROUNDDOWN(I30*'4대보험공제요율표'!$D$11,-1)</f>
        <v>0</v>
      </c>
    </row>
    <row r="31" spans="1:51" x14ac:dyDescent="0.3">
      <c r="A31" s="47">
        <v>26</v>
      </c>
      <c r="B31" s="94" t="str">
        <f t="shared" ca="1" si="4"/>
        <v>조옥</v>
      </c>
      <c r="C31" s="94" t="str">
        <f t="shared" ca="1" si="5"/>
        <v>601210-2******</v>
      </c>
      <c r="D31" s="94" t="str">
        <f t="shared" ca="1" si="6"/>
        <v>122여단 1대대</v>
      </c>
      <c r="E31" s="94" t="str">
        <f t="shared" ca="1" si="7"/>
        <v>민간조리원</v>
      </c>
      <c r="F31" s="95">
        <f t="shared" ca="1" si="8"/>
        <v>0</v>
      </c>
      <c r="G31" s="49"/>
      <c r="H31" s="49"/>
      <c r="I31" s="49"/>
      <c r="J31" s="151">
        <f t="shared" si="9"/>
        <v>0</v>
      </c>
      <c r="K31" s="151">
        <f t="shared" si="10"/>
        <v>0</v>
      </c>
      <c r="L31" s="151">
        <f t="shared" si="11"/>
        <v>0</v>
      </c>
      <c r="M31" s="23"/>
      <c r="N31" s="23"/>
      <c r="O31" s="23"/>
      <c r="P31" s="34">
        <f t="shared" si="23"/>
        <v>0</v>
      </c>
      <c r="Q31" s="152">
        <f t="shared" si="24"/>
        <v>0</v>
      </c>
      <c r="R31" s="34">
        <f t="shared" si="25"/>
        <v>0</v>
      </c>
      <c r="S31" s="34">
        <f t="shared" si="26"/>
        <v>0</v>
      </c>
      <c r="T31" s="34">
        <f t="shared" si="27"/>
        <v>0</v>
      </c>
      <c r="U31" s="24"/>
      <c r="V31" s="34">
        <f t="shared" si="12"/>
        <v>0</v>
      </c>
      <c r="W31" s="34">
        <f t="shared" si="12"/>
        <v>0</v>
      </c>
      <c r="X31" s="34">
        <f t="shared" si="13"/>
        <v>0</v>
      </c>
      <c r="Y31" s="24"/>
      <c r="Z31" s="24"/>
      <c r="AA31" s="24"/>
      <c r="AB31" s="24"/>
      <c r="AC31" s="24"/>
      <c r="AD31" s="34">
        <f>IF(R31&gt;1060000,INDEX(간이세액표!A:L,MATCH(R31,간이세액표!A:A,3),F31+3),0)</f>
        <v>0</v>
      </c>
      <c r="AE31" s="34">
        <f t="shared" si="14"/>
        <v>0</v>
      </c>
      <c r="AF31" s="46">
        <f t="shared" si="15"/>
        <v>0</v>
      </c>
      <c r="AG31" s="46">
        <f t="shared" si="16"/>
        <v>0</v>
      </c>
      <c r="AH31" s="46">
        <f t="shared" si="17"/>
        <v>0</v>
      </c>
      <c r="AI31" s="46">
        <f t="shared" si="18"/>
        <v>0</v>
      </c>
      <c r="AJ31" s="24"/>
      <c r="AK31" s="24"/>
      <c r="AL31" s="24"/>
      <c r="AN31" s="49">
        <f t="shared" si="19"/>
        <v>0</v>
      </c>
      <c r="AO31" s="49">
        <f>ROUNDDOWN(G31*'4대보험공제요율표'!$D$4,-1)</f>
        <v>0</v>
      </c>
      <c r="AP31" s="49">
        <f>ROUNDDOWN(G31*'4대보험공제요율표'!$D$5,-1)</f>
        <v>0</v>
      </c>
      <c r="AQ31" s="49">
        <f t="shared" si="20"/>
        <v>0</v>
      </c>
      <c r="AR31" s="49">
        <f>ROUNDDOWN(H31*'4대보험공제요율표'!$D$6,-1)</f>
        <v>0</v>
      </c>
      <c r="AS31" s="49">
        <f>ROUNDDOWN(H31*'4대보험공제요율표'!$D$7,-1)</f>
        <v>0</v>
      </c>
      <c r="AT31" s="49">
        <f t="shared" si="21"/>
        <v>0</v>
      </c>
      <c r="AU31" s="49">
        <f>ROUNDDOWN(AR31*'4대보험공제요율표'!$D$8,-1)</f>
        <v>0</v>
      </c>
      <c r="AV31" s="49">
        <f>ROUNDDOWN(AS31*'4대보험공제요율표'!$D$8,-1)</f>
        <v>0</v>
      </c>
      <c r="AW31" s="49">
        <f t="shared" si="22"/>
        <v>0</v>
      </c>
      <c r="AX31" s="49">
        <f>ROUNDDOWN(I31*'4대보험공제요율표'!$D$10,-1)</f>
        <v>0</v>
      </c>
      <c r="AY31" s="49">
        <f>ROUNDDOWN(I31*'4대보험공제요율표'!$D$11,-1)</f>
        <v>0</v>
      </c>
    </row>
    <row r="32" spans="1:51" x14ac:dyDescent="0.3">
      <c r="A32" s="47">
        <v>27</v>
      </c>
      <c r="B32" s="94" t="str">
        <f t="shared" ca="1" si="4"/>
        <v>김태희</v>
      </c>
      <c r="C32" s="94" t="str">
        <f t="shared" ca="1" si="5"/>
        <v>710923-2******</v>
      </c>
      <c r="D32" s="94" t="str">
        <f t="shared" ca="1" si="6"/>
        <v>122여단 2대대</v>
      </c>
      <c r="E32" s="94" t="str">
        <f t="shared" ca="1" si="7"/>
        <v>민간조리원</v>
      </c>
      <c r="F32" s="95">
        <f t="shared" ca="1" si="8"/>
        <v>0</v>
      </c>
      <c r="G32" s="49"/>
      <c r="H32" s="49"/>
      <c r="I32" s="49"/>
      <c r="J32" s="151">
        <f t="shared" si="9"/>
        <v>0</v>
      </c>
      <c r="K32" s="151">
        <f t="shared" si="10"/>
        <v>0</v>
      </c>
      <c r="L32" s="151">
        <f t="shared" si="11"/>
        <v>0</v>
      </c>
      <c r="M32" s="23"/>
      <c r="N32" s="23"/>
      <c r="O32" s="23"/>
      <c r="P32" s="34">
        <f t="shared" si="23"/>
        <v>0</v>
      </c>
      <c r="Q32" s="152">
        <f t="shared" si="24"/>
        <v>0</v>
      </c>
      <c r="R32" s="34">
        <f t="shared" si="25"/>
        <v>0</v>
      </c>
      <c r="S32" s="34">
        <f t="shared" si="26"/>
        <v>0</v>
      </c>
      <c r="T32" s="34">
        <f t="shared" si="27"/>
        <v>0</v>
      </c>
      <c r="U32" s="24"/>
      <c r="V32" s="34">
        <f t="shared" si="12"/>
        <v>0</v>
      </c>
      <c r="W32" s="34">
        <f t="shared" si="12"/>
        <v>0</v>
      </c>
      <c r="X32" s="34">
        <f t="shared" si="13"/>
        <v>0</v>
      </c>
      <c r="Y32" s="24"/>
      <c r="Z32" s="24"/>
      <c r="AA32" s="24"/>
      <c r="AB32" s="24"/>
      <c r="AC32" s="24"/>
      <c r="AD32" s="34">
        <f>IF(R32&gt;1060000,INDEX(간이세액표!A:L,MATCH(R32,간이세액표!A:A,3),F32+3),0)</f>
        <v>0</v>
      </c>
      <c r="AE32" s="34">
        <f t="shared" si="14"/>
        <v>0</v>
      </c>
      <c r="AF32" s="46">
        <f t="shared" si="15"/>
        <v>0</v>
      </c>
      <c r="AG32" s="46">
        <f t="shared" si="16"/>
        <v>0</v>
      </c>
      <c r="AH32" s="46">
        <f t="shared" si="17"/>
        <v>0</v>
      </c>
      <c r="AI32" s="46">
        <f t="shared" si="18"/>
        <v>0</v>
      </c>
      <c r="AJ32" s="24"/>
      <c r="AK32" s="24"/>
      <c r="AL32" s="24"/>
      <c r="AN32" s="49">
        <f t="shared" si="19"/>
        <v>0</v>
      </c>
      <c r="AO32" s="49">
        <f>ROUNDDOWN(G32*'4대보험공제요율표'!$D$4,-1)</f>
        <v>0</v>
      </c>
      <c r="AP32" s="49">
        <f>ROUNDDOWN(G32*'4대보험공제요율표'!$D$5,-1)</f>
        <v>0</v>
      </c>
      <c r="AQ32" s="49">
        <f t="shared" si="20"/>
        <v>0</v>
      </c>
      <c r="AR32" s="49">
        <f>ROUNDDOWN(H32*'4대보험공제요율표'!$D$6,-1)</f>
        <v>0</v>
      </c>
      <c r="AS32" s="49">
        <f>ROUNDDOWN(H32*'4대보험공제요율표'!$D$7,-1)</f>
        <v>0</v>
      </c>
      <c r="AT32" s="49">
        <f t="shared" si="21"/>
        <v>0</v>
      </c>
      <c r="AU32" s="49">
        <f>ROUNDDOWN(AR32*'4대보험공제요율표'!$D$8,-1)</f>
        <v>0</v>
      </c>
      <c r="AV32" s="49">
        <f>ROUNDDOWN(AS32*'4대보험공제요율표'!$D$8,-1)</f>
        <v>0</v>
      </c>
      <c r="AW32" s="49">
        <f t="shared" si="22"/>
        <v>0</v>
      </c>
      <c r="AX32" s="49">
        <f>ROUNDDOWN(I32*'4대보험공제요율표'!$D$10,-1)</f>
        <v>0</v>
      </c>
      <c r="AY32" s="49">
        <f>ROUNDDOWN(I32*'4대보험공제요율표'!$D$11,-1)</f>
        <v>0</v>
      </c>
    </row>
    <row r="33" spans="1:51" x14ac:dyDescent="0.3">
      <c r="A33" s="47">
        <v>28</v>
      </c>
      <c r="B33" s="94" t="str">
        <f t="shared" ca="1" si="4"/>
        <v>임종순</v>
      </c>
      <c r="C33" s="94" t="str">
        <f t="shared" ca="1" si="5"/>
        <v>661218-2******</v>
      </c>
      <c r="D33" s="94" t="str">
        <f t="shared" ca="1" si="6"/>
        <v>122여단 3대대</v>
      </c>
      <c r="E33" s="94" t="str">
        <f t="shared" ca="1" si="7"/>
        <v>민간조리원</v>
      </c>
      <c r="F33" s="95">
        <f t="shared" ca="1" si="8"/>
        <v>2</v>
      </c>
      <c r="G33" s="49"/>
      <c r="H33" s="49"/>
      <c r="I33" s="49"/>
      <c r="J33" s="151">
        <f t="shared" si="9"/>
        <v>0</v>
      </c>
      <c r="K33" s="151">
        <f t="shared" si="10"/>
        <v>0</v>
      </c>
      <c r="L33" s="151">
        <f t="shared" si="11"/>
        <v>0</v>
      </c>
      <c r="M33" s="23"/>
      <c r="N33" s="23"/>
      <c r="O33" s="23"/>
      <c r="P33" s="34">
        <f t="shared" si="23"/>
        <v>0</v>
      </c>
      <c r="Q33" s="152">
        <f t="shared" si="24"/>
        <v>0</v>
      </c>
      <c r="R33" s="34">
        <f t="shared" si="25"/>
        <v>0</v>
      </c>
      <c r="S33" s="34">
        <f t="shared" si="26"/>
        <v>0</v>
      </c>
      <c r="T33" s="34">
        <f t="shared" si="27"/>
        <v>0</v>
      </c>
      <c r="U33" s="24"/>
      <c r="V33" s="34">
        <f t="shared" si="12"/>
        <v>0</v>
      </c>
      <c r="W33" s="34">
        <f t="shared" si="12"/>
        <v>0</v>
      </c>
      <c r="X33" s="34">
        <f t="shared" si="13"/>
        <v>0</v>
      </c>
      <c r="Y33" s="24"/>
      <c r="Z33" s="24"/>
      <c r="AA33" s="24"/>
      <c r="AB33" s="24"/>
      <c r="AC33" s="24"/>
      <c r="AD33" s="34">
        <f>IF(R33&gt;1060000,INDEX(간이세액표!A:L,MATCH(R33,간이세액표!A:A,3),F33+3),0)</f>
        <v>0</v>
      </c>
      <c r="AE33" s="34">
        <f t="shared" si="14"/>
        <v>0</v>
      </c>
      <c r="AF33" s="46">
        <f t="shared" si="15"/>
        <v>0</v>
      </c>
      <c r="AG33" s="46">
        <f t="shared" si="16"/>
        <v>0</v>
      </c>
      <c r="AH33" s="46">
        <f t="shared" si="17"/>
        <v>0</v>
      </c>
      <c r="AI33" s="46">
        <f t="shared" si="18"/>
        <v>0</v>
      </c>
      <c r="AJ33" s="24"/>
      <c r="AK33" s="24"/>
      <c r="AL33" s="24"/>
      <c r="AN33" s="49">
        <f t="shared" si="19"/>
        <v>0</v>
      </c>
      <c r="AO33" s="49">
        <f>ROUNDDOWN(G33*'4대보험공제요율표'!$D$4,-1)</f>
        <v>0</v>
      </c>
      <c r="AP33" s="49">
        <f>ROUNDDOWN(G33*'4대보험공제요율표'!$D$5,-1)</f>
        <v>0</v>
      </c>
      <c r="AQ33" s="49">
        <f t="shared" si="20"/>
        <v>0</v>
      </c>
      <c r="AR33" s="49">
        <f>ROUNDDOWN(H33*'4대보험공제요율표'!$D$6,-1)</f>
        <v>0</v>
      </c>
      <c r="AS33" s="49">
        <f>ROUNDDOWN(H33*'4대보험공제요율표'!$D$7,-1)</f>
        <v>0</v>
      </c>
      <c r="AT33" s="49">
        <f t="shared" si="21"/>
        <v>0</v>
      </c>
      <c r="AU33" s="49">
        <f>ROUNDDOWN(AR33*'4대보험공제요율표'!$D$8,-1)</f>
        <v>0</v>
      </c>
      <c r="AV33" s="49">
        <f>ROUNDDOWN(AS33*'4대보험공제요율표'!$D$8,-1)</f>
        <v>0</v>
      </c>
      <c r="AW33" s="49">
        <f t="shared" si="22"/>
        <v>0</v>
      </c>
      <c r="AX33" s="49">
        <f>ROUNDDOWN(I33*'4대보험공제요율표'!$D$10,-1)</f>
        <v>0</v>
      </c>
      <c r="AY33" s="49">
        <f>ROUNDDOWN(I33*'4대보험공제요율표'!$D$11,-1)</f>
        <v>0</v>
      </c>
    </row>
    <row r="34" spans="1:51" x14ac:dyDescent="0.3">
      <c r="A34" s="47">
        <v>29</v>
      </c>
      <c r="B34" s="94" t="str">
        <f t="shared" ca="1" si="4"/>
        <v>김귀애</v>
      </c>
      <c r="C34" s="94" t="str">
        <f t="shared" ca="1" si="5"/>
        <v>560405-2******</v>
      </c>
      <c r="D34" s="94" t="str">
        <f t="shared" ca="1" si="6"/>
        <v>122여단 월포</v>
      </c>
      <c r="E34" s="94" t="str">
        <f t="shared" ca="1" si="7"/>
        <v>민간조리원</v>
      </c>
      <c r="F34" s="95">
        <f t="shared" ca="1" si="8"/>
        <v>0</v>
      </c>
      <c r="G34" s="49"/>
      <c r="H34" s="49"/>
      <c r="I34" s="49"/>
      <c r="J34" s="151">
        <f t="shared" si="9"/>
        <v>0</v>
      </c>
      <c r="K34" s="151">
        <f t="shared" si="10"/>
        <v>0</v>
      </c>
      <c r="L34" s="151">
        <f t="shared" si="11"/>
        <v>0</v>
      </c>
      <c r="M34" s="23"/>
      <c r="N34" s="23"/>
      <c r="O34" s="23"/>
      <c r="P34" s="34">
        <f t="shared" si="23"/>
        <v>0</v>
      </c>
      <c r="Q34" s="152">
        <f t="shared" si="24"/>
        <v>0</v>
      </c>
      <c r="R34" s="34">
        <f t="shared" si="25"/>
        <v>0</v>
      </c>
      <c r="S34" s="34">
        <f t="shared" si="26"/>
        <v>0</v>
      </c>
      <c r="T34" s="34">
        <f t="shared" si="27"/>
        <v>0</v>
      </c>
      <c r="U34" s="24"/>
      <c r="V34" s="34">
        <f t="shared" si="12"/>
        <v>0</v>
      </c>
      <c r="W34" s="34">
        <f t="shared" si="12"/>
        <v>0</v>
      </c>
      <c r="X34" s="34">
        <f t="shared" si="13"/>
        <v>0</v>
      </c>
      <c r="Y34" s="24"/>
      <c r="Z34" s="24"/>
      <c r="AA34" s="24"/>
      <c r="AB34" s="24"/>
      <c r="AC34" s="24"/>
      <c r="AD34" s="34">
        <f>IF(R34&gt;1060000,INDEX(간이세액표!A:L,MATCH(R34,간이세액표!A:A,3),F34+3),0)</f>
        <v>0</v>
      </c>
      <c r="AE34" s="34">
        <f t="shared" si="14"/>
        <v>0</v>
      </c>
      <c r="AF34" s="46">
        <f t="shared" si="15"/>
        <v>0</v>
      </c>
      <c r="AG34" s="46">
        <f t="shared" si="16"/>
        <v>0</v>
      </c>
      <c r="AH34" s="46">
        <f t="shared" si="17"/>
        <v>0</v>
      </c>
      <c r="AI34" s="46">
        <f t="shared" si="18"/>
        <v>0</v>
      </c>
      <c r="AJ34" s="24"/>
      <c r="AK34" s="24"/>
      <c r="AL34" s="24"/>
      <c r="AN34" s="49">
        <f t="shared" si="19"/>
        <v>0</v>
      </c>
      <c r="AO34" s="49">
        <f>ROUNDDOWN(G34*'4대보험공제요율표'!$D$4,-1)</f>
        <v>0</v>
      </c>
      <c r="AP34" s="49">
        <f>ROUNDDOWN(G34*'4대보험공제요율표'!$D$5,-1)</f>
        <v>0</v>
      </c>
      <c r="AQ34" s="49">
        <f t="shared" si="20"/>
        <v>0</v>
      </c>
      <c r="AR34" s="49">
        <f>ROUNDDOWN(H34*'4대보험공제요율표'!$D$6,-1)</f>
        <v>0</v>
      </c>
      <c r="AS34" s="49">
        <f>ROUNDDOWN(H34*'4대보험공제요율표'!$D$7,-1)</f>
        <v>0</v>
      </c>
      <c r="AT34" s="49">
        <f t="shared" si="21"/>
        <v>0</v>
      </c>
      <c r="AU34" s="49">
        <f>ROUNDDOWN(AR34*'4대보험공제요율표'!$D$8,-1)</f>
        <v>0</v>
      </c>
      <c r="AV34" s="49">
        <f>ROUNDDOWN(AS34*'4대보험공제요율표'!$D$8,-1)</f>
        <v>0</v>
      </c>
      <c r="AW34" s="49">
        <f t="shared" si="22"/>
        <v>0</v>
      </c>
      <c r="AX34" s="49">
        <f>ROUNDDOWN(I34*'4대보험공제요율표'!$D$10,-1)</f>
        <v>0</v>
      </c>
      <c r="AY34" s="49">
        <f>ROUNDDOWN(I34*'4대보험공제요율표'!$D$11,-1)</f>
        <v>0</v>
      </c>
    </row>
    <row r="35" spans="1:51" x14ac:dyDescent="0.3">
      <c r="A35" s="47">
        <v>30</v>
      </c>
      <c r="B35" s="94" t="str">
        <f t="shared" ca="1" si="4"/>
        <v>정영숙</v>
      </c>
      <c r="C35" s="94" t="str">
        <f t="shared" ca="1" si="5"/>
        <v>640821-2******</v>
      </c>
      <c r="D35" s="94" t="str">
        <f t="shared" ca="1" si="6"/>
        <v>122여단 장사</v>
      </c>
      <c r="E35" s="94" t="str">
        <f t="shared" ca="1" si="7"/>
        <v>민간조리원</v>
      </c>
      <c r="F35" s="95">
        <f t="shared" ca="1" si="8"/>
        <v>0</v>
      </c>
      <c r="G35" s="49"/>
      <c r="H35" s="49"/>
      <c r="I35" s="49"/>
      <c r="J35" s="151">
        <f t="shared" si="9"/>
        <v>0</v>
      </c>
      <c r="K35" s="151">
        <f t="shared" si="10"/>
        <v>0</v>
      </c>
      <c r="L35" s="151">
        <f t="shared" si="11"/>
        <v>0</v>
      </c>
      <c r="M35" s="23"/>
      <c r="N35" s="23"/>
      <c r="O35" s="23"/>
      <c r="P35" s="34">
        <f t="shared" si="23"/>
        <v>0</v>
      </c>
      <c r="Q35" s="152">
        <f t="shared" si="24"/>
        <v>0</v>
      </c>
      <c r="R35" s="34">
        <f t="shared" si="25"/>
        <v>0</v>
      </c>
      <c r="S35" s="34">
        <f t="shared" si="26"/>
        <v>0</v>
      </c>
      <c r="T35" s="34">
        <f t="shared" si="27"/>
        <v>0</v>
      </c>
      <c r="U35" s="24"/>
      <c r="V35" s="34">
        <f t="shared" si="12"/>
        <v>0</v>
      </c>
      <c r="W35" s="34">
        <f t="shared" si="12"/>
        <v>0</v>
      </c>
      <c r="X35" s="34">
        <f t="shared" si="13"/>
        <v>0</v>
      </c>
      <c r="Y35" s="24"/>
      <c r="Z35" s="24"/>
      <c r="AA35" s="24"/>
      <c r="AB35" s="24"/>
      <c r="AC35" s="24"/>
      <c r="AD35" s="34">
        <f>IF(R35&gt;1060000,INDEX(간이세액표!A:L,MATCH(R35,간이세액표!A:A,3),F35+3),0)</f>
        <v>0</v>
      </c>
      <c r="AE35" s="34">
        <f t="shared" si="14"/>
        <v>0</v>
      </c>
      <c r="AF35" s="46">
        <f t="shared" si="15"/>
        <v>0</v>
      </c>
      <c r="AG35" s="46">
        <f t="shared" si="16"/>
        <v>0</v>
      </c>
      <c r="AH35" s="46">
        <f t="shared" si="17"/>
        <v>0</v>
      </c>
      <c r="AI35" s="46">
        <f t="shared" si="18"/>
        <v>0</v>
      </c>
      <c r="AJ35" s="24"/>
      <c r="AK35" s="24"/>
      <c r="AL35" s="24"/>
      <c r="AN35" s="49">
        <f t="shared" si="19"/>
        <v>0</v>
      </c>
      <c r="AO35" s="49">
        <f>ROUNDDOWN(G35*'4대보험공제요율표'!$D$4,-1)</f>
        <v>0</v>
      </c>
      <c r="AP35" s="49">
        <f>ROUNDDOWN(G35*'4대보험공제요율표'!$D$5,-1)</f>
        <v>0</v>
      </c>
      <c r="AQ35" s="49">
        <f t="shared" si="20"/>
        <v>0</v>
      </c>
      <c r="AR35" s="49">
        <f>ROUNDDOWN(H35*'4대보험공제요율표'!$D$6,-1)</f>
        <v>0</v>
      </c>
      <c r="AS35" s="49">
        <f>ROUNDDOWN(H35*'4대보험공제요율표'!$D$7,-1)</f>
        <v>0</v>
      </c>
      <c r="AT35" s="49">
        <f t="shared" si="21"/>
        <v>0</v>
      </c>
      <c r="AU35" s="49">
        <f>ROUNDDOWN(AR35*'4대보험공제요율표'!$D$8,-1)</f>
        <v>0</v>
      </c>
      <c r="AV35" s="49">
        <f>ROUNDDOWN(AS35*'4대보험공제요율표'!$D$8,-1)</f>
        <v>0</v>
      </c>
      <c r="AW35" s="49">
        <f t="shared" si="22"/>
        <v>0</v>
      </c>
      <c r="AX35" s="49">
        <f>ROUNDDOWN(I35*'4대보험공제요율표'!$D$10,-1)</f>
        <v>0</v>
      </c>
      <c r="AY35" s="49">
        <f>ROUNDDOWN(I35*'4대보험공제요율표'!$D$11,-1)</f>
        <v>0</v>
      </c>
    </row>
    <row r="36" spans="1:51" x14ac:dyDescent="0.3">
      <c r="A36" s="47">
        <v>31</v>
      </c>
      <c r="B36" s="94" t="str">
        <f t="shared" ca="1" si="4"/>
        <v>권오금</v>
      </c>
      <c r="C36" s="94" t="str">
        <f t="shared" ca="1" si="5"/>
        <v>640501-2******</v>
      </c>
      <c r="D36" s="94" t="str">
        <f t="shared" ca="1" si="6"/>
        <v>122여단 4대대</v>
      </c>
      <c r="E36" s="94" t="str">
        <f t="shared" ca="1" si="7"/>
        <v>민간조리원</v>
      </c>
      <c r="F36" s="95">
        <f t="shared" ca="1" si="8"/>
        <v>1</v>
      </c>
      <c r="G36" s="49"/>
      <c r="H36" s="49"/>
      <c r="I36" s="49"/>
      <c r="J36" s="151">
        <f t="shared" si="9"/>
        <v>0</v>
      </c>
      <c r="K36" s="151">
        <f t="shared" si="10"/>
        <v>0</v>
      </c>
      <c r="L36" s="151">
        <f t="shared" si="11"/>
        <v>0</v>
      </c>
      <c r="M36" s="23"/>
      <c r="N36" s="23"/>
      <c r="O36" s="23"/>
      <c r="P36" s="34">
        <f t="shared" si="23"/>
        <v>0</v>
      </c>
      <c r="Q36" s="152">
        <f t="shared" si="24"/>
        <v>0</v>
      </c>
      <c r="R36" s="34">
        <f t="shared" si="25"/>
        <v>0</v>
      </c>
      <c r="S36" s="34">
        <f t="shared" si="26"/>
        <v>0</v>
      </c>
      <c r="T36" s="34">
        <f t="shared" si="27"/>
        <v>0</v>
      </c>
      <c r="U36" s="24"/>
      <c r="V36" s="34">
        <f t="shared" si="12"/>
        <v>0</v>
      </c>
      <c r="W36" s="34">
        <f t="shared" si="12"/>
        <v>0</v>
      </c>
      <c r="X36" s="34">
        <f t="shared" si="13"/>
        <v>0</v>
      </c>
      <c r="Y36" s="24"/>
      <c r="Z36" s="24"/>
      <c r="AA36" s="24"/>
      <c r="AB36" s="24"/>
      <c r="AC36" s="24"/>
      <c r="AD36" s="34">
        <f>IF(R36&gt;1060000,INDEX(간이세액표!A:L,MATCH(R36,간이세액표!A:A,3),F36+3),0)</f>
        <v>0</v>
      </c>
      <c r="AE36" s="34">
        <f t="shared" si="14"/>
        <v>0</v>
      </c>
      <c r="AF36" s="46">
        <f t="shared" si="15"/>
        <v>0</v>
      </c>
      <c r="AG36" s="46">
        <f t="shared" si="16"/>
        <v>0</v>
      </c>
      <c r="AH36" s="46">
        <f t="shared" si="17"/>
        <v>0</v>
      </c>
      <c r="AI36" s="46">
        <f t="shared" si="18"/>
        <v>0</v>
      </c>
      <c r="AJ36" s="24"/>
      <c r="AK36" s="24"/>
      <c r="AL36" s="24"/>
      <c r="AN36" s="49">
        <f t="shared" si="19"/>
        <v>0</v>
      </c>
      <c r="AO36" s="49">
        <f>ROUNDDOWN(G36*'4대보험공제요율표'!$D$4,-1)</f>
        <v>0</v>
      </c>
      <c r="AP36" s="49">
        <f>ROUNDDOWN(G36*'4대보험공제요율표'!$D$5,-1)</f>
        <v>0</v>
      </c>
      <c r="AQ36" s="49">
        <f t="shared" si="20"/>
        <v>0</v>
      </c>
      <c r="AR36" s="49">
        <f>ROUNDDOWN(H36*'4대보험공제요율표'!$D$6,-1)</f>
        <v>0</v>
      </c>
      <c r="AS36" s="49">
        <f>ROUNDDOWN(H36*'4대보험공제요율표'!$D$7,-1)</f>
        <v>0</v>
      </c>
      <c r="AT36" s="49">
        <f t="shared" si="21"/>
        <v>0</v>
      </c>
      <c r="AU36" s="49">
        <f>ROUNDDOWN(AR36*'4대보험공제요율표'!$D$8,-1)</f>
        <v>0</v>
      </c>
      <c r="AV36" s="49">
        <f>ROUNDDOWN(AS36*'4대보험공제요율표'!$D$8,-1)</f>
        <v>0</v>
      </c>
      <c r="AW36" s="49">
        <f t="shared" si="22"/>
        <v>0</v>
      </c>
      <c r="AX36" s="49">
        <f>ROUNDDOWN(I36*'4대보험공제요율표'!$D$10,-1)</f>
        <v>0</v>
      </c>
      <c r="AY36" s="49">
        <f>ROUNDDOWN(I36*'4대보험공제요율표'!$D$11,-1)</f>
        <v>0</v>
      </c>
    </row>
    <row r="37" spans="1:51" x14ac:dyDescent="0.3">
      <c r="A37" s="47">
        <v>32</v>
      </c>
      <c r="B37" s="94" t="str">
        <f t="shared" ca="1" si="4"/>
        <v>이명희</v>
      </c>
      <c r="C37" s="94" t="str">
        <f t="shared" ca="1" si="5"/>
        <v>670504-2******</v>
      </c>
      <c r="D37" s="94" t="str">
        <f t="shared" ca="1" si="6"/>
        <v>122여단 5대대</v>
      </c>
      <c r="E37" s="94" t="str">
        <f t="shared" ca="1" si="7"/>
        <v>민간조리원</v>
      </c>
      <c r="F37" s="95">
        <f t="shared" ca="1" si="8"/>
        <v>0</v>
      </c>
      <c r="G37" s="49"/>
      <c r="H37" s="49"/>
      <c r="I37" s="49"/>
      <c r="J37" s="151">
        <f t="shared" si="9"/>
        <v>0</v>
      </c>
      <c r="K37" s="151">
        <f t="shared" si="10"/>
        <v>0</v>
      </c>
      <c r="L37" s="151">
        <f t="shared" si="11"/>
        <v>0</v>
      </c>
      <c r="M37" s="23"/>
      <c r="N37" s="23"/>
      <c r="O37" s="23"/>
      <c r="P37" s="34">
        <f t="shared" si="23"/>
        <v>0</v>
      </c>
      <c r="Q37" s="152">
        <f t="shared" si="24"/>
        <v>0</v>
      </c>
      <c r="R37" s="34">
        <f t="shared" si="25"/>
        <v>0</v>
      </c>
      <c r="S37" s="34">
        <f t="shared" si="26"/>
        <v>0</v>
      </c>
      <c r="T37" s="34">
        <f t="shared" si="27"/>
        <v>0</v>
      </c>
      <c r="U37" s="24"/>
      <c r="V37" s="34">
        <f t="shared" si="12"/>
        <v>0</v>
      </c>
      <c r="W37" s="34">
        <f t="shared" si="12"/>
        <v>0</v>
      </c>
      <c r="X37" s="34">
        <f t="shared" si="13"/>
        <v>0</v>
      </c>
      <c r="Y37" s="24"/>
      <c r="Z37" s="24"/>
      <c r="AA37" s="24"/>
      <c r="AB37" s="24"/>
      <c r="AC37" s="24"/>
      <c r="AD37" s="34">
        <f>IF(R37&gt;1060000,INDEX(간이세액표!A:L,MATCH(R37,간이세액표!A:A,3),F37+3),0)</f>
        <v>0</v>
      </c>
      <c r="AE37" s="34">
        <f t="shared" si="14"/>
        <v>0</v>
      </c>
      <c r="AF37" s="46">
        <f t="shared" si="15"/>
        <v>0</v>
      </c>
      <c r="AG37" s="46">
        <f t="shared" si="16"/>
        <v>0</v>
      </c>
      <c r="AH37" s="46">
        <f t="shared" si="17"/>
        <v>0</v>
      </c>
      <c r="AI37" s="46">
        <f t="shared" si="18"/>
        <v>0</v>
      </c>
      <c r="AJ37" s="24"/>
      <c r="AK37" s="24"/>
      <c r="AL37" s="24"/>
      <c r="AN37" s="49">
        <f t="shared" si="19"/>
        <v>0</v>
      </c>
      <c r="AO37" s="49">
        <f>ROUNDDOWN(G37*'4대보험공제요율표'!$D$4,-1)</f>
        <v>0</v>
      </c>
      <c r="AP37" s="49">
        <f>ROUNDDOWN(G37*'4대보험공제요율표'!$D$5,-1)</f>
        <v>0</v>
      </c>
      <c r="AQ37" s="49">
        <f t="shared" si="20"/>
        <v>0</v>
      </c>
      <c r="AR37" s="49">
        <f>ROUNDDOWN(H37*'4대보험공제요율표'!$D$6,-1)</f>
        <v>0</v>
      </c>
      <c r="AS37" s="49">
        <f>ROUNDDOWN(H37*'4대보험공제요율표'!$D$7,-1)</f>
        <v>0</v>
      </c>
      <c r="AT37" s="49">
        <f t="shared" si="21"/>
        <v>0</v>
      </c>
      <c r="AU37" s="49">
        <f>ROUNDDOWN(AR37*'4대보험공제요율표'!$D$8,-1)</f>
        <v>0</v>
      </c>
      <c r="AV37" s="49">
        <f>ROUNDDOWN(AS37*'4대보험공제요율표'!$D$8,-1)</f>
        <v>0</v>
      </c>
      <c r="AW37" s="49">
        <f t="shared" si="22"/>
        <v>0</v>
      </c>
      <c r="AX37" s="49">
        <f>ROUNDDOWN(I37*'4대보험공제요율표'!$D$10,-1)</f>
        <v>0</v>
      </c>
      <c r="AY37" s="49">
        <f>ROUNDDOWN(I37*'4대보험공제요율표'!$D$11,-1)</f>
        <v>0</v>
      </c>
    </row>
    <row r="38" spans="1:51" x14ac:dyDescent="0.3">
      <c r="A38" s="47">
        <v>33</v>
      </c>
      <c r="B38" s="94" t="str">
        <f t="shared" ca="1" si="4"/>
        <v>손옥순</v>
      </c>
      <c r="C38" s="94" t="str">
        <f t="shared" ca="1" si="5"/>
        <v>660313-2******</v>
      </c>
      <c r="D38" s="94" t="str">
        <f t="shared" ca="1" si="6"/>
        <v>123여단 본부</v>
      </c>
      <c r="E38" s="94" t="str">
        <f t="shared" ca="1" si="7"/>
        <v>민간조리원</v>
      </c>
      <c r="F38" s="95">
        <f t="shared" ca="1" si="8"/>
        <v>1</v>
      </c>
      <c r="G38" s="49"/>
      <c r="H38" s="49"/>
      <c r="I38" s="49"/>
      <c r="J38" s="151">
        <f t="shared" si="9"/>
        <v>0</v>
      </c>
      <c r="K38" s="151">
        <f t="shared" si="10"/>
        <v>0</v>
      </c>
      <c r="L38" s="151">
        <f t="shared" si="11"/>
        <v>0</v>
      </c>
      <c r="M38" s="23"/>
      <c r="N38" s="23"/>
      <c r="O38" s="23"/>
      <c r="P38" s="34">
        <f t="shared" si="23"/>
        <v>0</v>
      </c>
      <c r="Q38" s="152">
        <f t="shared" si="24"/>
        <v>0</v>
      </c>
      <c r="R38" s="34">
        <f t="shared" si="25"/>
        <v>0</v>
      </c>
      <c r="S38" s="34">
        <f t="shared" si="26"/>
        <v>0</v>
      </c>
      <c r="T38" s="34">
        <f t="shared" si="27"/>
        <v>0</v>
      </c>
      <c r="U38" s="24"/>
      <c r="V38" s="34">
        <f t="shared" si="12"/>
        <v>0</v>
      </c>
      <c r="W38" s="34">
        <f t="shared" si="12"/>
        <v>0</v>
      </c>
      <c r="X38" s="34">
        <f t="shared" si="13"/>
        <v>0</v>
      </c>
      <c r="Y38" s="24"/>
      <c r="Z38" s="24"/>
      <c r="AA38" s="24"/>
      <c r="AB38" s="24"/>
      <c r="AC38" s="24"/>
      <c r="AD38" s="34">
        <f>IF(R38&gt;1060000,INDEX(간이세액표!A:L,MATCH(R38,간이세액표!A:A,3),F38+3),0)</f>
        <v>0</v>
      </c>
      <c r="AE38" s="34">
        <f t="shared" si="14"/>
        <v>0</v>
      </c>
      <c r="AF38" s="46">
        <f t="shared" si="15"/>
        <v>0</v>
      </c>
      <c r="AG38" s="46">
        <f t="shared" si="16"/>
        <v>0</v>
      </c>
      <c r="AH38" s="46">
        <f t="shared" si="17"/>
        <v>0</v>
      </c>
      <c r="AI38" s="46">
        <f t="shared" si="18"/>
        <v>0</v>
      </c>
      <c r="AJ38" s="24"/>
      <c r="AK38" s="24"/>
      <c r="AL38" s="24"/>
      <c r="AN38" s="49">
        <f t="shared" si="19"/>
        <v>0</v>
      </c>
      <c r="AO38" s="49">
        <f>ROUNDDOWN(G38*'4대보험공제요율표'!$D$4,-1)</f>
        <v>0</v>
      </c>
      <c r="AP38" s="49">
        <f>ROUNDDOWN(G38*'4대보험공제요율표'!$D$5,-1)</f>
        <v>0</v>
      </c>
      <c r="AQ38" s="49">
        <f t="shared" si="20"/>
        <v>0</v>
      </c>
      <c r="AR38" s="49">
        <f>ROUNDDOWN(H38*'4대보험공제요율표'!$D$6,-1)</f>
        <v>0</v>
      </c>
      <c r="AS38" s="49">
        <f>ROUNDDOWN(H38*'4대보험공제요율표'!$D$7,-1)</f>
        <v>0</v>
      </c>
      <c r="AT38" s="49">
        <f t="shared" si="21"/>
        <v>0</v>
      </c>
      <c r="AU38" s="49">
        <f>ROUNDDOWN(AR38*'4대보험공제요율표'!$D$8,-1)</f>
        <v>0</v>
      </c>
      <c r="AV38" s="49">
        <f>ROUNDDOWN(AS38*'4대보험공제요율표'!$D$8,-1)</f>
        <v>0</v>
      </c>
      <c r="AW38" s="49">
        <f t="shared" si="22"/>
        <v>0</v>
      </c>
      <c r="AX38" s="49">
        <f>ROUNDDOWN(I38*'4대보험공제요율표'!$D$10,-1)</f>
        <v>0</v>
      </c>
      <c r="AY38" s="49">
        <f>ROUNDDOWN(I38*'4대보험공제요율표'!$D$11,-1)</f>
        <v>0</v>
      </c>
    </row>
    <row r="39" spans="1:51" x14ac:dyDescent="0.3">
      <c r="A39" s="47">
        <v>34</v>
      </c>
      <c r="B39" s="94" t="str">
        <f t="shared" ca="1" si="4"/>
        <v>이영미</v>
      </c>
      <c r="C39" s="94" t="str">
        <f t="shared" ca="1" si="5"/>
        <v>701226-2******</v>
      </c>
      <c r="D39" s="94" t="str">
        <f t="shared" ca="1" si="6"/>
        <v>123여단 본부</v>
      </c>
      <c r="E39" s="94" t="str">
        <f t="shared" ca="1" si="7"/>
        <v>민간조리원</v>
      </c>
      <c r="F39" s="95">
        <f t="shared" ca="1" si="8"/>
        <v>0</v>
      </c>
      <c r="G39" s="49"/>
      <c r="H39" s="49"/>
      <c r="I39" s="49"/>
      <c r="J39" s="151">
        <f t="shared" si="9"/>
        <v>0</v>
      </c>
      <c r="K39" s="151">
        <f t="shared" si="10"/>
        <v>0</v>
      </c>
      <c r="L39" s="151">
        <f t="shared" si="11"/>
        <v>0</v>
      </c>
      <c r="M39" s="23"/>
      <c r="N39" s="23"/>
      <c r="O39" s="23"/>
      <c r="P39" s="34">
        <f t="shared" si="23"/>
        <v>0</v>
      </c>
      <c r="Q39" s="152">
        <f t="shared" si="24"/>
        <v>0</v>
      </c>
      <c r="R39" s="34">
        <f t="shared" si="25"/>
        <v>0</v>
      </c>
      <c r="S39" s="34">
        <f t="shared" si="26"/>
        <v>0</v>
      </c>
      <c r="T39" s="34">
        <f t="shared" si="27"/>
        <v>0</v>
      </c>
      <c r="U39" s="24"/>
      <c r="V39" s="34">
        <f t="shared" si="12"/>
        <v>0</v>
      </c>
      <c r="W39" s="34">
        <f t="shared" si="12"/>
        <v>0</v>
      </c>
      <c r="X39" s="34">
        <f t="shared" si="13"/>
        <v>0</v>
      </c>
      <c r="Y39" s="24"/>
      <c r="Z39" s="24"/>
      <c r="AA39" s="24"/>
      <c r="AB39" s="24"/>
      <c r="AC39" s="24"/>
      <c r="AD39" s="34">
        <f>IF(R39&gt;1060000,INDEX(간이세액표!A:L,MATCH(R39,간이세액표!A:A,3),F39+3),0)</f>
        <v>0</v>
      </c>
      <c r="AE39" s="34">
        <f t="shared" si="14"/>
        <v>0</v>
      </c>
      <c r="AF39" s="46">
        <f t="shared" si="15"/>
        <v>0</v>
      </c>
      <c r="AG39" s="46">
        <f t="shared" si="16"/>
        <v>0</v>
      </c>
      <c r="AH39" s="46">
        <f t="shared" si="17"/>
        <v>0</v>
      </c>
      <c r="AI39" s="46">
        <f t="shared" si="18"/>
        <v>0</v>
      </c>
      <c r="AJ39" s="24"/>
      <c r="AK39" s="24"/>
      <c r="AL39" s="24"/>
      <c r="AN39" s="49">
        <f t="shared" si="19"/>
        <v>0</v>
      </c>
      <c r="AO39" s="49">
        <f>ROUNDDOWN(G39*'4대보험공제요율표'!$D$4,-1)</f>
        <v>0</v>
      </c>
      <c r="AP39" s="49">
        <f>ROUNDDOWN(G39*'4대보험공제요율표'!$D$5,-1)</f>
        <v>0</v>
      </c>
      <c r="AQ39" s="49">
        <f t="shared" si="20"/>
        <v>0</v>
      </c>
      <c r="AR39" s="49">
        <f>ROUNDDOWN(H39*'4대보험공제요율표'!$D$6,-1)</f>
        <v>0</v>
      </c>
      <c r="AS39" s="49">
        <f>ROUNDDOWN(H39*'4대보험공제요율표'!$D$7,-1)</f>
        <v>0</v>
      </c>
      <c r="AT39" s="49">
        <f t="shared" si="21"/>
        <v>0</v>
      </c>
      <c r="AU39" s="49">
        <f>ROUNDDOWN(AR39*'4대보험공제요율표'!$D$8,-1)</f>
        <v>0</v>
      </c>
      <c r="AV39" s="49">
        <f>ROUNDDOWN(AS39*'4대보험공제요율표'!$D$8,-1)</f>
        <v>0</v>
      </c>
      <c r="AW39" s="49">
        <f t="shared" si="22"/>
        <v>0</v>
      </c>
      <c r="AX39" s="49">
        <f>ROUNDDOWN(I39*'4대보험공제요율표'!$D$10,-1)</f>
        <v>0</v>
      </c>
      <c r="AY39" s="49">
        <f>ROUNDDOWN(I39*'4대보험공제요율표'!$D$11,-1)</f>
        <v>0</v>
      </c>
    </row>
    <row r="40" spans="1:51" x14ac:dyDescent="0.3">
      <c r="A40" s="47">
        <v>35</v>
      </c>
      <c r="B40" s="94" t="str">
        <f t="shared" ca="1" si="4"/>
        <v>안성애</v>
      </c>
      <c r="C40" s="94" t="str">
        <f t="shared" ca="1" si="5"/>
        <v>740913-2******</v>
      </c>
      <c r="D40" s="94" t="str">
        <f t="shared" ca="1" si="6"/>
        <v>123여단 2대대</v>
      </c>
      <c r="E40" s="94" t="str">
        <f t="shared" ca="1" si="7"/>
        <v>민간조리원</v>
      </c>
      <c r="F40" s="95">
        <f t="shared" ca="1" si="8"/>
        <v>1</v>
      </c>
      <c r="G40" s="49"/>
      <c r="H40" s="49"/>
      <c r="I40" s="49"/>
      <c r="J40" s="151">
        <f t="shared" si="9"/>
        <v>0</v>
      </c>
      <c r="K40" s="151">
        <f t="shared" si="10"/>
        <v>0</v>
      </c>
      <c r="L40" s="151">
        <f t="shared" si="11"/>
        <v>0</v>
      </c>
      <c r="M40" s="23"/>
      <c r="N40" s="23"/>
      <c r="O40" s="23"/>
      <c r="P40" s="34">
        <f t="shared" si="23"/>
        <v>0</v>
      </c>
      <c r="Q40" s="152">
        <f t="shared" si="24"/>
        <v>0</v>
      </c>
      <c r="R40" s="34">
        <f t="shared" si="25"/>
        <v>0</v>
      </c>
      <c r="S40" s="34">
        <f t="shared" si="26"/>
        <v>0</v>
      </c>
      <c r="T40" s="34">
        <f t="shared" si="27"/>
        <v>0</v>
      </c>
      <c r="U40" s="24"/>
      <c r="V40" s="34">
        <f t="shared" si="12"/>
        <v>0</v>
      </c>
      <c r="W40" s="34">
        <f t="shared" si="12"/>
        <v>0</v>
      </c>
      <c r="X40" s="34">
        <f t="shared" si="13"/>
        <v>0</v>
      </c>
      <c r="Y40" s="24"/>
      <c r="Z40" s="24"/>
      <c r="AA40" s="24"/>
      <c r="AB40" s="24"/>
      <c r="AC40" s="24"/>
      <c r="AD40" s="34">
        <f>IF(R40&gt;1060000,INDEX(간이세액표!A:L,MATCH(R40,간이세액표!A:A,3),F40+3),0)</f>
        <v>0</v>
      </c>
      <c r="AE40" s="34">
        <f t="shared" si="14"/>
        <v>0</v>
      </c>
      <c r="AF40" s="46">
        <f t="shared" si="15"/>
        <v>0</v>
      </c>
      <c r="AG40" s="46">
        <f t="shared" si="16"/>
        <v>0</v>
      </c>
      <c r="AH40" s="46">
        <f t="shared" si="17"/>
        <v>0</v>
      </c>
      <c r="AI40" s="46">
        <f t="shared" si="18"/>
        <v>0</v>
      </c>
      <c r="AJ40" s="24"/>
      <c r="AK40" s="24"/>
      <c r="AL40" s="24"/>
      <c r="AN40" s="49">
        <f t="shared" si="19"/>
        <v>0</v>
      </c>
      <c r="AO40" s="49">
        <f>ROUNDDOWN(G40*'4대보험공제요율표'!$D$4,-1)</f>
        <v>0</v>
      </c>
      <c r="AP40" s="49">
        <f>ROUNDDOWN(G40*'4대보험공제요율표'!$D$5,-1)</f>
        <v>0</v>
      </c>
      <c r="AQ40" s="49">
        <f t="shared" si="20"/>
        <v>0</v>
      </c>
      <c r="AR40" s="49">
        <f>ROUNDDOWN(H40*'4대보험공제요율표'!$D$6,-1)</f>
        <v>0</v>
      </c>
      <c r="AS40" s="49">
        <f>ROUNDDOWN(H40*'4대보험공제요율표'!$D$7,-1)</f>
        <v>0</v>
      </c>
      <c r="AT40" s="49">
        <f t="shared" si="21"/>
        <v>0</v>
      </c>
      <c r="AU40" s="49">
        <f>ROUNDDOWN(AR40*'4대보험공제요율표'!$D$8,-1)</f>
        <v>0</v>
      </c>
      <c r="AV40" s="49">
        <f>ROUNDDOWN(AS40*'4대보험공제요율표'!$D$8,-1)</f>
        <v>0</v>
      </c>
      <c r="AW40" s="49">
        <f t="shared" si="22"/>
        <v>0</v>
      </c>
      <c r="AX40" s="49">
        <f>ROUNDDOWN(I40*'4대보험공제요율표'!$D$10,-1)</f>
        <v>0</v>
      </c>
      <c r="AY40" s="49">
        <f>ROUNDDOWN(I40*'4대보험공제요율표'!$D$11,-1)</f>
        <v>0</v>
      </c>
    </row>
    <row r="41" spans="1:51" x14ac:dyDescent="0.3">
      <c r="A41" s="47">
        <v>36</v>
      </c>
      <c r="B41" s="94" t="str">
        <f t="shared" ca="1" si="4"/>
        <v>박순정</v>
      </c>
      <c r="C41" s="94" t="str">
        <f t="shared" ca="1" si="5"/>
        <v>710912-2******</v>
      </c>
      <c r="D41" s="94" t="str">
        <f t="shared" ca="1" si="6"/>
        <v>123여단 3대대</v>
      </c>
      <c r="E41" s="94" t="str">
        <f t="shared" ca="1" si="7"/>
        <v>민간조리원</v>
      </c>
      <c r="F41" s="95">
        <f t="shared" ca="1" si="8"/>
        <v>0</v>
      </c>
      <c r="G41" s="49"/>
      <c r="H41" s="49"/>
      <c r="I41" s="49"/>
      <c r="J41" s="151">
        <f t="shared" si="9"/>
        <v>0</v>
      </c>
      <c r="K41" s="151">
        <f t="shared" si="10"/>
        <v>0</v>
      </c>
      <c r="L41" s="151">
        <f t="shared" si="11"/>
        <v>0</v>
      </c>
      <c r="M41" s="23"/>
      <c r="N41" s="23"/>
      <c r="O41" s="23"/>
      <c r="P41" s="34">
        <f t="shared" si="23"/>
        <v>0</v>
      </c>
      <c r="Q41" s="152">
        <f t="shared" si="24"/>
        <v>0</v>
      </c>
      <c r="R41" s="34">
        <f t="shared" si="25"/>
        <v>0</v>
      </c>
      <c r="S41" s="34">
        <f t="shared" si="26"/>
        <v>0</v>
      </c>
      <c r="T41" s="34">
        <f t="shared" si="27"/>
        <v>0</v>
      </c>
      <c r="U41" s="24"/>
      <c r="V41" s="34">
        <f t="shared" si="12"/>
        <v>0</v>
      </c>
      <c r="W41" s="34">
        <f t="shared" si="12"/>
        <v>0</v>
      </c>
      <c r="X41" s="34">
        <f t="shared" si="13"/>
        <v>0</v>
      </c>
      <c r="Y41" s="24"/>
      <c r="Z41" s="24"/>
      <c r="AA41" s="24"/>
      <c r="AB41" s="24"/>
      <c r="AC41" s="24"/>
      <c r="AD41" s="34">
        <f>IF(R41&gt;1060000,INDEX(간이세액표!A:L,MATCH(R41,간이세액표!A:A,3),F41+3),0)</f>
        <v>0</v>
      </c>
      <c r="AE41" s="34">
        <f t="shared" si="14"/>
        <v>0</v>
      </c>
      <c r="AF41" s="46">
        <f t="shared" si="15"/>
        <v>0</v>
      </c>
      <c r="AG41" s="46">
        <f t="shared" si="16"/>
        <v>0</v>
      </c>
      <c r="AH41" s="46">
        <f t="shared" si="17"/>
        <v>0</v>
      </c>
      <c r="AI41" s="46">
        <f t="shared" si="18"/>
        <v>0</v>
      </c>
      <c r="AJ41" s="24"/>
      <c r="AK41" s="24"/>
      <c r="AL41" s="24"/>
      <c r="AN41" s="49">
        <f t="shared" si="19"/>
        <v>0</v>
      </c>
      <c r="AO41" s="49">
        <f>ROUNDDOWN(G41*'4대보험공제요율표'!$D$4,-1)</f>
        <v>0</v>
      </c>
      <c r="AP41" s="49">
        <f>ROUNDDOWN(G41*'4대보험공제요율표'!$D$5,-1)</f>
        <v>0</v>
      </c>
      <c r="AQ41" s="49">
        <f t="shared" si="20"/>
        <v>0</v>
      </c>
      <c r="AR41" s="49">
        <f>ROUNDDOWN(H41*'4대보험공제요율표'!$D$6,-1)</f>
        <v>0</v>
      </c>
      <c r="AS41" s="49">
        <f>ROUNDDOWN(H41*'4대보험공제요율표'!$D$7,-1)</f>
        <v>0</v>
      </c>
      <c r="AT41" s="49">
        <f t="shared" si="21"/>
        <v>0</v>
      </c>
      <c r="AU41" s="49">
        <f>ROUNDDOWN(AR41*'4대보험공제요율표'!$D$8,-1)</f>
        <v>0</v>
      </c>
      <c r="AV41" s="49">
        <f>ROUNDDOWN(AS41*'4대보험공제요율표'!$D$8,-1)</f>
        <v>0</v>
      </c>
      <c r="AW41" s="49">
        <f t="shared" si="22"/>
        <v>0</v>
      </c>
      <c r="AX41" s="49">
        <f>ROUNDDOWN(I41*'4대보험공제요율표'!$D$10,-1)</f>
        <v>0</v>
      </c>
      <c r="AY41" s="49">
        <f>ROUNDDOWN(I41*'4대보험공제요율표'!$D$11,-1)</f>
        <v>0</v>
      </c>
    </row>
    <row r="42" spans="1:51" x14ac:dyDescent="0.3">
      <c r="A42" s="47">
        <v>37</v>
      </c>
      <c r="B42" s="94" t="str">
        <f t="shared" ca="1" si="4"/>
        <v>송금연</v>
      </c>
      <c r="C42" s="94" t="str">
        <f t="shared" ca="1" si="5"/>
        <v>740111-2******</v>
      </c>
      <c r="D42" s="94" t="str">
        <f t="shared" ca="1" si="6"/>
        <v>123여단 3대대</v>
      </c>
      <c r="E42" s="94" t="str">
        <f t="shared" ca="1" si="7"/>
        <v>민간조리원</v>
      </c>
      <c r="F42" s="95">
        <f t="shared" ca="1" si="8"/>
        <v>0</v>
      </c>
      <c r="G42" s="49"/>
      <c r="H42" s="49"/>
      <c r="I42" s="49"/>
      <c r="J42" s="151">
        <f t="shared" si="9"/>
        <v>0</v>
      </c>
      <c r="K42" s="151">
        <f t="shared" si="10"/>
        <v>0</v>
      </c>
      <c r="L42" s="151">
        <f t="shared" si="11"/>
        <v>0</v>
      </c>
      <c r="M42" s="23"/>
      <c r="N42" s="23"/>
      <c r="O42" s="23"/>
      <c r="P42" s="34">
        <f t="shared" si="23"/>
        <v>0</v>
      </c>
      <c r="Q42" s="152">
        <f t="shared" si="24"/>
        <v>0</v>
      </c>
      <c r="R42" s="34">
        <f t="shared" si="25"/>
        <v>0</v>
      </c>
      <c r="S42" s="34">
        <f t="shared" si="26"/>
        <v>0</v>
      </c>
      <c r="T42" s="34">
        <f t="shared" si="27"/>
        <v>0</v>
      </c>
      <c r="U42" s="24"/>
      <c r="V42" s="34">
        <f t="shared" si="12"/>
        <v>0</v>
      </c>
      <c r="W42" s="34">
        <f t="shared" si="12"/>
        <v>0</v>
      </c>
      <c r="X42" s="34">
        <f t="shared" si="13"/>
        <v>0</v>
      </c>
      <c r="Y42" s="24"/>
      <c r="Z42" s="24"/>
      <c r="AA42" s="24"/>
      <c r="AB42" s="24"/>
      <c r="AC42" s="24"/>
      <c r="AD42" s="34">
        <f>IF(R42&gt;1060000,INDEX(간이세액표!A:L,MATCH(R42,간이세액표!A:A,3),F42+3),0)</f>
        <v>0</v>
      </c>
      <c r="AE42" s="34">
        <f t="shared" si="14"/>
        <v>0</v>
      </c>
      <c r="AF42" s="46">
        <f t="shared" si="15"/>
        <v>0</v>
      </c>
      <c r="AG42" s="46">
        <f t="shared" si="16"/>
        <v>0</v>
      </c>
      <c r="AH42" s="46">
        <f t="shared" si="17"/>
        <v>0</v>
      </c>
      <c r="AI42" s="46">
        <f t="shared" si="18"/>
        <v>0</v>
      </c>
      <c r="AJ42" s="24"/>
      <c r="AK42" s="24"/>
      <c r="AL42" s="24"/>
      <c r="AN42" s="49">
        <f t="shared" si="19"/>
        <v>0</v>
      </c>
      <c r="AO42" s="49">
        <f>ROUNDDOWN(G42*'4대보험공제요율표'!$D$4,-1)</f>
        <v>0</v>
      </c>
      <c r="AP42" s="49">
        <f>ROUNDDOWN(G42*'4대보험공제요율표'!$D$5,-1)</f>
        <v>0</v>
      </c>
      <c r="AQ42" s="49">
        <f t="shared" si="20"/>
        <v>0</v>
      </c>
      <c r="AR42" s="49">
        <f>ROUNDDOWN(H42*'4대보험공제요율표'!$D$6,-1)</f>
        <v>0</v>
      </c>
      <c r="AS42" s="49">
        <f>ROUNDDOWN(H42*'4대보험공제요율표'!$D$7,-1)</f>
        <v>0</v>
      </c>
      <c r="AT42" s="49">
        <f t="shared" si="21"/>
        <v>0</v>
      </c>
      <c r="AU42" s="49">
        <f>ROUNDDOWN(AR42*'4대보험공제요율표'!$D$8,-1)</f>
        <v>0</v>
      </c>
      <c r="AV42" s="49">
        <f>ROUNDDOWN(AS42*'4대보험공제요율표'!$D$8,-1)</f>
        <v>0</v>
      </c>
      <c r="AW42" s="49">
        <f t="shared" si="22"/>
        <v>0</v>
      </c>
      <c r="AX42" s="49">
        <f>ROUNDDOWN(I42*'4대보험공제요율표'!$D$10,-1)</f>
        <v>0</v>
      </c>
      <c r="AY42" s="49">
        <f>ROUNDDOWN(I42*'4대보험공제요율표'!$D$11,-1)</f>
        <v>0</v>
      </c>
    </row>
    <row r="43" spans="1:51" x14ac:dyDescent="0.3">
      <c r="A43" s="47">
        <v>38</v>
      </c>
      <c r="B43" s="94" t="str">
        <f t="shared" ca="1" si="4"/>
        <v>김소희</v>
      </c>
      <c r="C43" s="94" t="str">
        <f t="shared" ca="1" si="5"/>
        <v>700828-2******</v>
      </c>
      <c r="D43" s="94" t="str">
        <f t="shared" ca="1" si="6"/>
        <v>123여단 5대대</v>
      </c>
      <c r="E43" s="94" t="str">
        <f t="shared" ca="1" si="7"/>
        <v>민간조리원</v>
      </c>
      <c r="F43" s="95">
        <f t="shared" ca="1" si="8"/>
        <v>1</v>
      </c>
      <c r="G43" s="49"/>
      <c r="H43" s="49"/>
      <c r="I43" s="49"/>
      <c r="J43" s="151">
        <f t="shared" si="9"/>
        <v>0</v>
      </c>
      <c r="K43" s="151">
        <f t="shared" si="10"/>
        <v>0</v>
      </c>
      <c r="L43" s="151">
        <f t="shared" si="11"/>
        <v>0</v>
      </c>
      <c r="M43" s="23"/>
      <c r="N43" s="23"/>
      <c r="O43" s="23"/>
      <c r="P43" s="34">
        <f t="shared" si="23"/>
        <v>0</v>
      </c>
      <c r="Q43" s="152">
        <f t="shared" si="24"/>
        <v>0</v>
      </c>
      <c r="R43" s="34">
        <f t="shared" si="25"/>
        <v>0</v>
      </c>
      <c r="S43" s="34">
        <f t="shared" si="26"/>
        <v>0</v>
      </c>
      <c r="T43" s="34">
        <f t="shared" si="27"/>
        <v>0</v>
      </c>
      <c r="U43" s="24"/>
      <c r="V43" s="34">
        <f t="shared" si="12"/>
        <v>0</v>
      </c>
      <c r="W43" s="34">
        <f t="shared" si="12"/>
        <v>0</v>
      </c>
      <c r="X43" s="34">
        <f t="shared" si="13"/>
        <v>0</v>
      </c>
      <c r="Y43" s="24"/>
      <c r="Z43" s="24"/>
      <c r="AA43" s="24"/>
      <c r="AB43" s="24"/>
      <c r="AC43" s="24"/>
      <c r="AD43" s="34">
        <f>IF(R43&gt;1060000,INDEX(간이세액표!A:L,MATCH(R43,간이세액표!A:A,3),F43+3),0)</f>
        <v>0</v>
      </c>
      <c r="AE43" s="34">
        <f t="shared" si="14"/>
        <v>0</v>
      </c>
      <c r="AF43" s="46">
        <f t="shared" si="15"/>
        <v>0</v>
      </c>
      <c r="AG43" s="46">
        <f t="shared" si="16"/>
        <v>0</v>
      </c>
      <c r="AH43" s="46">
        <f t="shared" si="17"/>
        <v>0</v>
      </c>
      <c r="AI43" s="46">
        <f t="shared" si="18"/>
        <v>0</v>
      </c>
      <c r="AJ43" s="24"/>
      <c r="AK43" s="24"/>
      <c r="AL43" s="24"/>
      <c r="AN43" s="49">
        <f t="shared" si="19"/>
        <v>0</v>
      </c>
      <c r="AO43" s="49">
        <f>ROUNDDOWN(G43*'4대보험공제요율표'!$D$4,-1)</f>
        <v>0</v>
      </c>
      <c r="AP43" s="49">
        <f>ROUNDDOWN(G43*'4대보험공제요율표'!$D$5,-1)</f>
        <v>0</v>
      </c>
      <c r="AQ43" s="49">
        <f t="shared" si="20"/>
        <v>0</v>
      </c>
      <c r="AR43" s="49">
        <f>ROUNDDOWN(H43*'4대보험공제요율표'!$D$6,-1)</f>
        <v>0</v>
      </c>
      <c r="AS43" s="49">
        <f>ROUNDDOWN(H43*'4대보험공제요율표'!$D$7,-1)</f>
        <v>0</v>
      </c>
      <c r="AT43" s="49">
        <f t="shared" si="21"/>
        <v>0</v>
      </c>
      <c r="AU43" s="49">
        <f>ROUNDDOWN(AR43*'4대보험공제요율표'!$D$8,-1)</f>
        <v>0</v>
      </c>
      <c r="AV43" s="49">
        <f>ROUNDDOWN(AS43*'4대보험공제요율표'!$D$8,-1)</f>
        <v>0</v>
      </c>
      <c r="AW43" s="49">
        <f t="shared" si="22"/>
        <v>0</v>
      </c>
      <c r="AX43" s="49">
        <f>ROUNDDOWN(I43*'4대보험공제요율표'!$D$10,-1)</f>
        <v>0</v>
      </c>
      <c r="AY43" s="49">
        <f>ROUNDDOWN(I43*'4대보험공제요율표'!$D$11,-1)</f>
        <v>0</v>
      </c>
    </row>
    <row r="44" spans="1:51" x14ac:dyDescent="0.3">
      <c r="A44" s="47">
        <v>39</v>
      </c>
      <c r="B44" s="94" t="str">
        <f t="shared" ca="1" si="4"/>
        <v>서숙경</v>
      </c>
      <c r="C44" s="94" t="str">
        <f t="shared" ca="1" si="5"/>
        <v>670617-2******</v>
      </c>
      <c r="D44" s="94" t="str">
        <f t="shared" ca="1" si="6"/>
        <v>123여단 5대대</v>
      </c>
      <c r="E44" s="94" t="str">
        <f t="shared" ca="1" si="7"/>
        <v>민간조리원</v>
      </c>
      <c r="F44" s="95">
        <f t="shared" ca="1" si="8"/>
        <v>0</v>
      </c>
      <c r="G44" s="49"/>
      <c r="H44" s="49"/>
      <c r="I44" s="49"/>
      <c r="J44" s="151">
        <f t="shared" si="9"/>
        <v>0</v>
      </c>
      <c r="K44" s="151">
        <f t="shared" si="10"/>
        <v>0</v>
      </c>
      <c r="L44" s="151">
        <f t="shared" si="11"/>
        <v>0</v>
      </c>
      <c r="M44" s="23"/>
      <c r="N44" s="23"/>
      <c r="O44" s="23"/>
      <c r="P44" s="34">
        <f t="shared" si="23"/>
        <v>0</v>
      </c>
      <c r="Q44" s="152">
        <f t="shared" si="24"/>
        <v>0</v>
      </c>
      <c r="R44" s="34">
        <f t="shared" si="25"/>
        <v>0</v>
      </c>
      <c r="S44" s="34">
        <f t="shared" si="26"/>
        <v>0</v>
      </c>
      <c r="T44" s="34">
        <f t="shared" si="27"/>
        <v>0</v>
      </c>
      <c r="U44" s="24"/>
      <c r="V44" s="34">
        <f t="shared" si="12"/>
        <v>0</v>
      </c>
      <c r="W44" s="34">
        <f t="shared" si="12"/>
        <v>0</v>
      </c>
      <c r="X44" s="34">
        <f t="shared" si="13"/>
        <v>0</v>
      </c>
      <c r="Y44" s="24"/>
      <c r="Z44" s="24"/>
      <c r="AA44" s="24"/>
      <c r="AB44" s="24"/>
      <c r="AC44" s="24"/>
      <c r="AD44" s="34">
        <f>IF(R44&gt;1060000,INDEX(간이세액표!A:L,MATCH(R44,간이세액표!A:A,3),F44+3),0)</f>
        <v>0</v>
      </c>
      <c r="AE44" s="34">
        <f t="shared" si="14"/>
        <v>0</v>
      </c>
      <c r="AF44" s="46">
        <f t="shared" si="15"/>
        <v>0</v>
      </c>
      <c r="AG44" s="46">
        <f t="shared" si="16"/>
        <v>0</v>
      </c>
      <c r="AH44" s="46">
        <f t="shared" si="17"/>
        <v>0</v>
      </c>
      <c r="AI44" s="46">
        <f t="shared" si="18"/>
        <v>0</v>
      </c>
      <c r="AJ44" s="24"/>
      <c r="AK44" s="24"/>
      <c r="AL44" s="24"/>
      <c r="AN44" s="49">
        <f t="shared" si="19"/>
        <v>0</v>
      </c>
      <c r="AO44" s="49">
        <f>ROUNDDOWN(G44*'4대보험공제요율표'!$D$4,-1)</f>
        <v>0</v>
      </c>
      <c r="AP44" s="49">
        <f>ROUNDDOWN(G44*'4대보험공제요율표'!$D$5,-1)</f>
        <v>0</v>
      </c>
      <c r="AQ44" s="49">
        <f t="shared" si="20"/>
        <v>0</v>
      </c>
      <c r="AR44" s="49">
        <f>ROUNDDOWN(H44*'4대보험공제요율표'!$D$6,-1)</f>
        <v>0</v>
      </c>
      <c r="AS44" s="49">
        <f>ROUNDDOWN(H44*'4대보험공제요율표'!$D$7,-1)</f>
        <v>0</v>
      </c>
      <c r="AT44" s="49">
        <f t="shared" si="21"/>
        <v>0</v>
      </c>
      <c r="AU44" s="49">
        <f>ROUNDDOWN(AR44*'4대보험공제요율표'!$D$8,-1)</f>
        <v>0</v>
      </c>
      <c r="AV44" s="49">
        <f>ROUNDDOWN(AS44*'4대보험공제요율표'!$D$8,-1)</f>
        <v>0</v>
      </c>
      <c r="AW44" s="49">
        <f t="shared" si="22"/>
        <v>0</v>
      </c>
      <c r="AX44" s="49">
        <f>ROUNDDOWN(I44*'4대보험공제요율표'!$D$10,-1)</f>
        <v>0</v>
      </c>
      <c r="AY44" s="49">
        <f>ROUNDDOWN(I44*'4대보험공제요율표'!$D$11,-1)</f>
        <v>0</v>
      </c>
    </row>
    <row r="45" spans="1:51" x14ac:dyDescent="0.3">
      <c r="A45" s="47">
        <v>40</v>
      </c>
      <c r="B45" s="94" t="str">
        <f t="shared" ca="1" si="4"/>
        <v>박정희</v>
      </c>
      <c r="C45" s="94" t="str">
        <f t="shared" ca="1" si="5"/>
        <v>610318-2******</v>
      </c>
      <c r="D45" s="94" t="str">
        <f t="shared" ca="1" si="6"/>
        <v>신교대대</v>
      </c>
      <c r="E45" s="94" t="str">
        <f t="shared" ca="1" si="7"/>
        <v>민간조리원</v>
      </c>
      <c r="F45" s="95">
        <f t="shared" ca="1" si="8"/>
        <v>0</v>
      </c>
      <c r="G45" s="49"/>
      <c r="H45" s="49"/>
      <c r="I45" s="49"/>
      <c r="J45" s="151">
        <f t="shared" si="9"/>
        <v>0</v>
      </c>
      <c r="K45" s="151">
        <f t="shared" si="10"/>
        <v>0</v>
      </c>
      <c r="L45" s="151">
        <f t="shared" si="11"/>
        <v>0</v>
      </c>
      <c r="M45" s="23"/>
      <c r="N45" s="23"/>
      <c r="O45" s="23"/>
      <c r="P45" s="34">
        <f t="shared" si="23"/>
        <v>0</v>
      </c>
      <c r="Q45" s="152">
        <f t="shared" si="24"/>
        <v>0</v>
      </c>
      <c r="R45" s="34">
        <f t="shared" si="25"/>
        <v>0</v>
      </c>
      <c r="S45" s="34">
        <f t="shared" si="26"/>
        <v>0</v>
      </c>
      <c r="T45" s="34">
        <f t="shared" si="27"/>
        <v>0</v>
      </c>
      <c r="U45" s="24"/>
      <c r="V45" s="34">
        <f t="shared" si="12"/>
        <v>0</v>
      </c>
      <c r="W45" s="34">
        <f t="shared" si="12"/>
        <v>0</v>
      </c>
      <c r="X45" s="34">
        <f t="shared" si="13"/>
        <v>0</v>
      </c>
      <c r="Y45" s="24"/>
      <c r="Z45" s="24"/>
      <c r="AA45" s="24"/>
      <c r="AB45" s="24"/>
      <c r="AC45" s="24"/>
      <c r="AD45" s="34">
        <f>IF(R45&gt;1060000,INDEX(간이세액표!A:L,MATCH(R45,간이세액표!A:A,3),F45+3),0)</f>
        <v>0</v>
      </c>
      <c r="AE45" s="34">
        <f t="shared" si="14"/>
        <v>0</v>
      </c>
      <c r="AF45" s="46">
        <f t="shared" si="15"/>
        <v>0</v>
      </c>
      <c r="AG45" s="46">
        <f t="shared" si="16"/>
        <v>0</v>
      </c>
      <c r="AH45" s="46">
        <f t="shared" si="17"/>
        <v>0</v>
      </c>
      <c r="AI45" s="46">
        <f t="shared" si="18"/>
        <v>0</v>
      </c>
      <c r="AJ45" s="24"/>
      <c r="AK45" s="24"/>
      <c r="AL45" s="24"/>
      <c r="AN45" s="49">
        <f t="shared" si="19"/>
        <v>0</v>
      </c>
      <c r="AO45" s="49">
        <f>ROUNDDOWN(G45*'4대보험공제요율표'!$D$4,-1)</f>
        <v>0</v>
      </c>
      <c r="AP45" s="49">
        <f>ROUNDDOWN(G45*'4대보험공제요율표'!$D$5,-1)</f>
        <v>0</v>
      </c>
      <c r="AQ45" s="49">
        <f t="shared" si="20"/>
        <v>0</v>
      </c>
      <c r="AR45" s="49">
        <f>ROUNDDOWN(H45*'4대보험공제요율표'!$D$6,-1)</f>
        <v>0</v>
      </c>
      <c r="AS45" s="49">
        <f>ROUNDDOWN(H45*'4대보험공제요율표'!$D$7,-1)</f>
        <v>0</v>
      </c>
      <c r="AT45" s="49">
        <f t="shared" si="21"/>
        <v>0</v>
      </c>
      <c r="AU45" s="49">
        <f>ROUNDDOWN(AR45*'4대보험공제요율표'!$D$8,-1)</f>
        <v>0</v>
      </c>
      <c r="AV45" s="49">
        <f>ROUNDDOWN(AS45*'4대보험공제요율표'!$D$8,-1)</f>
        <v>0</v>
      </c>
      <c r="AW45" s="49">
        <f t="shared" si="22"/>
        <v>0</v>
      </c>
      <c r="AX45" s="49">
        <f>ROUNDDOWN(I45*'4대보험공제요율표'!$D$10,-1)</f>
        <v>0</v>
      </c>
      <c r="AY45" s="49">
        <f>ROUNDDOWN(I45*'4대보험공제요율표'!$D$11,-1)</f>
        <v>0</v>
      </c>
    </row>
    <row r="46" spans="1:51" x14ac:dyDescent="0.3">
      <c r="A46" s="47">
        <v>41</v>
      </c>
      <c r="B46" s="94" t="str">
        <f t="shared" ca="1" si="4"/>
        <v>김향옥</v>
      </c>
      <c r="C46" s="94" t="str">
        <f t="shared" ca="1" si="5"/>
        <v>650910-2******</v>
      </c>
      <c r="D46" s="94" t="str">
        <f t="shared" ca="1" si="6"/>
        <v>신교대대</v>
      </c>
      <c r="E46" s="94" t="str">
        <f t="shared" ca="1" si="7"/>
        <v>민간조리원</v>
      </c>
      <c r="F46" s="95">
        <f t="shared" ca="1" si="8"/>
        <v>0</v>
      </c>
      <c r="G46" s="49"/>
      <c r="H46" s="49"/>
      <c r="I46" s="49"/>
      <c r="J46" s="151">
        <f t="shared" si="9"/>
        <v>0</v>
      </c>
      <c r="K46" s="151">
        <f t="shared" si="10"/>
        <v>0</v>
      </c>
      <c r="L46" s="151">
        <f t="shared" si="11"/>
        <v>0</v>
      </c>
      <c r="M46" s="23"/>
      <c r="N46" s="23"/>
      <c r="O46" s="23"/>
      <c r="P46" s="34">
        <f t="shared" si="23"/>
        <v>0</v>
      </c>
      <c r="Q46" s="152">
        <f t="shared" si="24"/>
        <v>0</v>
      </c>
      <c r="R46" s="34">
        <f t="shared" si="25"/>
        <v>0</v>
      </c>
      <c r="S46" s="34">
        <f t="shared" si="26"/>
        <v>0</v>
      </c>
      <c r="T46" s="34">
        <f t="shared" si="27"/>
        <v>0</v>
      </c>
      <c r="U46" s="24"/>
      <c r="V46" s="34">
        <f t="shared" si="12"/>
        <v>0</v>
      </c>
      <c r="W46" s="34">
        <f t="shared" si="12"/>
        <v>0</v>
      </c>
      <c r="X46" s="34">
        <f t="shared" si="13"/>
        <v>0</v>
      </c>
      <c r="Y46" s="24"/>
      <c r="Z46" s="24"/>
      <c r="AA46" s="24"/>
      <c r="AB46" s="24"/>
      <c r="AC46" s="24"/>
      <c r="AD46" s="34">
        <f>IF(R46&gt;1060000,INDEX(간이세액표!A:L,MATCH(R46,간이세액표!A:A,3),F46+3),0)</f>
        <v>0</v>
      </c>
      <c r="AE46" s="34">
        <f t="shared" si="14"/>
        <v>0</v>
      </c>
      <c r="AF46" s="46">
        <f t="shared" si="15"/>
        <v>0</v>
      </c>
      <c r="AG46" s="46">
        <f t="shared" si="16"/>
        <v>0</v>
      </c>
      <c r="AH46" s="46">
        <f t="shared" si="17"/>
        <v>0</v>
      </c>
      <c r="AI46" s="46">
        <f t="shared" si="18"/>
        <v>0</v>
      </c>
      <c r="AJ46" s="24"/>
      <c r="AK46" s="24"/>
      <c r="AL46" s="24"/>
      <c r="AN46" s="49">
        <f t="shared" si="19"/>
        <v>0</v>
      </c>
      <c r="AO46" s="49">
        <f>ROUNDDOWN(G46*'4대보험공제요율표'!$D$4,-1)</f>
        <v>0</v>
      </c>
      <c r="AP46" s="49">
        <f>ROUNDDOWN(G46*'4대보험공제요율표'!$D$5,-1)</f>
        <v>0</v>
      </c>
      <c r="AQ46" s="49">
        <f t="shared" si="20"/>
        <v>0</v>
      </c>
      <c r="AR46" s="49">
        <f>ROUNDDOWN(H46*'4대보험공제요율표'!$D$6,-1)</f>
        <v>0</v>
      </c>
      <c r="AS46" s="49">
        <f>ROUNDDOWN(H46*'4대보험공제요율표'!$D$7,-1)</f>
        <v>0</v>
      </c>
      <c r="AT46" s="49">
        <f t="shared" si="21"/>
        <v>0</v>
      </c>
      <c r="AU46" s="49">
        <f>ROUNDDOWN(AR46*'4대보험공제요율표'!$D$8,-1)</f>
        <v>0</v>
      </c>
      <c r="AV46" s="49">
        <f>ROUNDDOWN(AS46*'4대보험공제요율표'!$D$8,-1)</f>
        <v>0</v>
      </c>
      <c r="AW46" s="49">
        <f t="shared" si="22"/>
        <v>0</v>
      </c>
      <c r="AX46" s="49">
        <f>ROUNDDOWN(I46*'4대보험공제요율표'!$D$10,-1)</f>
        <v>0</v>
      </c>
      <c r="AY46" s="49">
        <f>ROUNDDOWN(I46*'4대보험공제요율표'!$D$11,-1)</f>
        <v>0</v>
      </c>
    </row>
    <row r="47" spans="1:51" x14ac:dyDescent="0.3">
      <c r="A47" s="47">
        <v>42</v>
      </c>
      <c r="B47" s="94" t="str">
        <f t="shared" ca="1" si="4"/>
        <v>유경희</v>
      </c>
      <c r="C47" s="94" t="str">
        <f t="shared" ca="1" si="5"/>
        <v>680415-2******</v>
      </c>
      <c r="D47" s="94" t="str">
        <f t="shared" ca="1" si="6"/>
        <v>신교대대</v>
      </c>
      <c r="E47" s="94" t="str">
        <f t="shared" ca="1" si="7"/>
        <v>민간조리원</v>
      </c>
      <c r="F47" s="95">
        <f t="shared" ca="1" si="8"/>
        <v>0</v>
      </c>
      <c r="G47" s="49"/>
      <c r="H47" s="49"/>
      <c r="I47" s="49"/>
      <c r="J47" s="151">
        <f t="shared" si="9"/>
        <v>0</v>
      </c>
      <c r="K47" s="151">
        <f t="shared" si="10"/>
        <v>0</v>
      </c>
      <c r="L47" s="151">
        <f t="shared" si="11"/>
        <v>0</v>
      </c>
      <c r="M47" s="23"/>
      <c r="N47" s="23"/>
      <c r="O47" s="23"/>
      <c r="P47" s="34">
        <f t="shared" si="23"/>
        <v>0</v>
      </c>
      <c r="Q47" s="152">
        <f t="shared" si="24"/>
        <v>0</v>
      </c>
      <c r="R47" s="34">
        <f t="shared" si="25"/>
        <v>0</v>
      </c>
      <c r="S47" s="34">
        <f t="shared" si="26"/>
        <v>0</v>
      </c>
      <c r="T47" s="34">
        <f t="shared" si="27"/>
        <v>0</v>
      </c>
      <c r="U47" s="24"/>
      <c r="V47" s="34">
        <f t="shared" si="12"/>
        <v>0</v>
      </c>
      <c r="W47" s="34">
        <f t="shared" si="12"/>
        <v>0</v>
      </c>
      <c r="X47" s="34">
        <f t="shared" si="13"/>
        <v>0</v>
      </c>
      <c r="Y47" s="24"/>
      <c r="Z47" s="24"/>
      <c r="AA47" s="24"/>
      <c r="AB47" s="24"/>
      <c r="AC47" s="24"/>
      <c r="AD47" s="34">
        <f>IF(R47&gt;1060000,INDEX(간이세액표!A:L,MATCH(R47,간이세액표!A:A,3),F47+3),0)</f>
        <v>0</v>
      </c>
      <c r="AE47" s="34">
        <f t="shared" si="14"/>
        <v>0</v>
      </c>
      <c r="AF47" s="46">
        <f t="shared" si="15"/>
        <v>0</v>
      </c>
      <c r="AG47" s="46">
        <f t="shared" si="16"/>
        <v>0</v>
      </c>
      <c r="AH47" s="46">
        <f t="shared" si="17"/>
        <v>0</v>
      </c>
      <c r="AI47" s="46">
        <f t="shared" si="18"/>
        <v>0</v>
      </c>
      <c r="AJ47" s="24"/>
      <c r="AK47" s="24"/>
      <c r="AL47" s="24"/>
      <c r="AN47" s="49">
        <f t="shared" si="19"/>
        <v>0</v>
      </c>
      <c r="AO47" s="49">
        <f>ROUNDDOWN(G47*'4대보험공제요율표'!$D$4,-1)</f>
        <v>0</v>
      </c>
      <c r="AP47" s="49">
        <f>ROUNDDOWN(G47*'4대보험공제요율표'!$D$5,-1)</f>
        <v>0</v>
      </c>
      <c r="AQ47" s="49">
        <f t="shared" si="20"/>
        <v>0</v>
      </c>
      <c r="AR47" s="49">
        <f>ROUNDDOWN(H47*'4대보험공제요율표'!$D$6,-1)</f>
        <v>0</v>
      </c>
      <c r="AS47" s="49">
        <f>ROUNDDOWN(H47*'4대보험공제요율표'!$D$7,-1)</f>
        <v>0</v>
      </c>
      <c r="AT47" s="49">
        <f t="shared" si="21"/>
        <v>0</v>
      </c>
      <c r="AU47" s="49">
        <f>ROUNDDOWN(AR47*'4대보험공제요율표'!$D$8,-1)</f>
        <v>0</v>
      </c>
      <c r="AV47" s="49">
        <f>ROUNDDOWN(AS47*'4대보험공제요율표'!$D$8,-1)</f>
        <v>0</v>
      </c>
      <c r="AW47" s="49">
        <f t="shared" si="22"/>
        <v>0</v>
      </c>
      <c r="AX47" s="49">
        <f>ROUNDDOWN(I47*'4대보험공제요율표'!$D$10,-1)</f>
        <v>0</v>
      </c>
      <c r="AY47" s="49">
        <f>ROUNDDOWN(I47*'4대보험공제요율표'!$D$11,-1)</f>
        <v>0</v>
      </c>
    </row>
    <row r="48" spans="1:51" x14ac:dyDescent="0.3">
      <c r="A48" s="47">
        <v>43</v>
      </c>
      <c r="B48" s="94" t="str">
        <f t="shared" ca="1" si="4"/>
        <v>최영자</v>
      </c>
      <c r="C48" s="94" t="str">
        <f t="shared" ca="1" si="5"/>
        <v>650201-2******</v>
      </c>
      <c r="D48" s="94" t="str">
        <f t="shared" ca="1" si="6"/>
        <v>신교대대</v>
      </c>
      <c r="E48" s="94" t="str">
        <f t="shared" ca="1" si="7"/>
        <v>민간조리원</v>
      </c>
      <c r="F48" s="95">
        <f t="shared" ca="1" si="8"/>
        <v>0</v>
      </c>
      <c r="G48" s="49"/>
      <c r="H48" s="49"/>
      <c r="I48" s="49"/>
      <c r="J48" s="151">
        <f t="shared" si="9"/>
        <v>0</v>
      </c>
      <c r="K48" s="151">
        <f t="shared" si="10"/>
        <v>0</v>
      </c>
      <c r="L48" s="151">
        <f t="shared" si="11"/>
        <v>0</v>
      </c>
      <c r="M48" s="23"/>
      <c r="N48" s="23"/>
      <c r="O48" s="23"/>
      <c r="P48" s="34">
        <f t="shared" si="23"/>
        <v>0</v>
      </c>
      <c r="Q48" s="152">
        <f t="shared" si="24"/>
        <v>0</v>
      </c>
      <c r="R48" s="34">
        <f t="shared" si="25"/>
        <v>0</v>
      </c>
      <c r="S48" s="34">
        <f t="shared" si="26"/>
        <v>0</v>
      </c>
      <c r="T48" s="34">
        <f t="shared" si="27"/>
        <v>0</v>
      </c>
      <c r="U48" s="24"/>
      <c r="V48" s="34">
        <f t="shared" si="12"/>
        <v>0</v>
      </c>
      <c r="W48" s="34">
        <f t="shared" si="12"/>
        <v>0</v>
      </c>
      <c r="X48" s="34">
        <f t="shared" si="13"/>
        <v>0</v>
      </c>
      <c r="Y48" s="24"/>
      <c r="Z48" s="24"/>
      <c r="AA48" s="24"/>
      <c r="AB48" s="24"/>
      <c r="AC48" s="24"/>
      <c r="AD48" s="34">
        <f>IF(R48&gt;1060000,INDEX(간이세액표!A:L,MATCH(R48,간이세액표!A:A,3),F48+3),0)</f>
        <v>0</v>
      </c>
      <c r="AE48" s="34">
        <f t="shared" si="14"/>
        <v>0</v>
      </c>
      <c r="AF48" s="46">
        <f t="shared" si="15"/>
        <v>0</v>
      </c>
      <c r="AG48" s="46">
        <f t="shared" si="16"/>
        <v>0</v>
      </c>
      <c r="AH48" s="46">
        <f t="shared" si="17"/>
        <v>0</v>
      </c>
      <c r="AI48" s="46">
        <f t="shared" si="18"/>
        <v>0</v>
      </c>
      <c r="AJ48" s="24"/>
      <c r="AK48" s="24"/>
      <c r="AL48" s="24"/>
      <c r="AN48" s="49">
        <f t="shared" si="19"/>
        <v>0</v>
      </c>
      <c r="AO48" s="49">
        <f>ROUNDDOWN(G48*'4대보험공제요율표'!$D$4,-1)</f>
        <v>0</v>
      </c>
      <c r="AP48" s="49">
        <f>ROUNDDOWN(G48*'4대보험공제요율표'!$D$5,-1)</f>
        <v>0</v>
      </c>
      <c r="AQ48" s="49">
        <f t="shared" si="20"/>
        <v>0</v>
      </c>
      <c r="AR48" s="49">
        <f>ROUNDDOWN(H48*'4대보험공제요율표'!$D$6,-1)</f>
        <v>0</v>
      </c>
      <c r="AS48" s="49">
        <f>ROUNDDOWN(H48*'4대보험공제요율표'!$D$7,-1)</f>
        <v>0</v>
      </c>
      <c r="AT48" s="49">
        <f t="shared" si="21"/>
        <v>0</v>
      </c>
      <c r="AU48" s="49">
        <f>ROUNDDOWN(AR48*'4대보험공제요율표'!$D$8,-1)</f>
        <v>0</v>
      </c>
      <c r="AV48" s="49">
        <f>ROUNDDOWN(AS48*'4대보험공제요율표'!$D$8,-1)</f>
        <v>0</v>
      </c>
      <c r="AW48" s="49">
        <f t="shared" si="22"/>
        <v>0</v>
      </c>
      <c r="AX48" s="49">
        <f>ROUNDDOWN(I48*'4대보험공제요율표'!$D$10,-1)</f>
        <v>0</v>
      </c>
      <c r="AY48" s="49">
        <f>ROUNDDOWN(I48*'4대보험공제요율표'!$D$11,-1)</f>
        <v>0</v>
      </c>
    </row>
    <row r="49" spans="1:51" x14ac:dyDescent="0.3">
      <c r="A49" s="47">
        <v>44</v>
      </c>
      <c r="B49" s="94" t="str">
        <f t="shared" ca="1" si="4"/>
        <v>나은미</v>
      </c>
      <c r="C49" s="94" t="str">
        <f t="shared" ca="1" si="5"/>
        <v>651215-2******</v>
      </c>
      <c r="D49" s="94" t="str">
        <f t="shared" ca="1" si="6"/>
        <v>통신대대</v>
      </c>
      <c r="E49" s="94" t="str">
        <f t="shared" ca="1" si="7"/>
        <v>민간조리원</v>
      </c>
      <c r="F49" s="95">
        <f t="shared" ca="1" si="8"/>
        <v>0</v>
      </c>
      <c r="G49" s="49"/>
      <c r="H49" s="49"/>
      <c r="I49" s="49"/>
      <c r="J49" s="151">
        <f t="shared" si="9"/>
        <v>0</v>
      </c>
      <c r="K49" s="151">
        <f t="shared" si="10"/>
        <v>0</v>
      </c>
      <c r="L49" s="151">
        <f t="shared" si="11"/>
        <v>0</v>
      </c>
      <c r="M49" s="23"/>
      <c r="N49" s="23"/>
      <c r="O49" s="23"/>
      <c r="P49" s="34">
        <f t="shared" si="23"/>
        <v>0</v>
      </c>
      <c r="Q49" s="152">
        <f t="shared" si="24"/>
        <v>0</v>
      </c>
      <c r="R49" s="34">
        <f t="shared" si="25"/>
        <v>0</v>
      </c>
      <c r="S49" s="34">
        <f t="shared" si="26"/>
        <v>0</v>
      </c>
      <c r="T49" s="34">
        <f t="shared" si="27"/>
        <v>0</v>
      </c>
      <c r="U49" s="24"/>
      <c r="V49" s="34">
        <f t="shared" si="12"/>
        <v>0</v>
      </c>
      <c r="W49" s="34">
        <f t="shared" si="12"/>
        <v>0</v>
      </c>
      <c r="X49" s="34">
        <f t="shared" si="13"/>
        <v>0</v>
      </c>
      <c r="Y49" s="24"/>
      <c r="Z49" s="24"/>
      <c r="AA49" s="24"/>
      <c r="AB49" s="24"/>
      <c r="AC49" s="24"/>
      <c r="AD49" s="34">
        <f>IF(R49&gt;1060000,INDEX(간이세액표!A:L,MATCH(R49,간이세액표!A:A,3),F49+3),0)</f>
        <v>0</v>
      </c>
      <c r="AE49" s="34">
        <f t="shared" si="14"/>
        <v>0</v>
      </c>
      <c r="AF49" s="46">
        <f t="shared" si="15"/>
        <v>0</v>
      </c>
      <c r="AG49" s="46">
        <f t="shared" si="16"/>
        <v>0</v>
      </c>
      <c r="AH49" s="46">
        <f t="shared" si="17"/>
        <v>0</v>
      </c>
      <c r="AI49" s="46">
        <f t="shared" si="18"/>
        <v>0</v>
      </c>
      <c r="AJ49" s="24"/>
      <c r="AK49" s="24"/>
      <c r="AL49" s="24"/>
      <c r="AN49" s="49">
        <f t="shared" si="19"/>
        <v>0</v>
      </c>
      <c r="AO49" s="49">
        <f>ROUNDDOWN(G49*'4대보험공제요율표'!$D$4,-1)</f>
        <v>0</v>
      </c>
      <c r="AP49" s="49">
        <f>ROUNDDOWN(G49*'4대보험공제요율표'!$D$5,-1)</f>
        <v>0</v>
      </c>
      <c r="AQ49" s="49">
        <f t="shared" si="20"/>
        <v>0</v>
      </c>
      <c r="AR49" s="49">
        <f>ROUNDDOWN(H49*'4대보험공제요율표'!$D$6,-1)</f>
        <v>0</v>
      </c>
      <c r="AS49" s="49">
        <f>ROUNDDOWN(H49*'4대보험공제요율표'!$D$7,-1)</f>
        <v>0</v>
      </c>
      <c r="AT49" s="49">
        <f t="shared" si="21"/>
        <v>0</v>
      </c>
      <c r="AU49" s="49">
        <f>ROUNDDOWN(AR49*'4대보험공제요율표'!$D$8,-1)</f>
        <v>0</v>
      </c>
      <c r="AV49" s="49">
        <f>ROUNDDOWN(AS49*'4대보험공제요율표'!$D$8,-1)</f>
        <v>0</v>
      </c>
      <c r="AW49" s="49">
        <f t="shared" si="22"/>
        <v>0</v>
      </c>
      <c r="AX49" s="49">
        <f>ROUNDDOWN(I49*'4대보험공제요율표'!$D$10,-1)</f>
        <v>0</v>
      </c>
      <c r="AY49" s="49">
        <f>ROUNDDOWN(I49*'4대보험공제요율표'!$D$11,-1)</f>
        <v>0</v>
      </c>
    </row>
    <row r="50" spans="1:51" x14ac:dyDescent="0.3">
      <c r="A50" s="47">
        <v>45</v>
      </c>
      <c r="B50" s="94" t="str">
        <f t="shared" ca="1" si="4"/>
        <v>문보경</v>
      </c>
      <c r="C50" s="94" t="str">
        <f t="shared" ca="1" si="5"/>
        <v>650117-2******</v>
      </c>
      <c r="D50" s="94" t="str">
        <f t="shared" ca="1" si="6"/>
        <v>통신대대</v>
      </c>
      <c r="E50" s="94" t="str">
        <f t="shared" ca="1" si="7"/>
        <v>민간조리원</v>
      </c>
      <c r="F50" s="95">
        <f t="shared" ca="1" si="8"/>
        <v>0</v>
      </c>
      <c r="G50" s="49"/>
      <c r="H50" s="49"/>
      <c r="I50" s="49"/>
      <c r="J50" s="151">
        <f t="shared" si="9"/>
        <v>0</v>
      </c>
      <c r="K50" s="151">
        <f t="shared" si="10"/>
        <v>0</v>
      </c>
      <c r="L50" s="151">
        <f t="shared" si="11"/>
        <v>0</v>
      </c>
      <c r="M50" s="23"/>
      <c r="N50" s="23"/>
      <c r="O50" s="23"/>
      <c r="P50" s="34">
        <f t="shared" si="23"/>
        <v>0</v>
      </c>
      <c r="Q50" s="152">
        <f t="shared" si="24"/>
        <v>0</v>
      </c>
      <c r="R50" s="34">
        <f t="shared" si="25"/>
        <v>0</v>
      </c>
      <c r="S50" s="34">
        <f t="shared" si="26"/>
        <v>0</v>
      </c>
      <c r="T50" s="34">
        <f t="shared" si="27"/>
        <v>0</v>
      </c>
      <c r="U50" s="24"/>
      <c r="V50" s="34">
        <f>ROUNDUP(K50*M50,-1)</f>
        <v>0</v>
      </c>
      <c r="W50" s="34">
        <f>ROUNDUP(L50*N50,-1)</f>
        <v>0</v>
      </c>
      <c r="X50" s="34">
        <f t="shared" si="13"/>
        <v>0</v>
      </c>
      <c r="Y50" s="24"/>
      <c r="Z50" s="24"/>
      <c r="AA50" s="24"/>
      <c r="AB50" s="24"/>
      <c r="AC50" s="24"/>
      <c r="AD50" s="34">
        <f>IF(R50&gt;1060000,INDEX(간이세액표!A:L,MATCH(R50,간이세액표!A:A,3),F50+3),0)</f>
        <v>0</v>
      </c>
      <c r="AE50" s="34">
        <f t="shared" si="14"/>
        <v>0</v>
      </c>
      <c r="AF50" s="46">
        <f t="shared" si="15"/>
        <v>0</v>
      </c>
      <c r="AG50" s="46">
        <f t="shared" si="16"/>
        <v>0</v>
      </c>
      <c r="AH50" s="46">
        <f t="shared" si="17"/>
        <v>0</v>
      </c>
      <c r="AI50" s="46">
        <f t="shared" si="18"/>
        <v>0</v>
      </c>
      <c r="AJ50" s="24"/>
      <c r="AK50" s="24"/>
      <c r="AL50" s="24"/>
      <c r="AN50" s="49">
        <f t="shared" si="19"/>
        <v>0</v>
      </c>
      <c r="AO50" s="49">
        <f>ROUNDDOWN(G50*'4대보험공제요율표'!$D$4,-1)</f>
        <v>0</v>
      </c>
      <c r="AP50" s="49">
        <f>ROUNDDOWN(G50*'4대보험공제요율표'!$D$5,-1)</f>
        <v>0</v>
      </c>
      <c r="AQ50" s="49">
        <f t="shared" si="20"/>
        <v>0</v>
      </c>
      <c r="AR50" s="49">
        <f>ROUNDDOWN(H50*'4대보험공제요율표'!$D$6,-1)</f>
        <v>0</v>
      </c>
      <c r="AS50" s="49">
        <f>ROUNDDOWN(H50*'4대보험공제요율표'!$D$7,-1)</f>
        <v>0</v>
      </c>
      <c r="AT50" s="49">
        <f t="shared" si="21"/>
        <v>0</v>
      </c>
      <c r="AU50" s="49">
        <f>ROUNDDOWN(AR50*'4대보험공제요율표'!$D$8,-1)</f>
        <v>0</v>
      </c>
      <c r="AV50" s="49">
        <f>ROUNDDOWN(AS50*'4대보험공제요율표'!$D$8,-1)</f>
        <v>0</v>
      </c>
      <c r="AW50" s="49">
        <f t="shared" si="22"/>
        <v>0</v>
      </c>
      <c r="AX50" s="49">
        <f>ROUNDDOWN(I50*'4대보험공제요율표'!$D$10,-1)</f>
        <v>0</v>
      </c>
      <c r="AY50" s="49">
        <f>ROUNDDOWN(I50*'4대보험공제요율표'!$D$11,-1)</f>
        <v>0</v>
      </c>
    </row>
    <row r="51" spans="1:51" x14ac:dyDescent="0.3">
      <c r="A51" s="50"/>
      <c r="B51" s="50" t="s">
        <v>373</v>
      </c>
      <c r="C51" s="51"/>
      <c r="D51" s="51"/>
      <c r="E51" s="51"/>
      <c r="F51" s="52"/>
      <c r="G51" s="52"/>
      <c r="H51" s="52"/>
      <c r="I51" s="52"/>
      <c r="J51" s="52"/>
      <c r="K51" s="52"/>
      <c r="L51" s="52"/>
      <c r="M51" s="9">
        <f>SUM(M6:M50)</f>
        <v>0</v>
      </c>
      <c r="N51" s="9">
        <f t="shared" ref="N51:AY51" si="28">SUM(N6:N50)</f>
        <v>0</v>
      </c>
      <c r="O51" s="9">
        <f t="shared" si="28"/>
        <v>0</v>
      </c>
      <c r="P51" s="9">
        <f t="shared" si="28"/>
        <v>0</v>
      </c>
      <c r="Q51" s="9">
        <f t="shared" si="28"/>
        <v>0</v>
      </c>
      <c r="R51" s="9">
        <f t="shared" si="28"/>
        <v>0</v>
      </c>
      <c r="S51" s="9">
        <f t="shared" si="28"/>
        <v>0</v>
      </c>
      <c r="T51" s="9">
        <f t="shared" si="28"/>
        <v>0</v>
      </c>
      <c r="U51" s="9">
        <f t="shared" si="28"/>
        <v>0</v>
      </c>
      <c r="V51" s="9">
        <f t="shared" si="28"/>
        <v>0</v>
      </c>
      <c r="W51" s="9">
        <f t="shared" si="28"/>
        <v>0</v>
      </c>
      <c r="X51" s="9">
        <f t="shared" si="28"/>
        <v>0</v>
      </c>
      <c r="Y51" s="9">
        <f t="shared" si="28"/>
        <v>0</v>
      </c>
      <c r="Z51" s="9">
        <f t="shared" si="28"/>
        <v>0</v>
      </c>
      <c r="AA51" s="9">
        <f t="shared" si="28"/>
        <v>0</v>
      </c>
      <c r="AB51" s="9">
        <f t="shared" si="28"/>
        <v>0</v>
      </c>
      <c r="AC51" s="9">
        <f t="shared" si="28"/>
        <v>0</v>
      </c>
      <c r="AD51" s="9">
        <f t="shared" si="28"/>
        <v>0</v>
      </c>
      <c r="AE51" s="9">
        <f t="shared" si="28"/>
        <v>0</v>
      </c>
      <c r="AF51" s="9">
        <f t="shared" si="28"/>
        <v>0</v>
      </c>
      <c r="AG51" s="9">
        <f t="shared" si="28"/>
        <v>0</v>
      </c>
      <c r="AH51" s="9">
        <f t="shared" si="28"/>
        <v>0</v>
      </c>
      <c r="AI51" s="9">
        <f t="shared" si="28"/>
        <v>0</v>
      </c>
      <c r="AJ51" s="9">
        <f t="shared" si="28"/>
        <v>0</v>
      </c>
      <c r="AK51" s="9">
        <f t="shared" si="28"/>
        <v>0</v>
      </c>
      <c r="AL51" s="9">
        <f t="shared" si="28"/>
        <v>0</v>
      </c>
      <c r="AM51" s="9">
        <f t="shared" si="28"/>
        <v>0</v>
      </c>
      <c r="AN51" s="9">
        <f t="shared" si="28"/>
        <v>0</v>
      </c>
      <c r="AO51" s="9">
        <f t="shared" si="28"/>
        <v>0</v>
      </c>
      <c r="AP51" s="9">
        <f t="shared" si="28"/>
        <v>0</v>
      </c>
      <c r="AQ51" s="9">
        <f t="shared" si="28"/>
        <v>0</v>
      </c>
      <c r="AR51" s="9">
        <f t="shared" si="28"/>
        <v>0</v>
      </c>
      <c r="AS51" s="9">
        <f t="shared" si="28"/>
        <v>0</v>
      </c>
      <c r="AT51" s="9">
        <f t="shared" si="28"/>
        <v>0</v>
      </c>
      <c r="AU51" s="9">
        <f t="shared" si="28"/>
        <v>0</v>
      </c>
      <c r="AV51" s="9">
        <f t="shared" si="28"/>
        <v>0</v>
      </c>
      <c r="AW51" s="9">
        <f t="shared" si="28"/>
        <v>0</v>
      </c>
      <c r="AX51" s="9">
        <f t="shared" si="28"/>
        <v>0</v>
      </c>
      <c r="AY51" s="9">
        <f t="shared" si="28"/>
        <v>0</v>
      </c>
    </row>
    <row r="56" spans="1:51" x14ac:dyDescent="0.3">
      <c r="H56" s="45"/>
    </row>
  </sheetData>
  <mergeCells count="17">
    <mergeCell ref="AN2:AY2"/>
    <mergeCell ref="A3:L4"/>
    <mergeCell ref="M3:O4"/>
    <mergeCell ref="AT3:AV3"/>
    <mergeCell ref="AW3:AY3"/>
    <mergeCell ref="AO5:AP5"/>
    <mergeCell ref="AR5:AS5"/>
    <mergeCell ref="AU5:AV5"/>
    <mergeCell ref="AQ4:AQ5"/>
    <mergeCell ref="AT4:AT5"/>
    <mergeCell ref="AW4:AW5"/>
    <mergeCell ref="AD3:AK3"/>
    <mergeCell ref="U3:AC3"/>
    <mergeCell ref="P3:T4"/>
    <mergeCell ref="AN3:AP3"/>
    <mergeCell ref="AQ3:AS3"/>
    <mergeCell ref="AN4:AN5"/>
  </mergeCells>
  <phoneticPr fontId="63" type="noConversion"/>
  <dataValidations count="3">
    <dataValidation type="list" allowBlank="1" showInputMessage="1" showErrorMessage="1" errorTitle="세금공제가족수 오류" error="세금공제가족수는 0~11의 숫자만 가능합니다." sqref="F51:F1048576" xr:uid="{00000000-0002-0000-0800-000000000000}">
      <formula1>"0,1,2,3,4,5,6,7,8,9,10,11"</formula1>
    </dataValidation>
    <dataValidation type="whole" allowBlank="1" showInputMessage="1" showErrorMessage="1" sqref="AF51:AY51 AD7:AE51 AC47:AC51 M6:U51 AC45 AC37:AC38 AC29:AC35 AC7:AC27 AC41 M52:AL1048576 AJ6:AL50 Y7:AB50 Y6:AE6 V51:AB51" xr:uid="{00000000-0002-0000-0800-000001000000}">
      <formula1>-99999999999</formula1>
      <formula2>99999999999</formula2>
    </dataValidation>
    <dataValidation allowBlank="1" showInputMessage="1" showErrorMessage="1" errorTitle="세금공제가족수 오류" error="세금공제가족수는 0~11의 숫자만 가능합니다." sqref="F6:F50" xr:uid="{00000000-0002-0000-0800-000002000000}"/>
  </dataValidations>
  <printOptions horizontalCentered="1"/>
  <pageMargins left="0.23597222566604614" right="0.15722222626209259" top="0.43291667103767395" bottom="0.35430556535720825" header="0.23597222566604614" footer="0.23597222566604614"/>
  <pageSetup paperSize="9" scale="24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8212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22</vt:i4>
      </vt:variant>
      <vt:variant>
        <vt:lpstr>이름 지정된 범위</vt:lpstr>
      </vt:variant>
      <vt:variant>
        <vt:i4>8</vt:i4>
      </vt:variant>
    </vt:vector>
  </HeadingPairs>
  <TitlesOfParts>
    <vt:vector size="30" baseType="lpstr">
      <vt:lpstr>메인화면</vt:lpstr>
      <vt:lpstr>인사기본정보</vt:lpstr>
      <vt:lpstr>01월</vt:lpstr>
      <vt:lpstr>02월</vt:lpstr>
      <vt:lpstr>03월</vt:lpstr>
      <vt:lpstr>04월</vt:lpstr>
      <vt:lpstr>05월</vt:lpstr>
      <vt:lpstr>06월</vt:lpstr>
      <vt:lpstr>07월</vt:lpstr>
      <vt:lpstr>08월</vt:lpstr>
      <vt:lpstr>09월</vt:lpstr>
      <vt:lpstr>10월</vt:lpstr>
      <vt:lpstr>11월</vt:lpstr>
      <vt:lpstr>12월</vt:lpstr>
      <vt:lpstr>월별급여지급대장</vt:lpstr>
      <vt:lpstr>연간급여지급대장</vt:lpstr>
      <vt:lpstr>급여명세서</vt:lpstr>
      <vt:lpstr>근로소득 원천징수 확인서</vt:lpstr>
      <vt:lpstr>퇴직소득원천징수영수증</vt:lpstr>
      <vt:lpstr>간이세액표</vt:lpstr>
      <vt:lpstr>4대보험공제요율표</vt:lpstr>
      <vt:lpstr>월평균 보수 및 통상임금 적용기준</vt:lpstr>
      <vt:lpstr>'4대보험공제요율표'!Print_Area</vt:lpstr>
      <vt:lpstr>'근로소득 원천징수 확인서'!Print_Area</vt:lpstr>
      <vt:lpstr>급여명세서!Print_Area</vt:lpstr>
      <vt:lpstr>메인화면!Print_Area</vt:lpstr>
      <vt:lpstr>월별급여지급대장!Print_Area</vt:lpstr>
      <vt:lpstr>'월평균 보수 및 통상임금 적용기준'!Print_Area</vt:lpstr>
      <vt:lpstr>퇴직소득원천징수영수증!Print_Area</vt:lpstr>
      <vt:lpstr>월별급여지급대장!Print_Titles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홍서윤</dc:creator>
  <cp:lastModifiedBy>user</cp:lastModifiedBy>
  <cp:revision>754</cp:revision>
  <cp:lastPrinted>2022-05-02T07:33:26Z</cp:lastPrinted>
  <dcterms:created xsi:type="dcterms:W3CDTF">2022-02-02T07:58:08Z</dcterms:created>
  <dcterms:modified xsi:type="dcterms:W3CDTF">2023-04-28T04:28:26Z</dcterms:modified>
  <cp:version>1000.0100.01</cp:version>
</cp:coreProperties>
</file>