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600" tabRatio="566"/>
  </bookViews>
  <sheets>
    <sheet name="建筑人工" sheetId="33" r:id="rId1"/>
  </sheets>
  <definedNames>
    <definedName name="_xlnm.Print_Area" localSheetId="0">建筑人工!$A$1:$W$17</definedName>
    <definedName name="_xlnm._FilterDatabase" localSheetId="0" hidden="1">建筑人工!$A$3:$W$17</definedName>
  </definedNames>
  <calcPr calcId="144525"/>
</workbook>
</file>

<file path=xl/sharedStrings.xml><?xml version="1.0" encoding="utf-8"?>
<sst xmlns="http://schemas.openxmlformats.org/spreadsheetml/2006/main" count="42">
  <si>
    <t>XX工程—建筑工程人工费调价审核明细表</t>
  </si>
  <si>
    <t>工程名称：XX工程</t>
  </si>
  <si>
    <t>税金</t>
  </si>
  <si>
    <t>差价幅度</t>
  </si>
  <si>
    <t>编号</t>
  </si>
  <si>
    <t>专业名称</t>
  </si>
  <si>
    <t>施工期</t>
  </si>
  <si>
    <t>施工期信息价</t>
  </si>
  <si>
    <t>单位</t>
  </si>
  <si>
    <t>工种</t>
  </si>
  <si>
    <t>施工期工日数</t>
  </si>
  <si>
    <t>基期信息价(元)
(2011年3月份)</t>
  </si>
  <si>
    <t>当期信息价
（元）</t>
  </si>
  <si>
    <t>差价
（元）</t>
  </si>
  <si>
    <r>
      <rPr>
        <sz val="10"/>
        <color indexed="8"/>
        <rFont val="微软雅黑"/>
        <charset val="134"/>
      </rPr>
      <t xml:space="preserve">差价浮动
</t>
    </r>
    <r>
      <rPr>
        <b/>
        <sz val="10"/>
        <color indexed="8"/>
        <rFont val="微软雅黑"/>
        <charset val="134"/>
      </rPr>
      <t>%</t>
    </r>
  </si>
  <si>
    <t>应调差价(元）</t>
  </si>
  <si>
    <t>调价合计
（元）</t>
  </si>
  <si>
    <t>调价含税总计
（元）</t>
  </si>
  <si>
    <t>基期规费调整系数</t>
  </si>
  <si>
    <t>规费费率</t>
  </si>
  <si>
    <t>基期规费</t>
  </si>
  <si>
    <t>施工期规费调整系数</t>
  </si>
  <si>
    <t>施工期规费</t>
  </si>
  <si>
    <t>差价</t>
  </si>
  <si>
    <t>规费调价合计</t>
  </si>
  <si>
    <t>规费调价含税合计</t>
  </si>
  <si>
    <t>基础垫层
防水工程</t>
  </si>
  <si>
    <t>工日</t>
  </si>
  <si>
    <t>二类工</t>
  </si>
  <si>
    <t>三类工</t>
  </si>
  <si>
    <t>地下室结构
工程</t>
  </si>
  <si>
    <t>2012年11-12月</t>
  </si>
  <si>
    <t>地上结构工程</t>
  </si>
  <si>
    <t>2014年5-7月</t>
  </si>
  <si>
    <t>2013年8-10月</t>
  </si>
  <si>
    <t>外保温</t>
  </si>
  <si>
    <t>2014年10-12月</t>
  </si>
  <si>
    <t>屋面工程</t>
  </si>
  <si>
    <t>2014年8-10月</t>
  </si>
  <si>
    <t>水落管等部分</t>
  </si>
  <si>
    <t>小计</t>
  </si>
  <si>
    <t>总计</t>
  </si>
</sst>
</file>

<file path=xl/styles.xml><?xml version="1.0" encoding="utf-8"?>
<styleSheet xmlns="http://schemas.openxmlformats.org/spreadsheetml/2006/main">
  <numFmts count="14">
    <numFmt numFmtId="176" formatCode="#,##0.00_ "/>
    <numFmt numFmtId="177" formatCode="#,##0_ "/>
    <numFmt numFmtId="178" formatCode="0_ "/>
    <numFmt numFmtId="43" formatCode="_ * #,##0.00_ ;_ * \-#,##0.00_ ;_ * &quot;-&quot;??_ ;_ @_ "/>
    <numFmt numFmtId="179" formatCode="0.00_);[Red]\(0.00\)"/>
    <numFmt numFmtId="180" formatCode="0.0000_ "/>
    <numFmt numFmtId="181" formatCode="0.00_ "/>
    <numFmt numFmtId="42" formatCode="_ &quot;￥&quot;* #,##0_ ;_ &quot;￥&quot;* \-#,##0_ ;_ &quot;￥&quot;* &quot;-&quot;_ ;_ @_ "/>
    <numFmt numFmtId="182" formatCode="yyyy&quot;年&quot;m&quot;月&quot;;@"/>
    <numFmt numFmtId="44" formatCode="_ &quot;￥&quot;* #,##0.00_ ;_ &quot;￥&quot;* \-#,##0.00_ ;_ &quot;￥&quot;* &quot;-&quot;??_ ;_ @_ "/>
    <numFmt numFmtId="41" formatCode="_ * #,##0_ ;_ * \-#,##0_ ;_ * &quot;-&quot;_ ;_ @_ "/>
    <numFmt numFmtId="183" formatCode="&quot;税&quot;&quot;金&quot;&quot;：&quot;General"/>
    <numFmt numFmtId="184" formatCode="#,##0.0000_ "/>
    <numFmt numFmtId="185" formatCode="#,##0.000_ "/>
  </numFmts>
  <fonts count="26">
    <font>
      <sz val="12"/>
      <name val="宋体"/>
      <charset val="134"/>
    </font>
    <font>
      <sz val="10"/>
      <name val="微软雅黑"/>
      <charset val="134"/>
    </font>
    <font>
      <sz val="12"/>
      <name val="微软雅黑"/>
      <charset val="134"/>
    </font>
    <font>
      <sz val="18"/>
      <name val="微软雅黑"/>
      <charset val="134"/>
    </font>
    <font>
      <sz val="10"/>
      <color indexed="8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0"/>
      <color indexed="8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6" fillId="6" borderId="0" applyNumberFormat="0" applyBorder="0" applyAlignment="0" applyProtection="0">
      <alignment vertical="center"/>
    </xf>
    <xf numFmtId="0" fontId="7" fillId="8" borderId="10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6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17" fillId="15" borderId="1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Protection="1"/>
    <xf numFmtId="0" fontId="1" fillId="0" borderId="0" xfId="0" applyFont="1" applyFill="1" applyAlignment="1" applyProtection="1">
      <alignment vertical="center" wrapText="1"/>
    </xf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179" fontId="1" fillId="0" borderId="0" xfId="0" applyNumberFormat="1" applyFont="1" applyFill="1" applyAlignment="1" applyProtection="1">
      <alignment vertical="center" wrapText="1"/>
    </xf>
    <xf numFmtId="178" fontId="1" fillId="0" borderId="0" xfId="0" applyNumberFormat="1" applyFont="1" applyFill="1" applyAlignment="1" applyProtection="1">
      <alignment vertical="center"/>
    </xf>
    <xf numFmtId="177" fontId="1" fillId="0" borderId="0" xfId="0" applyNumberFormat="1" applyFont="1" applyFill="1" applyAlignment="1" applyProtection="1">
      <alignment vertical="center"/>
    </xf>
    <xf numFmtId="178" fontId="1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2" fillId="0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4" fillId="0" borderId="2" xfId="0" applyFont="1" applyFill="1" applyBorder="1" applyAlignment="1" applyProtection="1">
      <alignment horizontal="center" vertical="center" wrapText="1"/>
    </xf>
    <xf numFmtId="179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57" fontId="1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179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181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57" fontId="1" fillId="0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/>
    </xf>
    <xf numFmtId="57" fontId="1" fillId="0" borderId="2" xfId="0" applyNumberFormat="1" applyFont="1" applyFill="1" applyBorder="1" applyAlignment="1" applyProtection="1">
      <alignment horizontal="center" vertical="center"/>
      <protection locked="0"/>
    </xf>
    <xf numFmtId="182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/>
    </xf>
    <xf numFmtId="178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178" fontId="1" fillId="0" borderId="6" xfId="0" applyNumberFormat="1" applyFont="1" applyFill="1" applyBorder="1" applyAlignment="1" applyProtection="1">
      <alignment horizontal="center" vertical="center" wrapText="1"/>
    </xf>
    <xf numFmtId="178" fontId="1" fillId="0" borderId="7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right" vertical="center"/>
    </xf>
    <xf numFmtId="18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horizontal="center" vertical="center" wrapText="1"/>
    </xf>
    <xf numFmtId="178" fontId="4" fillId="2" borderId="2" xfId="0" applyNumberFormat="1" applyFont="1" applyFill="1" applyBorder="1" applyAlignment="1" applyProtection="1">
      <alignment horizontal="center" vertical="center" wrapText="1"/>
    </xf>
    <xf numFmtId="177" fontId="4" fillId="2" borderId="2" xfId="0" applyNumberFormat="1" applyFont="1" applyFill="1" applyBorder="1" applyAlignment="1" applyProtection="1">
      <alignment horizontal="center" vertical="center" wrapText="1"/>
    </xf>
    <xf numFmtId="177" fontId="4" fillId="0" borderId="2" xfId="0" applyNumberFormat="1" applyFont="1" applyFill="1" applyBorder="1" applyAlignment="1" applyProtection="1">
      <alignment horizontal="center" vertical="center" wrapText="1"/>
    </xf>
    <xf numFmtId="181" fontId="4" fillId="2" borderId="2" xfId="0" applyNumberFormat="1" applyFont="1" applyFill="1" applyBorder="1" applyAlignment="1" applyProtection="1">
      <alignment horizontal="center" vertical="center"/>
    </xf>
    <xf numFmtId="10" fontId="4" fillId="2" borderId="2" xfId="0" applyNumberFormat="1" applyFont="1" applyFill="1" applyBorder="1" applyAlignment="1" applyProtection="1">
      <alignment horizontal="center" vertical="center"/>
    </xf>
    <xf numFmtId="178" fontId="4" fillId="2" borderId="2" xfId="0" applyNumberFormat="1" applyFont="1" applyFill="1" applyBorder="1" applyAlignment="1" applyProtection="1">
      <alignment horizontal="center" vertical="center"/>
    </xf>
    <xf numFmtId="178" fontId="1" fillId="2" borderId="2" xfId="0" applyNumberFormat="1" applyFont="1" applyFill="1" applyBorder="1" applyAlignment="1" applyProtection="1">
      <alignment horizontal="center" vertical="center"/>
    </xf>
    <xf numFmtId="176" fontId="4" fillId="0" borderId="2" xfId="0" applyNumberFormat="1" applyFont="1" applyFill="1" applyBorder="1" applyAlignment="1" applyProtection="1">
      <alignment horizontal="center" vertical="center"/>
      <protection locked="0"/>
    </xf>
    <xf numFmtId="184" fontId="4" fillId="0" borderId="2" xfId="0" applyNumberFormat="1" applyFont="1" applyFill="1" applyBorder="1" applyAlignment="1" applyProtection="1">
      <alignment horizontal="center" vertical="center"/>
      <protection locked="0"/>
    </xf>
    <xf numFmtId="178" fontId="1" fillId="0" borderId="2" xfId="0" applyNumberFormat="1" applyFont="1" applyFill="1" applyBorder="1" applyAlignment="1" applyProtection="1">
      <alignment horizontal="center" vertical="center"/>
    </xf>
    <xf numFmtId="177" fontId="1" fillId="0" borderId="2" xfId="0" applyNumberFormat="1" applyFont="1" applyFill="1" applyBorder="1" applyAlignment="1" applyProtection="1">
      <alignment horizontal="center" vertical="center"/>
    </xf>
    <xf numFmtId="183" fontId="5" fillId="0" borderId="0" xfId="0" applyNumberFormat="1" applyFont="1" applyFill="1" applyBorder="1" applyAlignment="1" applyProtection="1">
      <alignment horizontal="centerContinuous" vertical="center"/>
    </xf>
    <xf numFmtId="9" fontId="1" fillId="0" borderId="1" xfId="0" applyNumberFormat="1" applyFont="1" applyFill="1" applyBorder="1" applyAlignment="1" applyProtection="1">
      <alignment horizontal="center" vertical="center"/>
      <protection locked="0"/>
    </xf>
    <xf numFmtId="183" fontId="2" fillId="0" borderId="1" xfId="0" applyNumberFormat="1" applyFont="1" applyFill="1" applyBorder="1" applyAlignment="1" applyProtection="1">
      <alignment vertical="center"/>
    </xf>
    <xf numFmtId="177" fontId="4" fillId="2" borderId="2" xfId="0" applyNumberFormat="1" applyFont="1" applyFill="1" applyBorder="1" applyAlignment="1" applyProtection="1">
      <alignment horizontal="center" vertical="center"/>
    </xf>
    <xf numFmtId="185" fontId="4" fillId="0" borderId="2" xfId="0" applyNumberFormat="1" applyFont="1" applyFill="1" applyBorder="1" applyAlignment="1" applyProtection="1">
      <alignment horizontal="center" vertical="center"/>
      <protection locked="0"/>
    </xf>
    <xf numFmtId="178" fontId="1" fillId="0" borderId="8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"/>
  <sheetViews>
    <sheetView tabSelected="1" zoomScale="85" zoomScaleNormal="85" topLeftCell="C1" workbookViewId="0">
      <selection activeCell="J8" sqref="J8"/>
    </sheetView>
  </sheetViews>
  <sheetFormatPr defaultColWidth="8.8" defaultRowHeight="16.5"/>
  <cols>
    <col min="1" max="1" width="4.58333333333333" style="4" customWidth="1"/>
    <col min="2" max="2" width="10.9" style="3" customWidth="1"/>
    <col min="3" max="3" width="14" style="5" customWidth="1"/>
    <col min="4" max="4" width="11" style="5" customWidth="1"/>
    <col min="5" max="5" width="4.9" style="4" customWidth="1"/>
    <col min="6" max="6" width="6.6" style="4" customWidth="1"/>
    <col min="7" max="7" width="8.4" style="6" customWidth="1"/>
    <col min="8" max="8" width="7" style="4" customWidth="1"/>
    <col min="9" max="9" width="7.4" style="4" customWidth="1"/>
    <col min="10" max="10" width="6.4" style="4" customWidth="1"/>
    <col min="11" max="11" width="7.4" style="4" customWidth="1"/>
    <col min="12" max="12" width="6.4" style="4" customWidth="1"/>
    <col min="13" max="13" width="8" style="7" customWidth="1"/>
    <col min="14" max="14" width="9" style="8" customWidth="1"/>
    <col min="15" max="15" width="5.8" style="8" customWidth="1"/>
    <col min="16" max="16" width="7.4" style="8" customWidth="1"/>
    <col min="17" max="17" width="4" style="8" customWidth="1"/>
    <col min="18" max="18" width="6.4" style="8" customWidth="1"/>
    <col min="19" max="19" width="7.4" style="8" customWidth="1"/>
    <col min="20" max="20" width="4.1" style="8" customWidth="1"/>
    <col min="21" max="21" width="6.4" style="8" customWidth="1"/>
    <col min="22" max="22" width="7" style="8" customWidth="1"/>
    <col min="23" max="23" width="10" style="9" customWidth="1"/>
    <col min="24" max="27" width="9" style="4"/>
    <col min="28" max="16384" width="8.8" style="4"/>
  </cols>
  <sheetData>
    <row r="1" s="1" customFormat="1" ht="50" customHeight="1" spans="1:2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53"/>
    </row>
    <row r="2" s="2" customFormat="1" ht="22" customHeight="1" spans="1:23">
      <c r="A2" s="11"/>
      <c r="B2" s="12" t="s">
        <v>1</v>
      </c>
      <c r="C2" s="12"/>
      <c r="D2" s="12"/>
      <c r="E2" s="12"/>
      <c r="F2" s="12"/>
      <c r="G2" s="11"/>
      <c r="H2" s="11"/>
      <c r="I2" s="11"/>
      <c r="J2" s="11"/>
      <c r="K2" s="11"/>
      <c r="L2" s="11"/>
      <c r="M2" s="38" t="s">
        <v>2</v>
      </c>
      <c r="N2" s="39">
        <v>0.0351</v>
      </c>
      <c r="O2" s="40"/>
      <c r="P2" s="40"/>
      <c r="Q2" s="40"/>
      <c r="R2" s="40"/>
      <c r="S2" s="38" t="s">
        <v>3</v>
      </c>
      <c r="T2" s="38"/>
      <c r="U2" s="54">
        <v>0.03</v>
      </c>
      <c r="V2" s="40"/>
      <c r="W2" s="55"/>
    </row>
    <row r="3" s="3" customFormat="1" ht="71.1" customHeight="1" spans="1:23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4" t="s">
        <v>10</v>
      </c>
      <c r="H3" s="13" t="s">
        <v>11</v>
      </c>
      <c r="I3" s="13" t="s">
        <v>12</v>
      </c>
      <c r="J3" s="41" t="s">
        <v>13</v>
      </c>
      <c r="K3" s="41" t="s">
        <v>14</v>
      </c>
      <c r="L3" s="41" t="s">
        <v>15</v>
      </c>
      <c r="M3" s="42" t="s">
        <v>16</v>
      </c>
      <c r="N3" s="43" t="s">
        <v>17</v>
      </c>
      <c r="O3" s="44" t="s">
        <v>18</v>
      </c>
      <c r="P3" s="44" t="s">
        <v>19</v>
      </c>
      <c r="Q3" s="43" t="s">
        <v>20</v>
      </c>
      <c r="R3" s="44" t="s">
        <v>21</v>
      </c>
      <c r="S3" s="44" t="s">
        <v>19</v>
      </c>
      <c r="T3" s="43" t="s">
        <v>22</v>
      </c>
      <c r="U3" s="43" t="s">
        <v>23</v>
      </c>
      <c r="V3" s="43" t="s">
        <v>24</v>
      </c>
      <c r="W3" s="42" t="s">
        <v>25</v>
      </c>
    </row>
    <row r="4" s="4" customFormat="1" ht="29" customHeight="1" spans="1:23">
      <c r="A4" s="15">
        <v>1</v>
      </c>
      <c r="B4" s="16" t="s">
        <v>26</v>
      </c>
      <c r="C4" s="17">
        <v>41153</v>
      </c>
      <c r="D4" s="17">
        <v>41091</v>
      </c>
      <c r="E4" s="18" t="s">
        <v>27</v>
      </c>
      <c r="F4" s="18" t="s">
        <v>28</v>
      </c>
      <c r="G4" s="19">
        <v>112.32</v>
      </c>
      <c r="H4" s="20">
        <v>53</v>
      </c>
      <c r="I4" s="20">
        <v>82.88</v>
      </c>
      <c r="J4" s="45">
        <f t="shared" ref="J4:J15" si="0">I4-H4</f>
        <v>29.88</v>
      </c>
      <c r="K4" s="46">
        <f t="shared" ref="K4:K15" si="1">J4/H4</f>
        <v>0.56377358490566</v>
      </c>
      <c r="L4" s="45">
        <f>I4-H4*(1+$U$2)</f>
        <v>28.29</v>
      </c>
      <c r="M4" s="47">
        <f t="shared" ref="M4:M15" si="2">G4*L4</f>
        <v>3177.5328</v>
      </c>
      <c r="N4" s="48">
        <f>M4*(1+$N$2)</f>
        <v>3289.06420128</v>
      </c>
      <c r="O4" s="49">
        <v>1</v>
      </c>
      <c r="P4" s="50">
        <v>0.4421</v>
      </c>
      <c r="Q4" s="56">
        <f t="shared" ref="Q4:Q15" si="3">H4*O4*P4</f>
        <v>23.4313</v>
      </c>
      <c r="R4" s="57">
        <v>0.9</v>
      </c>
      <c r="S4" s="50">
        <v>0.4421</v>
      </c>
      <c r="T4" s="56">
        <f t="shared" ref="T4:T15" si="4">I4*R4*S4</f>
        <v>32.9771232</v>
      </c>
      <c r="U4" s="45">
        <f>T4-Q4*(1+$U$2)</f>
        <v>8.8428842</v>
      </c>
      <c r="V4" s="56">
        <f>U4*G4</f>
        <v>993.232753344</v>
      </c>
      <c r="W4" s="48">
        <f>V4*(1+$N$2)</f>
        <v>1028.09522298637</v>
      </c>
    </row>
    <row r="5" s="4" customFormat="1" ht="29" customHeight="1" spans="1:23">
      <c r="A5" s="21"/>
      <c r="B5" s="22"/>
      <c r="C5" s="23"/>
      <c r="D5" s="23"/>
      <c r="E5" s="18" t="s">
        <v>27</v>
      </c>
      <c r="F5" s="18" t="s">
        <v>29</v>
      </c>
      <c r="G5" s="19">
        <v>80.79</v>
      </c>
      <c r="H5" s="20">
        <v>42.3</v>
      </c>
      <c r="I5" s="20">
        <v>66.2</v>
      </c>
      <c r="J5" s="45">
        <f t="shared" si="0"/>
        <v>23.9</v>
      </c>
      <c r="K5" s="46">
        <f t="shared" si="1"/>
        <v>0.565011820330969</v>
      </c>
      <c r="L5" s="45">
        <f t="shared" ref="L5:L15" si="5">I5-H5*(1+$U$2)</f>
        <v>22.631</v>
      </c>
      <c r="M5" s="47">
        <f t="shared" si="2"/>
        <v>1828.35849</v>
      </c>
      <c r="N5" s="48">
        <f t="shared" ref="N5:N16" si="6">M5*(1+$N$2)</f>
        <v>1892.533872999</v>
      </c>
      <c r="O5" s="49">
        <v>1</v>
      </c>
      <c r="P5" s="50">
        <v>0.4421</v>
      </c>
      <c r="Q5" s="56">
        <f t="shared" si="3"/>
        <v>18.70083</v>
      </c>
      <c r="R5" s="57">
        <v>0.9</v>
      </c>
      <c r="S5" s="50">
        <v>0.4421</v>
      </c>
      <c r="T5" s="56">
        <f t="shared" si="4"/>
        <v>26.340318</v>
      </c>
      <c r="U5" s="45">
        <f t="shared" ref="U5:U15" si="7">T5-Q5*(1+$U$2)</f>
        <v>7.0784631</v>
      </c>
      <c r="V5" s="56">
        <f t="shared" ref="V4:V15" si="8">U5*G5</f>
        <v>571.869033849</v>
      </c>
      <c r="W5" s="48">
        <f t="shared" ref="W5:W15" si="9">V5*(1+$N$2)</f>
        <v>591.9416369371</v>
      </c>
    </row>
    <row r="6" s="4" customFormat="1" ht="29" customHeight="1" spans="1:23">
      <c r="A6" s="15">
        <v>2</v>
      </c>
      <c r="B6" s="16" t="s">
        <v>30</v>
      </c>
      <c r="C6" s="17" t="s">
        <v>31</v>
      </c>
      <c r="D6" s="17">
        <v>41183</v>
      </c>
      <c r="E6" s="18" t="s">
        <v>27</v>
      </c>
      <c r="F6" s="18" t="s">
        <v>28</v>
      </c>
      <c r="G6" s="19">
        <v>3087.52</v>
      </c>
      <c r="H6" s="20">
        <v>53</v>
      </c>
      <c r="I6" s="20">
        <v>82.03</v>
      </c>
      <c r="J6" s="45">
        <f t="shared" si="0"/>
        <v>29.03</v>
      </c>
      <c r="K6" s="46">
        <f t="shared" si="1"/>
        <v>0.547735849056604</v>
      </c>
      <c r="L6" s="45">
        <f t="shared" si="5"/>
        <v>27.44</v>
      </c>
      <c r="M6" s="47">
        <f t="shared" si="2"/>
        <v>84721.5488</v>
      </c>
      <c r="N6" s="48">
        <f t="shared" si="6"/>
        <v>87695.27516288</v>
      </c>
      <c r="O6" s="49">
        <v>1</v>
      </c>
      <c r="P6" s="50">
        <v>0.4421</v>
      </c>
      <c r="Q6" s="56">
        <f t="shared" si="3"/>
        <v>23.4313</v>
      </c>
      <c r="R6" s="57">
        <v>0.91</v>
      </c>
      <c r="S6" s="50">
        <v>0.4421</v>
      </c>
      <c r="T6" s="56">
        <f t="shared" si="4"/>
        <v>33.00157133</v>
      </c>
      <c r="U6" s="45">
        <f t="shared" si="7"/>
        <v>8.86733233</v>
      </c>
      <c r="V6" s="48">
        <f t="shared" si="8"/>
        <v>27378.0659155216</v>
      </c>
      <c r="W6" s="48">
        <f t="shared" si="9"/>
        <v>28339.0360291564</v>
      </c>
    </row>
    <row r="7" s="4" customFormat="1" ht="29" customHeight="1" spans="1:23">
      <c r="A7" s="24"/>
      <c r="B7" s="25"/>
      <c r="C7" s="23"/>
      <c r="D7" s="23"/>
      <c r="E7" s="18" t="s">
        <v>27</v>
      </c>
      <c r="F7" s="18" t="s">
        <v>29</v>
      </c>
      <c r="G7" s="19">
        <v>0</v>
      </c>
      <c r="H7" s="20">
        <v>42.3</v>
      </c>
      <c r="I7" s="20">
        <v>65.52</v>
      </c>
      <c r="J7" s="45">
        <f t="shared" si="0"/>
        <v>23.22</v>
      </c>
      <c r="K7" s="46">
        <f t="shared" si="1"/>
        <v>0.548936170212766</v>
      </c>
      <c r="L7" s="45">
        <f t="shared" si="5"/>
        <v>21.951</v>
      </c>
      <c r="M7" s="47">
        <f t="shared" si="2"/>
        <v>0</v>
      </c>
      <c r="N7" s="48">
        <f t="shared" si="6"/>
        <v>0</v>
      </c>
      <c r="O7" s="49">
        <v>1</v>
      </c>
      <c r="P7" s="50">
        <v>0.4421</v>
      </c>
      <c r="Q7" s="56">
        <f t="shared" si="3"/>
        <v>18.70083</v>
      </c>
      <c r="R7" s="57">
        <v>0.91</v>
      </c>
      <c r="S7" s="50">
        <v>0.4421</v>
      </c>
      <c r="T7" s="56">
        <f t="shared" si="4"/>
        <v>26.35941672</v>
      </c>
      <c r="U7" s="45">
        <f t="shared" si="7"/>
        <v>7.09756182</v>
      </c>
      <c r="V7" s="48">
        <f t="shared" si="8"/>
        <v>0</v>
      </c>
      <c r="W7" s="48">
        <f t="shared" si="9"/>
        <v>0</v>
      </c>
    </row>
    <row r="8" s="4" customFormat="1" ht="29" customHeight="1" spans="1:23">
      <c r="A8" s="21"/>
      <c r="B8" s="22"/>
      <c r="C8" s="17">
        <v>41579</v>
      </c>
      <c r="D8" s="17">
        <v>41548</v>
      </c>
      <c r="E8" s="18" t="s">
        <v>27</v>
      </c>
      <c r="F8" s="18" t="s">
        <v>28</v>
      </c>
      <c r="G8" s="19">
        <v>29.38</v>
      </c>
      <c r="H8" s="20">
        <v>53</v>
      </c>
      <c r="I8" s="20">
        <v>90.81</v>
      </c>
      <c r="J8" s="45">
        <f t="shared" si="0"/>
        <v>37.81</v>
      </c>
      <c r="K8" s="46">
        <f t="shared" si="1"/>
        <v>0.713396226415094</v>
      </c>
      <c r="L8" s="45">
        <f t="shared" si="5"/>
        <v>36.22</v>
      </c>
      <c r="M8" s="47">
        <f t="shared" si="2"/>
        <v>1064.1436</v>
      </c>
      <c r="N8" s="48">
        <f t="shared" si="6"/>
        <v>1101.49504036</v>
      </c>
      <c r="O8" s="49">
        <v>1</v>
      </c>
      <c r="P8" s="50">
        <v>0.4421</v>
      </c>
      <c r="Q8" s="56">
        <f t="shared" si="3"/>
        <v>23.4313</v>
      </c>
      <c r="R8" s="57">
        <v>0.847</v>
      </c>
      <c r="S8" s="50">
        <v>0.4421</v>
      </c>
      <c r="T8" s="56">
        <f t="shared" si="4"/>
        <v>34.004594547</v>
      </c>
      <c r="U8" s="45">
        <f t="shared" si="7"/>
        <v>9.870355547</v>
      </c>
      <c r="V8" s="48">
        <f t="shared" si="8"/>
        <v>289.99104597086</v>
      </c>
      <c r="W8" s="48">
        <f t="shared" si="9"/>
        <v>300.169731684437</v>
      </c>
    </row>
    <row r="9" s="4" customFormat="1" ht="29" customHeight="1" spans="1:23">
      <c r="A9" s="26">
        <v>3</v>
      </c>
      <c r="B9" s="16" t="s">
        <v>32</v>
      </c>
      <c r="C9" s="27">
        <v>41365</v>
      </c>
      <c r="D9" s="28">
        <v>41275</v>
      </c>
      <c r="E9" s="18" t="s">
        <v>27</v>
      </c>
      <c r="F9" s="18" t="s">
        <v>28</v>
      </c>
      <c r="G9" s="19">
        <v>1408.41</v>
      </c>
      <c r="H9" s="20">
        <v>53</v>
      </c>
      <c r="I9" s="20">
        <v>84.3</v>
      </c>
      <c r="J9" s="45">
        <f t="shared" si="0"/>
        <v>31.3</v>
      </c>
      <c r="K9" s="46">
        <f t="shared" si="1"/>
        <v>0.590566037735849</v>
      </c>
      <c r="L9" s="45">
        <f t="shared" si="5"/>
        <v>29.71</v>
      </c>
      <c r="M9" s="47">
        <f t="shared" si="2"/>
        <v>41843.8611</v>
      </c>
      <c r="N9" s="48">
        <f t="shared" si="6"/>
        <v>43312.58062461</v>
      </c>
      <c r="O9" s="49">
        <v>1</v>
      </c>
      <c r="P9" s="50">
        <v>0.4421</v>
      </c>
      <c r="Q9" s="56">
        <f t="shared" si="3"/>
        <v>23.4313</v>
      </c>
      <c r="R9" s="57">
        <v>0.89</v>
      </c>
      <c r="S9" s="50">
        <v>0.4421</v>
      </c>
      <c r="T9" s="56">
        <f t="shared" si="4"/>
        <v>33.1694367</v>
      </c>
      <c r="U9" s="45">
        <f t="shared" si="7"/>
        <v>9.0351977</v>
      </c>
      <c r="V9" s="48">
        <f t="shared" si="8"/>
        <v>12725.262792657</v>
      </c>
      <c r="W9" s="48">
        <f t="shared" si="9"/>
        <v>13171.9195166793</v>
      </c>
    </row>
    <row r="10" s="4" customFormat="1" ht="29" customHeight="1" spans="1:23">
      <c r="A10" s="26"/>
      <c r="B10" s="25"/>
      <c r="C10" s="29" t="s">
        <v>33</v>
      </c>
      <c r="D10" s="28">
        <v>41366</v>
      </c>
      <c r="E10" s="18" t="s">
        <v>27</v>
      </c>
      <c r="F10" s="18" t="s">
        <v>28</v>
      </c>
      <c r="G10" s="19">
        <v>9780.54</v>
      </c>
      <c r="H10" s="20">
        <v>53</v>
      </c>
      <c r="I10" s="20">
        <v>84.87</v>
      </c>
      <c r="J10" s="45">
        <f t="shared" si="0"/>
        <v>31.87</v>
      </c>
      <c r="K10" s="46">
        <f t="shared" si="1"/>
        <v>0.601320754716981</v>
      </c>
      <c r="L10" s="45">
        <f t="shared" si="5"/>
        <v>30.28</v>
      </c>
      <c r="M10" s="47">
        <f t="shared" si="2"/>
        <v>296154.7512</v>
      </c>
      <c r="N10" s="48">
        <f t="shared" si="6"/>
        <v>306549.78296712</v>
      </c>
      <c r="O10" s="49">
        <v>1</v>
      </c>
      <c r="P10" s="50">
        <v>0.4421</v>
      </c>
      <c r="Q10" s="56">
        <f t="shared" si="3"/>
        <v>23.4313</v>
      </c>
      <c r="R10" s="57">
        <v>0.906</v>
      </c>
      <c r="S10" s="50">
        <v>0.4421</v>
      </c>
      <c r="T10" s="56">
        <f t="shared" si="4"/>
        <v>33.994050462</v>
      </c>
      <c r="U10" s="45">
        <f t="shared" si="7"/>
        <v>9.859811462</v>
      </c>
      <c r="V10" s="48">
        <f t="shared" si="8"/>
        <v>96434.2803965495</v>
      </c>
      <c r="W10" s="48">
        <f t="shared" si="9"/>
        <v>99819.1236384683</v>
      </c>
    </row>
    <row r="11" s="4" customFormat="1" ht="29" customHeight="1" spans="1:23">
      <c r="A11" s="26"/>
      <c r="B11" s="25"/>
      <c r="C11" s="17" t="s">
        <v>34</v>
      </c>
      <c r="D11" s="17">
        <v>41456</v>
      </c>
      <c r="E11" s="18" t="s">
        <v>27</v>
      </c>
      <c r="F11" s="18" t="s">
        <v>28</v>
      </c>
      <c r="G11" s="19">
        <v>9965.22</v>
      </c>
      <c r="H11" s="20">
        <v>53</v>
      </c>
      <c r="I11" s="20">
        <v>88.08</v>
      </c>
      <c r="J11" s="45">
        <f t="shared" si="0"/>
        <v>35.08</v>
      </c>
      <c r="K11" s="46">
        <f t="shared" si="1"/>
        <v>0.66188679245283</v>
      </c>
      <c r="L11" s="45">
        <f t="shared" si="5"/>
        <v>33.49</v>
      </c>
      <c r="M11" s="47">
        <f t="shared" si="2"/>
        <v>333735.2178</v>
      </c>
      <c r="N11" s="48">
        <f t="shared" si="6"/>
        <v>345449.32394478</v>
      </c>
      <c r="O11" s="49">
        <v>1</v>
      </c>
      <c r="P11" s="50">
        <v>0.4421</v>
      </c>
      <c r="Q11" s="56">
        <f t="shared" si="3"/>
        <v>23.4313</v>
      </c>
      <c r="R11" s="57">
        <v>0.873</v>
      </c>
      <c r="S11" s="50">
        <v>0.4421</v>
      </c>
      <c r="T11" s="56">
        <f t="shared" si="4"/>
        <v>33.994766664</v>
      </c>
      <c r="U11" s="45">
        <f t="shared" si="7"/>
        <v>9.860527664</v>
      </c>
      <c r="V11" s="48">
        <f t="shared" si="8"/>
        <v>98262.327487846</v>
      </c>
      <c r="W11" s="48">
        <f t="shared" si="9"/>
        <v>101711.335182669</v>
      </c>
    </row>
    <row r="12" s="4" customFormat="1" ht="29" customHeight="1" spans="1:23">
      <c r="A12" s="26"/>
      <c r="B12" s="22"/>
      <c r="C12" s="17">
        <v>41579</v>
      </c>
      <c r="D12" s="17">
        <v>41548</v>
      </c>
      <c r="E12" s="18" t="s">
        <v>27</v>
      </c>
      <c r="F12" s="18" t="s">
        <v>28</v>
      </c>
      <c r="G12" s="19">
        <v>2704.1</v>
      </c>
      <c r="H12" s="20">
        <v>53</v>
      </c>
      <c r="I12" s="20">
        <v>90.81</v>
      </c>
      <c r="J12" s="45">
        <f t="shared" si="0"/>
        <v>37.81</v>
      </c>
      <c r="K12" s="46">
        <f t="shared" si="1"/>
        <v>0.713396226415094</v>
      </c>
      <c r="L12" s="45">
        <f t="shared" si="5"/>
        <v>36.22</v>
      </c>
      <c r="M12" s="47">
        <f t="shared" si="2"/>
        <v>97942.502</v>
      </c>
      <c r="N12" s="48">
        <f t="shared" si="6"/>
        <v>101380.2838202</v>
      </c>
      <c r="O12" s="49">
        <v>1</v>
      </c>
      <c r="P12" s="50">
        <v>0.4421</v>
      </c>
      <c r="Q12" s="56">
        <f t="shared" si="3"/>
        <v>23.4313</v>
      </c>
      <c r="R12" s="57">
        <v>0.847</v>
      </c>
      <c r="S12" s="50">
        <v>0.4421</v>
      </c>
      <c r="T12" s="56">
        <f t="shared" si="4"/>
        <v>34.004594547</v>
      </c>
      <c r="U12" s="45">
        <f t="shared" si="7"/>
        <v>9.870355547</v>
      </c>
      <c r="V12" s="48">
        <f t="shared" si="8"/>
        <v>26690.4284346427</v>
      </c>
      <c r="W12" s="48">
        <f t="shared" si="9"/>
        <v>27627.2624726987</v>
      </c>
    </row>
    <row r="13" s="4" customFormat="1" ht="29" customHeight="1" spans="1:23">
      <c r="A13" s="26">
        <v>4</v>
      </c>
      <c r="B13" s="30" t="s">
        <v>35</v>
      </c>
      <c r="C13" s="17" t="s">
        <v>36</v>
      </c>
      <c r="D13" s="17">
        <v>41913</v>
      </c>
      <c r="E13" s="18" t="s">
        <v>27</v>
      </c>
      <c r="F13" s="18" t="s">
        <v>28</v>
      </c>
      <c r="G13" s="19">
        <v>5401.86</v>
      </c>
      <c r="H13" s="20">
        <v>53</v>
      </c>
      <c r="I13" s="20">
        <v>101.48</v>
      </c>
      <c r="J13" s="45">
        <f t="shared" si="0"/>
        <v>48.48</v>
      </c>
      <c r="K13" s="46">
        <f t="shared" si="1"/>
        <v>0.914716981132076</v>
      </c>
      <c r="L13" s="45">
        <f t="shared" si="5"/>
        <v>46.89</v>
      </c>
      <c r="M13" s="47">
        <f t="shared" si="2"/>
        <v>253293.2154</v>
      </c>
      <c r="N13" s="48">
        <f t="shared" si="6"/>
        <v>262183.80726054</v>
      </c>
      <c r="O13" s="49">
        <v>1</v>
      </c>
      <c r="P13" s="50">
        <v>0.4421</v>
      </c>
      <c r="Q13" s="56">
        <f t="shared" si="3"/>
        <v>23.4313</v>
      </c>
      <c r="R13" s="57">
        <v>0.876</v>
      </c>
      <c r="S13" s="50">
        <v>0.4421</v>
      </c>
      <c r="T13" s="56">
        <f t="shared" si="4"/>
        <v>39.301133808</v>
      </c>
      <c r="U13" s="45">
        <f t="shared" si="7"/>
        <v>15.166894808</v>
      </c>
      <c r="V13" s="48">
        <f t="shared" si="8"/>
        <v>81929.4423875429</v>
      </c>
      <c r="W13" s="48">
        <f t="shared" si="9"/>
        <v>84805.1658153456</v>
      </c>
    </row>
    <row r="14" s="4" customFormat="1" ht="29" customHeight="1" spans="1:23">
      <c r="A14" s="15">
        <v>5</v>
      </c>
      <c r="B14" s="30" t="s">
        <v>37</v>
      </c>
      <c r="C14" s="17" t="s">
        <v>38</v>
      </c>
      <c r="D14" s="17">
        <v>41821</v>
      </c>
      <c r="E14" s="18" t="s">
        <v>27</v>
      </c>
      <c r="F14" s="18" t="s">
        <v>28</v>
      </c>
      <c r="G14" s="19">
        <v>197.78</v>
      </c>
      <c r="H14" s="20">
        <v>53</v>
      </c>
      <c r="I14" s="20">
        <v>99.03</v>
      </c>
      <c r="J14" s="45">
        <f t="shared" si="0"/>
        <v>46.03</v>
      </c>
      <c r="K14" s="46">
        <f t="shared" si="1"/>
        <v>0.868490566037736</v>
      </c>
      <c r="L14" s="45">
        <f t="shared" si="5"/>
        <v>44.44</v>
      </c>
      <c r="M14" s="47">
        <f t="shared" si="2"/>
        <v>8789.3432</v>
      </c>
      <c r="N14" s="48">
        <f t="shared" si="6"/>
        <v>9097.84914632</v>
      </c>
      <c r="O14" s="49">
        <v>1</v>
      </c>
      <c r="P14" s="50">
        <v>0.4421</v>
      </c>
      <c r="Q14" s="56">
        <f t="shared" si="3"/>
        <v>23.4313</v>
      </c>
      <c r="R14" s="57">
        <v>0.897</v>
      </c>
      <c r="S14" s="50">
        <v>0.4421</v>
      </c>
      <c r="T14" s="56">
        <f t="shared" si="4"/>
        <v>39.271703211</v>
      </c>
      <c r="U14" s="45">
        <f t="shared" si="7"/>
        <v>15.137464211</v>
      </c>
      <c r="V14" s="48">
        <f t="shared" si="8"/>
        <v>2993.88767165158</v>
      </c>
      <c r="W14" s="48">
        <f t="shared" si="9"/>
        <v>3098.97312892655</v>
      </c>
    </row>
    <row r="15" s="4" customFormat="1" ht="29" customHeight="1" spans="1:23">
      <c r="A15" s="15">
        <v>6</v>
      </c>
      <c r="B15" s="30" t="s">
        <v>39</v>
      </c>
      <c r="C15" s="17">
        <v>42095</v>
      </c>
      <c r="D15" s="17">
        <v>42005</v>
      </c>
      <c r="E15" s="18" t="s">
        <v>27</v>
      </c>
      <c r="F15" s="18" t="s">
        <v>28</v>
      </c>
      <c r="G15" s="19">
        <v>369.21</v>
      </c>
      <c r="H15" s="20">
        <v>53</v>
      </c>
      <c r="I15" s="20">
        <f>2.185*47.2</f>
        <v>103.132</v>
      </c>
      <c r="J15" s="45">
        <f t="shared" si="0"/>
        <v>50.132</v>
      </c>
      <c r="K15" s="46">
        <f t="shared" si="1"/>
        <v>0.94588679245283</v>
      </c>
      <c r="L15" s="45">
        <f t="shared" si="5"/>
        <v>48.542</v>
      </c>
      <c r="M15" s="47">
        <f t="shared" si="2"/>
        <v>17922.19182</v>
      </c>
      <c r="N15" s="48">
        <f t="shared" si="6"/>
        <v>18551.260752882</v>
      </c>
      <c r="O15" s="49">
        <v>1</v>
      </c>
      <c r="P15" s="50">
        <v>0.4421</v>
      </c>
      <c r="Q15" s="56">
        <f t="shared" si="3"/>
        <v>23.4313</v>
      </c>
      <c r="R15" s="57">
        <v>0.862</v>
      </c>
      <c r="S15" s="50">
        <v>0.4421</v>
      </c>
      <c r="T15" s="56">
        <f t="shared" si="4"/>
        <v>39.3025945064</v>
      </c>
      <c r="U15" s="45">
        <f t="shared" si="7"/>
        <v>15.1683555064</v>
      </c>
      <c r="V15" s="48">
        <f t="shared" si="8"/>
        <v>5600.30853651794</v>
      </c>
      <c r="W15" s="48">
        <f t="shared" si="9"/>
        <v>5796.87936614972</v>
      </c>
    </row>
    <row r="16" s="4" customFormat="1" ht="29" customHeight="1" spans="1:23">
      <c r="A16" s="31" t="s">
        <v>40</v>
      </c>
      <c r="B16" s="31"/>
      <c r="C16" s="31"/>
      <c r="D16" s="31"/>
      <c r="E16" s="31"/>
      <c r="F16" s="31"/>
      <c r="G16" s="32">
        <f>SUM(G4:G15)</f>
        <v>33137.13</v>
      </c>
      <c r="H16" s="31"/>
      <c r="I16" s="31"/>
      <c r="J16" s="31"/>
      <c r="K16" s="31"/>
      <c r="L16" s="31"/>
      <c r="M16" s="51"/>
      <c r="N16" s="51">
        <f>SUM(N4:N15)</f>
        <v>1180503.25679397</v>
      </c>
      <c r="O16" s="52"/>
      <c r="P16" s="52"/>
      <c r="Q16" s="52"/>
      <c r="R16" s="52"/>
      <c r="S16" s="52"/>
      <c r="T16" s="52"/>
      <c r="U16" s="52"/>
      <c r="V16" s="52"/>
      <c r="W16" s="51">
        <f>SUM(W4:W15)</f>
        <v>366289.901741702</v>
      </c>
    </row>
    <row r="17" ht="29" customHeight="1" spans="1:23">
      <c r="A17" s="33" t="s">
        <v>41</v>
      </c>
      <c r="B17" s="34"/>
      <c r="C17" s="34"/>
      <c r="D17" s="34"/>
      <c r="E17" s="34"/>
      <c r="F17" s="35"/>
      <c r="G17" s="36">
        <f>N16+W16</f>
        <v>1546793.15853567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58"/>
    </row>
  </sheetData>
  <mergeCells count="15">
    <mergeCell ref="B2:F2"/>
    <mergeCell ref="S2:T2"/>
    <mergeCell ref="A16:F16"/>
    <mergeCell ref="A17:F17"/>
    <mergeCell ref="G17:W17"/>
    <mergeCell ref="A4:A5"/>
    <mergeCell ref="A6:A8"/>
    <mergeCell ref="A9:A12"/>
    <mergeCell ref="B4:B5"/>
    <mergeCell ref="B6:B8"/>
    <mergeCell ref="B9:B12"/>
    <mergeCell ref="C4:C5"/>
    <mergeCell ref="C6:C7"/>
    <mergeCell ref="D4:D5"/>
    <mergeCell ref="D6:D7"/>
  </mergeCells>
  <printOptions horizontalCentered="1"/>
  <pageMargins left="0.196527777777778" right="0" top="0.984027777777778" bottom="0.984027777777778" header="0.511805555555556" footer="0.511805555555556"/>
  <pageSetup paperSize="9" scale="79" orientation="landscape" blackAndWhite="1" horizontalDpi="600" verticalDpi="600"/>
  <headerFooter alignWithMargins="0"/>
  <rowBreaks count="1" manualBreakCount="1">
    <brk id="17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建筑人工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1996-12-17T01:32:00Z</dcterms:created>
  <cp:lastPrinted>2019-05-16T09:04:00Z</cp:lastPrinted>
  <dcterms:modified xsi:type="dcterms:W3CDTF">2022-08-09T07:30:30Z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ICV">
    <vt:lpwstr>62CD6345042B478EB626E080F1FF34BF</vt:lpwstr>
  </property>
  <property fmtid="{D5CDD505-2E9C-101B-9397-08002B2CF9AE}" pid="4" name="KSOTemplateUUID">
    <vt:lpwstr>v1.0_mb_4JLF/ZvsGvKqJVlBhl6wXQ==</vt:lpwstr>
  </property>
</Properties>
</file>