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535" windowHeight="12180"/>
  </bookViews>
  <sheets>
    <sheet name="工程量核对表" sheetId="1" r:id="rId1"/>
    <sheet name="说明" sheetId="2" r:id="rId2"/>
  </sheets>
  <definedNames>
    <definedName name="J1配电电缆">工程量核对表!$O$5:$R$18</definedName>
    <definedName name="J1配电电线">工程量核对表!#REF!</definedName>
    <definedName name="J1配电配管">工程量核对表!#REF!</definedName>
    <definedName name="J1配电桥架">工程量核对表!#REF!</definedName>
    <definedName name="J1照明电线">工程量核对表!#REF!</definedName>
    <definedName name="J1照明配管">工程量核对表!#REF!</definedName>
    <definedName name="J2配电电缆">工程量核对表!#REF!</definedName>
    <definedName name="J2配电电线">工程量核对表!#REF!</definedName>
    <definedName name="J2配电配管">工程量核对表!#REF!</definedName>
    <definedName name="J2配电桥架">工程量核对表!#REF!</definedName>
    <definedName name="J2照明电线">工程量核对表!#REF!</definedName>
    <definedName name="J2照明配管">工程量核对表!#REF!</definedName>
    <definedName name="J3配电电缆">工程量核对表!#REF!</definedName>
    <definedName name="J3配电电线">工程量核对表!#REF!</definedName>
    <definedName name="J3配电配管">工程量核对表!#REF!</definedName>
    <definedName name="J3配电桥架">工程量核对表!#REF!</definedName>
    <definedName name="J3照明电线">工程量核对表!#REF!</definedName>
    <definedName name="J3照明配管">工程量核对表!#REF!</definedName>
  </definedNames>
  <calcPr calcId="144525"/>
</workbook>
</file>

<file path=xl/sharedStrings.xml><?xml version="1.0" encoding="utf-8"?>
<sst xmlns="http://schemas.openxmlformats.org/spreadsheetml/2006/main" count="44">
  <si>
    <t>工程量核对表</t>
  </si>
  <si>
    <t>原始表1（公司工程量）</t>
  </si>
  <si>
    <t>核对表（两表对比）</t>
  </si>
  <si>
    <t>原始表2（施工方工程量）</t>
  </si>
  <si>
    <t>核对情况</t>
  </si>
  <si>
    <t>工程名称</t>
  </si>
  <si>
    <t>项目名称</t>
  </si>
  <si>
    <t>单位</t>
  </si>
  <si>
    <t>工程量</t>
  </si>
  <si>
    <t>量差</t>
  </si>
  <si>
    <t>量差限值</t>
  </si>
  <si>
    <t>一、土方工程</t>
  </si>
  <si>
    <t>平整场地</t>
  </si>
  <si>
    <t>m2</t>
  </si>
  <si>
    <t>C35P6现浇混凝土直形墙（200mm）</t>
  </si>
  <si>
    <t>m3</t>
  </si>
  <si>
    <t>挖土方(机械）</t>
  </si>
  <si>
    <t>C35现浇混凝土直形墙（200mm）</t>
  </si>
  <si>
    <t>挖土方（人工）</t>
  </si>
  <si>
    <t>素土回填</t>
  </si>
  <si>
    <t>桩头处理</t>
  </si>
  <si>
    <t>2：8灰土回填</t>
  </si>
  <si>
    <t>支护3：7灰土回填</t>
  </si>
  <si>
    <t>二、钢筋混凝土工程</t>
  </si>
  <si>
    <t/>
  </si>
  <si>
    <t>C20素砼垫层</t>
  </si>
  <si>
    <t>C35P6现浇混凝土筏板基础</t>
  </si>
  <si>
    <t>C35P6现浇混凝土基础梁</t>
  </si>
  <si>
    <t>C35P6现浇混凝土集水坑</t>
  </si>
  <si>
    <t>C35P6现浇混凝土桩承台</t>
  </si>
  <si>
    <t>C35P6现浇混凝土人防门框墙、密闭隔墙</t>
  </si>
  <si>
    <t>C35现浇混凝土直形墙（300mm）</t>
  </si>
  <si>
    <t>C35P6现浇混凝土直形墙（400mm）</t>
  </si>
  <si>
    <t>C35现浇混凝土直形墙（400mm）</t>
  </si>
  <si>
    <t>C35P6现浇混凝土直形墙（300mm）</t>
  </si>
  <si>
    <t>说明：</t>
  </si>
  <si>
    <r>
      <rPr>
        <sz val="11"/>
        <rFont val="Calibri"/>
        <charset val="134"/>
      </rPr>
      <t>1</t>
    </r>
    <r>
      <rPr>
        <sz val="11"/>
        <rFont val="宋体"/>
        <charset val="134"/>
      </rPr>
      <t>、</t>
    </r>
  </si>
  <si>
    <t>将双方工程量单按位置复制入表格内，原始表1、2不分左右，粘贴位置为原始表范围即可。其他位置已锁定，粘贴自第5列开始向下粘贴</t>
  </si>
  <si>
    <r>
      <rPr>
        <sz val="11"/>
        <rFont val="Calibri"/>
        <charset val="134"/>
      </rPr>
      <t>2</t>
    </r>
    <r>
      <rPr>
        <sz val="11"/>
        <rFont val="宋体"/>
        <charset val="134"/>
      </rPr>
      <t>、</t>
    </r>
  </si>
  <si>
    <t>核对表自动核对相同项目的工程量差，如原始表1中有的工程，原始表2没有，则在核对表中提示无对应数据</t>
  </si>
  <si>
    <r>
      <rPr>
        <sz val="11"/>
        <rFont val="Calibri"/>
        <charset val="134"/>
      </rPr>
      <t>3</t>
    </r>
    <r>
      <rPr>
        <sz val="11"/>
        <rFont val="宋体"/>
        <charset val="134"/>
      </rPr>
      <t>、</t>
    </r>
  </si>
  <si>
    <t>相同名称的工程，提示已对数，绿色数值为少量，红色数值为多量。量差超过量差限值时，提示量差过大</t>
  </si>
  <si>
    <r>
      <rPr>
        <sz val="11"/>
        <rFont val="Calibri"/>
        <charset val="134"/>
      </rPr>
      <t>4</t>
    </r>
    <r>
      <rPr>
        <sz val="11"/>
        <rFont val="宋体"/>
        <charset val="134"/>
      </rPr>
      <t>、</t>
    </r>
  </si>
  <si>
    <t>工程名称位置不同不影响工程量合计，自动合计相同名称的工程量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</si>
</sst>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0"/>
  </numFmts>
  <fonts count="31">
    <font>
      <sz val="11"/>
      <name val="Calibri"/>
      <charset val="134"/>
    </font>
    <font>
      <sz val="11"/>
      <name val="宋体"/>
      <charset val="134"/>
    </font>
    <font>
      <sz val="11"/>
      <name val="宋体"/>
      <charset val="134"/>
      <scheme val="minor"/>
    </font>
    <font>
      <b/>
      <sz val="12"/>
      <name val="宋体"/>
      <charset val="134"/>
      <scheme val="minor"/>
    </font>
    <font>
      <sz val="9"/>
      <name val="宋体"/>
      <charset val="134"/>
      <scheme val="minor"/>
    </font>
    <font>
      <b/>
      <sz val="14"/>
      <name val="宋体"/>
      <charset val="134"/>
      <scheme val="minor"/>
    </font>
    <font>
      <sz val="9"/>
      <color rgb="FF000000"/>
      <name val="宋体"/>
      <charset val="134"/>
      <scheme val="minor"/>
    </font>
    <font>
      <b/>
      <sz val="10"/>
      <name val="宋体"/>
      <charset val="134"/>
      <scheme val="minor"/>
    </font>
    <font>
      <sz val="10"/>
      <name val="宋体"/>
      <charset val="134"/>
      <scheme val="minor"/>
    </font>
    <font>
      <b/>
      <sz val="11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7F4CB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/>
      <right style="dashed">
        <color theme="9" tint="-0.25"/>
      </right>
      <top/>
      <bottom/>
      <diagonal/>
    </border>
    <border>
      <left style="dashed">
        <color theme="9" tint="-0.25"/>
      </left>
      <right style="dashed">
        <color theme="9" tint="-0.25"/>
      </right>
      <top/>
      <bottom/>
      <diagonal/>
    </border>
    <border>
      <left style="dashed">
        <color theme="9" tint="-0.25"/>
      </left>
      <right/>
      <top/>
      <bottom/>
      <diagonal/>
    </border>
    <border>
      <left style="medium">
        <color theme="9" tint="-0.25"/>
      </left>
      <right style="dashed">
        <color theme="9" tint="-0.25"/>
      </right>
      <top style="medium">
        <color theme="9" tint="-0.25"/>
      </top>
      <bottom style="dashed">
        <color theme="9" tint="-0.25"/>
      </bottom>
      <diagonal/>
    </border>
    <border>
      <left style="dashed">
        <color theme="9" tint="-0.25"/>
      </left>
      <right style="dashed">
        <color theme="9" tint="-0.25"/>
      </right>
      <top style="medium">
        <color theme="9" tint="-0.25"/>
      </top>
      <bottom style="dashed">
        <color theme="9" tint="-0.25"/>
      </bottom>
      <diagonal/>
    </border>
    <border>
      <left style="dashed">
        <color theme="9" tint="-0.25"/>
      </left>
      <right style="medium">
        <color theme="9" tint="-0.25"/>
      </right>
      <top style="medium">
        <color theme="9" tint="-0.25"/>
      </top>
      <bottom style="dashed">
        <color theme="9" tint="-0.25"/>
      </bottom>
      <diagonal/>
    </border>
    <border>
      <left style="medium">
        <color theme="4" tint="-0.25"/>
      </left>
      <right style="dashed">
        <color theme="4" tint="-0.25"/>
      </right>
      <top style="medium">
        <color theme="4" tint="-0.25"/>
      </top>
      <bottom style="dashed">
        <color theme="4" tint="-0.25"/>
      </bottom>
      <diagonal/>
    </border>
    <border>
      <left style="dashed">
        <color theme="4" tint="-0.25"/>
      </left>
      <right style="dashed">
        <color theme="4" tint="-0.25"/>
      </right>
      <top style="medium">
        <color theme="4" tint="-0.25"/>
      </top>
      <bottom style="dashed">
        <color theme="4" tint="-0.25"/>
      </bottom>
      <diagonal/>
    </border>
    <border>
      <left style="medium">
        <color theme="9" tint="-0.25"/>
      </left>
      <right style="dashed">
        <color theme="9" tint="-0.25"/>
      </right>
      <top style="dashed">
        <color theme="9" tint="-0.25"/>
      </top>
      <bottom style="dashed">
        <color theme="9" tint="-0.25"/>
      </bottom>
      <diagonal/>
    </border>
    <border>
      <left style="dashed">
        <color theme="9" tint="-0.25"/>
      </left>
      <right style="dashed">
        <color theme="9" tint="-0.25"/>
      </right>
      <top style="dashed">
        <color theme="9" tint="-0.25"/>
      </top>
      <bottom style="dashed">
        <color theme="9" tint="-0.25"/>
      </bottom>
      <diagonal/>
    </border>
    <border>
      <left style="dashed">
        <color theme="9" tint="-0.25"/>
      </left>
      <right style="medium">
        <color theme="9" tint="-0.25"/>
      </right>
      <top style="dashed">
        <color theme="9" tint="-0.25"/>
      </top>
      <bottom style="dashed">
        <color theme="9" tint="-0.25"/>
      </bottom>
      <diagonal/>
    </border>
    <border>
      <left style="medium">
        <color theme="4" tint="-0.25"/>
      </left>
      <right style="dashed">
        <color theme="4" tint="-0.25"/>
      </right>
      <top style="dashed">
        <color theme="4" tint="-0.25"/>
      </top>
      <bottom style="dashed">
        <color theme="4" tint="-0.25"/>
      </bottom>
      <diagonal/>
    </border>
    <border>
      <left style="dashed">
        <color theme="4" tint="-0.25"/>
      </left>
      <right style="dashed">
        <color theme="4" tint="-0.25"/>
      </right>
      <top style="dashed">
        <color theme="4" tint="-0.25"/>
      </top>
      <bottom style="dashed">
        <color theme="4" tint="-0.25"/>
      </bottom>
      <diagonal/>
    </border>
    <border>
      <left style="medium">
        <color theme="9" tint="-0.25"/>
      </left>
      <right style="dashed">
        <color theme="9" tint="-0.25"/>
      </right>
      <top style="dashed">
        <color theme="9" tint="-0.25"/>
      </top>
      <bottom style="medium">
        <color theme="9" tint="-0.25"/>
      </bottom>
      <diagonal/>
    </border>
    <border>
      <left style="dashed">
        <color theme="9" tint="-0.25"/>
      </left>
      <right style="dashed">
        <color theme="9" tint="-0.25"/>
      </right>
      <top style="dashed">
        <color theme="9" tint="-0.25"/>
      </top>
      <bottom style="medium">
        <color theme="9" tint="-0.25"/>
      </bottom>
      <diagonal/>
    </border>
    <border>
      <left style="dashed">
        <color theme="9" tint="-0.25"/>
      </left>
      <right style="medium">
        <color theme="9" tint="-0.25"/>
      </right>
      <top style="dashed">
        <color theme="9" tint="-0.25"/>
      </top>
      <bottom style="medium">
        <color theme="9" tint="-0.25"/>
      </bottom>
      <diagonal/>
    </border>
    <border>
      <left style="medium">
        <color theme="4" tint="-0.25"/>
      </left>
      <right style="dashed">
        <color theme="4" tint="-0.25"/>
      </right>
      <top style="dashed">
        <color theme="4" tint="-0.25"/>
      </top>
      <bottom style="medium">
        <color theme="4" tint="-0.25"/>
      </bottom>
      <diagonal/>
    </border>
    <border>
      <left style="dashed">
        <color theme="4" tint="-0.25"/>
      </left>
      <right style="dashed">
        <color theme="4" tint="-0.25"/>
      </right>
      <top style="dashed">
        <color theme="4" tint="-0.25"/>
      </top>
      <bottom style="medium">
        <color theme="4" tint="-0.25"/>
      </bottom>
      <diagonal/>
    </border>
    <border>
      <left style="dashed">
        <color theme="4" tint="-0.25"/>
      </left>
      <right style="medium">
        <color theme="4" tint="-0.25"/>
      </right>
      <top style="medium">
        <color theme="4" tint="-0.25"/>
      </top>
      <bottom style="dashed">
        <color theme="4" tint="-0.2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ashed">
        <color theme="4" tint="-0.25"/>
      </left>
      <right style="medium">
        <color theme="4" tint="-0.25"/>
      </right>
      <top style="dashed">
        <color theme="4" tint="-0.25"/>
      </top>
      <bottom style="dashed">
        <color theme="4" tint="-0.25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ashed">
        <color theme="4" tint="-0.25"/>
      </left>
      <right style="medium">
        <color theme="4" tint="-0.25"/>
      </right>
      <top style="dashed">
        <color theme="4" tint="-0.25"/>
      </top>
      <bottom style="medium">
        <color theme="4" tint="-0.2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8" fillId="20" borderId="25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14" borderId="24" applyNumberFormat="0" applyFon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27" applyNumberFormat="0" applyFill="0" applyAlignment="0" applyProtection="0">
      <alignment vertical="center"/>
    </xf>
    <xf numFmtId="0" fontId="26" fillId="0" borderId="27" applyNumberFormat="0" applyFill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6" fillId="0" borderId="29" applyNumberFormat="0" applyFill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8" fillId="30" borderId="30" applyNumberFormat="0" applyAlignment="0" applyProtection="0">
      <alignment vertical="center"/>
    </xf>
    <xf numFmtId="0" fontId="29" fillId="30" borderId="25" applyNumberFormat="0" applyAlignment="0" applyProtection="0">
      <alignment vertical="center"/>
    </xf>
    <xf numFmtId="0" fontId="30" fillId="31" borderId="31" applyNumberForma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23" fillId="0" borderId="26" applyNumberFormat="0" applyFill="0" applyAlignment="0" applyProtection="0">
      <alignment vertical="center"/>
    </xf>
    <xf numFmtId="0" fontId="25" fillId="0" borderId="28" applyNumberFormat="0" applyFill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</cellStyleXfs>
  <cellXfs count="74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 applyProtection="1">
      <alignment vertical="center"/>
    </xf>
    <xf numFmtId="0" fontId="4" fillId="0" borderId="0" xfId="0" applyFont="1" applyAlignment="1" applyProtection="1">
      <alignment horizontal="center" vertical="center" wrapText="1"/>
    </xf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2" fontId="2" fillId="0" borderId="0" xfId="0" applyNumberFormat="1" applyFont="1" applyProtection="1">
      <protection locked="0"/>
    </xf>
    <xf numFmtId="0" fontId="2" fillId="0" borderId="0" xfId="0" applyFont="1" applyProtection="1"/>
    <xf numFmtId="0" fontId="2" fillId="0" borderId="0" xfId="0" applyFont="1" applyAlignment="1" applyProtection="1">
      <alignment horizontal="center"/>
    </xf>
    <xf numFmtId="2" fontId="2" fillId="0" borderId="0" xfId="0" applyNumberFormat="1" applyFont="1" applyProtection="1"/>
    <xf numFmtId="0" fontId="4" fillId="0" borderId="0" xfId="0" applyFont="1" applyAlignment="1" applyProtection="1">
      <alignment wrapText="1"/>
    </xf>
    <xf numFmtId="0" fontId="5" fillId="0" borderId="0" xfId="0" applyFont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2" fontId="5" fillId="0" borderId="0" xfId="0" applyNumberFormat="1" applyFont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</xf>
    <xf numFmtId="0" fontId="3" fillId="0" borderId="2" xfId="0" applyFont="1" applyBorder="1" applyAlignment="1" applyProtection="1">
      <alignment horizontal="center" vertical="center"/>
    </xf>
    <xf numFmtId="0" fontId="3" fillId="0" borderId="3" xfId="0" applyFont="1" applyBorder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4" fillId="2" borderId="4" xfId="0" applyFont="1" applyFill="1" applyBorder="1" applyAlignment="1" applyProtection="1">
      <alignment horizontal="center" vertical="center" wrapText="1"/>
    </xf>
    <xf numFmtId="0" fontId="6" fillId="2" borderId="5" xfId="0" applyFont="1" applyFill="1" applyBorder="1" applyAlignment="1" applyProtection="1">
      <alignment horizontal="center" vertical="center" wrapText="1"/>
    </xf>
    <xf numFmtId="2" fontId="6" fillId="2" borderId="6" xfId="0" applyNumberFormat="1" applyFont="1" applyFill="1" applyBorder="1" applyAlignment="1" applyProtection="1">
      <alignment horizontal="center" vertical="center" wrapText="1"/>
    </xf>
    <xf numFmtId="0" fontId="6" fillId="3" borderId="0" xfId="0" applyFont="1" applyFill="1" applyBorder="1" applyAlignment="1" applyProtection="1">
      <alignment horizontal="center" vertical="center" wrapText="1"/>
    </xf>
    <xf numFmtId="0" fontId="6" fillId="4" borderId="7" xfId="0" applyFont="1" applyFill="1" applyBorder="1" applyAlignment="1" applyProtection="1">
      <alignment horizontal="center" vertical="center" wrapText="1"/>
    </xf>
    <xf numFmtId="0" fontId="6" fillId="4" borderId="8" xfId="0" applyFont="1" applyFill="1" applyBorder="1" applyAlignment="1" applyProtection="1">
      <alignment horizontal="center" vertical="center" wrapText="1"/>
    </xf>
    <xf numFmtId="0" fontId="4" fillId="2" borderId="9" xfId="0" applyFont="1" applyFill="1" applyBorder="1" applyAlignment="1" applyProtection="1">
      <alignment horizontal="center" vertical="center" wrapText="1"/>
    </xf>
    <xf numFmtId="0" fontId="6" fillId="2" borderId="10" xfId="0" applyFont="1" applyFill="1" applyBorder="1" applyAlignment="1" applyProtection="1">
      <alignment horizontal="center" vertical="center" wrapText="1"/>
    </xf>
    <xf numFmtId="1" fontId="6" fillId="2" borderId="11" xfId="0" applyNumberFormat="1" applyFont="1" applyFill="1" applyBorder="1" applyAlignment="1" applyProtection="1">
      <alignment horizontal="center" vertical="center" wrapText="1"/>
    </xf>
    <xf numFmtId="0" fontId="6" fillId="4" borderId="12" xfId="0" applyFont="1" applyFill="1" applyBorder="1" applyAlignment="1" applyProtection="1">
      <alignment horizontal="center" vertical="center" wrapText="1"/>
    </xf>
    <xf numFmtId="0" fontId="6" fillId="4" borderId="13" xfId="0" applyFont="1" applyFill="1" applyBorder="1" applyAlignment="1" applyProtection="1">
      <alignment horizontal="center" vertical="center" wrapText="1"/>
    </xf>
    <xf numFmtId="0" fontId="4" fillId="0" borderId="9" xfId="0" applyFont="1" applyBorder="1" applyAlignment="1" applyProtection="1">
      <alignment horizontal="center" vertical="center" wrapText="1"/>
    </xf>
    <xf numFmtId="49" fontId="7" fillId="0" borderId="10" xfId="0" applyNumberFormat="1" applyFont="1" applyFill="1" applyBorder="1" applyAlignment="1" applyProtection="1">
      <alignment horizontal="left" vertical="center"/>
      <protection locked="0"/>
    </xf>
    <xf numFmtId="49" fontId="7" fillId="0" borderId="10" xfId="0" applyNumberFormat="1" applyFont="1" applyFill="1" applyBorder="1" applyAlignment="1" applyProtection="1">
      <alignment horizontal="center" vertical="center"/>
      <protection locked="0"/>
    </xf>
    <xf numFmtId="49" fontId="8" fillId="0" borderId="10" xfId="0" applyNumberFormat="1" applyFont="1" applyFill="1" applyBorder="1" applyAlignment="1" applyProtection="1">
      <alignment horizontal="center" vertical="center"/>
      <protection locked="0"/>
    </xf>
    <xf numFmtId="2" fontId="2" fillId="0" borderId="11" xfId="0" applyNumberFormat="1" applyFont="1" applyFill="1" applyBorder="1" applyAlignment="1" applyProtection="1">
      <alignment horizontal="center" vertical="center"/>
      <protection locked="0"/>
    </xf>
    <xf numFmtId="0" fontId="6" fillId="5" borderId="0" xfId="0" applyFont="1" applyFill="1" applyBorder="1" applyAlignment="1" applyProtection="1">
      <alignment horizontal="left" vertical="center" wrapText="1"/>
    </xf>
    <xf numFmtId="0" fontId="2" fillId="0" borderId="12" xfId="0" applyFont="1" applyBorder="1" applyProtection="1"/>
    <xf numFmtId="0" fontId="2" fillId="0" borderId="13" xfId="0" applyFont="1" applyBorder="1" applyAlignment="1" applyProtection="1">
      <alignment horizontal="center"/>
    </xf>
    <xf numFmtId="49" fontId="8" fillId="0" borderId="10" xfId="0" applyNumberFormat="1" applyFont="1" applyFill="1" applyBorder="1" applyAlignment="1" applyProtection="1">
      <alignment horizontal="left" vertical="center"/>
      <protection locked="0"/>
    </xf>
    <xf numFmtId="176" fontId="6" fillId="5" borderId="0" xfId="0" applyNumberFormat="1" applyFont="1" applyFill="1" applyBorder="1" applyAlignment="1" applyProtection="1">
      <alignment horizontal="right" vertical="center" wrapText="1"/>
    </xf>
    <xf numFmtId="2" fontId="9" fillId="0" borderId="11" xfId="0" applyNumberFormat="1" applyFont="1" applyFill="1" applyBorder="1" applyAlignment="1" applyProtection="1">
      <alignment horizontal="center" vertical="center"/>
      <protection locked="0"/>
    </xf>
    <xf numFmtId="0" fontId="4" fillId="0" borderId="14" xfId="0" applyFont="1" applyBorder="1" applyAlignment="1" applyProtection="1">
      <alignment horizontal="center" vertical="center" wrapText="1"/>
    </xf>
    <xf numFmtId="49" fontId="8" fillId="0" borderId="15" xfId="0" applyNumberFormat="1" applyFont="1" applyFill="1" applyBorder="1" applyAlignment="1" applyProtection="1">
      <alignment horizontal="left" vertical="center"/>
      <protection locked="0"/>
    </xf>
    <xf numFmtId="49" fontId="8" fillId="0" borderId="15" xfId="0" applyNumberFormat="1" applyFont="1" applyFill="1" applyBorder="1" applyAlignment="1" applyProtection="1">
      <alignment horizontal="center" vertical="center"/>
      <protection locked="0"/>
    </xf>
    <xf numFmtId="2" fontId="2" fillId="0" borderId="16" xfId="0" applyNumberFormat="1" applyFont="1" applyFill="1" applyBorder="1" applyAlignment="1" applyProtection="1">
      <alignment horizontal="center" vertical="center"/>
      <protection locked="0"/>
    </xf>
    <xf numFmtId="0" fontId="2" fillId="0" borderId="17" xfId="0" applyFont="1" applyBorder="1" applyProtection="1"/>
    <xf numFmtId="0" fontId="2" fillId="0" borderId="18" xfId="0" applyFont="1" applyBorder="1" applyAlignment="1" applyProtection="1">
      <alignment horizontal="center"/>
    </xf>
    <xf numFmtId="0" fontId="3" fillId="0" borderId="0" xfId="0" applyFont="1" applyAlignment="1" applyProtection="1">
      <alignment vertical="center" wrapText="1"/>
    </xf>
    <xf numFmtId="2" fontId="6" fillId="4" borderId="8" xfId="0" applyNumberFormat="1" applyFont="1" applyFill="1" applyBorder="1" applyAlignment="1" applyProtection="1">
      <alignment horizontal="center" vertical="center" wrapText="1"/>
    </xf>
    <xf numFmtId="0" fontId="4" fillId="4" borderId="19" xfId="0" applyFont="1" applyFill="1" applyBorder="1" applyAlignment="1" applyProtection="1">
      <alignment horizontal="center" vertical="center" wrapText="1"/>
    </xf>
    <xf numFmtId="0" fontId="4" fillId="6" borderId="0" xfId="0" applyFont="1" applyFill="1" applyAlignment="1" applyProtection="1">
      <alignment horizontal="center" vertical="center" wrapText="1"/>
    </xf>
    <xf numFmtId="0" fontId="6" fillId="3" borderId="20" xfId="0" applyFont="1" applyFill="1" applyBorder="1" applyAlignment="1" applyProtection="1">
      <alignment horizontal="center" vertical="center" wrapText="1"/>
    </xf>
    <xf numFmtId="1" fontId="6" fillId="4" borderId="13" xfId="0" applyNumberFormat="1" applyFont="1" applyFill="1" applyBorder="1" applyAlignment="1" applyProtection="1">
      <alignment horizontal="center" vertical="center" wrapText="1"/>
    </xf>
    <xf numFmtId="0" fontId="4" fillId="4" borderId="21" xfId="0" applyFont="1" applyFill="1" applyBorder="1" applyAlignment="1" applyProtection="1">
      <alignment horizontal="center" vertical="center" wrapText="1"/>
    </xf>
    <xf numFmtId="0" fontId="10" fillId="6" borderId="0" xfId="0" applyFont="1" applyFill="1" applyAlignment="1" applyProtection="1">
      <alignment horizontal="center" vertical="center" wrapText="1"/>
      <protection locked="0"/>
    </xf>
    <xf numFmtId="0" fontId="6" fillId="3" borderId="22" xfId="0" applyFont="1" applyFill="1" applyBorder="1" applyAlignment="1" applyProtection="1">
      <alignment horizontal="center" vertical="center" wrapText="1"/>
    </xf>
    <xf numFmtId="0" fontId="2" fillId="0" borderId="13" xfId="0" applyFont="1" applyBorder="1" applyProtection="1"/>
    <xf numFmtId="2" fontId="2" fillId="0" borderId="13" xfId="0" applyNumberFormat="1" applyFont="1" applyBorder="1" applyProtection="1"/>
    <xf numFmtId="0" fontId="4" fillId="0" borderId="21" xfId="0" applyFont="1" applyBorder="1" applyAlignment="1" applyProtection="1">
      <alignment horizontal="center" vertical="center" wrapText="1"/>
    </xf>
    <xf numFmtId="49" fontId="7" fillId="0" borderId="20" xfId="0" applyNumberFormat="1" applyFont="1" applyFill="1" applyBorder="1" applyAlignment="1" applyProtection="1">
      <alignment horizontal="left" vertical="center"/>
      <protection locked="0"/>
    </xf>
    <xf numFmtId="0" fontId="6" fillId="5" borderId="20" xfId="0" applyFont="1" applyFill="1" applyBorder="1" applyAlignment="1" applyProtection="1">
      <alignment horizontal="center" vertical="center" wrapText="1"/>
      <protection locked="0"/>
    </xf>
    <xf numFmtId="49" fontId="8" fillId="0" borderId="20" xfId="0" applyNumberFormat="1" applyFont="1" applyFill="1" applyBorder="1" applyAlignment="1" applyProtection="1">
      <alignment horizontal="left" vertical="center"/>
      <protection locked="0"/>
    </xf>
    <xf numFmtId="49" fontId="8" fillId="0" borderId="20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" fillId="0" borderId="18" xfId="0" applyFont="1" applyBorder="1" applyProtection="1"/>
    <xf numFmtId="2" fontId="2" fillId="0" borderId="18" xfId="0" applyNumberFormat="1" applyFont="1" applyBorder="1" applyProtection="1"/>
    <xf numFmtId="0" fontId="4" fillId="0" borderId="23" xfId="0" applyFont="1" applyBorder="1" applyAlignment="1" applyProtection="1">
      <alignment horizontal="center" vertical="center" wrapText="1"/>
    </xf>
    <xf numFmtId="2" fontId="3" fillId="0" borderId="0" xfId="0" applyNumberFormat="1" applyFont="1" applyAlignment="1" applyProtection="1">
      <alignment horizontal="center" vertical="center"/>
    </xf>
    <xf numFmtId="2" fontId="6" fillId="3" borderId="20" xfId="0" applyNumberFormat="1" applyFont="1" applyFill="1" applyBorder="1" applyAlignment="1" applyProtection="1">
      <alignment horizontal="center" vertical="center" wrapText="1"/>
    </xf>
    <xf numFmtId="1" fontId="6" fillId="3" borderId="22" xfId="0" applyNumberFormat="1" applyFont="1" applyFill="1" applyBorder="1" applyAlignment="1" applyProtection="1">
      <alignment horizontal="center" vertical="center" wrapText="1"/>
    </xf>
    <xf numFmtId="2" fontId="6" fillId="5" borderId="20" xfId="0" applyNumberFormat="1" applyFont="1" applyFill="1" applyBorder="1" applyAlignment="1" applyProtection="1">
      <alignment vertical="center" wrapText="1"/>
      <protection locked="0"/>
    </xf>
    <xf numFmtId="2" fontId="2" fillId="0" borderId="20" xfId="0" applyNumberFormat="1" applyFont="1" applyFill="1" applyBorder="1" applyAlignment="1" applyProtection="1">
      <alignment horizontal="center"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ont>
        <color rgb="FF7030A0"/>
      </font>
      <fill>
        <patternFill patternType="solid">
          <bgColor theme="7" tint="0.8"/>
        </patternFill>
      </fill>
    </dxf>
    <dxf>
      <font>
        <color rgb="FFFF0000"/>
      </font>
    </dxf>
    <dxf>
      <font>
        <b val="1"/>
        <i val="0"/>
        <color rgb="FF00B050"/>
      </font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colors>
    <mruColors>
      <color rgb="00F7F4C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7"/>
  <sheetViews>
    <sheetView showGridLines="0" showZeros="0" tabSelected="1" zoomScale="85" zoomScaleNormal="85" workbookViewId="0">
      <selection activeCell="B19" sqref="B19"/>
    </sheetView>
  </sheetViews>
  <sheetFormatPr defaultColWidth="9" defaultRowHeight="19" customHeight="1"/>
  <cols>
    <col min="1" max="1" width="6.53333333333333" style="6" customWidth="1"/>
    <col min="2" max="2" width="32.6761904761905" style="7" customWidth="1"/>
    <col min="3" max="3" width="8.88571428571429" style="8" customWidth="1"/>
    <col min="4" max="4" width="4.43809523809524" style="7" customWidth="1"/>
    <col min="5" max="5" width="12.1619047619048" style="9" customWidth="1"/>
    <col min="6" max="6" width="0.847619047619048" style="10" customWidth="1"/>
    <col min="7" max="7" width="32.6761904761905" style="10" customWidth="1"/>
    <col min="8" max="8" width="8.88571428571429" style="11" customWidth="1"/>
    <col min="9" max="9" width="5.14285714285714" style="10" customWidth="1"/>
    <col min="10" max="10" width="12.1619047619048" style="12" customWidth="1"/>
    <col min="11" max="11" width="9.71428571428571" style="10" customWidth="1"/>
    <col min="12" max="12" width="6.53333333333333" style="6" customWidth="1"/>
    <col min="13" max="13" width="8.88571428571429" style="13" customWidth="1"/>
    <col min="14" max="14" width="2.66666666666667" style="10" customWidth="1"/>
    <col min="15" max="15" width="32.6761904761905" style="7" customWidth="1"/>
    <col min="16" max="16" width="8.88571428571429" style="8" customWidth="1"/>
    <col min="17" max="17" width="4.43809523809524" style="7" customWidth="1"/>
    <col min="18" max="18" width="12.1619047619048" style="9" customWidth="1"/>
    <col min="19" max="19" width="2.57142857142857" style="10" customWidth="1"/>
    <col min="20" max="16384" width="9" style="10"/>
  </cols>
  <sheetData>
    <row r="1" ht="28" customHeight="1" spans="1:18">
      <c r="A1" s="14" t="s">
        <v>0</v>
      </c>
      <c r="B1" s="15"/>
      <c r="C1" s="15"/>
      <c r="D1" s="15"/>
      <c r="E1" s="16"/>
      <c r="F1" s="15"/>
      <c r="G1" s="15"/>
      <c r="H1" s="15"/>
      <c r="I1" s="15"/>
      <c r="J1" s="16"/>
      <c r="K1" s="15"/>
      <c r="L1" s="14"/>
      <c r="M1" s="14"/>
      <c r="O1" s="8"/>
      <c r="Q1" s="8"/>
      <c r="R1" s="8"/>
    </row>
    <row r="2" s="5" customFormat="1" ht="25" customHeight="1" spans="1:18">
      <c r="A2" s="17" t="s">
        <v>1</v>
      </c>
      <c r="B2" s="18"/>
      <c r="C2" s="18"/>
      <c r="D2" s="18"/>
      <c r="E2" s="19"/>
      <c r="G2" s="20" t="s">
        <v>2</v>
      </c>
      <c r="H2" s="20"/>
      <c r="I2" s="20"/>
      <c r="J2" s="20"/>
      <c r="K2" s="20"/>
      <c r="L2" s="20"/>
      <c r="M2" s="49"/>
      <c r="O2" s="20" t="s">
        <v>3</v>
      </c>
      <c r="P2" s="20"/>
      <c r="Q2" s="20"/>
      <c r="R2" s="69"/>
    </row>
    <row r="3" customHeight="1" spans="1:18">
      <c r="A3" s="21" t="s">
        <v>4</v>
      </c>
      <c r="B3" s="22" t="s">
        <v>5</v>
      </c>
      <c r="C3" s="22" t="s">
        <v>6</v>
      </c>
      <c r="D3" s="22" t="s">
        <v>7</v>
      </c>
      <c r="E3" s="23" t="s">
        <v>8</v>
      </c>
      <c r="F3" s="24"/>
      <c r="G3" s="25" t="s">
        <v>5</v>
      </c>
      <c r="H3" s="26" t="s">
        <v>6</v>
      </c>
      <c r="I3" s="26" t="s">
        <v>7</v>
      </c>
      <c r="J3" s="50" t="s">
        <v>8</v>
      </c>
      <c r="K3" s="26" t="s">
        <v>9</v>
      </c>
      <c r="L3" s="51" t="s">
        <v>4</v>
      </c>
      <c r="M3" s="52" t="s">
        <v>10</v>
      </c>
      <c r="O3" s="53" t="s">
        <v>5</v>
      </c>
      <c r="P3" s="53" t="s">
        <v>6</v>
      </c>
      <c r="Q3" s="53" t="s">
        <v>7</v>
      </c>
      <c r="R3" s="70" t="s">
        <v>8</v>
      </c>
    </row>
    <row r="4" customHeight="1" spans="1:18">
      <c r="A4" s="27"/>
      <c r="B4" s="28">
        <v>1</v>
      </c>
      <c r="C4" s="28">
        <v>2</v>
      </c>
      <c r="D4" s="28">
        <v>3</v>
      </c>
      <c r="E4" s="29">
        <v>4</v>
      </c>
      <c r="F4" s="24"/>
      <c r="G4" s="30">
        <v>1</v>
      </c>
      <c r="H4" s="31">
        <v>2</v>
      </c>
      <c r="I4" s="31">
        <v>3</v>
      </c>
      <c r="J4" s="54">
        <v>4</v>
      </c>
      <c r="K4" s="31"/>
      <c r="L4" s="55"/>
      <c r="M4" s="56">
        <v>100</v>
      </c>
      <c r="O4" s="57">
        <v>1</v>
      </c>
      <c r="P4" s="57">
        <v>2</v>
      </c>
      <c r="Q4" s="57">
        <v>3</v>
      </c>
      <c r="R4" s="71">
        <v>4</v>
      </c>
    </row>
    <row r="5" customHeight="1" spans="1:18">
      <c r="A5" s="32"/>
      <c r="B5" s="33" t="s">
        <v>11</v>
      </c>
      <c r="C5" s="34"/>
      <c r="D5" s="35"/>
      <c r="E5" s="36"/>
      <c r="F5" s="37"/>
      <c r="G5" s="38" t="str">
        <f>IFERROR(VLOOKUP($B5,$O$5:$R$9999,O$4,0),"无对应数据")</f>
        <v>一、土方工程</v>
      </c>
      <c r="H5" s="39"/>
      <c r="I5" s="58"/>
      <c r="J5" s="59"/>
      <c r="K5" s="58"/>
      <c r="L5" s="60"/>
      <c r="O5" s="61" t="s">
        <v>11</v>
      </c>
      <c r="P5" s="62"/>
      <c r="Q5" s="64"/>
      <c r="R5" s="72"/>
    </row>
    <row r="6" customHeight="1" spans="1:18">
      <c r="A6" s="32" t="str">
        <f t="shared" ref="A6:A18" si="0">IF(B6=G6,"已对数","未核对")</f>
        <v>已对数</v>
      </c>
      <c r="B6" s="40" t="s">
        <v>12</v>
      </c>
      <c r="C6" s="35"/>
      <c r="D6" s="35" t="s">
        <v>13</v>
      </c>
      <c r="E6" s="36">
        <v>17076.77</v>
      </c>
      <c r="F6" s="41"/>
      <c r="G6" s="38" t="str">
        <f t="shared" ref="G6:G25" si="1">IFERROR(VLOOKUP($B6,$O$5:$R$9999,O$4,0),"无对应数据")</f>
        <v>平整场地</v>
      </c>
      <c r="H6" s="39">
        <f>IFERROR(VLOOKUP($B6,$O$4:$P$9999,P$4,0),"")</f>
        <v>0</v>
      </c>
      <c r="I6" s="58" t="str">
        <f>IFERROR(VLOOKUP($B6,J1配电电缆,Q$4,0),IFERROR(VLOOKUP($B6,J1照明电线,Q$4,0),IFERROR(VLOOKUP($B6,J2配电电缆,Q$4,0),IFERROR(VLOOKUP($B6,J2照明电线,Q$4,0),IFERROR(VLOOKUP($B6,J3配电电缆,Q$4,0),IFERROR(VLOOKUP($B6,J3照明电线,Q$4,0),""))))))</f>
        <v>m2</v>
      </c>
      <c r="J6" s="59">
        <f>IFERROR(1/SUM(SUMIF($O$5:$O$9999,B6,$R$5:$R$9999))^-1,"")</f>
        <v>17067.1</v>
      </c>
      <c r="K6" s="58">
        <f t="shared" ref="K6:K18" si="2">IFERROR(E6-J6,"")</f>
        <v>9.67000000000189</v>
      </c>
      <c r="L6" s="60" t="str">
        <f t="shared" ref="L6:L18" si="3">IF(G6=B6,"已对数","未核对")</f>
        <v>已对数</v>
      </c>
      <c r="M6" s="6" t="str">
        <f>IFERROR(IF(ABS(K6)&gt;$M$4,"量差过大"," "),"")</f>
        <v> </v>
      </c>
      <c r="O6" s="63" t="s">
        <v>14</v>
      </c>
      <c r="P6" s="64"/>
      <c r="Q6" s="64" t="s">
        <v>15</v>
      </c>
      <c r="R6" s="73">
        <v>18.498</v>
      </c>
    </row>
    <row r="7" customHeight="1" spans="1:18">
      <c r="A7" s="32" t="str">
        <f t="shared" si="0"/>
        <v>已对数</v>
      </c>
      <c r="B7" s="40" t="s">
        <v>16</v>
      </c>
      <c r="C7" s="35"/>
      <c r="D7" s="35" t="s">
        <v>15</v>
      </c>
      <c r="E7" s="36">
        <v>102821</v>
      </c>
      <c r="F7" s="37"/>
      <c r="G7" s="38" t="str">
        <f t="shared" si="1"/>
        <v>挖土方(机械）</v>
      </c>
      <c r="H7" s="39">
        <f t="shared" ref="H7:H25" si="4">IFERROR(VLOOKUP($B7,$O$4:$P$9999,P$4,0),"")</f>
        <v>0</v>
      </c>
      <c r="I7" s="58" t="str">
        <f>IFERROR(VLOOKUP($B7,J1配电电缆,Q$4,0),IFERROR(VLOOKUP($B7,J1照明电线,Q$4,0),IFERROR(VLOOKUP($B7,J2配电电缆,Q$4,0),IFERROR(VLOOKUP($B7,J2照明电线,Q$4,0),IFERROR(VLOOKUP($B7,J3配电电缆,Q$4,0),IFERROR(VLOOKUP($B7,J3照明电线,Q$4,0),""))))))</f>
        <v>m3</v>
      </c>
      <c r="J7" s="59">
        <f t="shared" ref="J7:J25" si="5">IFERROR(1/SUM(SUMIF($O$5:$O$9999,B7,$R$5:$R$9999))^-1,"")</f>
        <v>103823</v>
      </c>
      <c r="K7" s="58">
        <f t="shared" si="2"/>
        <v>-1002</v>
      </c>
      <c r="L7" s="60" t="str">
        <f t="shared" si="3"/>
        <v>已对数</v>
      </c>
      <c r="M7" s="6" t="str">
        <f t="shared" ref="M7:M25" si="6">IFERROR(IF(ABS(K7)&gt;$M$4,"量差过大"," "),"")</f>
        <v>量差过大</v>
      </c>
      <c r="O7" s="63" t="s">
        <v>17</v>
      </c>
      <c r="P7" s="64"/>
      <c r="Q7" s="64" t="s">
        <v>15</v>
      </c>
      <c r="R7" s="73">
        <v>25.15</v>
      </c>
    </row>
    <row r="8" customHeight="1" spans="1:18">
      <c r="A8" s="32" t="str">
        <f t="shared" si="0"/>
        <v>已对数</v>
      </c>
      <c r="B8" s="40" t="s">
        <v>18</v>
      </c>
      <c r="C8" s="35"/>
      <c r="D8" s="35" t="s">
        <v>15</v>
      </c>
      <c r="E8" s="36">
        <v>7311.028</v>
      </c>
      <c r="F8" s="41"/>
      <c r="G8" s="38" t="str">
        <f t="shared" si="1"/>
        <v>挖土方（人工）</v>
      </c>
      <c r="H8" s="39">
        <f t="shared" si="4"/>
        <v>0</v>
      </c>
      <c r="I8" s="58" t="str">
        <f>IFERROR(VLOOKUP($B8,J1配电电缆,Q$4,0),IFERROR(VLOOKUP($B8,J1照明电线,Q$4,0),IFERROR(VLOOKUP($B8,J2配电电缆,Q$4,0),IFERROR(VLOOKUP($B8,J2照明电线,Q$4,0),IFERROR(VLOOKUP($B8,J3配电电缆,Q$4,0),IFERROR(VLOOKUP($B8,J3照明电线,Q$4,0),""))))))</f>
        <v>m3</v>
      </c>
      <c r="J8" s="59">
        <f t="shared" si="5"/>
        <v>7323.23</v>
      </c>
      <c r="K8" s="58">
        <f t="shared" si="2"/>
        <v>-12.2020000000002</v>
      </c>
      <c r="L8" s="60" t="str">
        <f t="shared" si="3"/>
        <v>已对数</v>
      </c>
      <c r="M8" s="6" t="str">
        <f t="shared" si="6"/>
        <v> </v>
      </c>
      <c r="O8" s="63" t="s">
        <v>18</v>
      </c>
      <c r="P8" s="62"/>
      <c r="Q8" s="64" t="s">
        <v>15</v>
      </c>
      <c r="R8" s="73">
        <v>7323.23</v>
      </c>
    </row>
    <row r="9" customHeight="1" spans="1:18">
      <c r="A9" s="32" t="str">
        <f t="shared" si="0"/>
        <v>已对数</v>
      </c>
      <c r="B9" s="40" t="s">
        <v>19</v>
      </c>
      <c r="C9" s="35"/>
      <c r="D9" s="35" t="s">
        <v>15</v>
      </c>
      <c r="E9" s="36">
        <v>29760.228</v>
      </c>
      <c r="F9" s="41"/>
      <c r="G9" s="38" t="str">
        <f t="shared" si="1"/>
        <v>素土回填</v>
      </c>
      <c r="H9" s="39">
        <f t="shared" si="4"/>
        <v>0</v>
      </c>
      <c r="I9" s="58" t="str">
        <f>IFERROR(VLOOKUP($B9,J1配电电缆,Q$4,0),IFERROR(VLOOKUP($B9,J1照明电线,Q$4,0),IFERROR(VLOOKUP($B9,J2配电电缆,Q$4,0),IFERROR(VLOOKUP($B9,J2照明电线,Q$4,0),IFERROR(VLOOKUP($B9,J3配电电缆,Q$4,0),IFERROR(VLOOKUP($B9,J3照明电线,Q$4,0),""))))))</f>
        <v>m3</v>
      </c>
      <c r="J9" s="59">
        <f t="shared" si="5"/>
        <v>29863.2</v>
      </c>
      <c r="K9" s="58">
        <f t="shared" si="2"/>
        <v>-102.972000000002</v>
      </c>
      <c r="L9" s="60" t="str">
        <f t="shared" si="3"/>
        <v>已对数</v>
      </c>
      <c r="M9" s="6" t="str">
        <f t="shared" si="6"/>
        <v>量差过大</v>
      </c>
      <c r="O9" s="63" t="s">
        <v>12</v>
      </c>
      <c r="P9" s="62"/>
      <c r="Q9" s="64" t="s">
        <v>13</v>
      </c>
      <c r="R9" s="73">
        <v>17067.1</v>
      </c>
    </row>
    <row r="10" customHeight="1" spans="1:18">
      <c r="A10" s="32" t="str">
        <f t="shared" si="0"/>
        <v>已对数</v>
      </c>
      <c r="B10" s="40" t="s">
        <v>20</v>
      </c>
      <c r="C10" s="35"/>
      <c r="D10" s="35" t="s">
        <v>15</v>
      </c>
      <c r="E10" s="36">
        <v>161.082</v>
      </c>
      <c r="F10" s="41"/>
      <c r="G10" s="38" t="str">
        <f t="shared" si="1"/>
        <v>桩头处理</v>
      </c>
      <c r="H10" s="39">
        <f t="shared" si="4"/>
        <v>0</v>
      </c>
      <c r="I10" s="58" t="str">
        <f>IFERROR(VLOOKUP($B10,J1配电电缆,Q$4,0),IFERROR(VLOOKUP($B10,J1照明电线,Q$4,0),IFERROR(VLOOKUP($B10,J2配电电缆,Q$4,0),IFERROR(VLOOKUP($B10,J2照明电线,Q$4,0),IFERROR(VLOOKUP($B10,J3配电电缆,Q$4,0),IFERROR(VLOOKUP($B10,J3照明电线,Q$4,0),""))))))</f>
        <v/>
      </c>
      <c r="J10" s="59">
        <f t="shared" si="5"/>
        <v>162</v>
      </c>
      <c r="K10" s="58">
        <f t="shared" si="2"/>
        <v>-0.918000000000006</v>
      </c>
      <c r="L10" s="60" t="str">
        <f t="shared" si="3"/>
        <v>已对数</v>
      </c>
      <c r="M10" s="6" t="str">
        <f t="shared" si="6"/>
        <v> </v>
      </c>
      <c r="O10" s="63" t="s">
        <v>16</v>
      </c>
      <c r="P10" s="62"/>
      <c r="Q10" s="64" t="s">
        <v>15</v>
      </c>
      <c r="R10" s="73">
        <v>103823</v>
      </c>
    </row>
    <row r="11" customHeight="1" spans="1:18">
      <c r="A11" s="32" t="str">
        <f t="shared" si="0"/>
        <v>已对数</v>
      </c>
      <c r="B11" s="40" t="s">
        <v>21</v>
      </c>
      <c r="C11" s="35"/>
      <c r="D11" s="35" t="s">
        <v>15</v>
      </c>
      <c r="E11" s="36">
        <v>3635.127</v>
      </c>
      <c r="F11" s="41"/>
      <c r="G11" s="38" t="str">
        <f t="shared" si="1"/>
        <v>2：8灰土回填</v>
      </c>
      <c r="H11" s="39">
        <f t="shared" si="4"/>
        <v>0</v>
      </c>
      <c r="I11" s="58" t="str">
        <f>IFERROR(VLOOKUP($B11,J1配电电缆,Q$4,0),IFERROR(VLOOKUP($B11,J1照明电线,Q$4,0),IFERROR(VLOOKUP($B11,J2配电电缆,Q$4,0),IFERROR(VLOOKUP($B11,J2照明电线,Q$4,0),IFERROR(VLOOKUP($B11,J3配电电缆,Q$4,0),IFERROR(VLOOKUP($B11,J3照明电线,Q$4,0),""))))))</f>
        <v/>
      </c>
      <c r="J11" s="59">
        <f t="shared" si="5"/>
        <v>3649</v>
      </c>
      <c r="K11" s="58">
        <f t="shared" si="2"/>
        <v>-13.8729999999996</v>
      </c>
      <c r="L11" s="60" t="str">
        <f t="shared" si="3"/>
        <v>已对数</v>
      </c>
      <c r="M11" s="6" t="str">
        <f t="shared" si="6"/>
        <v> </v>
      </c>
      <c r="O11" s="63" t="s">
        <v>14</v>
      </c>
      <c r="P11" s="64"/>
      <c r="Q11" s="64" t="s">
        <v>15</v>
      </c>
      <c r="R11" s="73">
        <v>18.498</v>
      </c>
    </row>
    <row r="12" customHeight="1" spans="1:18">
      <c r="A12" s="32" t="str">
        <f t="shared" si="0"/>
        <v>已对数</v>
      </c>
      <c r="B12" s="40" t="s">
        <v>22</v>
      </c>
      <c r="C12" s="35"/>
      <c r="D12" s="35" t="s">
        <v>15</v>
      </c>
      <c r="E12" s="36">
        <v>461.533</v>
      </c>
      <c r="F12" s="41"/>
      <c r="G12" s="38" t="str">
        <f t="shared" si="1"/>
        <v>支护3：7灰土回填</v>
      </c>
      <c r="H12" s="39">
        <f t="shared" si="4"/>
        <v>0</v>
      </c>
      <c r="I12" s="58" t="str">
        <f>IFERROR(VLOOKUP($B12,J1配电电缆,Q$4,0),IFERROR(VLOOKUP($B12,J1照明电线,Q$4,0),IFERROR(VLOOKUP($B12,J2配电电缆,Q$4,0),IFERROR(VLOOKUP($B12,J2照明电线,Q$4,0),IFERROR(VLOOKUP($B12,J3配电电缆,Q$4,0),IFERROR(VLOOKUP($B12,J3照明电线,Q$4,0),""))))))</f>
        <v/>
      </c>
      <c r="J12" s="59">
        <f t="shared" si="5"/>
        <v>92.4</v>
      </c>
      <c r="K12" s="58">
        <f t="shared" si="2"/>
        <v>369.133</v>
      </c>
      <c r="L12" s="60" t="str">
        <f t="shared" si="3"/>
        <v>已对数</v>
      </c>
      <c r="M12" s="6" t="str">
        <f t="shared" si="6"/>
        <v>量差过大</v>
      </c>
      <c r="O12" s="63" t="s">
        <v>17</v>
      </c>
      <c r="P12" s="64"/>
      <c r="Q12" s="64" t="s">
        <v>15</v>
      </c>
      <c r="R12" s="73">
        <v>25.15</v>
      </c>
    </row>
    <row r="13" customHeight="1" spans="1:18">
      <c r="A13" s="32" t="str">
        <f t="shared" si="0"/>
        <v>未核对</v>
      </c>
      <c r="B13" s="33" t="s">
        <v>23</v>
      </c>
      <c r="C13" s="34"/>
      <c r="D13" s="35" t="s">
        <v>24</v>
      </c>
      <c r="E13" s="42"/>
      <c r="F13" s="41"/>
      <c r="G13" s="38" t="str">
        <f t="shared" si="1"/>
        <v>无对应数据</v>
      </c>
      <c r="H13" s="39" t="str">
        <f t="shared" si="4"/>
        <v/>
      </c>
      <c r="I13" s="58" t="str">
        <f>IFERROR(VLOOKUP($B13,J1配电电缆,Q$4,0),IFERROR(VLOOKUP($B13,J1照明电线,Q$4,0),IFERROR(VLOOKUP($B13,J2配电电缆,Q$4,0),IFERROR(VLOOKUP($B13,J2照明电线,Q$4,0),IFERROR(VLOOKUP($B13,J3配电电缆,Q$4,0),IFERROR(VLOOKUP($B13,J3照明电线,Q$4,0),""))))))</f>
        <v/>
      </c>
      <c r="J13" s="59" t="str">
        <f t="shared" si="5"/>
        <v/>
      </c>
      <c r="K13" s="58" t="str">
        <f t="shared" si="2"/>
        <v/>
      </c>
      <c r="L13" s="60" t="str">
        <f t="shared" si="3"/>
        <v>未核对</v>
      </c>
      <c r="M13" s="6" t="str">
        <f t="shared" si="6"/>
        <v/>
      </c>
      <c r="O13" s="63" t="s">
        <v>25</v>
      </c>
      <c r="P13" s="62"/>
      <c r="Q13" s="64" t="s">
        <v>15</v>
      </c>
      <c r="R13" s="73">
        <v>941.3</v>
      </c>
    </row>
    <row r="14" customHeight="1" spans="1:18">
      <c r="A14" s="32" t="str">
        <f t="shared" si="0"/>
        <v>已对数</v>
      </c>
      <c r="B14" s="40" t="s">
        <v>25</v>
      </c>
      <c r="C14" s="35"/>
      <c r="D14" s="35" t="s">
        <v>15</v>
      </c>
      <c r="E14" s="36">
        <v>934.3</v>
      </c>
      <c r="F14" s="41"/>
      <c r="G14" s="38" t="str">
        <f t="shared" si="1"/>
        <v>C20素砼垫层</v>
      </c>
      <c r="H14" s="39">
        <f t="shared" si="4"/>
        <v>0</v>
      </c>
      <c r="I14" s="58" t="str">
        <f>IFERROR(VLOOKUP($B14,J1配电电缆,Q$4,0),IFERROR(VLOOKUP($B14,J1照明电线,Q$4,0),IFERROR(VLOOKUP($B14,J2配电电缆,Q$4,0),IFERROR(VLOOKUP($B14,J2照明电线,Q$4,0),IFERROR(VLOOKUP($B14,J3配电电缆,Q$4,0),IFERROR(VLOOKUP($B14,J3照明电线,Q$4,0),""))))))</f>
        <v>m3</v>
      </c>
      <c r="J14" s="59">
        <f t="shared" si="5"/>
        <v>941.3</v>
      </c>
      <c r="K14" s="58">
        <f t="shared" si="2"/>
        <v>-7</v>
      </c>
      <c r="L14" s="60" t="str">
        <f t="shared" si="3"/>
        <v>已对数</v>
      </c>
      <c r="M14" s="6" t="str">
        <f t="shared" si="6"/>
        <v> </v>
      </c>
      <c r="O14" s="63" t="s">
        <v>26</v>
      </c>
      <c r="P14" s="62"/>
      <c r="Q14" s="64" t="s">
        <v>15</v>
      </c>
      <c r="R14" s="73">
        <v>3653.3</v>
      </c>
    </row>
    <row r="15" customHeight="1" spans="1:18">
      <c r="A15" s="32" t="str">
        <f t="shared" si="0"/>
        <v>已对数</v>
      </c>
      <c r="B15" s="40" t="s">
        <v>26</v>
      </c>
      <c r="C15" s="35"/>
      <c r="D15" s="35" t="s">
        <v>15</v>
      </c>
      <c r="E15" s="36">
        <v>3653.3</v>
      </c>
      <c r="F15" s="37"/>
      <c r="G15" s="38" t="str">
        <f t="shared" si="1"/>
        <v>C35P6现浇混凝土筏板基础</v>
      </c>
      <c r="H15" s="39">
        <f t="shared" si="4"/>
        <v>0</v>
      </c>
      <c r="I15" s="58" t="str">
        <f>IFERROR(VLOOKUP($B15,J1配电电缆,Q$4,0),IFERROR(VLOOKUP($B15,J1照明电线,Q$4,0),IFERROR(VLOOKUP($B15,J2配电电缆,Q$4,0),IFERROR(VLOOKUP($B15,J2照明电线,Q$4,0),IFERROR(VLOOKUP($B15,J3配电电缆,Q$4,0),IFERROR(VLOOKUP($B15,J3照明电线,Q$4,0),""))))))</f>
        <v>m3</v>
      </c>
      <c r="J15" s="59">
        <f t="shared" si="5"/>
        <v>3653.3</v>
      </c>
      <c r="K15" s="58">
        <f t="shared" si="2"/>
        <v>0</v>
      </c>
      <c r="L15" s="60" t="str">
        <f t="shared" si="3"/>
        <v>已对数</v>
      </c>
      <c r="M15" s="6" t="str">
        <f t="shared" si="6"/>
        <v> </v>
      </c>
      <c r="O15" s="63" t="s">
        <v>27</v>
      </c>
      <c r="P15" s="62"/>
      <c r="Q15" s="64" t="s">
        <v>15</v>
      </c>
      <c r="R15" s="73">
        <v>369.6</v>
      </c>
    </row>
    <row r="16" customHeight="1" spans="1:18">
      <c r="A16" s="32" t="str">
        <f t="shared" si="0"/>
        <v>已对数</v>
      </c>
      <c r="B16" s="40" t="s">
        <v>27</v>
      </c>
      <c r="C16" s="35"/>
      <c r="D16" s="35" t="s">
        <v>15</v>
      </c>
      <c r="E16" s="36">
        <v>375.18</v>
      </c>
      <c r="F16" s="41"/>
      <c r="G16" s="38" t="str">
        <f t="shared" si="1"/>
        <v>C35P6现浇混凝土基础梁</v>
      </c>
      <c r="H16" s="39">
        <f t="shared" si="4"/>
        <v>0</v>
      </c>
      <c r="I16" s="58" t="str">
        <f>IFERROR(VLOOKUP($B16,J1配电电缆,Q$4,0),IFERROR(VLOOKUP($B16,J1照明电线,Q$4,0),IFERROR(VLOOKUP($B16,J2配电电缆,Q$4,0),IFERROR(VLOOKUP($B16,J2照明电线,Q$4,0),IFERROR(VLOOKUP($B16,J3配电电缆,Q$4,0),IFERROR(VLOOKUP($B16,J3照明电线,Q$4,0),""))))))</f>
        <v>m3</v>
      </c>
      <c r="J16" s="59">
        <f t="shared" si="5"/>
        <v>369.6</v>
      </c>
      <c r="K16" s="58">
        <f t="shared" si="2"/>
        <v>5.57999999999998</v>
      </c>
      <c r="L16" s="60" t="str">
        <f t="shared" si="3"/>
        <v>已对数</v>
      </c>
      <c r="M16" s="6" t="str">
        <f t="shared" si="6"/>
        <v> </v>
      </c>
      <c r="O16" s="63" t="s">
        <v>28</v>
      </c>
      <c r="P16" s="62"/>
      <c r="Q16" s="64" t="s">
        <v>15</v>
      </c>
      <c r="R16" s="73">
        <v>96.63</v>
      </c>
    </row>
    <row r="17" customHeight="1" spans="1:18">
      <c r="A17" s="32" t="str">
        <f t="shared" si="0"/>
        <v>已对数</v>
      </c>
      <c r="B17" s="40" t="s">
        <v>28</v>
      </c>
      <c r="C17" s="35"/>
      <c r="D17" s="35" t="s">
        <v>15</v>
      </c>
      <c r="E17" s="36">
        <v>95.06</v>
      </c>
      <c r="F17" s="37"/>
      <c r="G17" s="38" t="str">
        <f t="shared" si="1"/>
        <v>C35P6现浇混凝土集水坑</v>
      </c>
      <c r="H17" s="39">
        <f t="shared" si="4"/>
        <v>0</v>
      </c>
      <c r="I17" s="58" t="str">
        <f>IFERROR(VLOOKUP($B17,J1配电电缆,Q$4,0),IFERROR(VLOOKUP($B17,J1照明电线,Q$4,0),IFERROR(VLOOKUP($B17,J2配电电缆,Q$4,0),IFERROR(VLOOKUP($B17,J2照明电线,Q$4,0),IFERROR(VLOOKUP($B17,J3配电电缆,Q$4,0),IFERROR(VLOOKUP($B17,J3照明电线,Q$4,0),""))))))</f>
        <v>m3</v>
      </c>
      <c r="J17" s="59">
        <f t="shared" si="5"/>
        <v>96.63</v>
      </c>
      <c r="K17" s="58">
        <f t="shared" si="2"/>
        <v>-1.56999999999999</v>
      </c>
      <c r="L17" s="60" t="str">
        <f t="shared" si="3"/>
        <v>已对数</v>
      </c>
      <c r="M17" s="6" t="str">
        <f t="shared" si="6"/>
        <v> </v>
      </c>
      <c r="O17" s="63" t="s">
        <v>29</v>
      </c>
      <c r="P17" s="62"/>
      <c r="Q17" s="64" t="s">
        <v>15</v>
      </c>
      <c r="R17" s="73">
        <v>703.56</v>
      </c>
    </row>
    <row r="18" customHeight="1" spans="1:18">
      <c r="A18" s="32" t="str">
        <f t="shared" si="0"/>
        <v>已对数</v>
      </c>
      <c r="B18" s="40" t="s">
        <v>29</v>
      </c>
      <c r="C18" s="35"/>
      <c r="D18" s="35" t="s">
        <v>15</v>
      </c>
      <c r="E18" s="36">
        <v>702.92</v>
      </c>
      <c r="F18" s="41"/>
      <c r="G18" s="38" t="str">
        <f t="shared" si="1"/>
        <v>C35P6现浇混凝土桩承台</v>
      </c>
      <c r="H18" s="39">
        <f t="shared" si="4"/>
        <v>0</v>
      </c>
      <c r="I18" s="58" t="str">
        <f>IFERROR(VLOOKUP($B18,J1配电电缆,Q$4,0),IFERROR(VLOOKUP($B18,J1照明电线,Q$4,0),IFERROR(VLOOKUP($B18,J2配电电缆,Q$4,0),IFERROR(VLOOKUP($B18,J2照明电线,Q$4,0),IFERROR(VLOOKUP($B18,J3配电电缆,Q$4,0),IFERROR(VLOOKUP($B18,J3照明电线,Q$4,0),""))))))</f>
        <v>m3</v>
      </c>
      <c r="J18" s="59">
        <f t="shared" si="5"/>
        <v>703.56</v>
      </c>
      <c r="K18" s="58">
        <f t="shared" si="2"/>
        <v>-0.639999999999986</v>
      </c>
      <c r="L18" s="60" t="str">
        <f t="shared" si="3"/>
        <v>已对数</v>
      </c>
      <c r="M18" s="6" t="str">
        <f t="shared" si="6"/>
        <v> </v>
      </c>
      <c r="O18" s="63" t="s">
        <v>19</v>
      </c>
      <c r="P18" s="62"/>
      <c r="Q18" s="64" t="s">
        <v>15</v>
      </c>
      <c r="R18" s="73">
        <v>29863.2</v>
      </c>
    </row>
    <row r="19" customHeight="1" spans="1:18">
      <c r="A19" s="32" t="str">
        <f t="shared" ref="A19:A25" si="7">IF(B19=G19,"已对数","未核对")</f>
        <v>未核对</v>
      </c>
      <c r="B19" s="40" t="s">
        <v>30</v>
      </c>
      <c r="C19" s="35"/>
      <c r="D19" s="35" t="s">
        <v>15</v>
      </c>
      <c r="E19" s="36">
        <v>136.5</v>
      </c>
      <c r="F19" s="41"/>
      <c r="G19" s="38" t="str">
        <f t="shared" si="1"/>
        <v>无对应数据</v>
      </c>
      <c r="H19" s="39" t="str">
        <f t="shared" si="4"/>
        <v/>
      </c>
      <c r="I19" s="58" t="str">
        <f>IFERROR(VLOOKUP($B19,J1配电电缆,Q$4,0),IFERROR(VLOOKUP($B19,J1照明电线,Q$4,0),IFERROR(VLOOKUP($B19,J2配电电缆,Q$4,0),IFERROR(VLOOKUP($B19,J2照明电线,Q$4,0),IFERROR(VLOOKUP($B19,J3配电电缆,Q$4,0),IFERROR(VLOOKUP($B19,J3照明电线,Q$4,0),""))))))</f>
        <v/>
      </c>
      <c r="J19" s="59" t="str">
        <f t="shared" si="5"/>
        <v/>
      </c>
      <c r="K19" s="58" t="str">
        <f t="shared" ref="K19:K25" si="8">IFERROR(E19-J19,"")</f>
        <v/>
      </c>
      <c r="L19" s="60" t="str">
        <f t="shared" ref="L19:L25" si="9">IF(G19=B19,"已对数","未核对")</f>
        <v>未核对</v>
      </c>
      <c r="M19" s="6" t="str">
        <f t="shared" si="6"/>
        <v/>
      </c>
      <c r="O19" s="63" t="s">
        <v>31</v>
      </c>
      <c r="P19" s="65"/>
      <c r="Q19" s="64" t="s">
        <v>15</v>
      </c>
      <c r="R19" s="73"/>
    </row>
    <row r="20" customHeight="1" spans="1:18">
      <c r="A20" s="32" t="str">
        <f t="shared" si="7"/>
        <v>未核对</v>
      </c>
      <c r="B20" s="40" t="s">
        <v>32</v>
      </c>
      <c r="C20" s="35"/>
      <c r="D20" s="35" t="s">
        <v>15</v>
      </c>
      <c r="E20" s="36">
        <v>577.4562</v>
      </c>
      <c r="F20" s="41"/>
      <c r="G20" s="38" t="str">
        <f t="shared" si="1"/>
        <v>无对应数据</v>
      </c>
      <c r="H20" s="39" t="str">
        <f t="shared" si="4"/>
        <v/>
      </c>
      <c r="I20" s="58" t="str">
        <f>IFERROR(VLOOKUP($B20,J1配电电缆,Q$4,0),IFERROR(VLOOKUP($B20,J1照明电线,Q$4,0),IFERROR(VLOOKUP($B20,J2配电电缆,Q$4,0),IFERROR(VLOOKUP($B20,J2照明电线,Q$4,0),IFERROR(VLOOKUP($B20,J3配电电缆,Q$4,0),IFERROR(VLOOKUP($B20,J3照明电线,Q$4,0),""))))))</f>
        <v/>
      </c>
      <c r="J20" s="59" t="str">
        <f t="shared" si="5"/>
        <v/>
      </c>
      <c r="K20" s="58" t="str">
        <f t="shared" si="8"/>
        <v/>
      </c>
      <c r="L20" s="60" t="str">
        <f t="shared" si="9"/>
        <v>未核对</v>
      </c>
      <c r="M20" s="6" t="str">
        <f t="shared" si="6"/>
        <v/>
      </c>
      <c r="O20" s="63" t="s">
        <v>14</v>
      </c>
      <c r="P20" s="65"/>
      <c r="Q20" s="64" t="s">
        <v>15</v>
      </c>
      <c r="R20" s="73">
        <v>577.4562</v>
      </c>
    </row>
    <row r="21" customHeight="1" spans="1:18">
      <c r="A21" s="32" t="str">
        <f t="shared" si="7"/>
        <v>未核对</v>
      </c>
      <c r="B21" s="40" t="s">
        <v>33</v>
      </c>
      <c r="C21" s="35"/>
      <c r="D21" s="35" t="s">
        <v>15</v>
      </c>
      <c r="E21" s="36">
        <v>359.3</v>
      </c>
      <c r="F21" s="41"/>
      <c r="G21" s="38" t="str">
        <f t="shared" si="1"/>
        <v>无对应数据</v>
      </c>
      <c r="H21" s="39" t="str">
        <f t="shared" si="4"/>
        <v/>
      </c>
      <c r="I21" s="58" t="str">
        <f>IFERROR(VLOOKUP($B21,J1配电电缆,Q$4,0),IFERROR(VLOOKUP($B21,J1照明电线,Q$4,0),IFERROR(VLOOKUP($B21,J2配电电缆,Q$4,0),IFERROR(VLOOKUP($B21,J2照明电线,Q$4,0),IFERROR(VLOOKUP($B21,J3配电电缆,Q$4,0),IFERROR(VLOOKUP($B21,J3照明电线,Q$4,0),""))))))</f>
        <v/>
      </c>
      <c r="J21" s="59" t="str">
        <f t="shared" si="5"/>
        <v/>
      </c>
      <c r="K21" s="58" t="str">
        <f t="shared" si="8"/>
        <v/>
      </c>
      <c r="L21" s="60" t="str">
        <f t="shared" si="9"/>
        <v>未核对</v>
      </c>
      <c r="M21" s="6" t="str">
        <f t="shared" si="6"/>
        <v/>
      </c>
      <c r="O21" s="63" t="s">
        <v>20</v>
      </c>
      <c r="P21" s="62"/>
      <c r="Q21" s="64" t="s">
        <v>15</v>
      </c>
      <c r="R21" s="73">
        <v>162</v>
      </c>
    </row>
    <row r="22" customHeight="1" spans="1:18">
      <c r="A22" s="32" t="str">
        <f t="shared" si="7"/>
        <v>未核对</v>
      </c>
      <c r="B22" s="40" t="s">
        <v>34</v>
      </c>
      <c r="C22" s="35"/>
      <c r="D22" s="35" t="s">
        <v>15</v>
      </c>
      <c r="E22" s="36">
        <v>1008.0752</v>
      </c>
      <c r="F22" s="41"/>
      <c r="G22" s="38" t="str">
        <f t="shared" si="1"/>
        <v>无对应数据</v>
      </c>
      <c r="H22" s="39" t="str">
        <f t="shared" si="4"/>
        <v/>
      </c>
      <c r="I22" s="58" t="str">
        <f>IFERROR(VLOOKUP($B22,J1配电电缆,Q$4,0),IFERROR(VLOOKUP($B22,J1照明电线,Q$4,0),IFERROR(VLOOKUP($B22,J2配电电缆,Q$4,0),IFERROR(VLOOKUP($B22,J2照明电线,Q$4,0),IFERROR(VLOOKUP($B22,J3配电电缆,Q$4,0),IFERROR(VLOOKUP($B22,J3照明电线,Q$4,0),""))))))</f>
        <v/>
      </c>
      <c r="J22" s="59" t="str">
        <f t="shared" si="5"/>
        <v/>
      </c>
      <c r="K22" s="58" t="str">
        <f t="shared" si="8"/>
        <v/>
      </c>
      <c r="L22" s="60" t="str">
        <f t="shared" si="9"/>
        <v>未核对</v>
      </c>
      <c r="M22" s="6" t="str">
        <f t="shared" si="6"/>
        <v/>
      </c>
      <c r="O22" s="63" t="s">
        <v>21</v>
      </c>
      <c r="P22" s="62"/>
      <c r="Q22" s="64" t="s">
        <v>15</v>
      </c>
      <c r="R22" s="73">
        <v>3649</v>
      </c>
    </row>
    <row r="23" customHeight="1" spans="1:18">
      <c r="A23" s="32" t="str">
        <f t="shared" si="7"/>
        <v>已对数</v>
      </c>
      <c r="B23" s="40" t="s">
        <v>31</v>
      </c>
      <c r="C23" s="35"/>
      <c r="D23" s="35" t="s">
        <v>15</v>
      </c>
      <c r="E23" s="36">
        <v>64.17</v>
      </c>
      <c r="F23" s="41"/>
      <c r="G23" s="38" t="str">
        <f t="shared" si="1"/>
        <v>C35现浇混凝土直形墙（300mm）</v>
      </c>
      <c r="H23" s="39">
        <f t="shared" si="4"/>
        <v>0</v>
      </c>
      <c r="I23" s="58" t="str">
        <f>IFERROR(VLOOKUP($B23,J1配电电缆,Q$4,0),IFERROR(VLOOKUP($B23,J1照明电线,Q$4,0),IFERROR(VLOOKUP($B23,J2配电电缆,Q$4,0),IFERROR(VLOOKUP($B23,J2照明电线,Q$4,0),IFERROR(VLOOKUP($B23,J3配电电缆,Q$4,0),IFERROR(VLOOKUP($B23,J3照明电线,Q$4,0),""))))))</f>
        <v/>
      </c>
      <c r="J23" s="59" t="str">
        <f t="shared" si="5"/>
        <v/>
      </c>
      <c r="K23" s="58" t="str">
        <f t="shared" si="8"/>
        <v/>
      </c>
      <c r="L23" s="60" t="str">
        <f t="shared" si="9"/>
        <v>已对数</v>
      </c>
      <c r="M23" s="6" t="str">
        <f t="shared" si="6"/>
        <v/>
      </c>
      <c r="O23" s="63" t="s">
        <v>22</v>
      </c>
      <c r="P23" s="62"/>
      <c r="Q23" s="64" t="s">
        <v>15</v>
      </c>
      <c r="R23" s="73">
        <v>46.2</v>
      </c>
    </row>
    <row r="24" customHeight="1" spans="1:18">
      <c r="A24" s="32" t="str">
        <f t="shared" si="7"/>
        <v>已对数</v>
      </c>
      <c r="B24" s="40" t="s">
        <v>14</v>
      </c>
      <c r="C24" s="35"/>
      <c r="D24" s="35" t="s">
        <v>15</v>
      </c>
      <c r="E24" s="36">
        <v>18.498</v>
      </c>
      <c r="F24" s="41"/>
      <c r="G24" s="38" t="str">
        <f t="shared" si="1"/>
        <v>C35P6现浇混凝土直形墙（200mm）</v>
      </c>
      <c r="H24" s="39">
        <f t="shared" si="4"/>
        <v>0</v>
      </c>
      <c r="I24" s="58" t="str">
        <f>IFERROR(VLOOKUP($B24,J1配电电缆,Q$4,0),IFERROR(VLOOKUP($B24,J1照明电线,Q$4,0),IFERROR(VLOOKUP($B24,J2配电电缆,Q$4,0),IFERROR(VLOOKUP($B24,J2照明电线,Q$4,0),IFERROR(VLOOKUP($B24,J3配电电缆,Q$4,0),IFERROR(VLOOKUP($B24,J3照明电线,Q$4,0),""))))))</f>
        <v>m3</v>
      </c>
      <c r="J24" s="59">
        <f t="shared" si="5"/>
        <v>614.4522</v>
      </c>
      <c r="K24" s="58">
        <f t="shared" si="8"/>
        <v>-595.9542</v>
      </c>
      <c r="L24" s="60" t="str">
        <f t="shared" si="9"/>
        <v>已对数</v>
      </c>
      <c r="M24" s="6" t="str">
        <f t="shared" si="6"/>
        <v>量差过大</v>
      </c>
      <c r="O24" s="63" t="s">
        <v>22</v>
      </c>
      <c r="P24" s="62"/>
      <c r="Q24" s="64" t="s">
        <v>15</v>
      </c>
      <c r="R24" s="73">
        <v>46.2</v>
      </c>
    </row>
    <row r="25" customHeight="1" spans="1:18">
      <c r="A25" s="43" t="str">
        <f t="shared" si="7"/>
        <v>已对数</v>
      </c>
      <c r="B25" s="44" t="s">
        <v>17</v>
      </c>
      <c r="C25" s="45"/>
      <c r="D25" s="45" t="s">
        <v>15</v>
      </c>
      <c r="E25" s="46">
        <v>25.15</v>
      </c>
      <c r="F25" s="41"/>
      <c r="G25" s="47" t="str">
        <f t="shared" si="1"/>
        <v>C35现浇混凝土直形墙（200mm）</v>
      </c>
      <c r="H25" s="48">
        <f t="shared" si="4"/>
        <v>0</v>
      </c>
      <c r="I25" s="66" t="str">
        <f>IFERROR(VLOOKUP($B25,J1配电电缆,Q$4,0),IFERROR(VLOOKUP($B25,J1照明电线,Q$4,0),IFERROR(VLOOKUP($B25,J2配电电缆,Q$4,0),IFERROR(VLOOKUP($B25,J2照明电线,Q$4,0),IFERROR(VLOOKUP($B25,J3配电电缆,Q$4,0),IFERROR(VLOOKUP($B25,J3照明电线,Q$4,0),""))))))</f>
        <v>m3</v>
      </c>
      <c r="J25" s="67">
        <f t="shared" si="5"/>
        <v>125.75</v>
      </c>
      <c r="K25" s="66">
        <f t="shared" si="8"/>
        <v>-100.6</v>
      </c>
      <c r="L25" s="68" t="str">
        <f t="shared" si="9"/>
        <v>已对数</v>
      </c>
      <c r="M25" s="6" t="str">
        <f t="shared" si="6"/>
        <v>量差过大</v>
      </c>
      <c r="O25" s="63" t="s">
        <v>17</v>
      </c>
      <c r="P25" s="64"/>
      <c r="Q25" s="64" t="s">
        <v>15</v>
      </c>
      <c r="R25" s="73">
        <v>25.15</v>
      </c>
    </row>
    <row r="26" customHeight="1" spans="15:18">
      <c r="O26" s="63" t="s">
        <v>17</v>
      </c>
      <c r="P26" s="64"/>
      <c r="Q26" s="64" t="s">
        <v>15</v>
      </c>
      <c r="R26" s="73">
        <v>25.15</v>
      </c>
    </row>
    <row r="27" customHeight="1" spans="15:18">
      <c r="O27" s="63" t="s">
        <v>17</v>
      </c>
      <c r="P27" s="64"/>
      <c r="Q27" s="64" t="s">
        <v>15</v>
      </c>
      <c r="R27" s="73">
        <v>25.15</v>
      </c>
    </row>
  </sheetData>
  <sheetProtection sheet="1" objects="1"/>
  <mergeCells count="7">
    <mergeCell ref="A1:M1"/>
    <mergeCell ref="O1:R1"/>
    <mergeCell ref="A2:E2"/>
    <mergeCell ref="G2:L2"/>
    <mergeCell ref="O2:R2"/>
    <mergeCell ref="A3:A4"/>
    <mergeCell ref="L3:L4"/>
  </mergeCells>
  <conditionalFormatting sqref="D5">
    <cfRule type="expression" dxfId="0" priority="63">
      <formula>$F5=100%</formula>
    </cfRule>
  </conditionalFormatting>
  <conditionalFormatting sqref="E5">
    <cfRule type="expression" dxfId="0" priority="61">
      <formula>$F5=100%</formula>
    </cfRule>
  </conditionalFormatting>
  <conditionalFormatting sqref="K5">
    <cfRule type="expression" dxfId="1" priority="41">
      <formula>$K5&gt;0</formula>
    </cfRule>
    <cfRule type="expression" dxfId="2" priority="40">
      <formula>$K5&lt;0</formula>
    </cfRule>
  </conditionalFormatting>
  <conditionalFormatting sqref="Q5">
    <cfRule type="expression" dxfId="0" priority="57">
      <formula>$F5=100%</formula>
    </cfRule>
  </conditionalFormatting>
  <conditionalFormatting sqref="Q8">
    <cfRule type="expression" dxfId="0" priority="56">
      <formula>$F8=100%</formula>
    </cfRule>
  </conditionalFormatting>
  <conditionalFormatting sqref="R8">
    <cfRule type="expression" dxfId="0" priority="55">
      <formula>$F8=100%</formula>
    </cfRule>
  </conditionalFormatting>
  <conditionalFormatting sqref="O18">
    <cfRule type="expression" dxfId="0" priority="23">
      <formula>$F8=100%</formula>
    </cfRule>
  </conditionalFormatting>
  <conditionalFormatting sqref="Q18">
    <cfRule type="expression" dxfId="0" priority="24">
      <formula>$F8=100%</formula>
    </cfRule>
  </conditionalFormatting>
  <conditionalFormatting sqref="R18">
    <cfRule type="expression" dxfId="0" priority="25">
      <formula>$F8=100%</formula>
    </cfRule>
  </conditionalFormatting>
  <conditionalFormatting sqref="O25">
    <cfRule type="expression" dxfId="0" priority="11">
      <formula>$F34=100%</formula>
    </cfRule>
  </conditionalFormatting>
  <conditionalFormatting sqref="P25">
    <cfRule type="expression" dxfId="0" priority="12">
      <formula>$F34=100%</formula>
    </cfRule>
  </conditionalFormatting>
  <conditionalFormatting sqref="Q25">
    <cfRule type="expression" dxfId="0" priority="10">
      <formula>$F34=100%</formula>
    </cfRule>
  </conditionalFormatting>
  <conditionalFormatting sqref="R25">
    <cfRule type="expression" dxfId="0" priority="9">
      <formula>$F34=100%</formula>
    </cfRule>
  </conditionalFormatting>
  <conditionalFormatting sqref="O26">
    <cfRule type="expression" dxfId="0" priority="7">
      <formula>$F35=100%</formula>
    </cfRule>
  </conditionalFormatting>
  <conditionalFormatting sqref="P26">
    <cfRule type="expression" dxfId="0" priority="8">
      <formula>$F35=100%</formula>
    </cfRule>
  </conditionalFormatting>
  <conditionalFormatting sqref="Q26">
    <cfRule type="expression" dxfId="0" priority="6">
      <formula>$F35=100%</formula>
    </cfRule>
  </conditionalFormatting>
  <conditionalFormatting sqref="R26">
    <cfRule type="expression" dxfId="0" priority="5">
      <formula>$F35=100%</formula>
    </cfRule>
  </conditionalFormatting>
  <conditionalFormatting sqref="O27">
    <cfRule type="expression" dxfId="0" priority="3">
      <formula>$F36=100%</formula>
    </cfRule>
  </conditionalFormatting>
  <conditionalFormatting sqref="P27">
    <cfRule type="expression" dxfId="0" priority="4">
      <formula>$F36=100%</formula>
    </cfRule>
  </conditionalFormatting>
  <conditionalFormatting sqref="Q27">
    <cfRule type="expression" dxfId="0" priority="2">
      <formula>$F36=100%</formula>
    </cfRule>
  </conditionalFormatting>
  <conditionalFormatting sqref="R27">
    <cfRule type="expression" dxfId="0" priority="1">
      <formula>$F36=100%</formula>
    </cfRule>
  </conditionalFormatting>
  <conditionalFormatting sqref="B5:B18">
    <cfRule type="expression" dxfId="0" priority="59">
      <formula>$F5=100%</formula>
    </cfRule>
  </conditionalFormatting>
  <conditionalFormatting sqref="B19:B25">
    <cfRule type="expression" dxfId="0" priority="54">
      <formula>$F19=100%</formula>
    </cfRule>
  </conditionalFormatting>
  <conditionalFormatting sqref="C5:C25">
    <cfRule type="expression" dxfId="0" priority="64">
      <formula>$F5=100%</formula>
    </cfRule>
  </conditionalFormatting>
  <conditionalFormatting sqref="D6:D18">
    <cfRule type="expression" dxfId="0" priority="62">
      <formula>$F6=100%</formula>
    </cfRule>
  </conditionalFormatting>
  <conditionalFormatting sqref="D19:D25">
    <cfRule type="expression" dxfId="0" priority="52">
      <formula>$F19=100%</formula>
    </cfRule>
  </conditionalFormatting>
  <conditionalFormatting sqref="E6:E18">
    <cfRule type="expression" dxfId="0" priority="60">
      <formula>$F6=100%</formula>
    </cfRule>
  </conditionalFormatting>
  <conditionalFormatting sqref="E19:E25">
    <cfRule type="expression" dxfId="0" priority="51">
      <formula>$F19=100%</formula>
    </cfRule>
  </conditionalFormatting>
  <conditionalFormatting sqref="K6:K25">
    <cfRule type="expression" dxfId="2" priority="36">
      <formula>$K6&lt;0</formula>
    </cfRule>
    <cfRule type="expression" dxfId="1" priority="37">
      <formula>$K6&gt;0</formula>
    </cfRule>
  </conditionalFormatting>
  <conditionalFormatting sqref="O6:O7">
    <cfRule type="expression" dxfId="0" priority="28">
      <formula>$F15=100%</formula>
    </cfRule>
  </conditionalFormatting>
  <conditionalFormatting sqref="O9:O10">
    <cfRule type="expression" dxfId="0" priority="32">
      <formula>$F9=100%</formula>
    </cfRule>
  </conditionalFormatting>
  <conditionalFormatting sqref="O11:O12">
    <cfRule type="expression" dxfId="0" priority="15">
      <formula>$F20=100%</formula>
    </cfRule>
  </conditionalFormatting>
  <conditionalFormatting sqref="O13:O17">
    <cfRule type="expression" dxfId="0" priority="22">
      <formula>$F13=100%</formula>
    </cfRule>
  </conditionalFormatting>
  <conditionalFormatting sqref="O19:O20">
    <cfRule type="expression" dxfId="0" priority="19">
      <formula>$F18=100%</formula>
    </cfRule>
  </conditionalFormatting>
  <conditionalFormatting sqref="O21:O24">
    <cfRule type="expression" dxfId="0" priority="35">
      <formula>$F21=100%</formula>
    </cfRule>
  </conditionalFormatting>
  <conditionalFormatting sqref="P6:P7">
    <cfRule type="expression" dxfId="0" priority="29">
      <formula>$F15=100%</formula>
    </cfRule>
  </conditionalFormatting>
  <conditionalFormatting sqref="P11:P12">
    <cfRule type="expression" dxfId="0" priority="16">
      <formula>$F20=100%</formula>
    </cfRule>
  </conditionalFormatting>
  <conditionalFormatting sqref="Q6:Q7">
    <cfRule type="expression" dxfId="0" priority="27">
      <formula>$F15=100%</formula>
    </cfRule>
  </conditionalFormatting>
  <conditionalFormatting sqref="Q9:Q10">
    <cfRule type="expression" dxfId="0" priority="31">
      <formula>$F9=100%</formula>
    </cfRule>
  </conditionalFormatting>
  <conditionalFormatting sqref="Q11:Q12">
    <cfRule type="expression" dxfId="0" priority="14">
      <formula>$F20=100%</formula>
    </cfRule>
  </conditionalFormatting>
  <conditionalFormatting sqref="Q13:Q17">
    <cfRule type="expression" dxfId="0" priority="21">
      <formula>$F13=100%</formula>
    </cfRule>
  </conditionalFormatting>
  <conditionalFormatting sqref="Q19:Q20">
    <cfRule type="expression" dxfId="0" priority="18">
      <formula>$F18=100%</formula>
    </cfRule>
  </conditionalFormatting>
  <conditionalFormatting sqref="Q21:Q24">
    <cfRule type="expression" dxfId="0" priority="34">
      <formula>$F21=100%</formula>
    </cfRule>
  </conditionalFormatting>
  <conditionalFormatting sqref="R6:R7">
    <cfRule type="expression" dxfId="0" priority="26">
      <formula>$F15=100%</formula>
    </cfRule>
  </conditionalFormatting>
  <conditionalFormatting sqref="R9:R10">
    <cfRule type="expression" dxfId="0" priority="30">
      <formula>$F9=100%</formula>
    </cfRule>
  </conditionalFormatting>
  <conditionalFormatting sqref="R11:R12">
    <cfRule type="expression" dxfId="0" priority="13">
      <formula>$F20=100%</formula>
    </cfRule>
  </conditionalFormatting>
  <conditionalFormatting sqref="R13:R17">
    <cfRule type="expression" dxfId="0" priority="20">
      <formula>$F13=100%</formula>
    </cfRule>
  </conditionalFormatting>
  <conditionalFormatting sqref="R19:R20">
    <cfRule type="expression" dxfId="0" priority="17">
      <formula>$F18=100%</formula>
    </cfRule>
  </conditionalFormatting>
  <conditionalFormatting sqref="R21:R24">
    <cfRule type="expression" dxfId="0" priority="33">
      <formula>$F21=100%</formula>
    </cfRule>
  </conditionalFormatting>
  <conditionalFormatting sqref="A3 A5:A1048576 L3 L5:L1048576">
    <cfRule type="containsText" dxfId="3" priority="67" operator="between" text="已对数">
      <formula>NOT(ISERROR(SEARCH("已对数",A3)))</formula>
    </cfRule>
  </conditionalFormatting>
  <conditionalFormatting sqref="G6:J25 G5">
    <cfRule type="containsText" dxfId="4" priority="69" operator="between" text="无对应数据">
      <formula>NOT(ISERROR(SEARCH("无对应数据",G5)))</formula>
    </cfRule>
  </conditionalFormatting>
  <conditionalFormatting sqref="O5 O8">
    <cfRule type="expression" dxfId="0" priority="58">
      <formula>$F5=100%</formula>
    </cfRule>
  </conditionalFormatting>
  <conditionalFormatting sqref="L6:L25 A6:A25">
    <cfRule type="cellIs" dxfId="5" priority="68" operator="equal">
      <formula>$B$9=$G$9</formula>
    </cfRule>
  </conditionalFormatting>
  <dataValidations count="1">
    <dataValidation allowBlank="1" showInputMessage="1" showErrorMessage="1" prompt="可自行设定量差限制，超过设定数值后提示&quot;量差过大&quot;" sqref="M3:M4"/>
  </dataValidations>
  <printOptions horizontalCentered="1"/>
  <pageMargins left="0.2" right="0.188888888888889" top="1.17638888888889" bottom="0.791666666666667" header="0.59375" footer="0.582638888888889"/>
  <pageSetup paperSize="9" orientation="portrait"/>
  <headerFooter>
    <oddHeader>&amp;L&amp;20
&amp;"宋体,加粗"&amp;9 工程名称:火村&amp;C&amp;"宋体,加粗"&amp;20 电气管线工程量汇总表
&amp;9&amp;R&amp;20
&amp;"宋体,加粗"&amp;9 第 &amp;P 页 共 &amp;N 页</oddHeader>
    <oddFooter>&amp;L&amp;"宋体,加粗"&amp;9 编制人:&amp;C&amp;9&amp;R&amp;"宋体,加粗"&amp;9 编制日期:2020-07-16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C5" sqref="C5"/>
    </sheetView>
  </sheetViews>
  <sheetFormatPr defaultColWidth="8.88571428571429" defaultRowHeight="25" customHeight="1" outlineLevelRow="4" outlineLevelCol="1"/>
  <cols>
    <col min="1" max="1" width="8.88571428571429" style="1"/>
    <col min="2" max="2" width="122.447619047619" style="1" customWidth="1"/>
    <col min="3" max="16384" width="8.88571428571429" style="1"/>
  </cols>
  <sheetData>
    <row r="1" customHeight="1" spans="1:1">
      <c r="A1" s="2" t="s">
        <v>35</v>
      </c>
    </row>
    <row r="2" customHeight="1" spans="1:2">
      <c r="A2" s="3" t="s">
        <v>36</v>
      </c>
      <c r="B2" s="4" t="s">
        <v>37</v>
      </c>
    </row>
    <row r="3" customHeight="1" spans="1:2">
      <c r="A3" s="3" t="s">
        <v>38</v>
      </c>
      <c r="B3" s="4" t="s">
        <v>39</v>
      </c>
    </row>
    <row r="4" customHeight="1" spans="1:2">
      <c r="A4" s="3" t="s">
        <v>40</v>
      </c>
      <c r="B4" s="4" t="s">
        <v>41</v>
      </c>
    </row>
    <row r="5" customHeight="1" spans="1:2">
      <c r="A5" s="3" t="s">
        <v>42</v>
      </c>
      <c r="B5" s="2" t="s">
        <v>43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工程量核对表</vt:lpstr>
      <vt:lpstr>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柳羲</cp:lastModifiedBy>
  <dcterms:created xsi:type="dcterms:W3CDTF">2020-12-04T06:13:00Z</dcterms:created>
  <dcterms:modified xsi:type="dcterms:W3CDTF">2021-07-28T06:12:00Z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  <property fmtid="{D5CDD505-2E9C-101B-9397-08002B2CF9AE}" pid="3" name="KSOTemplateUUID">
    <vt:lpwstr>v1.0_mb_MMj9mXjkvw5wFtnTPdzC1Q==</vt:lpwstr>
  </property>
</Properties>
</file>