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1325" windowWidth="9210" windowHeight="6555" activeTab="2"/>
  </bookViews>
  <sheets>
    <sheet name="案例背景" sheetId="5" r:id="rId1"/>
    <sheet name="统计表" sheetId="1" r:id="rId2"/>
    <sheet name="工程结算统计" sheetId="2" r:id="rId3"/>
    <sheet name="公式截图" sheetId="3" state="hidden" r:id="rId4"/>
  </sheets>
  <definedNames>
    <definedName name="_xlnm.Print_Area" localSheetId="1">统计表!$A$1:$AQ$10</definedName>
    <definedName name="_xlnm.Print_Titles" localSheetId="1">统计表!$A:$A</definedName>
  </definedNames>
  <calcPr calcId="144525"/>
</workbook>
</file>

<file path=xl/sharedStrings.xml><?xml version="1.0" encoding="utf-8"?>
<sst xmlns="http://schemas.openxmlformats.org/spreadsheetml/2006/main" count="37">
  <si>
    <t xml:space="preserve">工作中有很多格式各异的统计表、记录表，在进行后续的求和、查找、分类汇总等操作时，经常被千奇百怪的样式困扰，本案例介绍一种样式复杂统计表如何进行求和、查找和分类汇总。
</t>
  </si>
  <si>
    <t>工程名称</t>
  </si>
  <si>
    <t>裕华小区道路改造</t>
  </si>
  <si>
    <t>电缆厂配电室</t>
  </si>
  <si>
    <t>23号收费站护坡</t>
  </si>
  <si>
    <t>移动8#基站</t>
  </si>
  <si>
    <t>焦化厂烧结炉改造</t>
  </si>
  <si>
    <t>水电站道路拓宽</t>
  </si>
  <si>
    <t>锦华家园小区物业楼</t>
  </si>
  <si>
    <t>护城河边坡加固</t>
  </si>
  <si>
    <t>紫金悦城供暖工程</t>
  </si>
  <si>
    <t>华夏壹号商务楼外墙项目</t>
  </si>
  <si>
    <t>和平路电缆沟工程</t>
  </si>
  <si>
    <t>牡丹园绿化项目</t>
  </si>
  <si>
    <t>杉杉煤矿道路工程</t>
  </si>
  <si>
    <t>合计</t>
  </si>
  <si>
    <t>本月</t>
  </si>
  <si>
    <t>本年累计</t>
  </si>
  <si>
    <t>自开工累计</t>
  </si>
  <si>
    <t>工程结算量</t>
  </si>
  <si>
    <t>已确认收入</t>
  </si>
  <si>
    <t>人工费</t>
  </si>
  <si>
    <t>材料费</t>
  </si>
  <si>
    <t>机械费</t>
  </si>
  <si>
    <t>其他直接费</t>
  </si>
  <si>
    <t>间接费用</t>
  </si>
  <si>
    <t>管理费用</t>
  </si>
  <si>
    <t>序号</t>
  </si>
  <si>
    <r>
      <rPr>
        <sz val="12"/>
        <rFont val="宋体"/>
        <charset val="134"/>
      </rPr>
      <t>AO3=SUMIF(</t>
    </r>
    <r>
      <rPr>
        <sz val="12"/>
        <color rgb="FFFF0000"/>
        <rFont val="宋体"/>
        <charset val="134"/>
      </rPr>
      <t>$B$2:$AN$2</t>
    </r>
    <r>
      <rPr>
        <sz val="12"/>
        <rFont val="宋体"/>
        <charset val="134"/>
      </rPr>
      <t>,</t>
    </r>
    <r>
      <rPr>
        <sz val="12"/>
        <color rgb="FF00B050"/>
        <rFont val="宋体"/>
        <charset val="134"/>
      </rPr>
      <t>AO$2</t>
    </r>
    <r>
      <rPr>
        <sz val="12"/>
        <rFont val="宋体"/>
        <charset val="134"/>
      </rPr>
      <t>,</t>
    </r>
    <r>
      <rPr>
        <sz val="12"/>
        <color rgb="FF0070C0"/>
        <rFont val="宋体"/>
        <charset val="134"/>
      </rPr>
      <t>$B3:$AN3</t>
    </r>
    <r>
      <rPr>
        <sz val="12"/>
        <rFont val="宋体"/>
        <charset val="134"/>
      </rPr>
      <t>)</t>
    </r>
  </si>
  <si>
    <r>
      <rPr>
        <sz val="12"/>
        <rFont val="宋体"/>
        <charset val="134"/>
      </rPr>
      <t>AO3=SUMIF(</t>
    </r>
    <r>
      <rPr>
        <sz val="12"/>
        <color rgb="FFFF0000"/>
        <rFont val="宋体"/>
        <charset val="134"/>
      </rPr>
      <t>标志列</t>
    </r>
    <r>
      <rPr>
        <sz val="12"/>
        <rFont val="宋体"/>
        <charset val="134"/>
      </rPr>
      <t>,</t>
    </r>
    <r>
      <rPr>
        <sz val="12"/>
        <color rgb="FF00B050"/>
        <rFont val="宋体"/>
        <charset val="134"/>
      </rPr>
      <t>指定标志</t>
    </r>
    <r>
      <rPr>
        <sz val="12"/>
        <rFont val="宋体"/>
        <charset val="134"/>
      </rPr>
      <t>,</t>
    </r>
    <r>
      <rPr>
        <sz val="12"/>
        <color rgb="FF0070C0"/>
        <rFont val="宋体"/>
        <charset val="134"/>
      </rPr>
      <t>数据列</t>
    </r>
    <r>
      <rPr>
        <sz val="12"/>
        <rFont val="宋体"/>
        <charset val="134"/>
      </rPr>
      <t>)</t>
    </r>
  </si>
  <si>
    <r>
      <rPr>
        <sz val="12"/>
        <rFont val="宋体"/>
        <charset val="134"/>
      </rPr>
      <t>B2=OFFSET(</t>
    </r>
    <r>
      <rPr>
        <sz val="12"/>
        <color rgb="FFFF0000"/>
        <rFont val="宋体"/>
        <charset val="134"/>
      </rPr>
      <t>统计表!$A$1</t>
    </r>
    <r>
      <rPr>
        <sz val="12"/>
        <rFont val="宋体"/>
        <charset val="134"/>
      </rPr>
      <t>,,</t>
    </r>
    <r>
      <rPr>
        <sz val="12"/>
        <color rgb="FF0070C0"/>
        <rFont val="宋体"/>
        <charset val="134"/>
      </rPr>
      <t>(ROW(A1)-1)*3+1</t>
    </r>
    <r>
      <rPr>
        <sz val="12"/>
        <rFont val="宋体"/>
        <charset val="134"/>
      </rPr>
      <t>)</t>
    </r>
  </si>
  <si>
    <r>
      <rPr>
        <sz val="12"/>
        <rFont val="宋体"/>
        <charset val="134"/>
      </rPr>
      <t>B2=OFFSET(</t>
    </r>
    <r>
      <rPr>
        <sz val="12"/>
        <color rgb="FFFF0000"/>
        <rFont val="宋体"/>
        <charset val="134"/>
      </rPr>
      <t>定位点</t>
    </r>
    <r>
      <rPr>
        <sz val="12"/>
        <rFont val="宋体"/>
        <charset val="134"/>
      </rPr>
      <t>,,</t>
    </r>
    <r>
      <rPr>
        <sz val="12"/>
        <color rgb="FF0070C0"/>
        <rFont val="宋体"/>
        <charset val="134"/>
      </rPr>
      <t>向右偏移量</t>
    </r>
    <r>
      <rPr>
        <sz val="12"/>
        <rFont val="宋体"/>
        <charset val="134"/>
      </rPr>
      <t>)</t>
    </r>
  </si>
  <si>
    <r>
      <rPr>
        <sz val="12"/>
        <rFont val="宋体"/>
        <charset val="134"/>
      </rPr>
      <t>E1=MATCH(</t>
    </r>
    <r>
      <rPr>
        <sz val="12"/>
        <color rgb="FFFF0000"/>
        <rFont val="宋体"/>
        <charset val="134"/>
      </rPr>
      <t>C1</t>
    </r>
    <r>
      <rPr>
        <sz val="12"/>
        <rFont val="宋体"/>
        <charset val="134"/>
      </rPr>
      <t>,</t>
    </r>
    <r>
      <rPr>
        <sz val="12"/>
        <color rgb="FF0070C0"/>
        <rFont val="宋体"/>
        <charset val="134"/>
      </rPr>
      <t>统计表!B2:D2</t>
    </r>
    <r>
      <rPr>
        <sz val="12"/>
        <rFont val="宋体"/>
        <charset val="134"/>
      </rPr>
      <t>,</t>
    </r>
    <r>
      <rPr>
        <sz val="12"/>
        <color rgb="FFFF0000"/>
        <rFont val="宋体"/>
        <charset val="134"/>
      </rPr>
      <t>0</t>
    </r>
    <r>
      <rPr>
        <sz val="12"/>
        <rFont val="宋体"/>
        <charset val="134"/>
      </rPr>
      <t>)</t>
    </r>
  </si>
  <si>
    <t>利用C1单元格的内容获得一个位置数</t>
  </si>
  <si>
    <r>
      <rPr>
        <sz val="12"/>
        <rFont val="宋体"/>
        <charset val="134"/>
      </rPr>
      <t>C2=OFFSET(</t>
    </r>
    <r>
      <rPr>
        <sz val="12"/>
        <color rgb="FFFF0000"/>
        <rFont val="宋体"/>
        <charset val="134"/>
      </rPr>
      <t>统计表!$A$3</t>
    </r>
    <r>
      <rPr>
        <sz val="12"/>
        <rFont val="宋体"/>
        <charset val="134"/>
      </rPr>
      <t>,</t>
    </r>
    <r>
      <rPr>
        <sz val="12"/>
        <color rgb="FF00B050"/>
        <rFont val="宋体"/>
        <charset val="134"/>
      </rPr>
      <t>0</t>
    </r>
    <r>
      <rPr>
        <sz val="12"/>
        <rFont val="宋体"/>
        <charset val="134"/>
      </rPr>
      <t>,</t>
    </r>
    <r>
      <rPr>
        <sz val="12"/>
        <color rgb="FF0070C0"/>
        <rFont val="宋体"/>
        <charset val="134"/>
      </rPr>
      <t>MATCH(B2,统计表!$1:$1,0)-2+E$1</t>
    </r>
    <r>
      <rPr>
        <sz val="12"/>
        <rFont val="宋体"/>
        <charset val="134"/>
      </rPr>
      <t>)</t>
    </r>
  </si>
  <si>
    <r>
      <rPr>
        <sz val="12"/>
        <rFont val="宋体"/>
        <charset val="134"/>
      </rPr>
      <t>C2=OFFSET(</t>
    </r>
    <r>
      <rPr>
        <sz val="12"/>
        <color rgb="FFFF0000"/>
        <rFont val="宋体"/>
        <charset val="134"/>
      </rPr>
      <t>定位点</t>
    </r>
    <r>
      <rPr>
        <sz val="12"/>
        <rFont val="宋体"/>
        <charset val="134"/>
      </rPr>
      <t>,</t>
    </r>
    <r>
      <rPr>
        <sz val="12"/>
        <color rgb="FF00B050"/>
        <rFont val="宋体"/>
        <charset val="134"/>
      </rPr>
      <t>向下偏移量</t>
    </r>
    <r>
      <rPr>
        <sz val="12"/>
        <rFont val="宋体"/>
        <charset val="134"/>
      </rPr>
      <t>,</t>
    </r>
    <r>
      <rPr>
        <sz val="12"/>
        <color rgb="FF0070C0"/>
        <rFont val="宋体"/>
        <charset val="134"/>
      </rPr>
      <t>向右偏移量</t>
    </r>
    <r>
      <rPr>
        <sz val="12"/>
        <rFont val="宋体"/>
        <charset val="134"/>
      </rPr>
      <t>)</t>
    </r>
  </si>
  <si>
    <r>
      <rPr>
        <sz val="12"/>
        <rFont val="宋体"/>
        <charset val="134"/>
      </rPr>
      <t>=MATCH(</t>
    </r>
    <r>
      <rPr>
        <sz val="12"/>
        <color rgb="FFFF0000"/>
        <rFont val="宋体"/>
        <charset val="134"/>
      </rPr>
      <t>B2</t>
    </r>
    <r>
      <rPr>
        <sz val="12"/>
        <rFont val="宋体"/>
        <charset val="134"/>
      </rPr>
      <t>,</t>
    </r>
    <r>
      <rPr>
        <sz val="12"/>
        <color rgb="FF0070C0"/>
        <rFont val="宋体"/>
        <charset val="134"/>
      </rPr>
      <t>统计表!$1:$1</t>
    </r>
    <r>
      <rPr>
        <sz val="12"/>
        <rFont val="宋体"/>
        <charset val="134"/>
      </rPr>
      <t>,</t>
    </r>
    <r>
      <rPr>
        <sz val="12"/>
        <color rgb="FF00B050"/>
        <rFont val="宋体"/>
        <charset val="134"/>
      </rPr>
      <t>0</t>
    </r>
    <r>
      <rPr>
        <sz val="12"/>
        <rFont val="宋体"/>
        <charset val="134"/>
      </rPr>
      <t>)-</t>
    </r>
    <r>
      <rPr>
        <sz val="12"/>
        <color rgb="FFFF0000"/>
        <rFont val="宋体"/>
        <charset val="134"/>
      </rPr>
      <t>2</t>
    </r>
    <r>
      <rPr>
        <sz val="12"/>
        <rFont val="宋体"/>
        <charset val="134"/>
      </rPr>
      <t>+</t>
    </r>
    <r>
      <rPr>
        <sz val="12"/>
        <color rgb="FFFF0000"/>
        <rFont val="宋体"/>
        <charset val="134"/>
      </rPr>
      <t>E$1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</si>
</sst>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;[Red]\-0.00\ "/>
    <numFmt numFmtId="178" formatCode="0.00_ "/>
  </numFmts>
  <fonts count="37">
    <font>
      <sz val="12"/>
      <name val="宋体"/>
      <charset val="134"/>
    </font>
    <font>
      <sz val="12"/>
      <name val="楷体"/>
      <charset val="134"/>
    </font>
    <font>
      <b/>
      <sz val="12"/>
      <color theme="0"/>
      <name val="宋体"/>
      <charset val="134"/>
    </font>
    <font>
      <b/>
      <sz val="14"/>
      <color theme="0"/>
      <name val="宋体"/>
      <charset val="134"/>
    </font>
    <font>
      <b/>
      <sz val="16"/>
      <color theme="0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0"/>
      <color theme="1" tint="0.499984740745262"/>
      <name val="宋体"/>
      <charset val="134"/>
    </font>
    <font>
      <sz val="14"/>
      <name val="宋体"/>
      <charset val="134"/>
    </font>
    <font>
      <sz val="10"/>
      <name val="宋体"/>
      <charset val="134"/>
      <scheme val="major"/>
    </font>
    <font>
      <sz val="10"/>
      <name val="Arial Narrow"/>
      <charset val="134"/>
    </font>
    <font>
      <sz val="9"/>
      <name val="宋体"/>
      <charset val="134"/>
    </font>
    <font>
      <sz val="2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rgb="FFFF0000"/>
      <name val="宋体"/>
      <charset val="134"/>
    </font>
    <font>
      <sz val="12"/>
      <color rgb="FF00B050"/>
      <name val="宋体"/>
      <charset val="134"/>
    </font>
    <font>
      <sz val="12"/>
      <color rgb="FF0070C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19" borderId="8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8" borderId="9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32" fillId="27" borderId="12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" fontId="7" fillId="0" borderId="1" xfId="0" applyNumberFormat="1" applyFont="1" applyFill="1" applyBorder="1">
      <alignment vertical="center"/>
    </xf>
    <xf numFmtId="0" fontId="8" fillId="6" borderId="0" xfId="0" applyFont="1" applyFill="1">
      <alignment vertical="center"/>
    </xf>
    <xf numFmtId="0" fontId="0" fillId="7" borderId="0" xfId="0" applyFon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178" fontId="0" fillId="7" borderId="0" xfId="0" applyNumberFormat="1" applyFont="1" applyFill="1" applyBorder="1">
      <alignment vertical="center"/>
    </xf>
    <xf numFmtId="0" fontId="9" fillId="8" borderId="1" xfId="49" applyFont="1" applyFill="1" applyBorder="1" applyAlignment="1">
      <alignment horizontal="center" vertical="center"/>
    </xf>
    <xf numFmtId="0" fontId="7" fillId="9" borderId="1" xfId="49" applyFont="1" applyFill="1" applyBorder="1" applyAlignment="1">
      <alignment horizontal="center" vertical="center" wrapText="1"/>
    </xf>
    <xf numFmtId="0" fontId="7" fillId="9" borderId="2" xfId="49" applyFont="1" applyFill="1" applyBorder="1" applyAlignment="1">
      <alignment horizontal="center" vertical="center" wrapText="1"/>
    </xf>
    <xf numFmtId="0" fontId="7" fillId="9" borderId="3" xfId="49" applyFont="1" applyFill="1" applyBorder="1" applyAlignment="1">
      <alignment horizontal="center" vertical="center" wrapText="1"/>
    </xf>
    <xf numFmtId="0" fontId="7" fillId="9" borderId="4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/>
    </xf>
    <xf numFmtId="178" fontId="10" fillId="8" borderId="1" xfId="49" applyNumberFormat="1" applyFont="1" applyFill="1" applyBorder="1" applyAlignment="1">
      <alignment vertical="center" wrapText="1"/>
    </xf>
    <xf numFmtId="43" fontId="11" fillId="7" borderId="1" xfId="8" applyFont="1" applyFill="1" applyBorder="1" applyAlignment="1">
      <alignment vertical="center"/>
    </xf>
    <xf numFmtId="178" fontId="10" fillId="8" borderId="1" xfId="49" applyNumberFormat="1" applyFont="1" applyFill="1" applyBorder="1" applyAlignment="1">
      <alignment horizontal="left" vertical="center" wrapText="1"/>
    </xf>
    <xf numFmtId="176" fontId="7" fillId="9" borderId="2" xfId="49" applyNumberFormat="1" applyFont="1" applyFill="1" applyBorder="1" applyAlignment="1">
      <alignment horizontal="center" vertical="center" wrapText="1"/>
    </xf>
    <xf numFmtId="176" fontId="7" fillId="9" borderId="3" xfId="49" applyNumberFormat="1" applyFont="1" applyFill="1" applyBorder="1" applyAlignment="1">
      <alignment horizontal="center" vertical="center" wrapText="1"/>
    </xf>
    <xf numFmtId="176" fontId="7" fillId="9" borderId="4" xfId="49" applyNumberFormat="1" applyFont="1" applyFill="1" applyBorder="1" applyAlignment="1">
      <alignment horizontal="center" vertical="center" wrapText="1"/>
    </xf>
    <xf numFmtId="0" fontId="7" fillId="9" borderId="1" xfId="49" applyFont="1" applyFill="1" applyBorder="1" applyAlignment="1">
      <alignment horizontal="center" vertical="center"/>
    </xf>
    <xf numFmtId="177" fontId="0" fillId="7" borderId="0" xfId="0" applyNumberFormat="1" applyFont="1" applyFill="1" applyBorder="1">
      <alignment vertical="center"/>
    </xf>
    <xf numFmtId="43" fontId="0" fillId="7" borderId="0" xfId="0" applyNumberFormat="1" applyFon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10" fontId="0" fillId="0" borderId="0" xfId="11" applyNumberFormat="1" applyFont="1" applyFill="1" applyBorder="1">
      <alignment vertical="center"/>
    </xf>
    <xf numFmtId="43" fontId="12" fillId="7" borderId="0" xfId="0" applyNumberFormat="1" applyFont="1" applyFill="1" applyBorder="1">
      <alignment vertical="center"/>
    </xf>
    <xf numFmtId="4" fontId="0" fillId="7" borderId="0" xfId="0" applyNumberFormat="1" applyFont="1" applyFill="1" applyBorder="1">
      <alignment vertical="center"/>
    </xf>
    <xf numFmtId="176" fontId="0" fillId="7" borderId="0" xfId="0" applyNumberFormat="1" applyFont="1" applyFill="1" applyBorder="1">
      <alignment vertical="center"/>
    </xf>
    <xf numFmtId="0" fontId="0" fillId="0" borderId="0" xfId="0" applyFill="1" applyAlignment="1"/>
    <xf numFmtId="0" fontId="13" fillId="0" borderId="0" xfId="0" applyFont="1" applyFill="1" applyAlignment="1">
      <alignment vertical="center" wrapText="1"/>
    </xf>
    <xf numFmtId="0" fontId="0" fillId="2" borderId="0" xfId="0" applyFont="1" applyFill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b val="1"/>
        <i val="0"/>
        <color theme="0"/>
      </font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工程结算统计!$G$1</c:f>
          <c:strCache>
            <c:ptCount val="1"/>
            <c:pt idx="0">
              <c:v>本月  已确认收入</c:v>
            </c:pt>
          </c:strCache>
        </c:strRef>
      </c:tx>
      <c:layout>
        <c:manualLayout>
          <c:xMode val="edge"/>
          <c:yMode val="edge"/>
          <c:x val="0.330309447407759"/>
          <c:y val="0.009467452092456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130314138142"/>
          <c:y val="0.140743987670942"/>
          <c:w val="0.737269767759539"/>
          <c:h val="0.82454202132338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>
                    <a:lumMod val="60000"/>
                    <a:lumOff val="40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&quot;.&quot;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工程结算统计!$B$2:$B$14</c:f>
              <c:strCache>
                <c:ptCount val="13"/>
                <c:pt idx="0">
                  <c:v>裕华小区道路改造</c:v>
                </c:pt>
                <c:pt idx="1">
                  <c:v>电缆厂配电室</c:v>
                </c:pt>
                <c:pt idx="2">
                  <c:v>23号收费站护坡</c:v>
                </c:pt>
                <c:pt idx="3">
                  <c:v>移动8#基站</c:v>
                </c:pt>
                <c:pt idx="4">
                  <c:v>焦化厂烧结炉改造</c:v>
                </c:pt>
                <c:pt idx="5">
                  <c:v>水电站道路拓宽</c:v>
                </c:pt>
                <c:pt idx="6">
                  <c:v>锦华家园小区物业楼</c:v>
                </c:pt>
                <c:pt idx="7">
                  <c:v>护城河边坡加固</c:v>
                </c:pt>
                <c:pt idx="8">
                  <c:v>紫金悦城供暖工程</c:v>
                </c:pt>
                <c:pt idx="9">
                  <c:v>华夏壹号商务楼外墙项目</c:v>
                </c:pt>
                <c:pt idx="10">
                  <c:v>和平路电缆沟工程</c:v>
                </c:pt>
                <c:pt idx="11">
                  <c:v>牡丹园绿化项目</c:v>
                </c:pt>
                <c:pt idx="12">
                  <c:v>杉杉煤矿道路工程</c:v>
                </c:pt>
              </c:strCache>
            </c:strRef>
          </c:cat>
          <c:val>
            <c:numRef>
              <c:f>工程结算统计!$C$2:$C$14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38319</c:v>
                </c:pt>
                <c:pt idx="3">
                  <c:v>0</c:v>
                </c:pt>
                <c:pt idx="4">
                  <c:v>25847.3</c:v>
                </c:pt>
                <c:pt idx="5">
                  <c:v>10338</c:v>
                </c:pt>
                <c:pt idx="6">
                  <c:v>40930</c:v>
                </c:pt>
                <c:pt idx="7">
                  <c:v>7483.8</c:v>
                </c:pt>
                <c:pt idx="8">
                  <c:v>36667.1</c:v>
                </c:pt>
                <c:pt idx="9">
                  <c:v>47485.4</c:v>
                </c:pt>
                <c:pt idx="10">
                  <c:v>23318.5</c:v>
                </c:pt>
                <c:pt idx="11">
                  <c:v>16058.2</c:v>
                </c:pt>
                <c:pt idx="12">
                  <c:v>29720.1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9870280"/>
        <c:axId val="561419736"/>
      </c:barChart>
      <c:catAx>
        <c:axId val="569870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419736"/>
        <c:crosses val="autoZero"/>
        <c:auto val="1"/>
        <c:lblAlgn val="ctr"/>
        <c:lblOffset val="100"/>
        <c:noMultiLvlLbl val="0"/>
      </c:catAx>
      <c:valAx>
        <c:axId val="561419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</c:majorGridlines>
        <c:numFmt formatCode="0&quot;.&quot;#,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8702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5">
          <a:lumMod val="75000"/>
        </a:schemeClr>
      </a:solidFill>
      <a:prstDash val="solid"/>
      <a:round/>
    </a:ln>
    <a:effectLst/>
  </c:spPr>
  <c:txPr>
    <a:bodyPr/>
    <a:lstStyle/>
    <a:p>
      <a:pPr>
        <a:defRPr lang="zh-CN">
          <a:solidFill>
            <a:schemeClr val="accent5">
              <a:lumMod val="5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2" fmlaLink="$E$1" max="7" page="10" val="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0</xdr:row>
          <xdr:rowOff>0</xdr:rowOff>
        </xdr:from>
        <xdr:to>
          <xdr:col>7</xdr:col>
          <xdr:colOff>609600</xdr:colOff>
          <xdr:row>1</xdr:row>
          <xdr:rowOff>19050</xdr:rowOff>
        </xdr:to>
        <xdr:sp>
          <xdr:nvSpPr>
            <xdr:cNvPr id="4098" name="Spinne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4486275" y="0"/>
              <a:ext cx="1781175" cy="9207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14286</xdr:colOff>
      <xdr:row>1</xdr:row>
      <xdr:rowOff>166686</xdr:rowOff>
    </xdr:from>
    <xdr:to>
      <xdr:col>13</xdr:col>
      <xdr:colOff>209549</xdr:colOff>
      <xdr:row>15</xdr:row>
      <xdr:rowOff>57150</xdr:rowOff>
    </xdr:to>
    <xdr:graphicFrame>
      <xdr:nvGraphicFramePr>
        <xdr:cNvPr id="6" name="图表 5"/>
        <xdr:cNvGraphicFramePr/>
      </xdr:nvGraphicFramePr>
      <xdr:xfrm>
        <a:off x="3833495" y="1068070"/>
        <a:ext cx="5909945" cy="402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</xdr:row>
      <xdr:rowOff>200025</xdr:rowOff>
    </xdr:from>
    <xdr:to>
      <xdr:col>17</xdr:col>
      <xdr:colOff>295275</xdr:colOff>
      <xdr:row>14</xdr:row>
      <xdr:rowOff>95250</xdr:rowOff>
    </xdr:to>
    <xdr:sp>
      <xdr:nvSpPr>
        <xdr:cNvPr id="2" name="文本框 1"/>
        <xdr:cNvSpPr txBox="1"/>
      </xdr:nvSpPr>
      <xdr:spPr>
        <a:xfrm>
          <a:off x="11182350" y="1101725"/>
          <a:ext cx="1390650" cy="3733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使用方法：</a:t>
          </a:r>
          <a:endParaRPr lang="en-US" altLang="zh-CN" sz="1100"/>
        </a:p>
        <a:p>
          <a:r>
            <a:rPr lang="zh-CN" altLang="en-US" sz="1100"/>
            <a:t>通过</a:t>
          </a:r>
          <a:r>
            <a:rPr lang="en-US" altLang="zh-CN" sz="1100"/>
            <a:t>C1</a:t>
          </a:r>
          <a:r>
            <a:rPr lang="zh-CN" altLang="en-US" sz="1100"/>
            <a:t>单元格下拉列表选择本月、本年累计和已开工累计三个选项，切换不同属性的数据。</a:t>
          </a:r>
          <a:endParaRPr lang="en-US" altLang="zh-CN" sz="1100"/>
        </a:p>
        <a:p>
          <a:r>
            <a:rPr lang="zh-CN" altLang="en-US" sz="1100"/>
            <a:t>再通过点击控件的上下箭头，切换工程结算量、已确认收入和其他各项费用的数据。灵活获得不同口径的数据图表。</a:t>
          </a:r>
          <a:endParaRPr lang="en-US" altLang="zh-CN" sz="1100"/>
        </a:p>
        <a:p>
          <a:r>
            <a:rPr lang="zh-CN" altLang="en-US" sz="1100"/>
            <a:t>在切换过程中，图表的标题也会随之改变。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911785</xdr:colOff>
      <xdr:row>11</xdr:row>
      <xdr:rowOff>171450</xdr:rowOff>
    </xdr:from>
    <xdr:to>
      <xdr:col>8</xdr:col>
      <xdr:colOff>762000</xdr:colOff>
      <xdr:row>15</xdr:row>
      <xdr:rowOff>142875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435600" y="2790825"/>
          <a:ext cx="489902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238124</xdr:rowOff>
    </xdr:from>
    <xdr:to>
      <xdr:col>7</xdr:col>
      <xdr:colOff>301438</xdr:colOff>
      <xdr:row>10</xdr:row>
      <xdr:rowOff>66674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4124325" y="1428115"/>
          <a:ext cx="4739640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533400</xdr:colOff>
      <xdr:row>1</xdr:row>
      <xdr:rowOff>114299</xdr:rowOff>
    </xdr:from>
    <xdr:to>
      <xdr:col>7</xdr:col>
      <xdr:colOff>117662</xdr:colOff>
      <xdr:row>5</xdr:row>
      <xdr:rowOff>9524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4048125" y="351790"/>
          <a:ext cx="46323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152399</xdr:colOff>
      <xdr:row>16</xdr:row>
      <xdr:rowOff>228600</xdr:rowOff>
    </xdr:from>
    <xdr:to>
      <xdr:col>8</xdr:col>
      <xdr:colOff>623420</xdr:colOff>
      <xdr:row>21</xdr:row>
      <xdr:rowOff>19050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3666490" y="4038600"/>
          <a:ext cx="652907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152400</xdr:colOff>
      <xdr:row>22</xdr:row>
      <xdr:rowOff>19049</xdr:rowOff>
    </xdr:from>
    <xdr:to>
      <xdr:col>7</xdr:col>
      <xdr:colOff>810358</xdr:colOff>
      <xdr:row>25</xdr:row>
      <xdr:rowOff>28575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5"/>
        <a:srcRect/>
        <a:stretch>
          <a:fillRect/>
        </a:stretch>
      </xdr:blipFill>
      <xdr:spPr>
        <a:xfrm>
          <a:off x="3667125" y="5257165"/>
          <a:ext cx="5706110" cy="724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showGridLines="0" workbookViewId="0">
      <selection activeCell="A1" sqref="A1:I13"/>
    </sheetView>
  </sheetViews>
  <sheetFormatPr defaultColWidth="9" defaultRowHeight="14.25"/>
  <cols>
    <col min="1" max="1" width="13" style="43" customWidth="1"/>
    <col min="2" max="16384" width="9" style="43"/>
  </cols>
  <sheetData>
    <row r="1" spans="1:9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>
      <c r="A2" s="44"/>
      <c r="B2" s="44"/>
      <c r="C2" s="44"/>
      <c r="D2" s="44"/>
      <c r="E2" s="44"/>
      <c r="F2" s="44"/>
      <c r="G2" s="44"/>
      <c r="H2" s="44"/>
      <c r="I2" s="44"/>
    </row>
    <row r="3" spans="1:9">
      <c r="A3" s="44"/>
      <c r="B3" s="44"/>
      <c r="C3" s="44"/>
      <c r="D3" s="44"/>
      <c r="E3" s="44"/>
      <c r="F3" s="44"/>
      <c r="G3" s="44"/>
      <c r="H3" s="44"/>
      <c r="I3" s="44"/>
    </row>
    <row r="4" spans="1:9">
      <c r="A4" s="44"/>
      <c r="B4" s="44"/>
      <c r="C4" s="44"/>
      <c r="D4" s="44"/>
      <c r="E4" s="44"/>
      <c r="F4" s="44"/>
      <c r="G4" s="44"/>
      <c r="H4" s="44"/>
      <c r="I4" s="44"/>
    </row>
    <row r="5" spans="1:9">
      <c r="A5" s="44"/>
      <c r="B5" s="44"/>
      <c r="C5" s="44"/>
      <c r="D5" s="44"/>
      <c r="E5" s="44"/>
      <c r="F5" s="44"/>
      <c r="G5" s="44"/>
      <c r="H5" s="44"/>
      <c r="I5" s="44"/>
    </row>
    <row r="6" spans="1:9">
      <c r="A6" s="44"/>
      <c r="B6" s="44"/>
      <c r="C6" s="44"/>
      <c r="D6" s="44"/>
      <c r="E6" s="44"/>
      <c r="F6" s="44"/>
      <c r="G6" s="44"/>
      <c r="H6" s="44"/>
      <c r="I6" s="44"/>
    </row>
    <row r="7" spans="1:9">
      <c r="A7" s="44"/>
      <c r="B7" s="44"/>
      <c r="C7" s="44"/>
      <c r="D7" s="44"/>
      <c r="E7" s="44"/>
      <c r="F7" s="44"/>
      <c r="G7" s="44"/>
      <c r="H7" s="44"/>
      <c r="I7" s="44"/>
    </row>
    <row r="8" spans="1:9">
      <c r="A8" s="44"/>
      <c r="B8" s="44"/>
      <c r="C8" s="44"/>
      <c r="D8" s="44"/>
      <c r="E8" s="44"/>
      <c r="F8" s="44"/>
      <c r="G8" s="44"/>
      <c r="H8" s="44"/>
      <c r="I8" s="44"/>
    </row>
    <row r="9" spans="1:9">
      <c r="A9" s="44"/>
      <c r="B9" s="44"/>
      <c r="C9" s="44"/>
      <c r="D9" s="44"/>
      <c r="E9" s="44"/>
      <c r="F9" s="44"/>
      <c r="G9" s="44"/>
      <c r="H9" s="44"/>
      <c r="I9" s="44"/>
    </row>
    <row r="10" spans="1:9">
      <c r="A10" s="44"/>
      <c r="B10" s="44"/>
      <c r="C10" s="44"/>
      <c r="D10" s="44"/>
      <c r="E10" s="44"/>
      <c r="F10" s="44"/>
      <c r="G10" s="44"/>
      <c r="H10" s="44"/>
      <c r="I10" s="44"/>
    </row>
    <row r="11" spans="1:9">
      <c r="A11" s="44"/>
      <c r="B11" s="44"/>
      <c r="C11" s="44"/>
      <c r="D11" s="44"/>
      <c r="E11" s="44"/>
      <c r="F11" s="44"/>
      <c r="G11" s="44"/>
      <c r="H11" s="44"/>
      <c r="I11" s="44"/>
    </row>
    <row r="12" spans="1:9">
      <c r="A12" s="44"/>
      <c r="B12" s="44"/>
      <c r="C12" s="44"/>
      <c r="D12" s="44"/>
      <c r="E12" s="44"/>
      <c r="F12" s="44"/>
      <c r="G12" s="44"/>
      <c r="H12" s="44"/>
      <c r="I12" s="44"/>
    </row>
    <row r="13" spans="1:9">
      <c r="A13" s="44"/>
      <c r="B13" s="44"/>
      <c r="C13" s="44"/>
      <c r="D13" s="44"/>
      <c r="E13" s="44"/>
      <c r="F13" s="44"/>
      <c r="G13" s="44"/>
      <c r="H13" s="44"/>
      <c r="I13" s="44"/>
    </row>
  </sheetData>
  <mergeCells count="1">
    <mergeCell ref="A1:I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59"/>
  <sheetViews>
    <sheetView showGridLines="0" zoomScale="90" zoomScaleNormal="90" workbookViewId="0">
      <selection activeCell="E16" sqref="E16"/>
    </sheetView>
  </sheetViews>
  <sheetFormatPr defaultColWidth="9" defaultRowHeight="25.5" customHeight="1"/>
  <cols>
    <col min="1" max="1" width="15.625" style="19" customWidth="1"/>
    <col min="2" max="2" width="8.5" style="19" customWidth="1"/>
    <col min="3" max="3" width="9" style="19" customWidth="1"/>
    <col min="4" max="4" width="11" style="19" customWidth="1"/>
    <col min="5" max="6" width="9" style="19" customWidth="1"/>
    <col min="7" max="7" width="11" style="19" customWidth="1"/>
    <col min="8" max="8" width="8.25" style="19" customWidth="1"/>
    <col min="9" max="9" width="9" style="19" customWidth="1"/>
    <col min="10" max="10" width="11" style="19" customWidth="1"/>
    <col min="11" max="12" width="10.125" style="19" customWidth="1"/>
    <col min="13" max="13" width="11" style="19" customWidth="1"/>
    <col min="14" max="14" width="10.375" style="19" customWidth="1"/>
    <col min="15" max="16" width="11" style="19" customWidth="1"/>
    <col min="17" max="17" width="8.25" style="19" customWidth="1"/>
    <col min="18" max="18" width="9" style="19" customWidth="1"/>
    <col min="19" max="19" width="11" style="19" customWidth="1"/>
    <col min="20" max="20" width="8.25" style="19" customWidth="1"/>
    <col min="21" max="21" width="9" style="19" customWidth="1"/>
    <col min="22" max="22" width="11" style="19" customWidth="1"/>
    <col min="23" max="23" width="8.25" style="19" customWidth="1"/>
    <col min="24" max="24" width="9" style="19" customWidth="1"/>
    <col min="25" max="25" width="11" style="19" customWidth="1"/>
    <col min="26" max="26" width="8.25" style="20" customWidth="1"/>
    <col min="27" max="27" width="9" style="20" customWidth="1"/>
    <col min="28" max="28" width="11" style="20" customWidth="1"/>
    <col min="29" max="29" width="8.25" style="20" customWidth="1"/>
    <col min="30" max="30" width="9" style="20" customWidth="1"/>
    <col min="31" max="31" width="11" style="20" customWidth="1"/>
    <col min="32" max="32" width="8.25" style="20" customWidth="1"/>
    <col min="33" max="33" width="10.125" style="20" customWidth="1"/>
    <col min="34" max="34" width="11" style="20" customWidth="1"/>
    <col min="35" max="35" width="8.25" style="20" customWidth="1"/>
    <col min="36" max="36" width="10.125" style="20" customWidth="1"/>
    <col min="37" max="37" width="11" style="20" customWidth="1"/>
    <col min="38" max="38" width="8.25" style="20" customWidth="1"/>
    <col min="39" max="39" width="9" style="20" customWidth="1"/>
    <col min="40" max="40" width="11" style="20" customWidth="1"/>
    <col min="41" max="41" width="11.625" style="21" customWidth="1"/>
    <col min="42" max="43" width="11" style="17" customWidth="1"/>
    <col min="44" max="44" width="15.625" style="18" customWidth="1"/>
    <col min="45" max="45" width="18.375" style="19" customWidth="1"/>
    <col min="46" max="46" width="16.75" style="19" customWidth="1"/>
    <col min="47" max="47" width="17.125" style="19" customWidth="1"/>
    <col min="48" max="16384" width="9" style="19"/>
  </cols>
  <sheetData>
    <row r="1" customHeight="1" spans="1:43">
      <c r="A1" s="22" t="s">
        <v>1</v>
      </c>
      <c r="B1" s="23" t="s">
        <v>2</v>
      </c>
      <c r="C1" s="23"/>
      <c r="D1" s="23"/>
      <c r="E1" s="24" t="s">
        <v>3</v>
      </c>
      <c r="F1" s="25"/>
      <c r="G1" s="26"/>
      <c r="H1" s="24" t="s">
        <v>4</v>
      </c>
      <c r="I1" s="25"/>
      <c r="J1" s="26"/>
      <c r="K1" s="24" t="s">
        <v>5</v>
      </c>
      <c r="L1" s="25"/>
      <c r="M1" s="26"/>
      <c r="N1" s="24" t="s">
        <v>6</v>
      </c>
      <c r="O1" s="25"/>
      <c r="P1" s="26"/>
      <c r="Q1" s="24" t="s">
        <v>7</v>
      </c>
      <c r="R1" s="25"/>
      <c r="S1" s="26"/>
      <c r="T1" s="24" t="s">
        <v>8</v>
      </c>
      <c r="U1" s="25"/>
      <c r="V1" s="26"/>
      <c r="W1" s="32" t="s">
        <v>9</v>
      </c>
      <c r="X1" s="33"/>
      <c r="Y1" s="34"/>
      <c r="Z1" s="24" t="s">
        <v>10</v>
      </c>
      <c r="AA1" s="25"/>
      <c r="AB1" s="26"/>
      <c r="AC1" s="24" t="s">
        <v>11</v>
      </c>
      <c r="AD1" s="25"/>
      <c r="AE1" s="26"/>
      <c r="AF1" s="24" t="s">
        <v>12</v>
      </c>
      <c r="AG1" s="25"/>
      <c r="AH1" s="26"/>
      <c r="AI1" s="24" t="s">
        <v>13</v>
      </c>
      <c r="AJ1" s="25"/>
      <c r="AK1" s="26"/>
      <c r="AL1" s="24" t="s">
        <v>14</v>
      </c>
      <c r="AM1" s="25"/>
      <c r="AN1" s="26"/>
      <c r="AO1" s="23" t="s">
        <v>15</v>
      </c>
      <c r="AP1" s="23"/>
      <c r="AQ1" s="23"/>
    </row>
    <row r="2" customHeight="1" spans="1:43">
      <c r="A2" s="22"/>
      <c r="B2" s="27" t="s">
        <v>16</v>
      </c>
      <c r="C2" s="27" t="s">
        <v>17</v>
      </c>
      <c r="D2" s="28" t="s">
        <v>18</v>
      </c>
      <c r="E2" s="27" t="s">
        <v>16</v>
      </c>
      <c r="F2" s="27" t="s">
        <v>17</v>
      </c>
      <c r="G2" s="28" t="s">
        <v>18</v>
      </c>
      <c r="H2" s="27" t="s">
        <v>16</v>
      </c>
      <c r="I2" s="27" t="s">
        <v>17</v>
      </c>
      <c r="J2" s="28" t="s">
        <v>18</v>
      </c>
      <c r="K2" s="27" t="s">
        <v>16</v>
      </c>
      <c r="L2" s="27" t="s">
        <v>17</v>
      </c>
      <c r="M2" s="28" t="s">
        <v>18</v>
      </c>
      <c r="N2" s="27" t="s">
        <v>16</v>
      </c>
      <c r="O2" s="27" t="s">
        <v>17</v>
      </c>
      <c r="P2" s="28" t="s">
        <v>18</v>
      </c>
      <c r="Q2" s="27" t="s">
        <v>16</v>
      </c>
      <c r="R2" s="27" t="s">
        <v>17</v>
      </c>
      <c r="S2" s="28" t="s">
        <v>18</v>
      </c>
      <c r="T2" s="27" t="s">
        <v>16</v>
      </c>
      <c r="U2" s="27" t="s">
        <v>17</v>
      </c>
      <c r="V2" s="28" t="s">
        <v>18</v>
      </c>
      <c r="W2" s="27" t="s">
        <v>16</v>
      </c>
      <c r="X2" s="27" t="s">
        <v>17</v>
      </c>
      <c r="Y2" s="28" t="s">
        <v>18</v>
      </c>
      <c r="Z2" s="27" t="s">
        <v>16</v>
      </c>
      <c r="AA2" s="27" t="s">
        <v>17</v>
      </c>
      <c r="AB2" s="28" t="s">
        <v>18</v>
      </c>
      <c r="AC2" s="27" t="s">
        <v>16</v>
      </c>
      <c r="AD2" s="27" t="s">
        <v>17</v>
      </c>
      <c r="AE2" s="28" t="s">
        <v>18</v>
      </c>
      <c r="AF2" s="27" t="s">
        <v>16</v>
      </c>
      <c r="AG2" s="27" t="s">
        <v>17</v>
      </c>
      <c r="AH2" s="28" t="s">
        <v>18</v>
      </c>
      <c r="AI2" s="27" t="s">
        <v>16</v>
      </c>
      <c r="AJ2" s="27" t="s">
        <v>17</v>
      </c>
      <c r="AK2" s="28" t="s">
        <v>18</v>
      </c>
      <c r="AL2" s="27" t="s">
        <v>16</v>
      </c>
      <c r="AM2" s="27" t="s">
        <v>17</v>
      </c>
      <c r="AN2" s="28" t="s">
        <v>18</v>
      </c>
      <c r="AO2" s="23" t="s">
        <v>16</v>
      </c>
      <c r="AP2" s="23" t="s">
        <v>17</v>
      </c>
      <c r="AQ2" s="35" t="s">
        <v>18</v>
      </c>
    </row>
    <row r="3" s="17" customFormat="1" customHeight="1" spans="1:46">
      <c r="A3" s="29" t="s">
        <v>19</v>
      </c>
      <c r="B3" s="30">
        <v>29695.2</v>
      </c>
      <c r="C3" s="30">
        <v>220959.6392</v>
      </c>
      <c r="D3" s="30">
        <v>763463.1408</v>
      </c>
      <c r="E3" s="30">
        <v>151616.6</v>
      </c>
      <c r="F3" s="30">
        <v>290017.6512</v>
      </c>
      <c r="G3" s="30">
        <v>523240.1472</v>
      </c>
      <c r="H3" s="30">
        <v>38944</v>
      </c>
      <c r="I3" s="30">
        <v>261221.6145</v>
      </c>
      <c r="J3" s="30">
        <v>690054.2597</v>
      </c>
      <c r="K3" s="30">
        <v>256429.9</v>
      </c>
      <c r="L3" s="30">
        <v>3907715.88</v>
      </c>
      <c r="M3" s="30">
        <v>7611200</v>
      </c>
      <c r="N3" s="30">
        <v>48968.8</v>
      </c>
      <c r="O3" s="30">
        <v>2355000</v>
      </c>
      <c r="P3" s="30">
        <v>8925000</v>
      </c>
      <c r="Q3" s="30">
        <v>11236.9</v>
      </c>
      <c r="R3" s="30">
        <v>16080</v>
      </c>
      <c r="S3" s="30">
        <v>160800</v>
      </c>
      <c r="T3" s="30">
        <v>22910.8</v>
      </c>
      <c r="U3" s="30">
        <v>588989.9376</v>
      </c>
      <c r="V3" s="30">
        <v>3397285.9656</v>
      </c>
      <c r="W3" s="30">
        <v>15282.1</v>
      </c>
      <c r="X3" s="30">
        <v>1167480</v>
      </c>
      <c r="Y3" s="30">
        <v>5837400</v>
      </c>
      <c r="Z3" s="30">
        <v>48673.2</v>
      </c>
      <c r="AA3" s="30">
        <v>0</v>
      </c>
      <c r="AB3" s="30">
        <v>3492800</v>
      </c>
      <c r="AC3" s="30">
        <v>47119.2</v>
      </c>
      <c r="AD3" s="30">
        <v>0</v>
      </c>
      <c r="AE3" s="30">
        <v>1216800</v>
      </c>
      <c r="AF3" s="30">
        <v>240.9</v>
      </c>
      <c r="AG3" s="30">
        <v>0</v>
      </c>
      <c r="AH3" s="30">
        <v>3256800</v>
      </c>
      <c r="AI3" s="30">
        <v>7900.2</v>
      </c>
      <c r="AJ3" s="30">
        <v>1202540</v>
      </c>
      <c r="AK3" s="30">
        <v>2891900</v>
      </c>
      <c r="AL3" s="30">
        <v>11188.2</v>
      </c>
      <c r="AM3" s="30">
        <v>235600</v>
      </c>
      <c r="AN3" s="30">
        <v>665000</v>
      </c>
      <c r="AO3" s="30">
        <f>SUMIF($B$2:$AN$2,AO$2,$B3:$AN3)</f>
        <v>690206</v>
      </c>
      <c r="AP3" s="30">
        <f t="shared" ref="AP3:AQ10" si="0">SUMIF($B$2:$AN$2,AP$2,$B3:$AN3)</f>
        <v>10245604.7225</v>
      </c>
      <c r="AQ3" s="30">
        <f t="shared" si="0"/>
        <v>39431743.5133</v>
      </c>
      <c r="AR3" s="36"/>
      <c r="AS3" s="37"/>
      <c r="AT3" s="37"/>
    </row>
    <row r="4" customHeight="1" spans="1:47">
      <c r="A4" s="29" t="s">
        <v>20</v>
      </c>
      <c r="B4" s="30">
        <v>39775</v>
      </c>
      <c r="C4" s="30">
        <v>231898.2352</v>
      </c>
      <c r="D4" s="30">
        <v>754687.7024</v>
      </c>
      <c r="E4" s="30">
        <v>321313.7</v>
      </c>
      <c r="F4" s="30">
        <v>389642.0352</v>
      </c>
      <c r="G4" s="30">
        <v>674084.1536</v>
      </c>
      <c r="H4" s="30">
        <v>89465.4</v>
      </c>
      <c r="I4" s="30">
        <v>197895.1625</v>
      </c>
      <c r="J4" s="30">
        <v>424648.7752</v>
      </c>
      <c r="K4" s="30">
        <v>556258</v>
      </c>
      <c r="L4" s="30">
        <v>5467509.6</v>
      </c>
      <c r="M4" s="30">
        <v>8951200</v>
      </c>
      <c r="N4" s="30">
        <v>17148.1</v>
      </c>
      <c r="O4" s="30">
        <v>1292340</v>
      </c>
      <c r="P4" s="30">
        <v>12923400</v>
      </c>
      <c r="Q4" s="30">
        <v>4200.2</v>
      </c>
      <c r="R4" s="30">
        <v>105120</v>
      </c>
      <c r="S4" s="30">
        <v>175200</v>
      </c>
      <c r="T4" s="30">
        <v>8119.6</v>
      </c>
      <c r="U4" s="30">
        <v>862818.5928</v>
      </c>
      <c r="V4" s="30">
        <v>2948587.8192</v>
      </c>
      <c r="W4" s="30">
        <v>16965.5</v>
      </c>
      <c r="X4" s="30">
        <v>431460</v>
      </c>
      <c r="Y4" s="30">
        <v>4314600</v>
      </c>
      <c r="Z4" s="30">
        <v>2181.2</v>
      </c>
      <c r="AA4" s="30">
        <v>0</v>
      </c>
      <c r="AB4" s="30">
        <v>5209600</v>
      </c>
      <c r="AC4" s="30">
        <v>6236.7</v>
      </c>
      <c r="AD4" s="30">
        <v>0</v>
      </c>
      <c r="AE4" s="30">
        <v>1310400</v>
      </c>
      <c r="AF4" s="30">
        <v>17455.7</v>
      </c>
      <c r="AG4" s="30">
        <v>2130250</v>
      </c>
      <c r="AH4" s="30">
        <v>2832000</v>
      </c>
      <c r="AI4" s="30">
        <v>28823.2</v>
      </c>
      <c r="AJ4" s="30">
        <v>0</v>
      </c>
      <c r="AK4" s="30">
        <v>2509500</v>
      </c>
      <c r="AL4" s="30">
        <v>24028.5</v>
      </c>
      <c r="AM4" s="30">
        <v>36280</v>
      </c>
      <c r="AN4" s="30">
        <v>642200</v>
      </c>
      <c r="AO4" s="30">
        <f t="shared" ref="AO4:AO10" si="1">SUMIF($B$2:$AN$2,AO$2,$B4:$AN4)</f>
        <v>1131970.8</v>
      </c>
      <c r="AP4" s="30">
        <f t="shared" si="0"/>
        <v>11145213.6257</v>
      </c>
      <c r="AQ4" s="30">
        <f t="shared" si="0"/>
        <v>43670108.4504</v>
      </c>
      <c r="AR4" s="36"/>
      <c r="AS4" s="37"/>
      <c r="AT4" s="37"/>
      <c r="AU4" s="38"/>
    </row>
    <row r="5" customHeight="1" spans="1:48">
      <c r="A5" s="31" t="s">
        <v>21</v>
      </c>
      <c r="B5" s="30"/>
      <c r="C5" s="30">
        <v>0</v>
      </c>
      <c r="D5" s="30">
        <v>91883.4042</v>
      </c>
      <c r="E5" s="30"/>
      <c r="F5" s="30">
        <v>0</v>
      </c>
      <c r="G5" s="30">
        <v>161921.3</v>
      </c>
      <c r="H5" s="30"/>
      <c r="I5" s="30">
        <v>0</v>
      </c>
      <c r="J5" s="30">
        <v>69740.8</v>
      </c>
      <c r="K5" s="30"/>
      <c r="L5" s="30">
        <v>0</v>
      </c>
      <c r="M5" s="30">
        <v>2559267</v>
      </c>
      <c r="N5" s="30">
        <v>4513.5</v>
      </c>
      <c r="O5" s="30">
        <v>1215325.51512</v>
      </c>
      <c r="P5" s="30">
        <v>4051085.0504</v>
      </c>
      <c r="Q5" s="30">
        <v>46966</v>
      </c>
      <c r="R5" s="30">
        <v>6437.75727</v>
      </c>
      <c r="S5" s="30">
        <v>64377.5727</v>
      </c>
      <c r="T5" s="30">
        <v>7072.4</v>
      </c>
      <c r="U5" s="30">
        <v>0</v>
      </c>
      <c r="V5" s="30">
        <v>403317.49</v>
      </c>
      <c r="W5" s="30">
        <v>18118.7</v>
      </c>
      <c r="X5" s="30">
        <v>1169201.484</v>
      </c>
      <c r="Y5" s="30">
        <v>2338402.968</v>
      </c>
      <c r="Z5" s="30">
        <v>36288.4</v>
      </c>
      <c r="AA5" s="30">
        <v>0</v>
      </c>
      <c r="AB5" s="30">
        <v>1245766.8</v>
      </c>
      <c r="AC5" s="30">
        <v>26024.9</v>
      </c>
      <c r="AD5" s="30">
        <v>0</v>
      </c>
      <c r="AE5" s="30">
        <v>279471.84</v>
      </c>
      <c r="AF5" s="30">
        <v>41571.2</v>
      </c>
      <c r="AG5" s="30">
        <v>0</v>
      </c>
      <c r="AH5" s="30">
        <v>661597.46</v>
      </c>
      <c r="AI5" s="30">
        <v>22191.3</v>
      </c>
      <c r="AJ5" s="30">
        <v>235000</v>
      </c>
      <c r="AK5" s="30">
        <v>554158.605</v>
      </c>
      <c r="AL5" s="30">
        <v>28570.8</v>
      </c>
      <c r="AM5" s="30">
        <v>125300</v>
      </c>
      <c r="AN5" s="30">
        <v>268360.64</v>
      </c>
      <c r="AO5" s="30">
        <f t="shared" si="1"/>
        <v>231317.2</v>
      </c>
      <c r="AP5" s="30">
        <f t="shared" si="0"/>
        <v>2751264.75639</v>
      </c>
      <c r="AQ5" s="30">
        <f t="shared" si="0"/>
        <v>12749350.9303</v>
      </c>
      <c r="AR5" s="36"/>
      <c r="AS5" s="37"/>
      <c r="AT5" s="37"/>
      <c r="AU5" s="38"/>
      <c r="AV5" s="39"/>
    </row>
    <row r="6" customHeight="1" spans="1:48">
      <c r="A6" s="31" t="s">
        <v>22</v>
      </c>
      <c r="B6" s="30"/>
      <c r="C6" s="30">
        <v>0</v>
      </c>
      <c r="D6" s="30">
        <v>101867.139</v>
      </c>
      <c r="E6" s="30"/>
      <c r="F6" s="30">
        <v>0</v>
      </c>
      <c r="G6" s="30">
        <v>90353.328</v>
      </c>
      <c r="H6" s="30"/>
      <c r="I6" s="30">
        <v>0</v>
      </c>
      <c r="J6" s="30">
        <v>154354</v>
      </c>
      <c r="K6" s="30"/>
      <c r="L6" s="30">
        <v>23584</v>
      </c>
      <c r="M6" s="30">
        <v>1649716.8838</v>
      </c>
      <c r="N6" s="30">
        <v>31508.8</v>
      </c>
      <c r="O6" s="30">
        <v>459107.94456</v>
      </c>
      <c r="P6" s="30">
        <v>2295539.7228</v>
      </c>
      <c r="Q6" s="30">
        <v>24023.9</v>
      </c>
      <c r="R6" s="30">
        <v>4903.13002</v>
      </c>
      <c r="S6" s="30">
        <v>24515.6501</v>
      </c>
      <c r="T6" s="30">
        <v>1780.5</v>
      </c>
      <c r="U6" s="30">
        <v>0</v>
      </c>
      <c r="V6" s="30">
        <v>1548625.9896</v>
      </c>
      <c r="W6" s="30">
        <v>21189.2</v>
      </c>
      <c r="X6" s="30">
        <v>226308.62144</v>
      </c>
      <c r="Y6" s="30">
        <v>1131543.1072</v>
      </c>
      <c r="Z6" s="30">
        <v>43022.9</v>
      </c>
      <c r="AA6" s="30">
        <v>0</v>
      </c>
      <c r="AB6" s="30">
        <v>994022.6664</v>
      </c>
      <c r="AC6" s="30">
        <v>15118.1</v>
      </c>
      <c r="AD6" s="30">
        <v>0</v>
      </c>
      <c r="AE6" s="30">
        <v>257740.344</v>
      </c>
      <c r="AF6" s="30">
        <v>35651.9</v>
      </c>
      <c r="AG6" s="30">
        <v>263000</v>
      </c>
      <c r="AH6" s="30">
        <v>623343.76</v>
      </c>
      <c r="AI6" s="30">
        <v>43697.1</v>
      </c>
      <c r="AJ6" s="30">
        <v>0</v>
      </c>
      <c r="AK6" s="30">
        <v>889284.865</v>
      </c>
      <c r="AL6" s="30">
        <v>4815.8</v>
      </c>
      <c r="AM6" s="30">
        <v>20000</v>
      </c>
      <c r="AN6" s="30">
        <v>69030</v>
      </c>
      <c r="AO6" s="30">
        <f t="shared" si="1"/>
        <v>220808.2</v>
      </c>
      <c r="AP6" s="30">
        <f t="shared" si="0"/>
        <v>996903.69602</v>
      </c>
      <c r="AQ6" s="30">
        <f t="shared" si="0"/>
        <v>9829937.4559</v>
      </c>
      <c r="AR6" s="36"/>
      <c r="AS6" s="37"/>
      <c r="AT6" s="37"/>
      <c r="AU6" s="38"/>
      <c r="AV6" s="39"/>
    </row>
    <row r="7" customHeight="1" spans="1:48">
      <c r="A7" s="31" t="s">
        <v>23</v>
      </c>
      <c r="B7" s="30"/>
      <c r="C7" s="30">
        <v>0</v>
      </c>
      <c r="D7" s="30">
        <v>38688</v>
      </c>
      <c r="E7" s="30"/>
      <c r="F7" s="30">
        <v>0</v>
      </c>
      <c r="G7" s="30">
        <v>9397.5</v>
      </c>
      <c r="H7" s="30"/>
      <c r="I7" s="30">
        <v>0</v>
      </c>
      <c r="J7" s="30">
        <v>55386</v>
      </c>
      <c r="K7" s="30">
        <v>12568</v>
      </c>
      <c r="L7" s="30">
        <v>21458</v>
      </c>
      <c r="M7" s="30">
        <v>1758904.9344</v>
      </c>
      <c r="N7" s="30">
        <v>471.6</v>
      </c>
      <c r="O7" s="30">
        <v>1200850.128</v>
      </c>
      <c r="P7" s="30">
        <v>2001416.88</v>
      </c>
      <c r="Q7" s="30">
        <v>6251.1</v>
      </c>
      <c r="R7" s="30">
        <v>2419.2</v>
      </c>
      <c r="S7" s="30">
        <v>24192</v>
      </c>
      <c r="T7" s="30">
        <v>12018</v>
      </c>
      <c r="U7" s="30">
        <v>0</v>
      </c>
      <c r="V7" s="30">
        <v>40787.3228</v>
      </c>
      <c r="W7" s="30">
        <v>25926.4</v>
      </c>
      <c r="X7" s="30">
        <v>1285946.1</v>
      </c>
      <c r="Y7" s="30">
        <v>2143243.5</v>
      </c>
      <c r="Z7" s="30">
        <v>30366.9</v>
      </c>
      <c r="AA7" s="30">
        <v>0</v>
      </c>
      <c r="AB7" s="30">
        <v>1054472.72</v>
      </c>
      <c r="AC7" s="30">
        <v>39149.4</v>
      </c>
      <c r="AD7" s="30">
        <v>0</v>
      </c>
      <c r="AE7" s="30">
        <v>340000</v>
      </c>
      <c r="AF7" s="30">
        <v>4374.6</v>
      </c>
      <c r="AG7" s="30">
        <v>0</v>
      </c>
      <c r="AH7" s="30">
        <v>930011.808</v>
      </c>
      <c r="AI7" s="30">
        <v>44727.6</v>
      </c>
      <c r="AJ7" s="30">
        <v>0</v>
      </c>
      <c r="AK7" s="30">
        <v>923105.809</v>
      </c>
      <c r="AL7" s="30">
        <v>9571.6</v>
      </c>
      <c r="AM7" s="30">
        <v>5000</v>
      </c>
      <c r="AN7" s="30">
        <v>12640</v>
      </c>
      <c r="AO7" s="30">
        <f t="shared" si="1"/>
        <v>185425.2</v>
      </c>
      <c r="AP7" s="30">
        <f t="shared" si="0"/>
        <v>2515673.428</v>
      </c>
      <c r="AQ7" s="30">
        <f t="shared" si="0"/>
        <v>9332246.4742</v>
      </c>
      <c r="AR7" s="36"/>
      <c r="AS7" s="37"/>
      <c r="AT7" s="37"/>
      <c r="AU7" s="38"/>
      <c r="AV7" s="39"/>
    </row>
    <row r="8" customHeight="1" spans="1:48">
      <c r="A8" s="31" t="s">
        <v>24</v>
      </c>
      <c r="B8" s="30">
        <v>2300</v>
      </c>
      <c r="C8" s="30">
        <v>7438.248</v>
      </c>
      <c r="D8" s="30">
        <v>9214.5352</v>
      </c>
      <c r="E8" s="30">
        <v>3072.9</v>
      </c>
      <c r="F8" s="30">
        <v>6101.385</v>
      </c>
      <c r="G8" s="30">
        <v>15177.5225</v>
      </c>
      <c r="H8" s="30">
        <v>28165.5</v>
      </c>
      <c r="I8" s="30">
        <v>4274.532</v>
      </c>
      <c r="J8" s="30">
        <v>9993.6048</v>
      </c>
      <c r="K8" s="30"/>
      <c r="L8" s="30">
        <v>0</v>
      </c>
      <c r="M8" s="30">
        <v>244674.4185</v>
      </c>
      <c r="N8" s="30">
        <v>13951.6</v>
      </c>
      <c r="O8" s="30">
        <v>142851.58944</v>
      </c>
      <c r="P8" s="30">
        <v>238085.9824</v>
      </c>
      <c r="Q8" s="30">
        <v>34383.1</v>
      </c>
      <c r="R8" s="30">
        <v>2774.98569</v>
      </c>
      <c r="S8" s="30">
        <v>9249.9523</v>
      </c>
      <c r="T8" s="30">
        <v>2781.6</v>
      </c>
      <c r="U8" s="30">
        <v>16794.2024</v>
      </c>
      <c r="V8" s="30">
        <v>124060.9216</v>
      </c>
      <c r="W8" s="30">
        <v>45180.9</v>
      </c>
      <c r="X8" s="30">
        <v>25686.73383</v>
      </c>
      <c r="Y8" s="30">
        <v>256867.3383</v>
      </c>
      <c r="Z8" s="30">
        <v>11201.5</v>
      </c>
      <c r="AA8" s="30">
        <v>0</v>
      </c>
      <c r="AB8" s="30">
        <v>169644.8936</v>
      </c>
      <c r="AC8" s="30">
        <v>30341.1</v>
      </c>
      <c r="AD8" s="30">
        <v>0</v>
      </c>
      <c r="AE8" s="30">
        <v>34742.2608</v>
      </c>
      <c r="AF8" s="30">
        <v>1908.4</v>
      </c>
      <c r="AG8" s="30">
        <v>51448.932</v>
      </c>
      <c r="AH8" s="30">
        <v>204735.33</v>
      </c>
      <c r="AI8" s="30">
        <v>25119.2</v>
      </c>
      <c r="AJ8" s="30">
        <v>62392.7272</v>
      </c>
      <c r="AK8" s="30">
        <v>171837.8494</v>
      </c>
      <c r="AL8" s="30">
        <v>11864.4</v>
      </c>
      <c r="AM8" s="30">
        <v>25000</v>
      </c>
      <c r="AN8" s="30">
        <v>87332.5472</v>
      </c>
      <c r="AO8" s="30">
        <f t="shared" si="1"/>
        <v>210270.2</v>
      </c>
      <c r="AP8" s="30">
        <f t="shared" si="0"/>
        <v>344763.33556</v>
      </c>
      <c r="AQ8" s="30">
        <f t="shared" si="0"/>
        <v>1575617.1566</v>
      </c>
      <c r="AR8" s="36"/>
      <c r="AS8" s="37"/>
      <c r="AT8" s="37"/>
      <c r="AU8" s="38"/>
      <c r="AV8" s="39"/>
    </row>
    <row r="9" customHeight="1" spans="1:48">
      <c r="A9" s="31" t="s">
        <v>25</v>
      </c>
      <c r="B9" s="30"/>
      <c r="C9" s="30">
        <v>153.783</v>
      </c>
      <c r="D9" s="30">
        <v>97308.3022</v>
      </c>
      <c r="E9" s="30"/>
      <c r="F9" s="30">
        <v>233.5944</v>
      </c>
      <c r="G9" s="30">
        <v>24063.6088</v>
      </c>
      <c r="H9" s="30">
        <v>38319</v>
      </c>
      <c r="I9" s="30">
        <v>143.073</v>
      </c>
      <c r="J9" s="30">
        <v>18048.198</v>
      </c>
      <c r="K9" s="30"/>
      <c r="L9" s="30">
        <v>0</v>
      </c>
      <c r="M9" s="30">
        <v>109062.1128</v>
      </c>
      <c r="N9" s="30">
        <v>25847.3</v>
      </c>
      <c r="O9" s="30">
        <v>74939.5704</v>
      </c>
      <c r="P9" s="30">
        <v>149879.1408</v>
      </c>
      <c r="Q9" s="30">
        <v>10338</v>
      </c>
      <c r="R9" s="30">
        <v>1386.58836</v>
      </c>
      <c r="S9" s="30">
        <v>6932.9418</v>
      </c>
      <c r="T9" s="30">
        <v>40930</v>
      </c>
      <c r="U9" s="30">
        <v>533.477</v>
      </c>
      <c r="V9" s="30">
        <v>84013.4022</v>
      </c>
      <c r="W9" s="30">
        <v>7483.8</v>
      </c>
      <c r="X9" s="30">
        <v>17894.87448</v>
      </c>
      <c r="Y9" s="30">
        <v>89474.3724</v>
      </c>
      <c r="Z9" s="30">
        <v>36667.1</v>
      </c>
      <c r="AA9" s="30">
        <v>0</v>
      </c>
      <c r="AB9" s="30">
        <v>51119.031</v>
      </c>
      <c r="AC9" s="30">
        <v>47485.4</v>
      </c>
      <c r="AD9" s="30">
        <v>0</v>
      </c>
      <c r="AE9" s="30">
        <v>18260.3157</v>
      </c>
      <c r="AF9" s="30">
        <v>23318.5</v>
      </c>
      <c r="AG9" s="30">
        <v>1460.25</v>
      </c>
      <c r="AH9" s="30">
        <v>82353.1755</v>
      </c>
      <c r="AI9" s="30">
        <v>16058.2</v>
      </c>
      <c r="AJ9" s="30">
        <v>1283.6304</v>
      </c>
      <c r="AK9" s="30">
        <v>58462.3806</v>
      </c>
      <c r="AL9" s="30">
        <v>29720.1</v>
      </c>
      <c r="AM9" s="30">
        <v>0</v>
      </c>
      <c r="AN9" s="30">
        <v>9540.6776</v>
      </c>
      <c r="AO9" s="30">
        <f t="shared" si="1"/>
        <v>276167.4</v>
      </c>
      <c r="AP9" s="30">
        <f t="shared" si="0"/>
        <v>98028.84104</v>
      </c>
      <c r="AQ9" s="30">
        <f t="shared" si="0"/>
        <v>798517.6594</v>
      </c>
      <c r="AR9" s="36"/>
      <c r="AS9" s="37"/>
      <c r="AT9" s="37"/>
      <c r="AU9" s="38"/>
      <c r="AV9" s="39"/>
    </row>
    <row r="10" customHeight="1" spans="1:46">
      <c r="A10" s="31" t="s">
        <v>26</v>
      </c>
      <c r="B10" s="30">
        <v>15548.7</v>
      </c>
      <c r="C10" s="30">
        <v>17611.15</v>
      </c>
      <c r="D10" s="30">
        <v>24989.118</v>
      </c>
      <c r="E10" s="30">
        <v>4488.2</v>
      </c>
      <c r="F10" s="30">
        <v>18178.1238</v>
      </c>
      <c r="G10" s="30">
        <v>26957.4984</v>
      </c>
      <c r="H10" s="30">
        <v>14057</v>
      </c>
      <c r="I10" s="30">
        <v>16058.007</v>
      </c>
      <c r="J10" s="30">
        <v>41965.5655</v>
      </c>
      <c r="K10" s="30">
        <v>46628.8</v>
      </c>
      <c r="L10" s="30">
        <v>65248</v>
      </c>
      <c r="M10" s="30">
        <v>358589.1432</v>
      </c>
      <c r="N10" s="30">
        <v>22425</v>
      </c>
      <c r="O10" s="30">
        <v>201724.482</v>
      </c>
      <c r="P10" s="30">
        <v>672414.94</v>
      </c>
      <c r="Q10" s="30">
        <v>9555.6</v>
      </c>
      <c r="R10" s="30">
        <v>394.34168</v>
      </c>
      <c r="S10" s="30">
        <v>985.8542</v>
      </c>
      <c r="T10" s="30">
        <v>11573.2</v>
      </c>
      <c r="U10" s="30">
        <v>62386.44</v>
      </c>
      <c r="V10" s="30">
        <v>169424.2499</v>
      </c>
      <c r="W10" s="30">
        <v>43614.8</v>
      </c>
      <c r="X10" s="30">
        <v>38020.81008</v>
      </c>
      <c r="Y10" s="30">
        <v>380208.1008</v>
      </c>
      <c r="Z10" s="30">
        <v>35253.3</v>
      </c>
      <c r="AA10" s="30">
        <v>0</v>
      </c>
      <c r="AB10" s="30">
        <v>330672.0932</v>
      </c>
      <c r="AC10" s="30">
        <v>3085.2</v>
      </c>
      <c r="AD10" s="30">
        <v>0</v>
      </c>
      <c r="AE10" s="30">
        <v>116760</v>
      </c>
      <c r="AF10" s="30">
        <v>1333.7</v>
      </c>
      <c r="AG10" s="30">
        <v>0</v>
      </c>
      <c r="AH10" s="30">
        <v>306382.9839</v>
      </c>
      <c r="AI10" s="30">
        <v>336.2</v>
      </c>
      <c r="AJ10" s="30">
        <v>0</v>
      </c>
      <c r="AK10" s="30">
        <v>296758</v>
      </c>
      <c r="AL10" s="30">
        <v>43522.7</v>
      </c>
      <c r="AM10" s="30">
        <v>0</v>
      </c>
      <c r="AN10" s="30">
        <v>46217.5</v>
      </c>
      <c r="AO10" s="30">
        <f t="shared" si="1"/>
        <v>251422.4</v>
      </c>
      <c r="AP10" s="30">
        <f t="shared" si="0"/>
        <v>419621.35456</v>
      </c>
      <c r="AQ10" s="30">
        <f t="shared" si="0"/>
        <v>2772325.0471</v>
      </c>
      <c r="AR10" s="36"/>
      <c r="AS10" s="37"/>
      <c r="AT10" s="37"/>
    </row>
    <row r="11" customHeight="1" spans="42:43">
      <c r="AP11" s="40"/>
      <c r="AQ11" s="40"/>
    </row>
    <row r="12" customHeight="1" spans="26:40"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26:40"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customHeight="1" spans="26:43"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P14" s="37"/>
      <c r="AQ14" s="37"/>
    </row>
    <row r="15" customHeight="1" spans="26:43"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P15" s="37"/>
      <c r="AQ15" s="37"/>
    </row>
    <row r="16" customHeight="1" spans="26:40"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26:40"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customHeight="1" spans="26:40"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customHeight="1" spans="26:40"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customHeight="1" spans="26:40"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customHeight="1" spans="26:40"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="18" customFormat="1" customHeight="1" spans="1:4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21"/>
      <c r="AP22" s="41"/>
      <c r="AQ22" s="17"/>
      <c r="AS22" s="19"/>
      <c r="AT22" s="19"/>
      <c r="AU22" s="19"/>
      <c r="AV22" s="19"/>
    </row>
    <row r="24" s="17" customFormat="1" customHeight="1" spans="1:4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1"/>
      <c r="AP24" s="21"/>
      <c r="AR24" s="18"/>
      <c r="AS24" s="19"/>
      <c r="AT24" s="19"/>
      <c r="AU24" s="19"/>
      <c r="AV24" s="19"/>
    </row>
    <row r="30" customHeight="1" spans="41:41">
      <c r="AO30" s="21">
        <v>409493.18</v>
      </c>
    </row>
    <row r="31" customHeight="1" spans="41:41">
      <c r="AO31" s="21">
        <v>40660.8</v>
      </c>
    </row>
    <row r="32" customHeight="1" spans="41:41">
      <c r="AO32" s="21">
        <v>57686.6</v>
      </c>
    </row>
    <row r="33" customHeight="1" spans="41:41">
      <c r="AO33" s="21">
        <v>258740.18</v>
      </c>
    </row>
    <row r="34" customHeight="1" spans="41:41">
      <c r="AO34" s="21">
        <v>92300</v>
      </c>
    </row>
    <row r="35" s="17" customFormat="1" customHeight="1" spans="1:4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1"/>
      <c r="AP35" s="42"/>
      <c r="AR35" s="18"/>
      <c r="AS35" s="19"/>
      <c r="AT35" s="19"/>
      <c r="AU35" s="19"/>
      <c r="AV35" s="19"/>
    </row>
    <row r="36" s="17" customFormat="1" customHeight="1" spans="1:4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1">
        <f>SUM(AO30:AO35)</f>
        <v>858880.76</v>
      </c>
      <c r="AP36" s="42" t="e">
        <f>AO36-#REF!</f>
        <v>#REF!</v>
      </c>
      <c r="AR36" s="18"/>
      <c r="AS36" s="19"/>
      <c r="AT36" s="19"/>
      <c r="AU36" s="19"/>
      <c r="AV36" s="19"/>
    </row>
    <row r="37" s="17" customFormat="1" customHeight="1" spans="1:4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1"/>
      <c r="AP37" s="42"/>
      <c r="AR37" s="18"/>
      <c r="AS37" s="19"/>
      <c r="AT37" s="19"/>
      <c r="AU37" s="19"/>
      <c r="AV37" s="19"/>
    </row>
    <row r="38" s="17" customFormat="1" customHeight="1" spans="1:4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1"/>
      <c r="AP38" s="42"/>
      <c r="AR38" s="18"/>
      <c r="AS38" s="19"/>
      <c r="AT38" s="19"/>
      <c r="AU38" s="19"/>
      <c r="AV38" s="19"/>
    </row>
    <row r="39" s="17" customFormat="1" customHeight="1" spans="1:4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42"/>
      <c r="AR39" s="18"/>
      <c r="AS39" s="19"/>
      <c r="AT39" s="19"/>
      <c r="AU39" s="19"/>
      <c r="AV39" s="19"/>
    </row>
    <row r="40" s="17" customFormat="1" customHeight="1" spans="1:4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42"/>
      <c r="AR40" s="18"/>
      <c r="AS40" s="19"/>
      <c r="AT40" s="19"/>
      <c r="AU40" s="19"/>
      <c r="AV40" s="19"/>
    </row>
    <row r="41" s="17" customFormat="1" customHeight="1" spans="1:4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1"/>
      <c r="AP41" s="42"/>
      <c r="AR41" s="18"/>
      <c r="AS41" s="19"/>
      <c r="AT41" s="19"/>
      <c r="AU41" s="19"/>
      <c r="AV41" s="19"/>
    </row>
    <row r="42" s="17" customFormat="1" customHeight="1" spans="1:4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42"/>
      <c r="AP42" s="42"/>
      <c r="AR42" s="18"/>
      <c r="AS42" s="19"/>
      <c r="AT42" s="19"/>
      <c r="AU42" s="19"/>
      <c r="AV42" s="19"/>
    </row>
    <row r="43" s="17" customFormat="1" customHeight="1" spans="1:4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  <c r="AP43" s="42"/>
      <c r="AR43" s="18"/>
      <c r="AS43" s="19"/>
      <c r="AT43" s="19"/>
      <c r="AU43" s="19"/>
      <c r="AV43" s="19"/>
    </row>
    <row r="44" s="17" customFormat="1" customHeight="1" spans="1:4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1"/>
      <c r="AP44" s="42"/>
      <c r="AR44" s="18"/>
      <c r="AS44" s="19"/>
      <c r="AT44" s="19"/>
      <c r="AU44" s="19"/>
      <c r="AV44" s="19"/>
    </row>
    <row r="45" s="17" customFormat="1" customHeight="1" spans="1:4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1"/>
      <c r="AP45" s="42"/>
      <c r="AR45" s="18"/>
      <c r="AS45" s="19"/>
      <c r="AT45" s="19"/>
      <c r="AU45" s="19"/>
      <c r="AV45" s="19"/>
    </row>
    <row r="46" s="17" customFormat="1" customHeight="1" spans="1:4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1"/>
      <c r="AP46" s="42"/>
      <c r="AR46" s="18"/>
      <c r="AS46" s="19"/>
      <c r="AT46" s="19"/>
      <c r="AU46" s="19"/>
      <c r="AV46" s="19"/>
    </row>
    <row r="47" s="17" customFormat="1" customHeight="1" spans="1:4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1"/>
      <c r="AP47" s="42"/>
      <c r="AR47" s="18"/>
      <c r="AS47" s="19"/>
      <c r="AT47" s="19"/>
      <c r="AU47" s="19"/>
      <c r="AV47" s="19"/>
    </row>
    <row r="48" s="17" customFormat="1" customHeight="1" spans="1: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1"/>
      <c r="AP48" s="42"/>
      <c r="AR48" s="18"/>
      <c r="AS48" s="19"/>
      <c r="AT48" s="19"/>
      <c r="AU48" s="19"/>
      <c r="AV48" s="19"/>
    </row>
    <row r="49" s="17" customFormat="1" customHeight="1" spans="1:4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1"/>
      <c r="AP49" s="42"/>
      <c r="AR49" s="18"/>
      <c r="AS49" s="19"/>
      <c r="AT49" s="19"/>
      <c r="AU49" s="19"/>
      <c r="AV49" s="19"/>
    </row>
    <row r="50" s="17" customFormat="1" customHeight="1" spans="1:4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1"/>
      <c r="AP50" s="42"/>
      <c r="AR50" s="18"/>
      <c r="AS50" s="19"/>
      <c r="AT50" s="19"/>
      <c r="AU50" s="19"/>
      <c r="AV50" s="19"/>
    </row>
    <row r="51" s="17" customFormat="1" customHeight="1" spans="1:4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1"/>
      <c r="AP51" s="42"/>
      <c r="AR51" s="18"/>
      <c r="AS51" s="19"/>
      <c r="AT51" s="19"/>
      <c r="AU51" s="19"/>
      <c r="AV51" s="19"/>
    </row>
    <row r="52" s="17" customFormat="1" customHeight="1" spans="1:4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1"/>
      <c r="AP52" s="42"/>
      <c r="AR52" s="18"/>
      <c r="AS52" s="19"/>
      <c r="AT52" s="19"/>
      <c r="AU52" s="19"/>
      <c r="AV52" s="19"/>
    </row>
    <row r="53" s="17" customFormat="1" customHeight="1" spans="1:4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1"/>
      <c r="AP53" s="42"/>
      <c r="AR53" s="18"/>
      <c r="AS53" s="19"/>
      <c r="AT53" s="19"/>
      <c r="AU53" s="19"/>
      <c r="AV53" s="19"/>
    </row>
    <row r="54" s="17" customFormat="1" customHeight="1" spans="1:4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1"/>
      <c r="AP54" s="42"/>
      <c r="AR54" s="18"/>
      <c r="AS54" s="19"/>
      <c r="AT54" s="19"/>
      <c r="AU54" s="19"/>
      <c r="AV54" s="19"/>
    </row>
    <row r="55" s="17" customFormat="1" customHeight="1" spans="1:4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1"/>
      <c r="AP55" s="42"/>
      <c r="AR55" s="18"/>
      <c r="AS55" s="19"/>
      <c r="AT55" s="19"/>
      <c r="AU55" s="19"/>
      <c r="AV55" s="19"/>
    </row>
    <row r="56" s="17" customFormat="1" customHeight="1" spans="1:4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1"/>
      <c r="AP56" s="42"/>
      <c r="AR56" s="18"/>
      <c r="AS56" s="19"/>
      <c r="AT56" s="19"/>
      <c r="AU56" s="19"/>
      <c r="AV56" s="19"/>
    </row>
    <row r="58" s="17" customFormat="1" customHeight="1" spans="1:4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1"/>
      <c r="AP58" s="42"/>
      <c r="AR58" s="18"/>
      <c r="AS58" s="19"/>
      <c r="AT58" s="19"/>
      <c r="AU58" s="19"/>
      <c r="AV58" s="19"/>
    </row>
    <row r="59" s="17" customFormat="1" customHeight="1" spans="1:4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1"/>
      <c r="AP59" s="42"/>
      <c r="AR59" s="18"/>
      <c r="AS59" s="19"/>
      <c r="AT59" s="19"/>
      <c r="AU59" s="19"/>
      <c r="AV59" s="19"/>
    </row>
  </sheetData>
  <mergeCells count="15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1:A2"/>
  </mergeCells>
  <pageMargins left="0.707638888888889" right="0.354166666666667" top="1.0625" bottom="0.275" header="0.432638888888889" footer="0.313888888888889"/>
  <pageSetup paperSize="9" orientation="landscape"/>
  <headerFooter alignWithMargins="0">
    <oddHeader>&amp;L
编制单位：第三项目部&amp;C&amp;"黑体,常规"&amp;18铜煤公司产值成本利润表
&amp;16 2019年11月30日&amp;R
单位：元</oddHeader>
    <oddFooter>&amp;L单位主管：王琦&amp;R制表：董婷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22"/>
  <sheetViews>
    <sheetView showGridLines="0" tabSelected="1" workbookViewId="0">
      <selection activeCell="C1" sqref="C1"/>
    </sheetView>
  </sheetViews>
  <sheetFormatPr defaultColWidth="9" defaultRowHeight="18" customHeight="1" outlineLevelCol="6"/>
  <cols>
    <col min="1" max="1" width="3.875" style="5" customWidth="1"/>
    <col min="2" max="2" width="22.125" style="6" customWidth="1"/>
    <col min="3" max="3" width="14.875" style="6" customWidth="1"/>
    <col min="4" max="4" width="9.25" style="6" customWidth="1"/>
    <col min="5" max="5" width="8.375" style="6" customWidth="1"/>
    <col min="6" max="7" width="7.875" style="6" customWidth="1"/>
    <col min="8" max="12" width="8.375" style="6" customWidth="1"/>
    <col min="13" max="16384" width="9" style="6"/>
  </cols>
  <sheetData>
    <row r="1" ht="71" customHeight="1" spans="1:7">
      <c r="A1" s="7" t="s">
        <v>27</v>
      </c>
      <c r="B1" s="8" t="s">
        <v>1</v>
      </c>
      <c r="C1" s="9" t="s">
        <v>16</v>
      </c>
      <c r="D1" s="10">
        <f>MATCH(C1,统计表!B2:D2,0)</f>
        <v>1</v>
      </c>
      <c r="E1" s="10">
        <v>6</v>
      </c>
      <c r="F1" s="11" t="str">
        <f ca="1">OFFSET(统计表!A3,7-E1,)</f>
        <v>已确认收入</v>
      </c>
      <c r="G1" s="12" t="str">
        <f ca="1">C1&amp;"  "&amp;F1</f>
        <v>本月  已确认收入</v>
      </c>
    </row>
    <row r="2" ht="23.25" customHeight="1" spans="1:3">
      <c r="A2" s="13">
        <f>ROW()-1</f>
        <v>1</v>
      </c>
      <c r="B2" s="14" t="str">
        <f ca="1">OFFSET(统计表!$A$1,,(ROW(A1)-1)*3+1)</f>
        <v>裕华小区道路改造</v>
      </c>
      <c r="C2" s="15">
        <f ca="1">OFFSET(统计表!$A$3,$E$1,MATCH(B2,统计表!$1:$1,0)-2+D$1)</f>
        <v>0</v>
      </c>
    </row>
    <row r="3" ht="23.25" customHeight="1" spans="1:4">
      <c r="A3" s="13">
        <f t="shared" ref="A3:A14" si="0">ROW()-1</f>
        <v>2</v>
      </c>
      <c r="B3" s="14" t="str">
        <f ca="1">OFFSET(统计表!$A$1,,(ROW(A2)-1)*3+1)</f>
        <v>电缆厂配电室</v>
      </c>
      <c r="C3" s="15">
        <f ca="1">OFFSET(统计表!$A$3,$E$1,MATCH(B3,统计表!$1:$1,0)-2+D$1)</f>
        <v>0</v>
      </c>
      <c r="D3" s="16" t="str">
        <f>统计表!A3</f>
        <v>工程结算量</v>
      </c>
    </row>
    <row r="4" ht="23.25" customHeight="1" spans="1:4">
      <c r="A4" s="13">
        <f t="shared" si="0"/>
        <v>3</v>
      </c>
      <c r="B4" s="14" t="str">
        <f ca="1">OFFSET(统计表!$A$1,,(ROW(A3)-1)*3+1)</f>
        <v>23号收费站护坡</v>
      </c>
      <c r="C4" s="15">
        <f ca="1">OFFSET(统计表!$A$3,$E$1,MATCH(B4,统计表!$1:$1,0)-2+D$1)</f>
        <v>38319</v>
      </c>
      <c r="D4" s="16" t="str">
        <f>统计表!A4</f>
        <v>已确认收入</v>
      </c>
    </row>
    <row r="5" ht="23.25" customHeight="1" spans="1:4">
      <c r="A5" s="13">
        <f t="shared" si="0"/>
        <v>4</v>
      </c>
      <c r="B5" s="14" t="str">
        <f ca="1">OFFSET(统计表!$A$1,,(ROW(A4)-1)*3+1)</f>
        <v>移动8#基站</v>
      </c>
      <c r="C5" s="15">
        <f ca="1">OFFSET(统计表!$A$3,$E$1,MATCH(B5,统计表!$1:$1,0)-2+D$1)</f>
        <v>0</v>
      </c>
      <c r="D5" s="16" t="str">
        <f>统计表!A5</f>
        <v>人工费</v>
      </c>
    </row>
    <row r="6" ht="23.25" customHeight="1" spans="1:4">
      <c r="A6" s="13">
        <f t="shared" si="0"/>
        <v>5</v>
      </c>
      <c r="B6" s="14" t="str">
        <f ca="1">OFFSET(统计表!$A$1,,(ROW(A5)-1)*3+1)</f>
        <v>焦化厂烧结炉改造</v>
      </c>
      <c r="C6" s="15">
        <f ca="1">OFFSET(统计表!$A$3,$E$1,MATCH(B6,统计表!$1:$1,0)-2+D$1)</f>
        <v>25847.3</v>
      </c>
      <c r="D6" s="16" t="str">
        <f>统计表!A6</f>
        <v>材料费</v>
      </c>
    </row>
    <row r="7" ht="23.25" customHeight="1" spans="1:4">
      <c r="A7" s="13">
        <f t="shared" si="0"/>
        <v>6</v>
      </c>
      <c r="B7" s="14" t="str">
        <f ca="1">OFFSET(统计表!$A$1,,(ROW(A6)-1)*3+1)</f>
        <v>水电站道路拓宽</v>
      </c>
      <c r="C7" s="15">
        <f ca="1">OFFSET(统计表!$A$3,$E$1,MATCH(B7,统计表!$1:$1,0)-2+D$1)</f>
        <v>10338</v>
      </c>
      <c r="D7" s="16" t="str">
        <f>统计表!A7</f>
        <v>机械费</v>
      </c>
    </row>
    <row r="8" ht="23.25" customHeight="1" spans="1:4">
      <c r="A8" s="13">
        <f t="shared" si="0"/>
        <v>7</v>
      </c>
      <c r="B8" s="14" t="str">
        <f ca="1">OFFSET(统计表!$A$1,,(ROW(A7)-1)*3+1)</f>
        <v>锦华家园小区物业楼</v>
      </c>
      <c r="C8" s="15">
        <f ca="1">OFFSET(统计表!$A$3,$E$1,MATCH(B8,统计表!$1:$1,0)-2+D$1)</f>
        <v>40930</v>
      </c>
      <c r="D8" s="16" t="str">
        <f>统计表!A8</f>
        <v>其他直接费</v>
      </c>
    </row>
    <row r="9" ht="23.25" customHeight="1" spans="1:4">
      <c r="A9" s="13">
        <f t="shared" si="0"/>
        <v>8</v>
      </c>
      <c r="B9" s="14" t="str">
        <f ca="1">OFFSET(统计表!$A$1,,(ROW(A8)-1)*3+1)</f>
        <v>护城河边坡加固</v>
      </c>
      <c r="C9" s="15">
        <f ca="1">OFFSET(统计表!$A$3,$E$1,MATCH(B9,统计表!$1:$1,0)-2+D$1)</f>
        <v>7483.8</v>
      </c>
      <c r="D9" s="16" t="str">
        <f>统计表!A9</f>
        <v>间接费用</v>
      </c>
    </row>
    <row r="10" ht="23.25" customHeight="1" spans="1:4">
      <c r="A10" s="13">
        <f t="shared" si="0"/>
        <v>9</v>
      </c>
      <c r="B10" s="14" t="str">
        <f ca="1">OFFSET(统计表!$A$1,,(ROW(A9)-1)*3+1)</f>
        <v>紫金悦城供暖工程</v>
      </c>
      <c r="C10" s="15">
        <f ca="1">OFFSET(统计表!$A$3,$E$1,MATCH(B10,统计表!$1:$1,0)-2+D$1)</f>
        <v>36667.1</v>
      </c>
      <c r="D10" s="16" t="str">
        <f>统计表!A10</f>
        <v>管理费用</v>
      </c>
    </row>
    <row r="11" ht="23.25" customHeight="1" spans="1:3">
      <c r="A11" s="13">
        <f t="shared" si="0"/>
        <v>10</v>
      </c>
      <c r="B11" s="14" t="str">
        <f ca="1">OFFSET(统计表!$A$1,,(ROW(A10)-1)*3+1)</f>
        <v>华夏壹号商务楼外墙项目</v>
      </c>
      <c r="C11" s="15">
        <f ca="1">OFFSET(统计表!$A$3,$E$1,MATCH(B11,统计表!$1:$1,0)-2+D$1)</f>
        <v>47485.4</v>
      </c>
    </row>
    <row r="12" ht="23.25" customHeight="1" spans="1:3">
      <c r="A12" s="13">
        <f t="shared" si="0"/>
        <v>11</v>
      </c>
      <c r="B12" s="14" t="str">
        <f ca="1">OFFSET(统计表!$A$1,,(ROW(A11)-1)*3+1)</f>
        <v>和平路电缆沟工程</v>
      </c>
      <c r="C12" s="15">
        <f ca="1">OFFSET(统计表!$A$3,$E$1,MATCH(B12,统计表!$1:$1,0)-2+D$1)</f>
        <v>23318.5</v>
      </c>
    </row>
    <row r="13" ht="23.25" customHeight="1" spans="1:3">
      <c r="A13" s="13">
        <f t="shared" si="0"/>
        <v>12</v>
      </c>
      <c r="B13" s="14" t="str">
        <f ca="1">OFFSET(统计表!$A$1,,(ROW(A12)-1)*3+1)</f>
        <v>牡丹园绿化项目</v>
      </c>
      <c r="C13" s="15">
        <f ca="1">OFFSET(统计表!$A$3,$E$1,MATCH(B13,统计表!$1:$1,0)-2+D$1)</f>
        <v>16058.2</v>
      </c>
    </row>
    <row r="14" ht="23.25" customHeight="1" spans="1:3">
      <c r="A14" s="13">
        <f t="shared" si="0"/>
        <v>13</v>
      </c>
      <c r="B14" s="14" t="str">
        <f ca="1">OFFSET(统计表!$A$1,,(ROW(A13)-1)*3+1)</f>
        <v>杉杉煤矿道路工程</v>
      </c>
      <c r="C14" s="15">
        <f ca="1">OFFSET(统计表!$A$3,$E$1,MATCH(B14,统计表!$1:$1,0)-2+D$1)</f>
        <v>29720.1</v>
      </c>
    </row>
    <row r="15" ht="23.25" customHeight="1" spans="1:3">
      <c r="A15" s="13"/>
      <c r="B15" s="14"/>
      <c r="C15" s="15"/>
    </row>
    <row r="16" ht="23.25" customHeight="1" spans="1:1">
      <c r="A16" s="6"/>
    </row>
    <row r="17" ht="23.25" customHeight="1" spans="1:1">
      <c r="A17" s="6"/>
    </row>
    <row r="18" ht="23.25" customHeight="1" spans="1:1">
      <c r="A18" s="6"/>
    </row>
    <row r="19" ht="23.25" customHeight="1" spans="1:1">
      <c r="A19" s="6"/>
    </row>
    <row r="20" ht="23.25" customHeight="1"/>
    <row r="21" ht="23.25" customHeight="1"/>
    <row r="22" ht="23.25" customHeight="1"/>
  </sheetData>
  <conditionalFormatting sqref="D3:D10">
    <cfRule type="cellIs" dxfId="0" priority="1" operator="equal">
      <formula>$F$1</formula>
    </cfRule>
  </conditionalFormatting>
  <dataValidations count="1">
    <dataValidation type="list" allowBlank="1" showInputMessage="1" showErrorMessage="1" sqref="C1">
      <formula1>统计表!$B$2:$D$2</formula1>
    </dataValidation>
  </dataValidations>
  <pageMargins left="0.75" right="0.75" top="1" bottom="1" header="0.5" footer="0.5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name="Spinner 2" r:id="rId3">
              <controlPr defaultSize="0">
                <anchor moveWithCells="1" sizeWithCells="1">
                  <from>
                    <xdr:col>5</xdr:col>
                    <xdr:colOff>28575</xdr:colOff>
                    <xdr:row>0</xdr:row>
                    <xdr:rowOff>0</xdr:rowOff>
                  </from>
                  <to>
                    <xdr:col>7</xdr:col>
                    <xdr:colOff>609600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topLeftCell="A10" workbookViewId="0">
      <selection activeCell="D15" sqref="D15"/>
    </sheetView>
  </sheetViews>
  <sheetFormatPr defaultColWidth="13.25" defaultRowHeight="18.75" customHeight="1"/>
  <cols>
    <col min="1" max="1" width="32.875" style="1" customWidth="1"/>
    <col min="2" max="16384" width="13.25" style="2"/>
  </cols>
  <sheetData>
    <row r="1" customHeight="1" spans="1:1">
      <c r="A1" s="1" t="s">
        <v>28</v>
      </c>
    </row>
    <row r="2" customHeight="1" spans="1:1">
      <c r="A2" s="1" t="s">
        <v>29</v>
      </c>
    </row>
    <row r="4" customHeight="1" spans="1:1">
      <c r="A4" s="1" t="s">
        <v>30</v>
      </c>
    </row>
    <row r="5" customHeight="1" spans="1:1">
      <c r="A5" s="1" t="s">
        <v>31</v>
      </c>
    </row>
    <row r="7" customHeight="1" spans="1:1">
      <c r="A7" s="3" t="s">
        <v>32</v>
      </c>
    </row>
    <row r="8" customHeight="1" spans="1:1">
      <c r="A8" s="4" t="s">
        <v>33</v>
      </c>
    </row>
    <row r="10" customHeight="1" spans="1:1">
      <c r="A10" s="1" t="s">
        <v>34</v>
      </c>
    </row>
    <row r="11" customHeight="1" spans="1:1">
      <c r="A11" s="1" t="s">
        <v>35</v>
      </c>
    </row>
    <row r="14" customHeight="1" spans="1:1">
      <c r="A14" s="45" t="s">
        <v>36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案例背景</vt:lpstr>
      <vt:lpstr>统计表</vt:lpstr>
      <vt:lpstr>工程结算统计</vt:lpstr>
      <vt:lpstr>公式截图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2019-12-12T02:45:00Z</dcterms:created>
  <dcterms:modified xsi:type="dcterms:W3CDTF">2021-07-28T06:11:47Z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v1.0_mb_w0vWJOfFbwPvP7uKtcu5XQ==</vt:lpwstr>
  </property>
</Properties>
</file>