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ollotyres-my.sharepoint.com/personal/peter_schepens_apollotyres_com/Documents/issues/issue-66-INTERSPC-bom-spec-gewicht/ontw/"/>
    </mc:Choice>
  </mc:AlternateContent>
  <xr:revisionPtr revIDLastSave="8" documentId="8_{8A1F1DD0-7F31-429D-9B29-B6E1F9E8DBBE}" xr6:coauthVersionLast="47" xr6:coauthVersionMax="47" xr10:uidLastSave="{95C81FD0-9037-4143-BFCC-4830BC60DD4A}"/>
  <bookViews>
    <workbookView xWindow="35430" yWindow="4050" windowWidth="35880" windowHeight="15765" tabRatio="169" xr2:uid="{1DB67A8B-6932-4CF3-A0C6-28E81CA99262}"/>
  </bookViews>
  <sheets>
    <sheet name="GT_PST70180019" sheetId="1" r:id="rId1"/>
    <sheet name="BEPAAL-HEADER-GEWICH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1" l="1"/>
  <c r="T3" i="1"/>
  <c r="AD26" i="1"/>
  <c r="AD25" i="1"/>
  <c r="AD24" i="1"/>
  <c r="AF26" i="1"/>
  <c r="AF27" i="1" s="1"/>
  <c r="AF25" i="1"/>
  <c r="AF24" i="1"/>
  <c r="AF5" i="1"/>
  <c r="S27" i="1"/>
  <c r="R22" i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R11" i="1"/>
  <c r="S11" i="1" s="1"/>
  <c r="R10" i="1"/>
  <c r="S10" i="1" s="1"/>
  <c r="R9" i="1"/>
  <c r="S9" i="1" s="1"/>
  <c r="R8" i="1"/>
  <c r="S8" i="1" s="1"/>
  <c r="R7" i="1"/>
  <c r="AD7" i="1"/>
  <c r="AE7" i="1" s="1"/>
  <c r="AE23" i="1" s="1"/>
  <c r="AB27" i="1"/>
  <c r="AN18" i="1"/>
  <c r="S22" i="1"/>
  <c r="S12" i="1"/>
  <c r="S7" i="1"/>
  <c r="S5" i="1"/>
  <c r="R5" i="1"/>
  <c r="P3" i="1"/>
  <c r="AD18" i="1"/>
  <c r="AE18" i="1" s="1"/>
  <c r="AN7" i="1"/>
  <c r="AD5" i="1"/>
  <c r="AN8" i="1"/>
  <c r="AD8" i="1"/>
  <c r="AE8" i="1" s="1"/>
  <c r="AD22" i="1"/>
  <c r="AE22" i="1" s="1"/>
  <c r="AD21" i="1"/>
  <c r="AE21" i="1" s="1"/>
  <c r="AD20" i="1"/>
  <c r="AE20" i="1" s="1"/>
  <c r="AD19" i="1"/>
  <c r="AE19" i="1" s="1"/>
  <c r="AD17" i="1"/>
  <c r="AE17" i="1" s="1"/>
  <c r="AD16" i="1"/>
  <c r="AE16" i="1" s="1"/>
  <c r="AD15" i="1"/>
  <c r="AE15" i="1" s="1"/>
  <c r="AD14" i="1"/>
  <c r="AE14" i="1" s="1"/>
  <c r="AD13" i="1"/>
  <c r="AE13" i="1" s="1"/>
  <c r="AD12" i="1"/>
  <c r="AE12" i="1" s="1"/>
  <c r="AD11" i="1"/>
  <c r="AE11" i="1" s="1"/>
  <c r="AD10" i="1"/>
  <c r="AE10" i="1" s="1"/>
  <c r="AD9" i="1"/>
  <c r="AE9" i="1" s="1"/>
  <c r="AN22" i="1"/>
  <c r="AN21" i="1"/>
  <c r="AN20" i="1"/>
  <c r="AN19" i="1"/>
  <c r="AN17" i="1"/>
  <c r="AN16" i="1"/>
  <c r="AN15" i="1"/>
  <c r="AN14" i="1"/>
  <c r="AN13" i="1"/>
  <c r="AN12" i="1"/>
  <c r="AN11" i="1"/>
  <c r="AN10" i="1"/>
  <c r="AN9" i="1"/>
  <c r="AB26" i="1"/>
  <c r="R26" i="1"/>
  <c r="S26" i="1" s="1"/>
  <c r="R25" i="1"/>
  <c r="S25" i="1" s="1"/>
  <c r="R24" i="1"/>
  <c r="S24" i="1" s="1"/>
  <c r="AB25" i="1"/>
  <c r="AB24" i="1"/>
  <c r="R23" i="1" l="1"/>
  <c r="S23" i="1"/>
  <c r="AD23" i="1"/>
  <c r="AN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Schepens</author>
  </authors>
  <commentList>
    <comment ref="S5" authorId="0" shapeId="0" xr:uid="{9E78D508-40DF-47C5-AB61-7F4F04208038}">
      <text>
        <r>
          <rPr>
            <b/>
            <sz val="9"/>
            <color indexed="81"/>
            <rFont val="Tahoma"/>
            <family val="2"/>
          </rPr>
          <t>Peter Schepens:</t>
        </r>
        <r>
          <rPr>
            <sz val="9"/>
            <color indexed="81"/>
            <rFont val="Tahoma"/>
            <family val="2"/>
          </rPr>
          <t xml:space="preserve">
Hiermee wordt aangetoond dat de gewichten met materialen uit COMPONENT van een bepaald LEVEL gelijk zijn dezelfde COMPONENT-materialen vanuit de HEADER (LEVEL_HOGER, lager level-getal, bijv 1) vermenigvuldigd met FACTOR-getal/gewichten behorende bij deze HEADER.
EN
Dat dit resultaat hetzelfde is als BEPAAL-HEADER-GEWICHT van COMPONENT (alle materiaal-gewichten opgewerkt naar component-level) vermenigvuldigd met FACTOR-gewichten behorende bij de COMPONENT overeenkomt met BOM-ITEM.COMPONENT-PART.</t>
        </r>
      </text>
    </comment>
    <comment ref="AB7" authorId="0" shapeId="0" xr:uid="{63F8F8AE-7DD8-46C0-9789-2CDF56530099}">
      <text>
        <r>
          <rPr>
            <b/>
            <sz val="9"/>
            <color indexed="81"/>
            <rFont val="Tahoma"/>
            <family val="2"/>
          </rPr>
          <t>Peter Schepens:</t>
        </r>
        <r>
          <rPr>
            <sz val="9"/>
            <color indexed="81"/>
            <rFont val="Tahoma"/>
            <family val="2"/>
          </rPr>
          <t xml:space="preserve">
Factor = '=(1.178/1)*(1.196596/1.218484</t>
        </r>
      </text>
    </comment>
    <comment ref="AN7" authorId="0" shapeId="0" xr:uid="{C1876B32-880B-4F54-92B8-B0F0336D22D9}">
      <text>
        <r>
          <rPr>
            <b/>
            <sz val="9"/>
            <color indexed="81"/>
            <rFont val="Tahoma"/>
            <family val="2"/>
          </rPr>
          <t>Peter Schepens:</t>
        </r>
        <r>
          <rPr>
            <sz val="9"/>
            <color indexed="81"/>
            <rFont val="Tahoma"/>
            <family val="2"/>
          </rPr>
          <t xml:space="preserve">
Gewicht Materiaal binnen COMPONENT-PART. 
Berekend door vermenigvuldiging van cumulatieve (CQ/BHQ) tot aan materialen. 
Beginnend vanaf TYRE/COMP * PART/COMP * COMP/MATERAAL</t>
        </r>
      </text>
    </comment>
    <comment ref="Q24" authorId="0" shapeId="0" xr:uid="{6F22CCBD-B63C-4B28-8AE8-3489B4FECCCB}">
      <text>
        <r>
          <rPr>
            <b/>
            <sz val="9"/>
            <color indexed="81"/>
            <rFont val="Tahoma"/>
            <family val="2"/>
          </rPr>
          <t>Peter Schepens:</t>
        </r>
        <r>
          <rPr>
            <sz val="9"/>
            <color indexed="81"/>
            <rFont val="Tahoma"/>
            <family val="2"/>
          </rPr>
          <t xml:space="preserve">
Dit zijn resultaten vanuit de BEPAAL-HEADER voor BOM-ITEM=GM_ST7018</t>
        </r>
      </text>
    </comment>
    <comment ref="S24" authorId="0" shapeId="0" xr:uid="{EA22A45F-05D2-4AE9-9AD7-E70D36619900}">
      <text>
        <r>
          <rPr>
            <b/>
            <sz val="9"/>
            <color indexed="81"/>
            <rFont val="Tahoma"/>
            <family val="2"/>
          </rPr>
          <t>Peter Schepens:</t>
        </r>
        <r>
          <rPr>
            <sz val="9"/>
            <color indexed="81"/>
            <rFont val="Tahoma"/>
            <family val="2"/>
          </rPr>
          <t xml:space="preserve">
Hiermee wordt aangetoond dat de gewichten met materialen uit COMPONENT van een bepaald LEVEL gelijk zijn dezelfde COMPONENT-materialen vanuit de HEADER (LEVEL_HOGER, lager level-getal, bijv 1) vermenigvuldigd met FACTOR-getal/gewichten behorende bij deze HEADER</t>
        </r>
      </text>
    </comment>
    <comment ref="AC24" authorId="0" shapeId="0" xr:uid="{90C0527A-216F-4585-9570-0D07A8754388}">
      <text>
        <r>
          <rPr>
            <b/>
            <sz val="9"/>
            <color indexed="81"/>
            <rFont val="Tahoma"/>
            <family val="2"/>
          </rPr>
          <t>Peter Schepens:</t>
        </r>
        <r>
          <rPr>
            <sz val="9"/>
            <color indexed="81"/>
            <rFont val="Tahoma"/>
            <family val="2"/>
          </rPr>
          <t xml:space="preserve">
Dit zijn resultaten vanuit de BEPAAL-HEADER voor BOM-ITEM=GM_ST7018</t>
        </r>
      </text>
    </comment>
  </commentList>
</comments>
</file>

<file path=xl/sharedStrings.xml><?xml version="1.0" encoding="utf-8"?>
<sst xmlns="http://schemas.openxmlformats.org/spreadsheetml/2006/main" count="258" uniqueCount="195">
  <si>
    <t xml:space="preserve">GT_PST70180019 </t>
  </si>
  <si>
    <t>Part-no</t>
  </si>
  <si>
    <t>Rev</t>
  </si>
  <si>
    <t>DB</t>
  </si>
  <si>
    <t>test</t>
  </si>
  <si>
    <t>Base</t>
  </si>
  <si>
    <t>Factor</t>
  </si>
  <si>
    <t>Q</t>
  </si>
  <si>
    <t>GM_ST7018</t>
  </si>
  <si>
    <t>BHQ=BaseHeaderQuantity</t>
  </si>
  <si>
    <t>=1.178/1</t>
  </si>
  <si>
    <t>GM_T3006</t>
  </si>
  <si>
    <t>GM_T3004</t>
  </si>
  <si>
    <t>CQ=compQuantity</t>
  </si>
  <si>
    <t>TyreQuantity=CompHeaderQuantity*WFUP)</t>
  </si>
  <si>
    <t>CUM-Factor(CQ/BHQ)</t>
  </si>
  <si>
    <t>WFUP(CQ/BHQ)</t>
  </si>
  <si>
    <t>**************************************************************************************************************</t>
  </si>
  <si>
    <t>l_mainpart;l_mainrevision;l_mainplant;l_mainalternative;l_mainbasequantity;l_mainsumitemsquantity;l_mainstatus;l_mainframeid;l_mainpartdescription;l_mainpartbaseuom;l_part_no;l_revision;l_alternative;l_item_header_base_quantity;l_component_part;l_componentdescription;l_quantity;l_uom;l_quantity_kg;l_path;l_quantity_path;l_bom_quantity_kg;l_status;l_characteristic_id;l_functiecode</t>
  </si>
  <si>
    <t>HEADER: GT_PST70180019;7;GYO;1;1;1.591;CRRNT QR5;A_tread v1;..2;GM_ST7018;11;1;1.218484;160146;DPG ( Diphenyl Guanidine );.011309;kg;.011309;|GT_PST70180019-903348,GM_ST7018|GM_ST7018,160146;*(1.178/1)*(.011309/1.218484);.0109332597;CRRNT QR5;;</t>
  </si>
  <si>
    <t>HEADER: GT_PST70180019;7;GYO;1;1;1.591;CRRNT QR5;A_tread v1;..2;GM_ST7018;11;1;1.218484;160732;TBBS ( N-Tert-Butyl-2-Benzo-Thiazole Sulfenamide );.004743;kg;.004743;|GT_PST70180019-903348,GM_ST7018|GM_ST7018,160732;*(1.178/1)*(.004743/1.218484);.0045854143;CRRNT QR5;;</t>
  </si>
  <si>
    <t>HEADER: GT_PST70180019;7;GYO;1;1;1.591;CRRNT QR5;A_tread v1;..2;GM_ST7018;11;1;1.218484;164111;Sulphur (Soluble, 1% Oil Treated);.005837;kg;.005837;|GT_PST70180019-903348,GM_ST7018|GM_ST7018,164111;*(1.178/1)*(.005837/1.218484);.0056430663;CRRNT QR5;;</t>
  </si>
  <si>
    <t>HEADER: GT_PST70180019;7;GYO;1;1;1.591;CRRNT QR5;A_tread v1;....3;GM_MST17017;8;1;1.216129;120020;NR TSR 20, Technically Specified Natural Rubber;.037077;kg;.037077;|GT_PST70180019-903348,GM_ST7018|GM_ST7018,GM_MST17017|GM_MST17017,120020;*(1.178/1)*(1.196596/1.218484)*(.037077/1.216129);.03526939;CRRNT QR5;;</t>
  </si>
  <si>
    <t>HEADER: GT_PST70180019;7;GYO;1;1;1.591;CRRNT QR5;A_tread v1;....3;GM_MST17017;8;1;1.216129;131429;BR- High Cis (Min 97%),1,4 PB-Nd, OE with 37.5 phr TDAE Oil;.203924;kg;.203924;|GT_PST70180019-903348,GM_ST7018|GM_ST7018,GM_MST17017|GM_MST17017,131429;*(1.178/1)*(1.196596/1.218484)*(.203924/1.216129);.1939821207;CRRNT QR5;;</t>
  </si>
  <si>
    <t>HEADER: GT_PST70180019;7;GYO;1;1;1.591;CRRNT QR5;A_tread v1;....3;GM_MST17017;8;1;1.216129;139034;SSBR- 21% Bound styrene, 50% Vinyl, functionalized.;.037077;kg;.037077;|GT_PST70180019-903348,GM_ST7018|GM_ST7018,GM_MST17017|GM_MST17017,139034;*(1.178/1)*(1.196596/1.218484)*(.037077/1.216129);.03526939;CRRNT QR5;;</t>
  </si>
  <si>
    <t>HEADER: GT_PST70180019;7;GYO;1;1;1.591;CRRNT QR5;A_tread v1;....3;GM_MST17017;8;1;1.216129;139035;SSBR-15% Bound styrene, 30% Vinyl content ;.148308;kg;.148308;|GT_PST70180019-903348,GM_ST7018|GM_ST7018,GM_MST17017|GM_MST17017,139035;*(1.178/1)*(1.196596/1.218484)*(.148308/1.216129);.14107756;CRRNT QR5;;</t>
  </si>
  <si>
    <t>HEADER: GT_PST70180019;7;GYO;1;1;1.591;CRRNT QR5;A_tread v1;....3;GM_MST17017;8;1;1.216129;140202;TDAE Process oil;.092693;kg;.092693;|GT_PST70180019-903348,GM_ST7018|GM_ST7018,GM_MST17017|GM_MST17017,140202;*(1.178/1)*(1.196596/1.218484)*(.092693/1.216129);.0881739506;CRRNT QR5;;</t>
  </si>
  <si>
    <t>HEADER: GT_PST70180019;7;GYO;1;1;1.591;CRRNT QR5;A_tread v1;....3;GM_MST17017;8;1;1.216129;150708;N-339 ( HAF-HS ) Carbon black;.025954;kg;.025954;|GT_PST70180019-903348,GM_ST7018|GM_ST7018,GM_MST17017|GM_MST17017,150708;*(1.178/1)*(1.196596/1.218484)*(.025954/1.216129);.0246886681;CRRNT QR5;;</t>
  </si>
  <si>
    <t>HEADER: GT_PST70180019;7;GYO;1;1;1.591;CRRNT QR5;A_tread v1;....3;GM_MST17017;8;1;1.216129;160224;Stearic acid, Rubber grade;.007415;kg;.007415;|GT_PST70180019-903348,GM_ST7018|GM_ST7018,GM_MST17017|GM_MST17017,160224;*(1.178/1)*(1.196596/1.218484)*(.007415/1.216129);.0070534975;CRRNT QR5;;</t>
  </si>
  <si>
    <t>HEADER: GT_PST70180019;7;GYO;1;1;1.591;CRRNT QR5;A_tread v1;....3;GM_MST17017;8;1;1.216129;160280;TMQ ( Polymerised 2,2,4 Tri Methyl 1,2 Di HydroQuinoline );.007415;kg;.007415;|GT_PST70180019-903348,GM_ST7018|GM_ST7018,GM_MST17017|GM_MST17017,160280;*(1.178/1)*(1.196596/1.218484)*(.007415/1.216129);.0070534975;CRRNT QR5;;</t>
  </si>
  <si>
    <t>HEADER: GT_PST70180019;7;GYO;1;1;1.591;CRRNT QR5;A_tread v1;....3;GM_MST17017;8;1;1.216129;160727;6PPD,N-(1,3-dimethyl butyl)-N'-phenyl para phenylene diamine;.007415;kg;.007415;|GT_PST70180019-903348,GM_ST7018|GM_ST7018,GM_MST17017|GM_MST17017,160727;*(1.178/1)*(1.196596/1.218484)*(.007415/1.216129);.0070534975;CRRNT QR5;;</t>
  </si>
  <si>
    <t>HEADER: GT_PST70180019;7;GYO;1;1;1.591;CRRNT QR5;A_tread v1;....3;GM_MST17017;8;1;1.216129;162214;Silica, Highly Dispersible. P - Type;.463464;kg;.463464;|GT_PST70180019-903348,GM_ST7018|GM_ST7018,GM_MST17017|GM_MST17017,162214;*(1.178/1)*(1.196596/1.218484)*(.463464/1.216129);.440868802;CRRNT QR5;;</t>
  </si>
  <si>
    <t>HEADER: GT_PST70180019;7;GYO;1;1;1.591;CRRNT QR5;A_tread v1;....3;GM_MST17017;8;1;1.216129;162611;TESPT, Silane Coupling Agent;.037077;kg;.037077;|GT_PST70180019-903348,GM_ST7018|GM_ST7018,GM_MST17017|GM_MST17017,162611;*(1.178/1)*(1.196596/1.218484)*(.037077/1.216129);.03526939;CRRNT QR5;;</t>
  </si>
  <si>
    <t>HEADER: GT_PST70180019;7;GYO;1;1;1.591;CRRNT QR5;A_tread v1;....3;GM_MST17017;8;1;1.216129;164125;Polyterpene Resin;.111231;kg;.111231;|GT_PST70180019-903348,GM_ST7018|GM_ST7018,GM_MST17017|GM_MST17017,164125;*(1.178/1)*(1.196596/1.218484)*(.111231/1.216129);.10580817;CRRNT QR5;;</t>
  </si>
  <si>
    <t>HEADER: GT_PST70180019;7;GYO;1;1;1.591;CRRNT QR5;A_tread v1;....3;GM_MST17017;8;1;1.216129;164312;Zinc Oxide - Indirect process E;.011123;kg;.011123;|GT_PST70180019-903348,GM_ST7018|GM_ST7018,GM_MST17017|GM_MST17017,164312;*(1.178/1)*(1.196596/1.218484)*(.011123/1.216129);.0105807219;CRRNT QR5;;</t>
  </si>
  <si>
    <t>HEADER: GT_PST70180019;7;GYO;1;1;1.591;CRRNT QR5;A_tread v1;....3;GM_MST17017;8;1;1.216129;164711;Anti-Ozone Wax;.007415;kg;.007415;|GT_PST70180019-903348,GM_ST7018|GM_ST7018,GM_MST17017|GM_MST17017,164711;*(1.178/1)*(1.196596/1.218484)*(.007415/1.216129);.0070534975;CRRNT QR5;;</t>
  </si>
  <si>
    <t>HEADER: GT_PST70180019;7;GYO;1;1;1.591;CRRNT QR5;A_tread v1;....3;GM_MST17017;8;1;1.216129;165215;Zinc salt of fatty acids - Type P;.011123;kg;.011123;|GT_PST70180019-903348,GM_ST7018|GM_ST7018,GM_MST17017|GM_MST17017,165215;*(1.178/1)*(1.196596/1.218484)*(.011123/1.216129);.0105807219;CRRNT QR5;;</t>
  </si>
  <si>
    <t>HEADER: GT_PST70180019;7;GYO;1;1;1.591;CRRNT QR5;A_tread v1;....3;GM_MST17017;8;1;1.216129;165222;Processing Promoter;.007415;kg;.007415;|GT_PST70180019-903348,GM_ST7018|GM_ST7018,GM_MST17017|GM_MST17017,165222;*(1.178/1)*(1.196596/1.218484)*(.007415/1.216129);.0070534975;CRRNT QR5;;</t>
  </si>
  <si>
    <t>HEADER: GT_PST70180019;7;GYO;1;1;1.591;CRRNT QR5;A_tread v1;....3;GD_T3004FB11;6;1;1;160612A;20 % Oil Treated Insoluble Sulphur;1.793;kg;1.793;|GT_PST70180019-903313,GM_T3004|GM_T3004,GD_T3004FB11|GD_T3004FB11,160612A;*(.088/1)*(1/230)*(1.793/1);.0006860174;CRRNT QR5;;</t>
  </si>
  <si>
    <t>HEADER: GT_PST70180019;7;GYO;1;1;1.591;CRRNT QR5;A_tread v1;....3;GD_T3004FB11;6;1;1;160732;TBBS ( N-Tert-Butyl-2-Benzo-Thiazole Sulfenamide );2.137;kg;2.137;|GT_PST70180019-903313,GM_T3004|GM_T3004,GD_T3004FB11|GD_T3004FB11,160732;*(.088/1)*(1/230)*(2.137/1);.0008176348;CRRNT QR5;;</t>
  </si>
  <si>
    <t>HEADER: GT_PST70180019;7;GYO;1;1;1.591;CRRNT QR5;A_tread v1;....3;GM_MT13003T;3;1;1.125902;120020;NR TSR 20, Technically Specified Natural Rubber;.148129;kg;.148129;|GT_PST70180019-903313,GM_T3004|GM_T3004,GM_MT13003T|GM_MT13003T,120020;*(.088/1)*(226.069735/230)*(.148129/1.125902);.0113798559;CRRNT QR5;;</t>
  </si>
  <si>
    <t>HEADER: GT_PST70180019;7;GYO;1;1;1.591;CRRNT QR5;A_tread v1;....3;GM_MT13003T;3;1;1.125902;131247;BR (Ni catalyst, High Cis);.295076;kg;.295076;|GT_PST70180019-903313,GM_T3004|GM_T3004,GM_MT13003T|GM_MT13003T,131247;*(.088/1)*(226.069735/230)*(.295076/1.125902);.0226689058;CRRNT QR5;;</t>
  </si>
  <si>
    <t>HEADER: GT_PST70180019;7;GYO;1;1;1.591;CRRNT QR5;A_tread v1;....3;GM_MT13003T;3;1;1.125902;131502;SBR 1502 (Cold Emulsion SBR with 23.5% bound styrene);.147538;kg;.147538;|GT_PST70180019-903313,GM_T3004|GM_T3004,GM_MT13003T|GM_MT13003T,131502;*(.088/1)*(226.069735/230)*(.147538/1.125902);.0113344529;CRRNT QR5;;</t>
  </si>
  <si>
    <t>HEADER: GT_PST70180019;7;GYO;1;1;1.591;CRRNT QR5;A_tread v1;....3;GM_MT13003T;3;1;1.125902;140203;RAE Process oil, Free of labeling;.082787;kg;.082787;|GT_PST70180019-903313,GM_T3004|GM_T3004,GM_MT13003T|GM_MT13003T,140203;*(.088/1)*(226.069735/230)*(.082787/1.125902);.0063600249;CRRNT QR5;;</t>
  </si>
  <si>
    <t>HEADER: GT_PST70180019;7;GYO;1;1;1.591;CRRNT QR5;A_tread v1;....3;GM_MT13003T;3;1;1.125902;150445;N 330 (HAF);.354801;kg;.354801;|GT_PST70180019-903313,GM_T3004|GM_T3004,GM_MT13003T|GM_MT13003T,150445;*(.088/1)*(226.069735/230)*(.354801/1.125902);.0272572166;CRRNT QR5;;</t>
  </si>
  <si>
    <t>HEADER: GT_PST70180019;7;GYO;1;1;1.591;CRRNT QR5;A_tread v1;....3;GM_MT13003T;3;1;1.125902;160224;Stearic acid, Rubber grade;.011827;kg;.011827;|GT_PST70180019-903313,GM_T3004|GM_T3004,GM_MT13003T|GM_MT13003T,160224;*(.088/1)*(226.069735/230)*(.011827/1.125902);.0009085969;CRRNT QR5;;</t>
  </si>
  <si>
    <t>HEADER: GT_PST70180019;7;GYO;1;1;1.591;CRRNT QR5;A_tread v1;....3;GM_MT13003T;3;1;1.125902;160280;TMQ ( Polymerised 2,2,4 Tri Methyl 1,2 Di HydroQuinoline );.023653;kg;.023653;|GT_PST70180019-903313,GM_T3004|GM_T3004,GM_MT13003T|GM_MT13003T,160280;*(.088/1)*(226.069735/230)*(.023653/1.125902);.001817117;CRRNT QR5;;</t>
  </si>
  <si>
    <t>HEADER: GT_PST70180019;7;GYO;1;1;1.591;CRRNT QR5;A_tread v1;....3;GM_MT13003T;3;1;1.125902;160727;6PPD,N-(1,3-dimethyl butyl)-N'-phenyl para phenylene diamine;.00887;kg;.00887;|GT_PST70180019-903313,GM_T3004|GM_T3004,GM_MT13003T|GM_MT13003T,160727;*(.088/1)*(226.069735/230)*(.00887/1.125902);.0006814285;CRRNT QR5;;</t>
  </si>
  <si>
    <t>HEADER: GT_PST70180019;7;GYO;1;1;1.591;CRRNT QR5;A_tread v1;....3;GM_MT13003T;3;1;1.125902;160775;p-Octyl phenol formaldehyde resin;.011827;kg;.011827;|GT_PST70180019-903313,GM_T3004|GM_T3004,GM_MT13003T|GM_MT13003T,160775;*(.088/1)*(226.069735/230)*(.011827/1.125902);.0009085969;CRRNT QR5;;</t>
  </si>
  <si>
    <t>HEADER: GT_PST70180019;7;GYO;1;1;1.591;CRRNT QR5;A_tread v1;....3;GM_MT13003T;3;1;1.125902;164312;Zinc Oxide - Indirect process E;.029567;kg;.029567;|GT_PST70180019-903313,GM_T3004|GM_T3004,GM_MT13003T|GM_MT13003T,164312;*(.088/1)*(226.069735/230)*(.029567/1.125902);.0022714539;CRRNT QR5;;</t>
  </si>
  <si>
    <t>HEADER: GT_PST70180019;7;GYO;1;1;1.591;CRRNT QR5;A_tread v1;....3;GM_MT13003T;3;1;1.125902;164711;Anti-Ozone Wax;.011827;kg;.011827;|GT_PST70180019-903313,GM_T3004|GM_T3004,GM_MT13003T|GM_MT13003T,164711;*(.088/1)*(226.069735/230)*(.011827/1.125902);.0009085969;CRRNT QR5;;</t>
  </si>
  <si>
    <t>HEADER: GT_PST70180019;7;GYO;1;1;1.591;CRRNT QR5;A_tread v1;..2;GM_T3006;12;1;1.165353;160146;DPG ( Diphenyl Guanidine );.002437;kg;.002437;|GT_PST70180019-903314,GM_T3006|GM_T3006,160146;*(.217/1)*(.002437/1.165353);.000453793;CRRNT QR5;;</t>
  </si>
  <si>
    <t>HEADER: GT_PST70180019;7;GYO;1;1;1.591;CRRNT QR5;A_tread v1;..2;GM_T3006;12;1;1.165353;160612A;20 % Oil Treated Insoluble Sulphur;.012187;kg;.012187;|GT_PST70180019-903314,GM_T3006|GM_T3006,160612A;*(.217/1)*(.012187/1.165353);.0022693373;CRRNT QR5;;</t>
  </si>
  <si>
    <t>HEADER: GT_PST70180019;7;GYO;1;1;1.591;CRRNT QR5;A_tread v1;..2;GM_T3006;12;1;1.165353;160732;TBBS ( N-Tert-Butyl-2-Benzo-Thiazole Sulfenamide );.011577;kg;.011577;|GT_PST70180019-903314,GM_T3006|GM_T3006,160732;*(.217/1)*(.011577/1.165353);.0021557494;CRRNT QR5;;</t>
  </si>
  <si>
    <t>HEADER: GT_PST70180019;7;GYO;1;1;1.591;CRRNT QR5;A_tread v1;..2;GM_T3006;12;1;1.165353;160774;CTP [ N - ( Cyclohexyl Thio ) Phthalimide ];.001828;kg;.001828;|GT_PST70180019-903314,GM_T3006|GM_T3006,160774;*(.217/1)*(.001828/1.165353);.0003403913;CRRNT QR5;;</t>
  </si>
  <si>
    <t>HEADER: GT_PST70180019;7;GYO;1;1;1.591;CRRNT QR5;A_tread v1;..2;GM_T3006;12;1;1.165353;160909;Vulcanizing Agent, BDBzTH;.006093;kg;.006093;|GT_PST70180019-903314,GM_T3006|GM_T3006,160909;*(.217/1)*(.006093/1.165353);.0011345755;CRRNT QR5;;</t>
  </si>
  <si>
    <t>HEADER: GT_PST70180019;7;GYO;1;1;1.591;CRRNT QR5;A_tread v1;........5;GM_MT23005;4;1;1.160097;140202;TDAE Process oil;.021871;kg;.021871;|GT_PST70180019-903314,GM_T3006|GM_T3006,GM_RT23005|GM_RT23005,GM_RT13005|GM_RT13005,GM_MT23005|GM_MT23005,140202;*(.217/1)*(1.13123/1.165353)*(1.160097/1.160097)*(1.160097/1.160097)*(.021871/1.160097);.0039712524;CRRNT QR5;;</t>
  </si>
  <si>
    <t>HEADER: GT_PST70180019;7;GYO;1;1;1.591;CRRNT QR5;A_tread v1;........5;GM_MT23005;4;1;1.160097;150708;N-339 ( HAF-HS ) Carbon black;.156221;kg;.156221;|GT_PST70180019-903314,GM_T3006|GM_T3006,GM_RT23005|GM_RT23005,GM_RT13005|GM_RT13005,GM_MT23005|GM_MT23005,150708;*(.217/1)*(1.13123/1.165353)*(1.160097/1.160097)*(1.160097/1.160097)*(.156221/1.160097);.0283660105;CRRNT QR5;;</t>
  </si>
  <si>
    <t>HEADER: GT_PST70180019;7;GYO;1;1;1.591;CRRNT QR5;A_tread v1;........5;GM_MT23005;4;1;1.160097;160224;Stearic acid, Rubber grade;.012498;kg;.012498;|GT_PST70180019-903314,GM_T3006|GM_T3006,GM_RT23005|GM_RT23005,GM_RT13005|GM_RT13005,GM_MT23005|GM_MT23005,160224;*(.217/1)*(1.13123/1.165353)*(1.160097/1.160097)*(1.160097/1.160097)*(.012498/1.160097);.0022693389;CRRNT QR5;;</t>
  </si>
  <si>
    <t>HEADER: GT_PST70180019;7;GYO;1;1;1.591;CRRNT QR5;A_tread v1;........5;GM_MT23005;4;1;1.160097;160280;TMQ ( Polymerised 2,2,4 Tri Methyl 1,2 Di HydroQuinoline );.004999;kg;.004999;|GT_PST70180019-903314,GM_T3006|GM_T3006,GM_RT23005|GM_RT23005,GM_RT13005|GM_RT13005,GM_MT23005|GM_MT23005,160280;*(.217/1)*(1.13123/1.165353)*(1.160097/1.160097)*(1.160097/1.160097)*(.004999/1.160097);.0009076993;CRRNT QR5;;</t>
  </si>
  <si>
    <t>HEADER: GT_PST70180019;7;GYO;1;1;1.591;CRRNT QR5;A_tread v1;........5;GM_MT23005;4;1;1.160097;160727;6PPD,N-(1,3-dimethyl butyl)-N'-phenyl para phenylene diamine;.012498;kg;.012498;|GT_PST70180019-903314,GM_T3006|GM_T3006,GM_RT23005|GM_RT23005,GM_RT13005|GM_RT13005,GM_MT23005|GM_MT23005,160727;*(.217/1)*(1.13123/1.165353)*(1.160097/1.160097)*(1.160097/1.160097)*(.012498/1.160097);.0022693389;CRRNT QR5;;</t>
  </si>
  <si>
    <t>HEADER: GT_PST70180019;7;GYO;1;1;1.591;CRRNT QR5;A_tread v1;........5;GM_MT23005;4;1;1.160097;164312;Zinc Oxide - Indirect process E;.024995;kg;.024995;|GT_PST70180019-903314,GM_T3006|GM_T3006,GM_RT23005|GM_RT23005,GM_RT13005|GM_RT13005,GM_MT23005|GM_MT23005,164312;*(.217/1)*(1.13123/1.165353)*(1.160097/1.160097)*(1.160097/1.160097)*(.024995/1.160097);.0045384963;CRRNT QR5;;</t>
  </si>
  <si>
    <t>HEADER: GT_PST70180019;7;GYO;1;1;1.591;CRRNT QR5;A_tread v1;........5;GM_MT23005;4;1;1.160097;164711;Anti-Ozone Wax;.006249;kg;.006249;|GT_PST70180019-903314,GM_T3006|GM_T3006,GM_RT23005|GM_RT23005,GM_RT13005|GM_RT13005,GM_MT23005|GM_MT23005,164711;*(.217/1)*(1.13123/1.165353)*(1.160097/1.160097)*(1.160097/1.160097)*(.006249/1.160097);.0011346695;CRRNT QR5;;</t>
  </si>
  <si>
    <t>HEADER: GT_PST70180019;7;GYO;1;1;1.591;CRRNT QR5;A_tread v1;..........6;GM_MT13005;6;1;1.082585;120020;NR TSR 20, Technically Specified Natural Rubber;.734703;kg;.734703;|GT_PST70180019-903314,GM_T3006|GM_T3006,GM_RT23005|GM_RT23005,GM_RT13005|GM_RT13005,GM_MT23005|GM_MT23005,GM_MT13005|GM_MT13005,120020;*(.217/1)*(1.13123/1.165353)*(1.160097/1.160097)*(1.160097/1.160097)*(.920767/1.160097)*(.734703/1.082585);.1134640809;CRRNT QR5;;</t>
  </si>
  <si>
    <t>HEADER: GT_PST70180019;7;GYO;1;1;1.591;CRRNT QR5;A_tread v1;..........6;GM_MT13005;6;1;1.082585;150708;N-339 ( HAF-HS ) Carbon black;.146941;kg;.146941;|GT_PST70180019-903314,GM_T3006|GM_T3006,GM_RT23005|GM_RT23005,GM_RT13005|GM_RT13005,GM_MT23005|GM_MT23005,GM_MT13005|GM_MT13005,150708;*(.217/1)*(1.13123/1.165353)*(1.160097/1.160097)*(1.160097/1.160097)*(.920767/1.160097)*(.146941/1.082585);.0226928779;CRRNT QR5;;</t>
  </si>
  <si>
    <t>HEADER: GT_PST70180019;7;GYO;1;1;1.591;CRRNT QR5;A_tread v1;..........6;GM_MT13005;6;1;1.082585;160007G;Active silica, granular;.146941;kg;.146941;|GT_PST70180019-903314,GM_T3006|GM_T3006,GM_RT23005|GM_RT23005,GM_RT13005|GM_RT13005,GM_MT23005|GM_MT23005,GM_MT13005|GM_MT13005,160007G;*(.217/1)*(1.13123/1.165353)*(1.160097/1.160097)*(1.160097/1.160097)*(.920767/1.160097)*(.146941/1.082585);.0226928779;CRRNT QR5;;</t>
  </si>
  <si>
    <t>HEADER: GT_PST70180019;7;GYO;1;1;1.591;CRRNT QR5;A_tread v1;..........6;GM_MT13005;6;1;1.082585;161218A;40 % DBD, Activating Additive and binder;.001102;kg;.001102;|GT_PST70180019-903314,GM_T3006|GM_T3006,GM_RT23005|GM_RT23005,GM_RT13005|GM_RT13005,GM_MT23005|GM_MT23005,GM_MT13005|GM_MT13005,161218A;*(.217/1)*(1.13123/1.165353)*(1.160097/1.160097)*(1.160097/1.160097)*(.920767/1.160097)*(.001102/1.082585);.0001701877;CRRNT QR5;;</t>
  </si>
  <si>
    <t>HEADER: GT_PST70180019;7;GYO;1;1;1.591;CRRNT QR5;A_tread v1;..........6;GM_MT13005;6;1;1.082585;161938;Silane Coupling Agent, TESPT - C50;.023511;kg;.023511;|GT_PST70180019-903314,GM_T3006|GM_T3006,GM_RT23005|GM_RT23005,GM_RT13005|GM_RT13005,GM_MT23005|GM_MT23005,GM_MT13005|GM_MT13005,161938;*(.217/1)*(1.13123/1.165353)*(1.160097/1.160097)*(1.160097/1.160097)*(.920767/1.160097)*(.023511/1.082585);.0036309284;CRRNT QR5;;</t>
  </si>
  <si>
    <t>HEADER: GT_PST70180019;7;GYO;1;1;1.591;CRRNT QR5;A_tread v1;..........6;GM_MT13005;6;1;1.082585;162788;Tackifying Resin - K;.029388;kg;.029388;|GT_PST70180019-903314,GM_T3006|GM_T3006,GM_RT23005|GM_RT23005,GM_RT13005|GM_RT13005,GM_MT23005|GM_MT23005,GM_MT13005|GM_MT13005,162788;*(.217/1)*(1.13123/1.165353)*(1.160097/1.160097)*(1.160097/1.160097)*(.920767/1.160097)*(.029388/1.082585);.0045385447;CRRNT QR5;;</t>
  </si>
  <si>
    <t>HEADER: GT_PST70180019;7;GYO;1;1;1.591;CRRNT QR5;A_tread v1;..2;GM_T3006;12;1;1.165353;160146;DPG ( Diphenyl Guanidine );.002437;kg;.002437;|GT_PST70180019-903312,GM_T3006|GM_T3006,160146;*(.108/1)*(.002437/1.165353);.0002258509;CRRNT QR5;;</t>
  </si>
  <si>
    <t>HEADER: GT_PST70180019;7;GYO;1;1;1.591;CRRNT QR5;A_tread v1;..2;GM_T3006;12;1;1.165353;160612A;20 % Oil Treated Insoluble Sulphur;.012187;kg;.012187;|GT_PST70180019-903312,GM_T3006|GM_T3006,160612A;*(.108/1)*(.012187/1.165353);.0011294397;CRRNT QR5;;</t>
  </si>
  <si>
    <t>HEADER: GT_PST70180019;7;GYO;1;1;1.591;CRRNT QR5;A_tread v1;..2;GM_T3006;12;1;1.165353;160732;TBBS ( N-Tert-Butyl-2-Benzo-Thiazole Sulfenamide );.011577;kg;.011577;|GT_PST70180019-903312,GM_T3006|GM_T3006,160732;*(.108/1)*(.011577/1.165353);.0010729075;CRRNT QR5;;</t>
  </si>
  <si>
    <t>HEADER: GT_PST70180019;7;GYO;1;1;1.591;CRRNT QR5;A_tread v1;..2;GM_T3006;12;1;1.165353;160774;CTP [ N - ( Cyclohexyl Thio ) Phthalimide ];.001828;kg;.001828;|GT_PST70180019-903312,GM_T3006|GM_T3006,160774;*(.108/1)*(.001828/1.165353);.0001694113;CRRNT QR5;;</t>
  </si>
  <si>
    <t>HEADER: GT_PST70180019;7;GYO;1;1;1.591;CRRNT QR5;A_tread v1;..2;GM_T3006;12;1;1.165353;160909;Vulcanizing Agent, BDBzTH;.006093;kg;.006093;|GT_PST70180019-903312,GM_T3006|GM_T3006,160909;*(.108/1)*(.006093/1.165353);.0005646735;CRRNT QR5;;</t>
  </si>
  <si>
    <t>HEADER: GT_PST70180019;7;GYO;1;1;1.591;CRRNT QR5;A_tread v1;........5;GM_MT23005;4;1;1.160097;140202;TDAE Process oil;.021871;kg;.021871;|GT_PST70180019-903312,GM_T3006|GM_T3006,GM_RT23005|GM_RT23005,GM_RT13005|GM_RT13005,GM_MT23005|GM_MT23005,140202;*(.108/1)*(1.13123/1.165353)*(1.160097/1.160097)*(1.160097/1.160097)*(.021871/1.160097);.0019764758;CRRNT QR5;;</t>
  </si>
  <si>
    <t>HEADER: GT_PST70180019;7;GYO;1;1;1.591;CRRNT QR5;A_tread v1;........5;GM_MT23005;4;1;1.160097;150708;N-339 ( HAF-HS ) Carbon black;.156221;kg;.156221;|GT_PST70180019-903312,GM_T3006|GM_T3006,GM_RT23005|GM_RT23005,GM_RT13005|GM_RT13005,GM_MT23005|GM_MT23005,150708;*(.108/1)*(1.13123/1.165353)*(1.160097/1.160097)*(1.160097/1.160097)*(.156221/1.160097);.0141176458;CRRNT QR5;;</t>
  </si>
  <si>
    <t>HEADER: GT_PST70180019;7;GYO;1;1;1.591;CRRNT QR5;A_tread v1;........5;GM_MT23005;4;1;1.160097;160224;Stearic acid, Rubber grade;.012498;kg;.012498;|GT_PST70180019-903312,GM_T3006|GM_T3006,GM_RT23005|GM_RT23005,GM_RT13005|GM_RT13005,GM_MT23005|GM_MT23005,160224;*(.108/1)*(1.13123/1.165353)*(1.160097/1.160097)*(1.160097/1.160097)*(.012498/1.160097);.0011294406;CRRNT QR5;;</t>
  </si>
  <si>
    <t>HEADER: GT_PST70180019;7;GYO;1;1;1.591;CRRNT QR5;A_tread v1;........5;GM_MT23005;4;1;1.160097;160280;TMQ ( Polymerised 2,2,4 Tri Methyl 1,2 Di HydroQuinoline );.004999;kg;.004999;|GT_PST70180019-903312,GM_T3006|GM_T3006,GM_RT23005|GM_RT23005,GM_RT13005|GM_RT13005,GM_MT23005|GM_MT23005,160280;*(.108/1)*(1.13123/1.165353)*(1.160097/1.160097)*(1.160097/1.160097)*(.004999/1.160097);.0004517582;CRRNT QR5;;</t>
  </si>
  <si>
    <t>HEADER: GT_PST70180019;7;GYO;1;1;1.591;CRRNT QR5;A_tread v1;........5;GM_MT23005;4;1;1.160097;160727;6PPD,N-(1,3-dimethyl butyl)-N'-phenyl para phenylene diamine;.012498;kg;.012498;|GT_PST70180019-903312,GM_T3006|GM_T3006,GM_RT23005|GM_RT23005,GM_RT13005|GM_RT13005,GM_MT23005|GM_MT23005,160727;*(.108/1)*(1.13123/1.165353)*(1.160097/1.160097)*(1.160097/1.160097)*(.012498/1.160097);.0011294406;CRRNT QR5;;</t>
  </si>
  <si>
    <t>HEADER: GT_PST70180019;7;GYO;1;1;1.591;CRRNT QR5;A_tread v1;........5;GM_MT23005;4;1;1.160097;164312;Zinc Oxide - Indirect process E;.024995;kg;.024995;|GT_PST70180019-903312,GM_T3006|GM_T3006,GM_RT23005|GM_RT23005,GM_RT13005|GM_RT13005,GM_MT23005|GM_MT23005,164312;*(.108/1)*(1.13123/1.165353)*(1.160097/1.160097)*(1.160097/1.160097)*(.024995/1.160097);.0022587908;CRRNT QR5;;</t>
  </si>
  <si>
    <t>HEADER: GT_PST70180019;7;GYO;1;1;1.591;CRRNT QR5;A_tread v1;........5;GM_MT23005;4;1;1.160097;164711;Anti-Ozone Wax;.006249;kg;.006249;|GT_PST70180019-903312,GM_T3006|GM_T3006,GM_RT23005|GM_RT23005,GM_RT13005|GM_RT13005,GM_MT23005|GM_MT23005,164711;*(.108/1)*(1.13123/1.165353)*(1.160097/1.160097)*(1.160097/1.160097)*(.006249/1.160097);.0005647203;CRRNT QR5;;</t>
  </si>
  <si>
    <t>HEADER: GT_PST70180019;7;GYO;1;1;1.591;CRRNT QR5;A_tread v1;..........6;GM_MT13005;6;1;1.082585;120020;NR TSR 20, Technically Specified Natural Rubber;.734703;kg;.734703;|GT_PST70180019-903312,GM_T3006|GM_T3006,GM_RT23005|GM_RT23005,GM_RT13005|GM_RT13005,GM_MT23005|GM_MT23005,GM_MT13005|GM_MT13005,120020;*(.108/1)*(1.13123/1.165353)*(1.160097/1.160097)*(1.160097/1.160097)*(.920767/1.160097)*(.734703/1.082585);.0564706025;CRRNT QR5;;</t>
  </si>
  <si>
    <t>HEADER: GT_PST70180019;7;GYO;1;1;1.591;CRRNT QR5;A_tread v1;..........6;GM_MT13005;6;1;1.082585;150708;N-339 ( HAF-HS ) Carbon black;.146941;kg;.146941;|GT_PST70180019-903312,GM_T3006|GM_T3006,GM_RT23005|GM_RT23005,GM_RT13005|GM_RT13005,GM_MT23005|GM_MT23005,GM_MT13005|GM_MT13005,150708;*(.108/1)*(1.13123/1.165353)*(1.160097/1.160097)*(1.160097/1.160097)*(.920767/1.160097)*(.146941/1.082585);.0112941512;CRRNT QR5;;</t>
  </si>
  <si>
    <t>HEADER: GT_PST70180019;7;GYO;1;1;1.591;CRRNT QR5;A_tread v1;..........6;GM_MT13005;6;1;1.082585;160007G;Active silica, granular;.146941;kg;.146941;|GT_PST70180019-903312,GM_T3006|GM_T3006,GM_RT23005|GM_RT23005,GM_RT13005|GM_RT13005,GM_MT23005|GM_MT23005,GM_MT13005|GM_MT13005,160007G;*(.108/1)*(1.13123/1.165353)*(1.160097/1.160097)*(1.160097/1.160097)*(.920767/1.160097)*(.146941/1.082585);.0112941512;CRRNT QR5;;</t>
  </si>
  <si>
    <t>HEADER: GT_PST70180019;7;GYO;1;1;1.591;CRRNT QR5;A_tread v1;..........6;GM_MT13005;6;1;1.082585;161218A;40 % DBD, Activating Additive and binder;.001102;kg;.001102;|GT_PST70180019-903312,GM_T3006|GM_T3006,GM_RT23005|GM_RT23005,GM_RT13005|GM_RT13005,GM_MT23005|GM_MT23005,GM_MT13005|GM_MT13005,161218A;*(.108/1)*(1.13123/1.165353)*(1.160097/1.160097)*(1.160097/1.160097)*(.920767/1.160097)*(.001102/1.082585);.0000847017;CRRNT QR5;;</t>
  </si>
  <si>
    <t>HEADER: GT_PST70180019;7;GYO;1;1;1.591;CRRNT QR5;A_tread v1;..........6;GM_MT13005;6;1;1.082585;161938;Silane Coupling Agent, TESPT - C50;.023511;kg;.023511;|GT_PST70180019-903312,GM_T3006|GM_T3006,GM_RT23005|GM_RT23005,GM_RT13005|GM_RT13005,GM_MT23005|GM_MT23005,GM_MT13005|GM_MT13005,161938;*(.108/1)*(1.13123/1.165353)*(1.160097/1.160097)*(1.160097/1.160097)*(.920767/1.160097)*(.023511/1.082585);.001807098;CRRNT QR5;;</t>
  </si>
  <si>
    <t>HEADER: GT_PST70180019;7;GYO;1;1;1.591;CRRNT QR5;A_tread v1;..........6;GM_MT13005;6;1;1.082585;162788;Tackifying Resin - K;.029388;kg;.029388;|GT_PST70180019-903312,GM_T3006|GM_T3006,GM_RT23005|GM_RT23005,GM_RT13005|GM_RT13005,GM_MT23005|GM_MT23005,GM_MT13005|GM_MT13005,162788;*(.108/1)*(1.13123/1.165353)*(1.160097/1.160097)*(1.160097/1.160097)*(.920767/1.160097)*(.029388/1.082585);.0022588149;CRRNT QR5;;</t>
  </si>
  <si>
    <t>BEREKEN TOTAALGEWICHT VAN HEADER: GT_PST70180019</t>
  </si>
  <si>
    <t>TOTAALGEWICHT VAN ITEM;GT_PST70180019;revision;7;base-gewicht;9.005995;header-gewicht-bom-items;1.590998236</t>
  </si>
  <si>
    <r>
      <t xml:space="preserve">HEADER-MAINPART: </t>
    </r>
    <r>
      <rPr>
        <b/>
        <sz val="10"/>
        <color rgb="FFFF0000"/>
        <rFont val="Calibri"/>
        <family val="2"/>
        <scheme val="minor"/>
      </rPr>
      <t xml:space="preserve">GT_PST70180019 </t>
    </r>
    <r>
      <rPr>
        <sz val="10"/>
        <color theme="1"/>
        <rFont val="Calibri"/>
        <family val="2"/>
        <scheme val="minor"/>
      </rPr>
      <t>revision: 7 alternative: 1 show bom-items J/N: J</t>
    </r>
  </si>
  <si>
    <t>GM_MST17017</t>
  </si>
  <si>
    <r>
      <t>=(1.178/1)*(.011309/</t>
    </r>
    <r>
      <rPr>
        <sz val="10"/>
        <color rgb="FFFF0000"/>
        <rFont val="Calibri"/>
        <family val="2"/>
        <scheme val="minor"/>
      </rPr>
      <t>1.218484</t>
    </r>
    <r>
      <rPr>
        <sz val="10"/>
        <color theme="1"/>
        <rFont val="Calibri"/>
        <family val="2"/>
        <scheme val="minor"/>
      </rPr>
      <t>)</t>
    </r>
  </si>
  <si>
    <t>=(1.178/1)*(.004743/1.218484)</t>
  </si>
  <si>
    <t>-(1.178/1)*(.005837/1.218484)</t>
  </si>
  <si>
    <t>HEADER: GM_ST7018;11;GYO;1;1.218484;1.218485;CRRNT QR5;A_CMPD_FM v1;..2;GM_MST17017;8;1;1.216129;120020;NR TSR 20, Technically Specified Natural Rubber;.037077;kg;.037077;|GM_ST7018,GM_MST17017|GM_MST17017,120020;*(1.196596/1.218484)*(.037077/1.216129);.0299400594;CRRNT QR5;;</t>
  </si>
  <si>
    <t>HEADER: GM_ST7018;11;GYO;1;1.218484;1.218485;CRRNT QR5;A_CMPD_FM v1;..2;GM_MST17017;8;1;1.216129;131429;BR- High Cis (Min 97%),1,4 PB-Nd, OE with 37.5 phr TDAE Oil;.203924;kg;.203924;|GM_ST7018,GM_MST17017|GM_MST17017,131429;*(1.196596/1.218484)*(.203924/1.216129);.1646707306;CRRNT QR5;;</t>
  </si>
  <si>
    <t>HEADER: GM_ST7018;11;GYO;1;1.218484;1.218485;CRRNT QR5;A_CMPD_FM v1;..2;GM_MST17017;8;1;1.216129;139034;SSBR- 21% Bound styrene, 50% Vinyl, functionalized.;.037077;kg;.037077;|GM_ST7018,GM_MST17017|GM_MST17017,139034;*(1.196596/1.218484)*(.037077/1.216129);.0299400594;CRRNT QR5;;</t>
  </si>
  <si>
    <t>HEADER: GM_ST7018;11;GYO;1;1.218484;1.218485;CRRNT QR5;A_CMPD_FM v1;..2;GM_MST17017;8;1;1.216129;139035;SSBR-15% Bound styrene, 30% Vinyl content ;.148308;kg;.148308;|GM_ST7018,GM_MST17017|GM_MST17017,139035;*(1.196596/1.218484)*(.148308/1.216129);.1197602377;CRRNT QR5;;</t>
  </si>
  <si>
    <t>HEADER: GM_ST7018;11;GYO;1;1.218484;1.218485;CRRNT QR5;A_CMPD_FM v1;..2;GM_MST17017;8;1;1.216129;140202;TDAE Process oil;.092693;kg;.092693;|GM_ST7018,GM_MST17017|GM_MST17017,140202;*(1.196596/1.218484)*(.092693/1.216129);.0748505523;CRRNT QR5;;</t>
  </si>
  <si>
    <t>HEADER: GM_ST7018;11;GYO;1;1.218484;1.218485;CRRNT QR5;A_CMPD_FM v1;..2;GM_MST17017;8;1;1.216129;150708;N-339 ( HAF-HS ) Carbon black;.025954;kg;.025954;|GM_ST7018,GM_MST17017|GM_MST17017,150708;*(1.196596/1.218484)*(.025954/1.216129);.0209581224;CRRNT QR5;;</t>
  </si>
  <si>
    <t>HEADER: GM_ST7018;11;GYO;1;1.218484;1.218485;CRRNT QR5;A_CMPD_FM v1;..2;GM_MST17017;8;1;1.216129;160224;Stearic acid, Rubber grade;.007415;kg;.007415;|GM_ST7018,GM_MST17017|GM_MST17017,160224;*(1.196596/1.218484)*(.007415/1.216129);.0059876889;CRRNT QR5;;</t>
  </si>
  <si>
    <t>HEADER: GM_ST7018;11;GYO;1;1.218484;1.218485;CRRNT QR5;A_CMPD_FM v1;..2;GM_MST17017;8;1;1.216129;160280;TMQ ( Polymerised 2,2,4 Tri Methyl 1,2 Di HydroQuinoline );.007415;kg;.007415;|GM_ST7018,GM_MST17017|GM_MST17017,160280;*(1.196596/1.218484)*(.007415/1.216129);.0059876889;CRRNT QR5;;</t>
  </si>
  <si>
    <t>HEADER: GM_ST7018;11;GYO;1;1.218484;1.218485;CRRNT QR5;A_CMPD_FM v1;..2;GM_MST17017;8;1;1.216129;160727;6PPD,N-(1,3-dimethyl butyl)-N'-phenyl para phenylene diamine;.007415;kg;.007415;|GM_ST7018,GM_MST17017|GM_MST17017,160727;*(1.196596/1.218484)*(.007415/1.216129);.0059876889;CRRNT QR5;;</t>
  </si>
  <si>
    <t>HEADER: GM_ST7018;11;GYO;1;1.218484;1.218485;CRRNT QR5;A_CMPD_FM v1;..2;GM_MST17017;8;1;1.216129;162214;Silica, Highly Dispersible. P - Type;.463464;kg;.463464;|GM_ST7018,GM_MST17017|GM_MST17017,162214;*(1.196596/1.218484)*(.463464/1.216129);.3742519541;CRRNT QR5;;</t>
  </si>
  <si>
    <t>HEADER: GM_ST7018;11;GYO;1;1.218484;1.218485;CRRNT QR5;A_CMPD_FM v1;..2;GM_MST17017;8;1;1.216129;162611;TESPT, Silane Coupling Agent;.037077;kg;.037077;|GM_ST7018,GM_MST17017|GM_MST17017,162611;*(1.196596/1.218484)*(.037077/1.216129);.0299400594;CRRNT QR5;;</t>
  </si>
  <si>
    <t>HEADER: GM_ST7018;11;GYO;1;1.218484;1.218485;CRRNT QR5;A_CMPD_FM v1;..2;GM_MST17017;8;1;1.216129;164125;Polyterpene Resin;.111231;kg;.111231;|GM_ST7018,GM_MST17017|GM_MST17017,164125;*(1.196596/1.218484)*(.111231/1.216129);.0898201783;CRRNT QR5;;</t>
  </si>
  <si>
    <t>HEADER: GM_ST7018;11;GYO;1;1.218484;1.218485;CRRNT QR5;A_CMPD_FM v1;..2;GM_MST17017;8;1;1.216129;164312;Zinc Oxide - Indirect process E;.011123;kg;.011123;|GM_ST7018,GM_MST17017|GM_MST17017,164312;*(1.196596/1.218484)*(.011123/1.216129);.0089819371;CRRNT QR5;;</t>
  </si>
  <si>
    <t>HEADER: GM_ST7018;11;GYO;1;1.218484;1.218485;CRRNT QR5;A_CMPD_FM v1;..2;GM_MST17017;8;1;1.216129;164711;Anti-Ozone Wax;.007415;kg;.007415;|GM_ST7018,GM_MST17017|GM_MST17017,164711;*(1.196596/1.218484)*(.007415/1.216129);.0059876889;CRRNT QR5;;</t>
  </si>
  <si>
    <t>HEADER: GM_ST7018;11;GYO;1;1.218484;1.218485;CRRNT QR5;A_CMPD_FM v1;..2;GM_MST17017;8;1;1.216129;165215;Zinc salt of fatty acids - Type P;.011123;kg;.011123;|GM_ST7018,GM_MST17017|GM_MST17017,165215;*(1.196596/1.218484)*(.011123/1.216129);.0089819371;CRRNT QR5;;</t>
  </si>
  <si>
    <t>HEADER: GM_ST7018;11;GYO;1;1.218484;1.218485;CRRNT QR5;A_CMPD_FM v1;..2;GM_MST17017;8;1;1.216129;165222;Processing Promoter;.007415;kg;.007415;|GM_ST7018,GM_MST17017|GM_MST17017,165222;*(1.196596/1.218484)*(.007415/1.216129);.0059876889;CRRNT QR5;;</t>
  </si>
  <si>
    <t>BEREKEN TOTAALGEWICHT VAN HEADER: GM_ST7018</t>
  </si>
  <si>
    <t>TOTAALGEWICHT VAN ITEM;GM_ST7018;revision;11;base-gewicht;1.238015;header-gewicht-bom-items;.9999983982</t>
  </si>
  <si>
    <r>
      <t xml:space="preserve">HEADER-MAINPART: </t>
    </r>
    <r>
      <rPr>
        <b/>
        <sz val="10"/>
        <color rgb="FFFF0000"/>
        <rFont val="Calibri"/>
        <family val="2"/>
        <scheme val="minor"/>
      </rPr>
      <t>GM_ST7018</t>
    </r>
    <r>
      <rPr>
        <sz val="10"/>
        <color theme="1"/>
        <rFont val="Calibri"/>
        <family val="2"/>
        <scheme val="minor"/>
      </rPr>
      <t xml:space="preserve"> revision: 11 alternative: 1 show bom-items J/N: J</t>
    </r>
  </si>
  <si>
    <r>
      <t>HEADER: GM_ST7018;11;GYO;1;1.218484;1.218485;CRRNT QR5;A_CMPD_FM v1;1;GM_ST7018;11;1;1.218484;160146;DPG ( Diphenyl Guanidine );.011309;kg;.011309;|GM_ST7018,160146;*</t>
    </r>
    <r>
      <rPr>
        <sz val="10"/>
        <color rgb="FFFF0000"/>
        <rFont val="Calibri"/>
        <family val="2"/>
        <scheme val="minor"/>
      </rPr>
      <t>(.011309/1.218484)</t>
    </r>
    <r>
      <rPr>
        <sz val="10"/>
        <color theme="1"/>
        <rFont val="Calibri"/>
        <family val="2"/>
        <scheme val="minor"/>
      </rPr>
      <t>;.0092812052;CRRNT QR5;;</t>
    </r>
  </si>
  <si>
    <r>
      <t>HEADER: GM_ST7018;11;GYO;1;1.218484;1.218485;CRRNT QR5;A_CMPD_FM v1;1;GM_ST7018;11;1;1.218484;160732;TBBS ( N-Tert-Butyl-2-Benzo-Thiazole Sulfenamide );.004743;kg;.004743;|GM_ST7018,160732;*</t>
    </r>
    <r>
      <rPr>
        <sz val="10"/>
        <color rgb="FFFF0000"/>
        <rFont val="Calibri"/>
        <family val="2"/>
        <scheme val="minor"/>
      </rPr>
      <t>(.004743/1.218484)</t>
    </r>
    <r>
      <rPr>
        <sz val="10"/>
        <color theme="1"/>
        <rFont val="Calibri"/>
        <family val="2"/>
        <scheme val="minor"/>
      </rPr>
      <t>;.0038925419;CRRNT QR5;;</t>
    </r>
  </si>
  <si>
    <r>
      <t>HEADER: GM_ST7018;11;GYO;1;1.218484;1.218485;CRRNT QR5;A_CMPD_FM v1;1;GM_ST7018;11;1;1.218484;164111;Sulphur (Soluble, 1% Oil Treated);.005837;kg;.005837;|GM_ST7018,164111;*</t>
    </r>
    <r>
      <rPr>
        <sz val="10"/>
        <color rgb="FFFF0000"/>
        <rFont val="Calibri"/>
        <family val="2"/>
        <scheme val="minor"/>
      </rPr>
      <t>(.005837/1.218484)</t>
    </r>
    <r>
      <rPr>
        <sz val="10"/>
        <color theme="1"/>
        <rFont val="Calibri"/>
        <family val="2"/>
        <scheme val="minor"/>
      </rPr>
      <t>;.0047903789;CRRNT QR5;;</t>
    </r>
  </si>
  <si>
    <t>=(.011309/1.218484)</t>
  </si>
  <si>
    <t>=(.004743/1.218484)</t>
  </si>
  <si>
    <t>=(.005837/1.218484)</t>
  </si>
  <si>
    <t>LVL</t>
  </si>
  <si>
    <t>SELECT-TYRE-LEVEL-PART_WEIGHT MAINPART: GT_PST70180019 revision: 7 alternative: 1 LEVEL=2</t>
  </si>
  <si>
    <t>GT_PST70180019 MBQ:1 LVL:2 ..2 Part_no:GM_ST7018:11:1 BHQ:1.218484 CompPart:160146-DPG ( Diphenyl Guanidine ) CQ:.011309 Q-path:*(1.178/1)*(.011309/1.218484)=.0109332597 CWFup(CQ/BHQ):.0092812052 TYRE-Q: .011309-.0001049611-1.1781030742</t>
  </si>
  <si>
    <t>GT_PST70180019 MBQ:1 LVL:2 ..2 Part_no:GM_ST7018:11:1 BHQ:1.218484 CompPart:160732-TBBS ( N-Tert-Butyl-2-Benzo-Thiazole Sulfenamide ) CQ:.004743 Q-path:*(1.178/1)*(.004743/1.218484)=.0045854143 CWFup(CQ/BHQ):.0038925419 TYRE-Q: .004743-.0000184623-1.1781215365</t>
  </si>
  <si>
    <t>GT_PST70180019 MBQ:1 LVL:2 ..2 Part_no:GM_ST7018:11:1 BHQ:1.218484 CompPart:164111-Sulphur (Soluble, 1% Oil Treated) CQ:.005837 Q-path:*(1.178/1)*(.005837/1.218484)=.0056430663 CWFup(CQ/BHQ):.0047903789 TYRE-Q: .005837-.0000279614-1.1781494979</t>
  </si>
  <si>
    <r>
      <t>GT_PST70180019 MBQ:1 LVL:2 ..2 Part_no:GM_ST7018:11:1 BHQ:1.218484 CompPart:</t>
    </r>
    <r>
      <rPr>
        <b/>
        <sz val="10"/>
        <color rgb="FFFF0000"/>
        <rFont val="Calibri"/>
        <family val="2"/>
        <scheme val="minor"/>
      </rPr>
      <t>GM_MST17017</t>
    </r>
    <r>
      <rPr>
        <sz val="10"/>
        <color theme="1"/>
        <rFont val="Calibri"/>
        <family val="2"/>
        <scheme val="minor"/>
      </rPr>
      <t>-MB Tread All season CQ:1.196596 Q-path:*(1.178/1)*(1.196596/1.218484)=1.1568392264 CWFup(CQ/BHQ):.9820366948 TYRE-Q: .9999975332-.9820342723-2.1601837702</t>
    </r>
  </si>
  <si>
    <r>
      <t>GT_PST70180019 MBQ:1 LVL:1 1 Part_no:GT_PST70180019:7:1 BHQ:1 CompPart:</t>
    </r>
    <r>
      <rPr>
        <b/>
        <sz val="10"/>
        <color rgb="FFFF0000"/>
        <rFont val="Calibri"/>
        <family val="2"/>
        <scheme val="minor"/>
      </rPr>
      <t>GM_ST7018</t>
    </r>
    <r>
      <rPr>
        <sz val="10"/>
        <color theme="1"/>
        <rFont val="Calibri"/>
        <family val="2"/>
        <scheme val="minor"/>
      </rPr>
      <t>-FM Tread All season ST7018 CQ:1.178 Q-path:*(1.178/1)=1.178 CWFup(CQ/BHQ):1.178 TYRE-Q: .9999983982-1.1779981131-1.1779981131</t>
    </r>
  </si>
  <si>
    <t>=(1.196596/1.218484)</t>
  </si>
  <si>
    <t>HEADER: GM_MST17017;8;GYO;1;1.216129;1.216126;CRRNT QR5;A_CMPD_MB v1;1;GM_MST17017;8;1;1.216129;120020;NR TSR 20, Technically Specified Natural Rubber;.037077;kg;.037077;|GM_MST17017,120020;*(.037077/1.216129);.0304877196;CRRNT QR5;;</t>
  </si>
  <si>
    <t>HEADER: GM_MST17017;8;GYO;1;1.216129;1.216126;CRRNT QR5;A_CMPD_MB v1;1;GM_MST17017;8;1;1.216129;131429;BR- High Cis (Min 97%),1,4 PB-Nd, OE with 37.5 phr TDAE Oil;.203924;kg;.203924;|GM_MST17017,131429;*(.203924/1.216129);.1676828692;CRRNT QR5;;</t>
  </si>
  <si>
    <t>HEADER: GM_MST17017;8;GYO;1;1.216129;1.216126;CRRNT QR5;A_CMPD_MB v1;1;GM_MST17017;8;1;1.216129;139034;SSBR- 21% Bound styrene, 50% Vinyl, functionalized.;.037077;kg;.037077;|GM_MST17017,139034;*(.037077/1.216129);.0304877196;CRRNT QR5;;</t>
  </si>
  <si>
    <t>HEADER: GM_MST17017;8;GYO;1;1.216129;1.216126;CRRNT QR5;A_CMPD_MB v1;1;GM_MST17017;8;1;1.216129;139035;SSBR-15% Bound styrene, 30% Vinyl content ;.148308;kg;.148308;|GM_MST17017,139035;*(.148308/1.216129);.1219508786;CRRNT QR5;;</t>
  </si>
  <si>
    <t>HEADER: GM_MST17017;8;GYO;1;1.216129;1.216126;CRRNT QR5;A_CMPD_MB v1;1;GM_MST17017;8;1;1.216129;140202;TDAE Process oil;.092693;kg;.092693;|GM_MST17017,140202;*(.092693/1.216129);.0762197102;CRRNT QR5;;</t>
  </si>
  <si>
    <t>HEADER: GM_MST17017;8;GYO;1;1.216129;1.216126;CRRNT QR5;A_CMPD_MB v1;1;GM_MST17017;8;1;1.216129;150708;N-339 ( HAF-HS ) Carbon black;.025954;kg;.025954;|GM_MST17017,150708;*(.025954/1.216129);.021341486;CRRNT QR5;;</t>
  </si>
  <si>
    <t>HEADER: GM_MST17017;8;GYO;1;1.216129;1.216126;CRRNT QR5;A_CMPD_MB v1;1;GM_MST17017;8;1;1.216129;160224;Stearic acid, Rubber grade;.007415;kg;.007415;|GM_MST17017,160224;*(.007415/1.216129);.006097215;CRRNT QR5;;</t>
  </si>
  <si>
    <t>HEADER: GM_MST17017;8;GYO;1;1.216129;1.216126;CRRNT QR5;A_CMPD_MB v1;1;GM_MST17017;8;1;1.216129;160280;TMQ ( Polymerised 2,2,4 Tri Methyl 1,2 Di HydroQuinoline );.007415;kg;.007415;|GM_MST17017,160280;*(.007415/1.216129);.006097215;CRRNT QR5;;</t>
  </si>
  <si>
    <t>HEADER: GM_MST17017;8;GYO;1;1.216129;1.216126;CRRNT QR5;A_CMPD_MB v1;1;GM_MST17017;8;1;1.216129;160727;6PPD,N-(1,3-dimethyl butyl)-N'-phenyl para phenylene diamine;.007415;kg;.007415;|GM_MST17017,160727;*(.007415/1.216129);.006097215;CRRNT QR5;;</t>
  </si>
  <si>
    <t>HEADER: GM_MST17017;8;GYO;1;1.216129;1.216126;CRRNT QR5;A_CMPD_MB v1;1;GM_MST17017;8;1;1.216129;162214;Silica, Highly Dispersible. P - Type;.463464;kg;.463464;|GM_MST17017,162214;*(.463464/1.216129);.3810977289;CRRNT QR5;;</t>
  </si>
  <si>
    <t>HEADER: GM_MST17017;8;GYO;1;1.216129;1.216126;CRRNT QR5;A_CMPD_MB v1;1;GM_MST17017;8;1;1.216129;162611;TESPT, Silane Coupling Agent;.037077;kg;.037077;|GM_MST17017,162611;*(.037077/1.216129);.0304877196;CRRNT QR5;;</t>
  </si>
  <si>
    <t>HEADER: GM_MST17017;8;GYO;1;1.216129;1.216126;CRRNT QR5;A_CMPD_MB v1;1;GM_MST17017;8;1;1.216129;164125;Polyterpene Resin;.111231;kg;.111231;|GM_MST17017,164125;*(.111231/1.216129);.0914631589;CRRNT QR5;;</t>
  </si>
  <si>
    <t>HEADER: GM_MST17017;8;GYO;1;1.216129;1.216126;CRRNT QR5;A_CMPD_MB v1;1;GM_MST17017;8;1;1.216129;164312;Zinc Oxide - Indirect process E;.011123;kg;.011123;|GM_MST17017,164312;*(.011123/1.216129);.0091462337;CRRNT QR5;;</t>
  </si>
  <si>
    <t>HEADER: GM_MST17017;8;GYO;1;1.216129;1.216126;CRRNT QR5;A_CMPD_MB v1;1;GM_MST17017;8;1;1.216129;164711;Anti-Ozone Wax;.007415;kg;.007415;|GM_MST17017,164711;*(.007415/1.216129);.006097215;CRRNT QR5;;</t>
  </si>
  <si>
    <t>HEADER: GM_MST17017;8;GYO;1;1.216129;1.216126;CRRNT QR5;A_CMPD_MB v1;1;GM_MST17017;8;1;1.216129;165215;Zinc salt of fatty acids - Type P;.011123;kg;.011123;|GM_MST17017,165215;*(.011123/1.216129);.0091462337;CRRNT QR5;;</t>
  </si>
  <si>
    <t>HEADER: GM_MST17017;8;GYO;1;1.216129;1.216126;CRRNT QR5;A_CMPD_MB v1;1;GM_MST17017;8;1;1.216129;165222;Processing Promoter;.007415;kg;.007415;|GM_MST17017,165222;*(.007415/1.216129);.006097215;CRRNT QR5;;</t>
  </si>
  <si>
    <t>BEREKEN TOTAALGEWICHT VAN HEADER: GM_MST17017</t>
  </si>
  <si>
    <r>
      <t xml:space="preserve">HEADER-MAINPART: </t>
    </r>
    <r>
      <rPr>
        <b/>
        <sz val="10"/>
        <color rgb="FFFF0000"/>
        <rFont val="Calibri"/>
        <family val="2"/>
        <scheme val="minor"/>
      </rPr>
      <t>GM_MST17017</t>
    </r>
    <r>
      <rPr>
        <sz val="10"/>
        <color theme="1"/>
        <rFont val="Calibri"/>
        <family val="2"/>
        <scheme val="minor"/>
      </rPr>
      <t xml:space="preserve"> revision: 8 alternative: 1 show bom-items J/N: J</t>
    </r>
  </si>
  <si>
    <r>
      <t>TOTAALGEWICHT VAN ITEM;GM_MST17017;revision;8;base-gewicht;1.216126;header-gewicht-bom-items</t>
    </r>
    <r>
      <rPr>
        <b/>
        <sz val="10"/>
        <color rgb="FFFF0000"/>
        <rFont val="Calibri"/>
        <family val="2"/>
        <scheme val="minor"/>
      </rPr>
      <t>;.9999975332</t>
    </r>
  </si>
  <si>
    <t>BepaalHeaderGewicht</t>
  </si>
  <si>
    <r>
      <t>HEADER: GT_PST70180019;7;GYO;1;1;1.591;CRRNT QR5;A_tread v1;....3;GM_MST17017;8;1;1.216129;</t>
    </r>
    <r>
      <rPr>
        <sz val="10"/>
        <color rgb="FFC00000"/>
        <rFont val="Calibri"/>
        <family val="2"/>
        <scheme val="minor"/>
      </rPr>
      <t>120020</t>
    </r>
    <r>
      <rPr>
        <sz val="10"/>
        <color rgb="FF0070C0"/>
        <rFont val="Calibri"/>
        <family val="2"/>
        <scheme val="minor"/>
      </rPr>
      <t>;NR TSR 20, Technically Specified Natural Rubber;.037077;kg;.037077;|GT_PST70180019-903348,GM_ST7018|GM_ST7018,GM_MST17017|GM_MST17017,120020;*(1.178/1)*(1.196596/1.218484)*(.037077/1.216129);.03526939;CRRNT QR5;;</t>
    </r>
  </si>
  <si>
    <r>
      <t>HEADER: GT_PST70180019;7;GYO;1;1;1.591;CRRNT QR5;A_tread v1;....3;GM_MST17017;8;1;1.216129;</t>
    </r>
    <r>
      <rPr>
        <sz val="10"/>
        <color rgb="FFC00000"/>
        <rFont val="Calibri"/>
        <family val="2"/>
        <scheme val="minor"/>
      </rPr>
      <t>131429</t>
    </r>
    <r>
      <rPr>
        <sz val="10"/>
        <color rgb="FF0070C0"/>
        <rFont val="Calibri"/>
        <family val="2"/>
        <scheme val="minor"/>
      </rPr>
      <t>;BR- High Cis (Min 97%),1,4 PB-Nd, OE with 37.5 phr TDAE Oil;.203924;kg;.203924;|GT_PST70180019-903348,GM_ST7018|GM_ST7018,GM_MST17017|GM_MST17017,131429;*(1.178/1)*(1.196596/1.218484)*(.203924/1.216129);.1939821207;CRRNT QR5;;</t>
    </r>
  </si>
  <si>
    <r>
      <t>HEADER: GT_PST70180019;7;GYO;1;1;1.591;CRRNT QR5;A_tread v1;....3;GM_MST17017;8;1;1.216129;</t>
    </r>
    <r>
      <rPr>
        <sz val="10"/>
        <color rgb="FFC00000"/>
        <rFont val="Calibri"/>
        <family val="2"/>
        <scheme val="minor"/>
      </rPr>
      <t>139034</t>
    </r>
    <r>
      <rPr>
        <sz val="10"/>
        <color rgb="FF0070C0"/>
        <rFont val="Calibri"/>
        <family val="2"/>
        <scheme val="minor"/>
      </rPr>
      <t>;SSBR- 21% Bound styrene, 50% Vinyl, functionalized.;.037077;kg;.037077;|GT_PST70180019-903348,GM_ST7018|GM_ST7018,GM_MST17017|GM_MST17017,139034;*(1.178/1)*(1.196596/1.218484)*(.037077/1.216129);.03526939;CRRNT QR5;;</t>
    </r>
  </si>
  <si>
    <r>
      <t>HEADER: GT_PST70180019;7;GYO;1;1;1.591;CRRNT QR5;A_tread v1;....3;GM_MST17017;8;1;1.216129;</t>
    </r>
    <r>
      <rPr>
        <sz val="10"/>
        <color rgb="FFC00000"/>
        <rFont val="Calibri"/>
        <family val="2"/>
        <scheme val="minor"/>
      </rPr>
      <t>165215</t>
    </r>
    <r>
      <rPr>
        <sz val="10"/>
        <color rgb="FF0070C0"/>
        <rFont val="Calibri"/>
        <family val="2"/>
        <scheme val="minor"/>
      </rPr>
      <t>;Zinc salt of fatty acids - Type P;.011123;kg;.011123;|GT_PST70180019-903348,GM_ST7018|GM_ST7018,GM_MST17017|GM_MST17017,165215;*(1.178/1)*(1.196596/1.218484)*(.011123/1.216129);.0105807219;CRRNT QR5;;</t>
    </r>
  </si>
  <si>
    <r>
      <t>HEADER: GT_PST70180019;7;GYO;1;1;1.591;CRRNT QR5;A_tread v1;....3;GM_MST17017;8;1;1.216129;</t>
    </r>
    <r>
      <rPr>
        <sz val="10"/>
        <color rgb="FFC00000"/>
        <rFont val="Calibri"/>
        <family val="2"/>
        <scheme val="minor"/>
      </rPr>
      <t>165222</t>
    </r>
    <r>
      <rPr>
        <sz val="10"/>
        <color rgb="FF0070C0"/>
        <rFont val="Calibri"/>
        <family val="2"/>
        <scheme val="minor"/>
      </rPr>
      <t>;Processing Promoter;.007415;kg;.007415;|GT_PST70180019-903348,GM_ST7018|GM_ST7018,GM_MST17017|GM_MST17017,165222;*(1.178/1)*(1.196596/1.218484)*(.007415/1.216129);.0070534975;CRRNT QR5;;</t>
    </r>
  </si>
  <si>
    <r>
      <t>HEADER: GT_PST70180019;7;GYO;1;1;1.591;CRRNT QR5;A_tread v1;....3;GM_MST17017;8;1;1.216129;</t>
    </r>
    <r>
      <rPr>
        <b/>
        <sz val="10"/>
        <color rgb="FFC00000"/>
        <rFont val="Calibri"/>
        <family val="2"/>
        <scheme val="minor"/>
      </rPr>
      <t>164711</t>
    </r>
    <r>
      <rPr>
        <sz val="10"/>
        <color rgb="FF0070C0"/>
        <rFont val="Calibri"/>
        <family val="2"/>
        <scheme val="minor"/>
      </rPr>
      <t>;Anti-Ozone Wax;.007415;kg;.007415;|GT_PST70180019-903348,GM_ST7018|GM_ST7018,GM_MST17017|GM_MST17017,164711;*(1.178/1)*(1.196596/1.218484)*(.007415/1.216129);.0070534975;CRRNT QR5;;</t>
    </r>
  </si>
  <si>
    <r>
      <t>HEADER: GT_PST70180019;7;GYO;1;1;1.591;CRRNT QR5;A_tread v1;....3;GM_MST17017;8;1;1.216129;</t>
    </r>
    <r>
      <rPr>
        <b/>
        <sz val="10"/>
        <color rgb="FFC00000"/>
        <rFont val="Calibri"/>
        <family val="2"/>
        <scheme val="minor"/>
      </rPr>
      <t>164125</t>
    </r>
    <r>
      <rPr>
        <sz val="10"/>
        <color rgb="FF0070C0"/>
        <rFont val="Calibri"/>
        <family val="2"/>
        <scheme val="minor"/>
      </rPr>
      <t>;Polyterpene Resin;.111231;kg;.111231;|GT_PST70180019-903348,GM_ST7018|GM_ST7018,GM_MST17017|GM_MST17017,164125;*(1.178/1)*(1.196596/1.218484)*(.111231/1.216129);.10580817;CRRNT QR5;;</t>
    </r>
  </si>
  <si>
    <r>
      <t>HEADER: GT_PST70180019;7;GYO;1;1;1.591;CRRNT QR5;A_tread v1;....3;GM_MST17017;8;1;1.216129;</t>
    </r>
    <r>
      <rPr>
        <b/>
        <sz val="10"/>
        <color rgb="FFC00000"/>
        <rFont val="Calibri"/>
        <family val="2"/>
        <scheme val="minor"/>
      </rPr>
      <t>140202</t>
    </r>
    <r>
      <rPr>
        <sz val="10"/>
        <color rgb="FF0070C0"/>
        <rFont val="Calibri"/>
        <family val="2"/>
        <scheme val="minor"/>
      </rPr>
      <t>;TDAE Process oil;.092693;kg;.092693;|GT_PST70180019-903348,GM_ST7018|GM_ST7018,GM_MST17017|GM_MST17017,140202;*(1.178/1)*(1.196596/1.218484)*(.092693/1.216129);.0881739506;CRRNT QR5;;</t>
    </r>
  </si>
  <si>
    <r>
      <t>HEADER: GT_PST70180019;7;GYO;1;1;1.591;CRRNT QR5;A_tread v1;....3;GM_MST17017;8;1;1.216129;</t>
    </r>
    <r>
      <rPr>
        <sz val="10"/>
        <color rgb="FFC00000"/>
        <rFont val="Calibri"/>
        <family val="2"/>
        <scheme val="minor"/>
      </rPr>
      <t>164312</t>
    </r>
    <r>
      <rPr>
        <sz val="10"/>
        <color rgb="FF0070C0"/>
        <rFont val="Calibri"/>
        <family val="2"/>
        <scheme val="minor"/>
      </rPr>
      <t>;Zinc Oxide - Indirect process E;.011123;kg;.011123;|GT_PST70180019-903348,GM_ST7018|GM_ST7018,GM_MST17017|GM_MST17017,164312;*(1.178/1)*(1.196596/1.218484)*(.011123/1.216129);.0105807219;CRRNT QR5;;</t>
    </r>
  </si>
  <si>
    <r>
      <t>HEADER: GT_PST70180019;7;GYO;1;1;1.591;CRRNT QR5;A_tread v1;....3;GM_MST17017;8;1;1.216129;</t>
    </r>
    <r>
      <rPr>
        <b/>
        <sz val="10"/>
        <color rgb="FFC00000"/>
        <rFont val="Calibri"/>
        <family val="2"/>
        <scheme val="minor"/>
      </rPr>
      <t>160280</t>
    </r>
    <r>
      <rPr>
        <sz val="10"/>
        <color rgb="FF0070C0"/>
        <rFont val="Calibri"/>
        <family val="2"/>
        <scheme val="minor"/>
      </rPr>
      <t>;TMQ ( Polymerised 2,2,4 Tri Methyl 1,2 Di HydroQuinoline );.007415;kg;.007415;|GT_PST70180019-903348,GM_ST7018|GM_ST7018,GM_MST17017|GM_MST17017,160280;*(1.178/1)*(1.196596/1.218484)*(.007415/1.216129);.0070534975;CRRNT QR5;;</t>
    </r>
  </si>
  <si>
    <r>
      <t>HEADER: GT_PST70180019;7;GYO;1;1;1.591;CRRNT QR5;A_tread v1;....3;GM_MST17017;8;1;1.216129;</t>
    </r>
    <r>
      <rPr>
        <b/>
        <sz val="10"/>
        <color rgb="FFC00000"/>
        <rFont val="Calibri"/>
        <family val="2"/>
        <scheme val="minor"/>
      </rPr>
      <t>160727</t>
    </r>
    <r>
      <rPr>
        <sz val="10"/>
        <color rgb="FF0070C0"/>
        <rFont val="Calibri"/>
        <family val="2"/>
        <scheme val="minor"/>
      </rPr>
      <t>;6PPD,N-(1,3-dimethyl butyl)-N'-phenyl para phenylene diamine;.007415;kg;.007415;|GT_PST70180019-903348,GM_ST7018|GM_ST7018,GM_MST17017|GM_MST17017,160727;*(1.178/1)*(1.196596/1.218484)*(.007415/1.216129);.0070534975;CRRNT QR5;;</t>
    </r>
  </si>
  <si>
    <r>
      <t>HEADER: GT_PST70180019;7;GYO;1;1;1.591;CRRNT QR5;A_tread v1;....3;GM_MST17017;8;1;1.216129;</t>
    </r>
    <r>
      <rPr>
        <b/>
        <sz val="10"/>
        <color rgb="FFC00000"/>
        <rFont val="Calibri"/>
        <family val="2"/>
        <scheme val="minor"/>
      </rPr>
      <t>162611</t>
    </r>
    <r>
      <rPr>
        <sz val="10"/>
        <color rgb="FF0070C0"/>
        <rFont val="Calibri"/>
        <family val="2"/>
        <scheme val="minor"/>
      </rPr>
      <t>;TESPT, Silane Coupling Agent;.037077;kg;.037077;|GT_PST70180019-903348,GM_ST7018|GM_ST7018,GM_MST17017|GM_MST17017,162611;*(1.178/1)*(1.196596/1.218484)*(.037077/1.216129);.03526939;CRRNT QR5;;</t>
    </r>
  </si>
  <si>
    <r>
      <t>HEADER: GT_PST70180019;7;GYO;1;1;1.591;CRRNT QR5;A_tread v1;....3;GM_MST17017;8;1;1.216129;</t>
    </r>
    <r>
      <rPr>
        <b/>
        <sz val="10"/>
        <color rgb="FFC00000"/>
        <rFont val="Calibri"/>
        <family val="2"/>
        <scheme val="minor"/>
      </rPr>
      <t>162214</t>
    </r>
    <r>
      <rPr>
        <sz val="10"/>
        <color rgb="FF0070C0"/>
        <rFont val="Calibri"/>
        <family val="2"/>
        <scheme val="minor"/>
      </rPr>
      <t>;Silica, Highly Dispersible. P - Type;.463464;kg;.463464;|GT_PST70180019-903348,GM_ST7018|GM_ST7018,GM_MST17017|GM_MST17017,162214;*(1.178/1)*(1.196596/1.218484)*(.463464/1.216129);.440868802;CRRNT QR5;;</t>
    </r>
  </si>
  <si>
    <r>
      <t>HEADER: GT_PST70180019;7;GYO;1;1;1.591;CRRNT QR5;A_tread v1;....3;GM_MST17017;8;1;1.216129;</t>
    </r>
    <r>
      <rPr>
        <b/>
        <sz val="10"/>
        <color rgb="FFC00000"/>
        <rFont val="Calibri"/>
        <family val="2"/>
        <scheme val="minor"/>
      </rPr>
      <t>139035</t>
    </r>
    <r>
      <rPr>
        <sz val="10"/>
        <color rgb="FF0070C0"/>
        <rFont val="Calibri"/>
        <family val="2"/>
        <scheme val="minor"/>
      </rPr>
      <t>;SSBR-15% Bound styrene, 30% Vinyl content ;.148308;kg;.148308;|GT_PST70180019-903348,GM_ST7018|GM_ST7018,GM_MST17017|GM_MST17017,139035;*(1.178/1)*(1.196596/1.218484)*(.148308/1.216129);.14107756;CRRNT QR5;;</t>
    </r>
  </si>
  <si>
    <r>
      <t>HEADER: GT_PST70180019;7;GYO;1;1;1.591;CRRNT QR5;A_tread v1;....3;GM_MST17017;8;1;1.216129;</t>
    </r>
    <r>
      <rPr>
        <b/>
        <sz val="10"/>
        <color rgb="FFC00000"/>
        <rFont val="Calibri"/>
        <family val="2"/>
        <scheme val="minor"/>
      </rPr>
      <t>150708</t>
    </r>
    <r>
      <rPr>
        <sz val="10"/>
        <color rgb="FF0070C0"/>
        <rFont val="Calibri"/>
        <family val="2"/>
        <scheme val="minor"/>
      </rPr>
      <t>;N-339 ( HAF-HS ) Carbon black;.025954;kg;.025954;|GT_PST70180019-903348,GM_ST7018|GM_ST7018,GM_MST17017|GM_MST17017,150708;*(1.178/1)*(1.196596/1.218484)*(.025954/1.216129);.0246886681;CRRNT QR5;;</t>
    </r>
  </si>
  <si>
    <r>
      <t>HEADER: GT_PST70180019;7;GYO;1;1;1.591;CRRNT QR5;A_tread v1;....3;GM_MST17017;8;1;1.216129;</t>
    </r>
    <r>
      <rPr>
        <b/>
        <sz val="10"/>
        <color rgb="FFC00000"/>
        <rFont val="Calibri"/>
        <family val="2"/>
        <scheme val="minor"/>
      </rPr>
      <t>160224</t>
    </r>
    <r>
      <rPr>
        <sz val="10"/>
        <color rgb="FF0070C0"/>
        <rFont val="Calibri"/>
        <family val="2"/>
        <scheme val="minor"/>
      </rPr>
      <t>;Stearic acid, Rubber grade;.007415;kg;.007415;|GT_PST70180019-903348,GM_ST7018|GM_ST7018,GM_MST17017|GM_MST17017,160224;*(1.178/1)*(1.196596/1.218484)*(.007415/1.216129);.0070534975;CRRNT QR5;;</t>
    </r>
  </si>
  <si>
    <t>=(1.178/1)*(1.196596/1.218484)*(.203924/1.216129)</t>
  </si>
  <si>
    <t>=(1.178/1)*(1.196596/1.218484)*(.025954/1.216129)</t>
  </si>
  <si>
    <t>=(1.178/1)*(1.196596/1.218484)*(.037077/1.216129)</t>
  </si>
  <si>
    <t>=(1.178/1)*(1.196596/1.218484)*(.011123/1.216129)</t>
  </si>
  <si>
    <t>=(1.178/1)*(1.196596/1.218484)*(.007415/1.216129)</t>
  </si>
  <si>
    <t>=(.025954/1.216129)</t>
  </si>
  <si>
    <t>=(.037077/1.216129)</t>
  </si>
  <si>
    <t>=(.011123/1.216129)</t>
  </si>
  <si>
    <t>=(.007415/1.216129)</t>
  </si>
  <si>
    <t>=(.203924/1.216129)</t>
  </si>
  <si>
    <t>=(1.178/1)*(1.196596/1.218484)*(.092693/1.216129)</t>
  </si>
  <si>
    <t>=(1.178/1)*(1.196596/1.218484)*(.111231/1.216129)</t>
  </si>
  <si>
    <t>=(1.178/1)*(1.196596/1.218484)*(.148308/1.216129)</t>
  </si>
  <si>
    <t>=(1.178/1)*(1.196596/1.218484)*(.463464/1.216129)</t>
  </si>
  <si>
    <t>=(1.196596/1.218484)*(.037077/1.216129)</t>
  </si>
  <si>
    <t>=(.092693/1.216129)</t>
  </si>
  <si>
    <t>=(.111231/1.216129)</t>
  </si>
  <si>
    <t>=(.148308/1.216129)</t>
  </si>
  <si>
    <t>=(.463464/1.216129)</t>
  </si>
  <si>
    <t>=1.196596/1.218484</t>
  </si>
  <si>
    <t>=(1.196596/1.218484)*(0.037077/1.216129)</t>
  </si>
  <si>
    <t>=(1.196596/1.218484)*(.203924/1.216129)</t>
  </si>
  <si>
    <t>=(1.196596/1.218484)*(.148308/1.216129)</t>
  </si>
  <si>
    <t>=(1.196596/1.218484)*(.463464/1.216129)</t>
  </si>
  <si>
    <t>=(1.196596/1.218484)*(.025954/1.216129)</t>
  </si>
  <si>
    <t>=(1.196596/1.218484)*(.011123/1.216129)</t>
  </si>
  <si>
    <t>=(1.196596/1.218484)*(.007415/1.216129)</t>
  </si>
  <si>
    <t>=(1.196596/1.218484)*(.111231/1.216129)</t>
  </si>
  <si>
    <t>=(1.196596/1.218484)*(0.092693/1.216129)</t>
  </si>
  <si>
    <t>CUM-Factor(CQ/BHQ-MASTER)</t>
  </si>
  <si>
    <t>WFUP(CQ/BHQ-MASTER)</t>
  </si>
  <si>
    <r>
      <t>=(1.178/1)*(1.196596/</t>
    </r>
    <r>
      <rPr>
        <b/>
        <sz val="10"/>
        <color rgb="FFC00000"/>
        <rFont val="Calibri"/>
        <family val="2"/>
        <scheme val="minor"/>
      </rPr>
      <t>1.218484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</si>
</sst>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000000000"/>
    <numFmt numFmtId="166" formatCode="0.0000000"/>
  </numFmts>
  <fonts count="10" x14ac:knownFonts="1"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70C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quotePrefix="1" applyFill="1"/>
    <xf numFmtId="0" fontId="0" fillId="4" borderId="0" xfId="0" applyFill="1"/>
    <xf numFmtId="0" fontId="2" fillId="4" borderId="0" xfId="0" applyFont="1" applyFill="1"/>
    <xf numFmtId="0" fontId="2" fillId="0" borderId="0" xfId="0" applyFont="1"/>
    <xf numFmtId="0" fontId="0" fillId="3" borderId="0" xfId="0" quotePrefix="1" applyFill="1"/>
    <xf numFmtId="0" fontId="6" fillId="0" borderId="0" xfId="0" applyFont="1"/>
    <xf numFmtId="0" fontId="2" fillId="0" borderId="0" xfId="0" quotePrefix="1" applyFont="1"/>
    <xf numFmtId="0" fontId="7" fillId="0" borderId="0" xfId="0" quotePrefix="1" applyFont="1"/>
    <xf numFmtId="0" fontId="8" fillId="4" borderId="0" xfId="0" quotePrefix="1" applyFont="1" applyFill="1"/>
    <xf numFmtId="0" fontId="7" fillId="4" borderId="0" xfId="0" applyFont="1" applyFill="1"/>
    <xf numFmtId="164" fontId="0" fillId="0" borderId="0" xfId="0" applyNumberFormat="1"/>
    <xf numFmtId="165" fontId="0" fillId="0" borderId="0" xfId="0" applyNumberFormat="1"/>
    <xf numFmtId="0" fontId="9" fillId="0" borderId="0" xfId="0" applyFont="1"/>
    <xf numFmtId="0" fontId="8" fillId="0" borderId="0" xfId="0" applyFont="1"/>
    <xf numFmtId="0" fontId="3" fillId="5" borderId="0" xfId="0" applyFont="1" applyFill="1"/>
    <xf numFmtId="0" fontId="8" fillId="3" borderId="0" xfId="0" applyFont="1" applyFill="1"/>
    <xf numFmtId="16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DFF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B02A-5CEB-4537-B281-3BEDAD50BB88}">
  <dimension ref="A1:AT41"/>
  <sheetViews>
    <sheetView tabSelected="1" topLeftCell="P1" workbookViewId="0">
      <selection activeCell="R37" sqref="R37"/>
    </sheetView>
  </sheetViews>
  <sheetFormatPr defaultRowHeight="12.75" x14ac:dyDescent="0.2"/>
  <cols>
    <col min="2" max="2" width="15.140625" bestFit="1" customWidth="1"/>
    <col min="3" max="4" width="7" customWidth="1"/>
    <col min="6" max="6" width="6" bestFit="1" customWidth="1"/>
    <col min="7" max="7" width="2.28515625" bestFit="1" customWidth="1"/>
    <col min="8" max="8" width="18.140625" bestFit="1" customWidth="1"/>
    <col min="10" max="10" width="10.28515625" bestFit="1" customWidth="1"/>
    <col min="11" max="11" width="4.85546875" customWidth="1"/>
    <col min="12" max="12" width="10" bestFit="1" customWidth="1"/>
    <col min="13" max="14" width="27.42578125" bestFit="1" customWidth="1"/>
    <col min="15" max="15" width="25.85546875" customWidth="1"/>
    <col min="16" max="16" width="15.5703125" customWidth="1"/>
    <col min="17" max="17" width="32" customWidth="1"/>
    <col min="18" max="18" width="15.5703125" customWidth="1"/>
    <col min="19" max="19" width="18.140625" bestFit="1" customWidth="1"/>
    <col min="20" max="20" width="35.85546875" bestFit="1" customWidth="1"/>
    <col min="22" max="22" width="12.85546875" bestFit="1" customWidth="1"/>
    <col min="23" max="23" width="5" customWidth="1"/>
    <col min="24" max="24" width="3.85546875" bestFit="1" customWidth="1"/>
    <col min="25" max="25" width="21.85546875" bestFit="1" customWidth="1"/>
    <col min="26" max="26" width="15.42578125" bestFit="1" customWidth="1"/>
    <col min="27" max="27" width="26.7109375" bestFit="1" customWidth="1"/>
    <col min="28" max="28" width="12.5703125" bestFit="1" customWidth="1"/>
    <col min="29" max="29" width="20.5703125" bestFit="1" customWidth="1"/>
    <col min="31" max="31" width="18.5703125" bestFit="1" customWidth="1"/>
    <col min="32" max="32" width="35.85546875" bestFit="1" customWidth="1"/>
    <col min="33" max="33" width="16.140625" customWidth="1"/>
    <col min="34" max="37" width="7.7109375" customWidth="1"/>
    <col min="38" max="38" width="9" customWidth="1"/>
    <col min="39" max="39" width="44.28515625" bestFit="1" customWidth="1"/>
    <col min="40" max="40" width="9.7109375" customWidth="1"/>
    <col min="41" max="41" width="14.140625" customWidth="1"/>
    <col min="42" max="42" width="10.5703125" customWidth="1"/>
    <col min="43" max="43" width="14" customWidth="1"/>
    <col min="44" max="44" width="16" customWidth="1"/>
    <col min="45" max="45" width="21.28515625" customWidth="1"/>
    <col min="46" max="46" width="255.7109375" bestFit="1" customWidth="1"/>
  </cols>
  <sheetData>
    <row r="1" spans="1:46" s="7" customFormat="1" x14ac:dyDescent="0.2">
      <c r="A1" s="7" t="s">
        <v>3</v>
      </c>
      <c r="B1" s="7" t="s">
        <v>1</v>
      </c>
      <c r="C1" s="7" t="s">
        <v>2</v>
      </c>
      <c r="D1" s="7" t="s">
        <v>119</v>
      </c>
      <c r="E1" s="7" t="s">
        <v>5</v>
      </c>
      <c r="F1" s="7" t="s">
        <v>6</v>
      </c>
      <c r="G1" s="7" t="s">
        <v>7</v>
      </c>
      <c r="H1" s="7" t="s">
        <v>146</v>
      </c>
      <c r="J1" s="7" t="s">
        <v>1</v>
      </c>
      <c r="K1" s="7" t="s">
        <v>2</v>
      </c>
      <c r="L1" s="7" t="s">
        <v>119</v>
      </c>
      <c r="M1" s="7" t="s">
        <v>9</v>
      </c>
      <c r="N1" s="7" t="s">
        <v>13</v>
      </c>
      <c r="O1" s="7" t="s">
        <v>192</v>
      </c>
      <c r="Q1" s="7" t="s">
        <v>193</v>
      </c>
      <c r="S1" s="7" t="s">
        <v>146</v>
      </c>
      <c r="T1" s="7" t="s">
        <v>14</v>
      </c>
      <c r="V1" s="7" t="s">
        <v>1</v>
      </c>
      <c r="W1" s="7" t="s">
        <v>2</v>
      </c>
      <c r="X1" s="7" t="s">
        <v>119</v>
      </c>
      <c r="Y1" s="7" t="s">
        <v>9</v>
      </c>
      <c r="Z1" s="7" t="s">
        <v>13</v>
      </c>
      <c r="AA1" s="7" t="s">
        <v>192</v>
      </c>
      <c r="AC1" s="7" t="s">
        <v>193</v>
      </c>
      <c r="AE1" s="7" t="s">
        <v>146</v>
      </c>
      <c r="AF1" s="7" t="s">
        <v>14</v>
      </c>
      <c r="AH1" s="7" t="s">
        <v>1</v>
      </c>
      <c r="AI1" s="7" t="s">
        <v>2</v>
      </c>
      <c r="AJ1" s="7" t="s">
        <v>119</v>
      </c>
      <c r="AK1" s="7" t="s">
        <v>9</v>
      </c>
      <c r="AL1" s="7" t="s">
        <v>13</v>
      </c>
      <c r="AM1" s="7" t="s">
        <v>15</v>
      </c>
      <c r="AO1" s="7" t="s">
        <v>16</v>
      </c>
      <c r="AQ1" s="7" t="s">
        <v>146</v>
      </c>
      <c r="AR1" s="7" t="s">
        <v>14</v>
      </c>
    </row>
    <row r="2" spans="1:46" x14ac:dyDescent="0.2">
      <c r="A2" s="19" t="s">
        <v>4</v>
      </c>
      <c r="B2" t="s">
        <v>0</v>
      </c>
      <c r="C2">
        <v>7</v>
      </c>
      <c r="D2">
        <v>1</v>
      </c>
      <c r="E2">
        <v>1</v>
      </c>
      <c r="H2">
        <v>1.5909982359999999</v>
      </c>
      <c r="AT2" t="s">
        <v>120</v>
      </c>
    </row>
    <row r="3" spans="1:46" x14ac:dyDescent="0.2">
      <c r="J3" t="s">
        <v>8</v>
      </c>
      <c r="K3">
        <v>11</v>
      </c>
      <c r="L3">
        <v>2</v>
      </c>
      <c r="M3" s="18">
        <v>1.2184839999999999</v>
      </c>
      <c r="N3">
        <v>1.1779999999999999</v>
      </c>
      <c r="O3" s="1" t="s">
        <v>10</v>
      </c>
      <c r="P3" s="12">
        <f>1.178/1</f>
        <v>1.1779999999999999</v>
      </c>
      <c r="Q3" s="1" t="s">
        <v>10</v>
      </c>
      <c r="R3" s="1">
        <v>1.1779999999999999</v>
      </c>
      <c r="S3">
        <v>0.99999839820000003</v>
      </c>
      <c r="T3" s="2">
        <f>P3*S3</f>
        <v>1.1779981130796</v>
      </c>
      <c r="AT3" t="s">
        <v>125</v>
      </c>
    </row>
    <row r="4" spans="1:46" x14ac:dyDescent="0.2">
      <c r="M4" s="3"/>
      <c r="O4" s="1"/>
      <c r="P4" s="12"/>
      <c r="Q4" s="1"/>
      <c r="R4" s="1"/>
    </row>
    <row r="5" spans="1:46" x14ac:dyDescent="0.2">
      <c r="P5" s="5">
        <v>1.1779999999999999</v>
      </c>
      <c r="Q5" s="5" t="s">
        <v>182</v>
      </c>
      <c r="R5" s="5">
        <f>1.196596/1.218484</f>
        <v>0.9820366947781014</v>
      </c>
      <c r="S5" s="4">
        <f>P5*R5</f>
        <v>1.1568392264486034</v>
      </c>
      <c r="V5" t="s">
        <v>90</v>
      </c>
      <c r="X5">
        <v>3</v>
      </c>
      <c r="Y5" s="17">
        <v>1.216129</v>
      </c>
      <c r="Z5">
        <v>1.196596</v>
      </c>
      <c r="AA5" s="1" t="s">
        <v>194</v>
      </c>
      <c r="AB5" s="20">
        <v>1.1568392264</v>
      </c>
      <c r="AC5" s="1" t="s">
        <v>126</v>
      </c>
      <c r="AD5" s="1">
        <f>(1.196596/1.218484)</f>
        <v>0.9820366947781014</v>
      </c>
      <c r="AE5">
        <v>0.99999753319999996</v>
      </c>
      <c r="AF5" s="2">
        <f>AE5*1.178</f>
        <v>1.1779970941095999</v>
      </c>
      <c r="AT5" t="s">
        <v>124</v>
      </c>
    </row>
    <row r="6" spans="1:46" x14ac:dyDescent="0.2">
      <c r="O6" s="1"/>
      <c r="P6" s="1"/>
      <c r="Q6" s="1"/>
      <c r="R6" s="1"/>
      <c r="AA6" s="1"/>
      <c r="AC6" s="1"/>
      <c r="AD6" s="1"/>
    </row>
    <row r="7" spans="1:46" x14ac:dyDescent="0.2">
      <c r="O7" s="1"/>
      <c r="P7" s="5">
        <v>1.1779999999999999</v>
      </c>
      <c r="Q7" s="5" t="s">
        <v>183</v>
      </c>
      <c r="R7" s="5">
        <f>(1.196596/1.218484)*(0.037077/1.216129)</f>
        <v>2.9940059428142627E-2</v>
      </c>
      <c r="S7" s="4">
        <f>R7*P7</f>
        <v>3.5269390006352014E-2</v>
      </c>
      <c r="AB7" s="14">
        <v>1.1568392264</v>
      </c>
      <c r="AC7" s="5" t="s">
        <v>169</v>
      </c>
      <c r="AD7" s="5">
        <f>(0.037077/1.216129)</f>
        <v>3.0487719641584074E-2</v>
      </c>
      <c r="AE7" s="4">
        <f t="shared" ref="AE7:AE22" si="0">AB7*AD7</f>
        <v>3.5269390004870206E-2</v>
      </c>
      <c r="AH7">
        <v>120020</v>
      </c>
      <c r="AK7">
        <v>3.7076999999999999E-2</v>
      </c>
      <c r="AL7">
        <v>3.7076999999999999E-2</v>
      </c>
      <c r="AM7" s="1" t="s">
        <v>165</v>
      </c>
      <c r="AN7" s="9">
        <f>(1.178/1)*(1.196596/1.218484)*(0.037077/1.216129)</f>
        <v>3.5269390006352014E-2</v>
      </c>
      <c r="AT7" t="s">
        <v>121</v>
      </c>
    </row>
    <row r="8" spans="1:46" x14ac:dyDescent="0.2">
      <c r="O8" s="1"/>
      <c r="P8" s="5">
        <v>1.1779999999999999</v>
      </c>
      <c r="Q8" s="5" t="s">
        <v>184</v>
      </c>
      <c r="R8" s="5">
        <f>(1.196596/1.218484)*(0.203924/1.216129)</f>
        <v>0.16467073060993492</v>
      </c>
      <c r="S8" s="4">
        <f t="shared" ref="S8:S22" si="1">R8*P8</f>
        <v>0.19398212065850332</v>
      </c>
      <c r="AB8" s="6">
        <v>1.1568392264</v>
      </c>
      <c r="AC8" s="5" t="s">
        <v>172</v>
      </c>
      <c r="AD8" s="5">
        <f>(0.203924/1.216129)</f>
        <v>0.16768286916930686</v>
      </c>
      <c r="AE8" s="4">
        <f t="shared" si="0"/>
        <v>0.19398212065035336</v>
      </c>
      <c r="AH8">
        <v>131429</v>
      </c>
      <c r="AK8">
        <v>0.20392399999999999</v>
      </c>
      <c r="AL8">
        <v>0.20392399999999999</v>
      </c>
      <c r="AM8" s="1" t="s">
        <v>163</v>
      </c>
      <c r="AN8" s="9">
        <f>(1.178/1)*(1.196596/1.218484)*(0.203924/1.216129)</f>
        <v>0.19398212065850332</v>
      </c>
      <c r="AT8" t="s">
        <v>122</v>
      </c>
    </row>
    <row r="9" spans="1:46" x14ac:dyDescent="0.2">
      <c r="O9" s="1"/>
      <c r="P9" s="5">
        <v>1.1779999999999999</v>
      </c>
      <c r="Q9" s="5" t="s">
        <v>177</v>
      </c>
      <c r="R9" s="5">
        <f>(1.196596/1.218484)*(0.037077/1.216129)</f>
        <v>2.9940059428142627E-2</v>
      </c>
      <c r="S9" s="4">
        <f t="shared" si="1"/>
        <v>3.5269390006352014E-2</v>
      </c>
      <c r="AB9" s="6">
        <v>1.1568392264</v>
      </c>
      <c r="AC9" s="5" t="s">
        <v>169</v>
      </c>
      <c r="AD9" s="5">
        <f>(0.037077/1.216129)</f>
        <v>3.0487719641584074E-2</v>
      </c>
      <c r="AE9" s="4">
        <f t="shared" si="0"/>
        <v>3.5269390004870206E-2</v>
      </c>
      <c r="AH9">
        <v>139034</v>
      </c>
      <c r="AK9">
        <v>3.7076999999999999E-2</v>
      </c>
      <c r="AL9">
        <v>3.7076999999999999E-2</v>
      </c>
      <c r="AM9" s="1" t="s">
        <v>165</v>
      </c>
      <c r="AN9" s="9">
        <f>(1.178/1)*(1.196596/1.218484)*(0.037077/1.216129)</f>
        <v>3.5269390006352014E-2</v>
      </c>
      <c r="AT9" t="s">
        <v>123</v>
      </c>
    </row>
    <row r="10" spans="1:46" x14ac:dyDescent="0.2">
      <c r="O10" s="1"/>
      <c r="P10" s="5">
        <v>1.1779999999999999</v>
      </c>
      <c r="Q10" s="5" t="s">
        <v>185</v>
      </c>
      <c r="R10" s="5">
        <f>(1.196596/1.218484)*(0.148308/1.216129)</f>
        <v>0.11976023771257051</v>
      </c>
      <c r="S10" s="4">
        <f t="shared" si="1"/>
        <v>0.14107756002540806</v>
      </c>
      <c r="AB10" s="6">
        <v>1.1568392264</v>
      </c>
      <c r="AC10" s="5" t="s">
        <v>180</v>
      </c>
      <c r="AD10" s="5">
        <f>(0.148308/1.216129)</f>
        <v>0.1219508785663363</v>
      </c>
      <c r="AE10" s="4">
        <f t="shared" si="0"/>
        <v>0.14107756001948082</v>
      </c>
      <c r="AH10">
        <v>139035</v>
      </c>
      <c r="AK10">
        <v>0.148308</v>
      </c>
      <c r="AL10">
        <v>0.148308</v>
      </c>
      <c r="AM10" s="1" t="s">
        <v>175</v>
      </c>
      <c r="AN10" s="9">
        <f>(1.178/1)*(1.196596/1.218484)*(0.148308/1.216129)</f>
        <v>0.14107756002540806</v>
      </c>
    </row>
    <row r="11" spans="1:46" x14ac:dyDescent="0.2">
      <c r="O11" s="1"/>
      <c r="P11" s="5">
        <v>1.1779999999999999</v>
      </c>
      <c r="Q11" s="5" t="s">
        <v>186</v>
      </c>
      <c r="R11" s="5">
        <f>(1.196596/1.218484)*(0.463464/1.216129)</f>
        <v>0.37425195411723422</v>
      </c>
      <c r="S11" s="4">
        <f t="shared" si="1"/>
        <v>0.44086880195010186</v>
      </c>
      <c r="AB11" s="6">
        <v>1.1568392264</v>
      </c>
      <c r="AC11" s="5" t="s">
        <v>181</v>
      </c>
      <c r="AD11" s="5">
        <f>(0.463464/1.216129)</f>
        <v>0.38109772894158428</v>
      </c>
      <c r="AE11" s="4">
        <f t="shared" si="0"/>
        <v>0.44086880193157924</v>
      </c>
      <c r="AH11">
        <v>162214</v>
      </c>
      <c r="AK11">
        <v>0.46346399999999999</v>
      </c>
      <c r="AL11">
        <v>0.46346399999999999</v>
      </c>
      <c r="AM11" s="1" t="s">
        <v>176</v>
      </c>
      <c r="AN11" s="9">
        <f>(1.178/1)*(1.196596/1.218484)*(0.463464/1.216129)</f>
        <v>0.44086880195010186</v>
      </c>
    </row>
    <row r="12" spans="1:46" x14ac:dyDescent="0.2">
      <c r="O12" s="1"/>
      <c r="P12" s="5">
        <v>1.1779999999999999</v>
      </c>
      <c r="Q12" s="5" t="s">
        <v>187</v>
      </c>
      <c r="R12" s="5">
        <f>(1.196596/1.218484)*(0.025954/1.216129)</f>
        <v>2.0958122350729937E-2</v>
      </c>
      <c r="S12" s="4">
        <f t="shared" si="1"/>
        <v>2.4688668129159864E-2</v>
      </c>
      <c r="AB12" s="6">
        <v>1.1568392264</v>
      </c>
      <c r="AC12" s="5" t="s">
        <v>168</v>
      </c>
      <c r="AD12" s="5">
        <f>(0.025954/1.216129)</f>
        <v>2.1341485977227747E-2</v>
      </c>
      <c r="AE12" s="4">
        <f t="shared" si="0"/>
        <v>2.4688668128122596E-2</v>
      </c>
      <c r="AH12">
        <v>150708</v>
      </c>
      <c r="AK12">
        <v>2.5954000000000001E-2</v>
      </c>
      <c r="AL12">
        <v>2.5954000000000001E-2</v>
      </c>
      <c r="AM12" s="1" t="s">
        <v>164</v>
      </c>
      <c r="AN12" s="9">
        <f>(1.178/1)*(1.196596/1.218484)*(0.025954/1.216129)</f>
        <v>2.4688668129159864E-2</v>
      </c>
    </row>
    <row r="13" spans="1:46" x14ac:dyDescent="0.2">
      <c r="O13" s="1"/>
      <c r="P13" s="5">
        <v>1.1779999999999999</v>
      </c>
      <c r="Q13" s="5" t="s">
        <v>177</v>
      </c>
      <c r="R13" s="5">
        <f>(1.196596/1.218484)*(0.037077/1.216129)</f>
        <v>2.9940059428142627E-2</v>
      </c>
      <c r="S13" s="4">
        <f t="shared" si="1"/>
        <v>3.5269390006352014E-2</v>
      </c>
      <c r="AB13" s="6">
        <v>1.1568392264</v>
      </c>
      <c r="AC13" s="5" t="s">
        <v>169</v>
      </c>
      <c r="AD13" s="5">
        <f>(0.037077/1.216129)</f>
        <v>3.0487719641584074E-2</v>
      </c>
      <c r="AE13" s="4">
        <f t="shared" si="0"/>
        <v>3.5269390004870206E-2</v>
      </c>
      <c r="AH13">
        <v>162611</v>
      </c>
      <c r="AK13">
        <v>3.7076999999999999E-2</v>
      </c>
      <c r="AL13">
        <v>3.7076999999999999E-2</v>
      </c>
      <c r="AM13" s="1" t="s">
        <v>165</v>
      </c>
      <c r="AN13" s="9">
        <f>(1.178/1)*(1.196596/1.218484)*(0.037077/1.216129)</f>
        <v>3.5269390006352014E-2</v>
      </c>
    </row>
    <row r="14" spans="1:46" x14ac:dyDescent="0.2">
      <c r="O14" s="1"/>
      <c r="P14" s="5">
        <v>1.1779999999999999</v>
      </c>
      <c r="Q14" s="5" t="s">
        <v>188</v>
      </c>
      <c r="R14" s="5">
        <f>(1.196596/1.218484)*(0.011123/1.216129)</f>
        <v>8.9819370774126932E-3</v>
      </c>
      <c r="S14" s="4">
        <f t="shared" si="1"/>
        <v>1.0580721877192152E-2</v>
      </c>
      <c r="AB14" s="6">
        <v>1.1568392264</v>
      </c>
      <c r="AC14" s="5" t="s">
        <v>170</v>
      </c>
      <c r="AD14" s="5">
        <f>(0.011123/1.216129)</f>
        <v>9.1462336643563305E-3</v>
      </c>
      <c r="AE14" s="4">
        <f t="shared" si="0"/>
        <v>1.0580721876747615E-2</v>
      </c>
      <c r="AH14">
        <v>164312</v>
      </c>
      <c r="AK14">
        <v>1.1122999999999999E-2</v>
      </c>
      <c r="AL14">
        <v>1.1122999999999999E-2</v>
      </c>
      <c r="AM14" s="1" t="s">
        <v>166</v>
      </c>
      <c r="AN14" s="9">
        <f>(1.178/1)*(1.196596/1.218484)*(0.011123/1.216129)</f>
        <v>1.0580721877192152E-2</v>
      </c>
      <c r="AT14" s="10" t="s">
        <v>147</v>
      </c>
    </row>
    <row r="15" spans="1:46" x14ac:dyDescent="0.2">
      <c r="O15" s="1"/>
      <c r="P15" s="5">
        <v>1.1779999999999999</v>
      </c>
      <c r="Q15" s="5" t="s">
        <v>189</v>
      </c>
      <c r="R15" s="5">
        <f>(1.196596/1.218484)*(0.007415/1.216129)</f>
        <v>5.9876888815081474E-3</v>
      </c>
      <c r="S15" s="4">
        <f t="shared" si="1"/>
        <v>7.0534975024165976E-3</v>
      </c>
      <c r="AB15" s="6">
        <v>1.1568392264</v>
      </c>
      <c r="AC15" s="5" t="s">
        <v>171</v>
      </c>
      <c r="AD15" s="5">
        <f>(0.007415/1.216129)</f>
        <v>6.0972150158412472E-3</v>
      </c>
      <c r="AE15" s="4">
        <f t="shared" si="0"/>
        <v>7.0534975021202522E-3</v>
      </c>
      <c r="AH15">
        <v>160224</v>
      </c>
      <c r="AK15">
        <v>7.4149999999999997E-3</v>
      </c>
      <c r="AL15">
        <v>7.4149999999999997E-3</v>
      </c>
      <c r="AM15" s="1" t="s">
        <v>167</v>
      </c>
      <c r="AN15" s="9">
        <f>(1.178/1)*(1.196596/1.218484)*(0.007415/1.216129)</f>
        <v>7.0534975024165976E-3</v>
      </c>
      <c r="AT15" s="10" t="s">
        <v>148</v>
      </c>
    </row>
    <row r="16" spans="1:46" x14ac:dyDescent="0.2">
      <c r="O16" s="1"/>
      <c r="P16" s="5">
        <v>1.1779999999999999</v>
      </c>
      <c r="Q16" s="5" t="s">
        <v>189</v>
      </c>
      <c r="R16" s="5">
        <f>(1.196596/1.218484)*(0.007415/1.216129)</f>
        <v>5.9876888815081474E-3</v>
      </c>
      <c r="S16" s="4">
        <f t="shared" si="1"/>
        <v>7.0534975024165976E-3</v>
      </c>
      <c r="AB16" s="6">
        <v>1.1568392264</v>
      </c>
      <c r="AC16" s="5" t="s">
        <v>171</v>
      </c>
      <c r="AD16" s="5">
        <f>(0.007415/1.216129)</f>
        <v>6.0972150158412472E-3</v>
      </c>
      <c r="AE16" s="4">
        <f t="shared" si="0"/>
        <v>7.0534975021202522E-3</v>
      </c>
      <c r="AH16">
        <v>160727</v>
      </c>
      <c r="AK16">
        <v>7.4149999999999997E-3</v>
      </c>
      <c r="AL16">
        <v>7.4149999999999997E-3</v>
      </c>
      <c r="AM16" s="1" t="s">
        <v>167</v>
      </c>
      <c r="AN16" s="9">
        <f>(1.178/1)*(1.196596/1.218484)*(0.007415/1.216129)</f>
        <v>7.0534975024165976E-3</v>
      </c>
      <c r="AT16" s="10" t="s">
        <v>149</v>
      </c>
    </row>
    <row r="17" spans="10:46" x14ac:dyDescent="0.2">
      <c r="O17" s="1"/>
      <c r="P17" s="5">
        <v>1.1779999999999999</v>
      </c>
      <c r="Q17" s="5" t="s">
        <v>189</v>
      </c>
      <c r="R17" s="5">
        <f>(1.196596/1.218484)*(0.007415/1.216129)</f>
        <v>5.9876888815081474E-3</v>
      </c>
      <c r="S17" s="4">
        <f t="shared" si="1"/>
        <v>7.0534975024165976E-3</v>
      </c>
      <c r="AB17" s="6">
        <v>1.1568392264</v>
      </c>
      <c r="AC17" s="5" t="s">
        <v>171</v>
      </c>
      <c r="AD17" s="5">
        <f>(0.007415/1.216129)</f>
        <v>6.0972150158412472E-3</v>
      </c>
      <c r="AE17" s="4">
        <f t="shared" si="0"/>
        <v>7.0534975021202522E-3</v>
      </c>
      <c r="AH17">
        <v>160280</v>
      </c>
      <c r="AK17">
        <v>7.4149999999999997E-3</v>
      </c>
      <c r="AL17">
        <v>7.4149999999999997E-3</v>
      </c>
      <c r="AM17" s="1" t="s">
        <v>167</v>
      </c>
      <c r="AN17" s="9">
        <f>(1.178/1)*(1.196596/1.218484)*(0.007415/1.216129)</f>
        <v>7.0534975024165976E-3</v>
      </c>
      <c r="AT17" s="10" t="s">
        <v>160</v>
      </c>
    </row>
    <row r="18" spans="10:46" x14ac:dyDescent="0.2">
      <c r="O18" s="1"/>
      <c r="P18" s="5">
        <v>1.1779999999999999</v>
      </c>
      <c r="Q18" s="5" t="s">
        <v>191</v>
      </c>
      <c r="R18" s="5">
        <f>(1.196596/1.218484)*(0.092693/1.216129)</f>
        <v>7.4850552325507039E-2</v>
      </c>
      <c r="S18" s="4">
        <f t="shared" si="1"/>
        <v>8.8173950639447288E-2</v>
      </c>
      <c r="AB18" s="6">
        <v>1.1568392264</v>
      </c>
      <c r="AC18" s="5" t="s">
        <v>178</v>
      </c>
      <c r="AD18" s="5">
        <f>(0.092693/1.216129)</f>
        <v>7.621971024455465E-2</v>
      </c>
      <c r="AE18" s="4">
        <f t="shared" si="0"/>
        <v>8.8173950635742765E-2</v>
      </c>
      <c r="AH18">
        <v>140202</v>
      </c>
      <c r="AK18">
        <v>9.2692999999999998E-2</v>
      </c>
      <c r="AL18">
        <v>9.2692999999999998E-2</v>
      </c>
      <c r="AM18" s="1" t="s">
        <v>173</v>
      </c>
      <c r="AN18" s="1">
        <f>(1.178/1)*(1.196596/1.218484)*(0.092693/1.216129)</f>
        <v>8.8173950639447288E-2</v>
      </c>
      <c r="AT18" s="10" t="s">
        <v>159</v>
      </c>
    </row>
    <row r="19" spans="10:46" x14ac:dyDescent="0.2">
      <c r="O19" s="1"/>
      <c r="P19" s="5">
        <v>1.1779999999999999</v>
      </c>
      <c r="Q19" s="5" t="s">
        <v>189</v>
      </c>
      <c r="R19" s="5">
        <f>(1.196596/1.218484)*(0.007415/1.216129)</f>
        <v>5.9876888815081474E-3</v>
      </c>
      <c r="S19" s="4">
        <f t="shared" si="1"/>
        <v>7.0534975024165976E-3</v>
      </c>
      <c r="AB19" s="6">
        <v>1.1568392264</v>
      </c>
      <c r="AC19" s="5" t="s">
        <v>171</v>
      </c>
      <c r="AD19" s="5">
        <f>(0.007415/1.216129)</f>
        <v>6.0972150158412472E-3</v>
      </c>
      <c r="AE19" s="4">
        <f t="shared" si="0"/>
        <v>7.0534975021202522E-3</v>
      </c>
      <c r="AH19">
        <v>164711</v>
      </c>
      <c r="AK19">
        <v>7.4149999999999997E-3</v>
      </c>
      <c r="AL19">
        <v>7.4149999999999997E-3</v>
      </c>
      <c r="AM19" s="1" t="s">
        <v>167</v>
      </c>
      <c r="AN19" s="9">
        <f>(1.178/1)*(1.196596/1.218484)*(0.007415/1.216129)</f>
        <v>7.0534975024165976E-3</v>
      </c>
      <c r="AT19" s="10" t="s">
        <v>161</v>
      </c>
    </row>
    <row r="20" spans="10:46" x14ac:dyDescent="0.2">
      <c r="O20" s="1"/>
      <c r="P20" s="5">
        <v>1.1779999999999999</v>
      </c>
      <c r="Q20" s="5" t="s">
        <v>190</v>
      </c>
      <c r="R20" s="5">
        <f>(1.196596/1.218484)*(0.111231/1.216129)</f>
        <v>8.9820178284427885E-2</v>
      </c>
      <c r="S20" s="4">
        <f t="shared" si="1"/>
        <v>0.10580817001905604</v>
      </c>
      <c r="AB20" s="6">
        <v>1.1568392264</v>
      </c>
      <c r="AC20" s="5" t="s">
        <v>179</v>
      </c>
      <c r="AD20" s="5">
        <f>(0.111231/1.216129)</f>
        <v>9.1463158924752222E-2</v>
      </c>
      <c r="AE20" s="4">
        <f t="shared" si="0"/>
        <v>0.10580817001461063</v>
      </c>
      <c r="AH20">
        <v>165215</v>
      </c>
      <c r="AK20">
        <v>1.1122999999999999E-2</v>
      </c>
      <c r="AL20">
        <v>1.1122999999999999E-2</v>
      </c>
      <c r="AM20" s="1" t="s">
        <v>174</v>
      </c>
      <c r="AN20" s="9">
        <f>(1.178/1)*(1.196596/1.218484)*(0.111231/1.216129)</f>
        <v>0.10580817001905603</v>
      </c>
      <c r="AT20" s="10" t="s">
        <v>158</v>
      </c>
    </row>
    <row r="21" spans="10:46" x14ac:dyDescent="0.2">
      <c r="O21" s="1"/>
      <c r="P21" s="5">
        <v>1.1779999999999999</v>
      </c>
      <c r="Q21" s="5" t="s">
        <v>188</v>
      </c>
      <c r="R21" s="5">
        <f>(1.196596/1.218484)*(0.011123/1.216129)</f>
        <v>8.9819370774126932E-3</v>
      </c>
      <c r="S21" s="4">
        <f t="shared" si="1"/>
        <v>1.0580721877192152E-2</v>
      </c>
      <c r="AB21" s="6">
        <v>1.1568392264</v>
      </c>
      <c r="AC21" s="5" t="s">
        <v>170</v>
      </c>
      <c r="AD21" s="5">
        <f>(0.011123/1.216129)</f>
        <v>9.1462336643563305E-3</v>
      </c>
      <c r="AE21" s="4">
        <f t="shared" si="0"/>
        <v>1.0580721876747615E-2</v>
      </c>
      <c r="AH21">
        <v>165222</v>
      </c>
      <c r="AK21">
        <v>7.4149999999999997E-3</v>
      </c>
      <c r="AL21">
        <v>7.4149999999999997E-3</v>
      </c>
      <c r="AM21" s="1" t="s">
        <v>166</v>
      </c>
      <c r="AN21" s="9">
        <f>(1.178/1)*(1.196596/1.218484)*(0.011123/1.216129)</f>
        <v>1.0580721877192152E-2</v>
      </c>
      <c r="AT21" s="10" t="s">
        <v>155</v>
      </c>
    </row>
    <row r="22" spans="10:46" x14ac:dyDescent="0.2">
      <c r="O22" s="1"/>
      <c r="P22" s="5">
        <v>1.1779999999999999</v>
      </c>
      <c r="Q22" s="5" t="s">
        <v>189</v>
      </c>
      <c r="R22" s="5">
        <f>(1.196596/1.218484)*(0.007415/1.216129)</f>
        <v>5.9876888815081474E-3</v>
      </c>
      <c r="S22" s="4">
        <f t="shared" si="1"/>
        <v>7.0534975024165976E-3</v>
      </c>
      <c r="AB22" s="6">
        <v>1.1568392264</v>
      </c>
      <c r="AC22" s="5" t="s">
        <v>171</v>
      </c>
      <c r="AD22" s="5">
        <f>(0.007415/1.216129)</f>
        <v>6.0972150158412472E-3</v>
      </c>
      <c r="AE22" s="4">
        <f t="shared" si="0"/>
        <v>7.0534975021202522E-3</v>
      </c>
      <c r="AH22">
        <v>164125</v>
      </c>
      <c r="AK22">
        <v>0.111231</v>
      </c>
      <c r="AL22">
        <v>0.111231</v>
      </c>
      <c r="AM22" s="1" t="s">
        <v>167</v>
      </c>
      <c r="AN22" s="9">
        <f>(1.178/1)*(1.196596/1.218484)*(0.007415/1.216129)</f>
        <v>7.0534975024165976E-3</v>
      </c>
      <c r="AT22" s="10" t="s">
        <v>162</v>
      </c>
    </row>
    <row r="23" spans="10:46" x14ac:dyDescent="0.2">
      <c r="O23" s="1"/>
      <c r="P23" s="1"/>
      <c r="Q23" s="1"/>
      <c r="R23" s="8">
        <f>SUM(R7:R22)</f>
        <v>0.98203427224719841</v>
      </c>
      <c r="S23" s="8">
        <f>SUM(S7:S22)</f>
        <v>1.1568363727071995</v>
      </c>
      <c r="AA23" s="1"/>
      <c r="AC23" s="1"/>
      <c r="AD23" s="11">
        <f>SUM(AD7:AD22)</f>
        <v>0.99999753315643314</v>
      </c>
      <c r="AE23" s="8">
        <f>SUM(AE7:AE22)</f>
        <v>1.1568363726585962</v>
      </c>
      <c r="AM23" s="1"/>
      <c r="AN23" s="8">
        <f>SUM(AN7:AN22)</f>
        <v>1.1568363727071995</v>
      </c>
      <c r="AT23" s="10"/>
    </row>
    <row r="24" spans="10:46" x14ac:dyDescent="0.2">
      <c r="P24" s="13">
        <v>1.1779999999999999</v>
      </c>
      <c r="Q24" s="5" t="s">
        <v>116</v>
      </c>
      <c r="R24" s="5">
        <f>(0.011309/1.218484)</f>
        <v>9.2812051697026797E-3</v>
      </c>
      <c r="S24" s="4">
        <f>P24*R24</f>
        <v>1.0933259689909757E-2</v>
      </c>
      <c r="V24">
        <v>160146</v>
      </c>
      <c r="X24">
        <v>2</v>
      </c>
      <c r="AA24" s="1" t="s">
        <v>91</v>
      </c>
      <c r="AB24" s="9">
        <f>(1.178/1)*(0.011309/1.218484)</f>
        <v>1.0933259689909757E-2</v>
      </c>
      <c r="AC24" s="5" t="s">
        <v>116</v>
      </c>
      <c r="AD24" s="5">
        <f>(0.011309/1.218484)</f>
        <v>9.2812051697026797E-3</v>
      </c>
      <c r="AE24">
        <v>9.2812051999999999E-3</v>
      </c>
      <c r="AF24" s="21">
        <f>AE24*1.178</f>
        <v>1.0933259725599999E-2</v>
      </c>
      <c r="AT24" s="10" t="s">
        <v>157</v>
      </c>
    </row>
    <row r="25" spans="10:46" x14ac:dyDescent="0.2">
      <c r="P25" s="5">
        <v>1.1779999999999999</v>
      </c>
      <c r="Q25" s="5" t="s">
        <v>117</v>
      </c>
      <c r="R25" s="5">
        <f>(0.004743/1.218484)</f>
        <v>3.8925418799097898E-3</v>
      </c>
      <c r="S25" s="4">
        <f>P25*R25</f>
        <v>4.5854143345337318E-3</v>
      </c>
      <c r="V25">
        <v>160732</v>
      </c>
      <c r="X25">
        <v>2</v>
      </c>
      <c r="AA25" s="1" t="s">
        <v>92</v>
      </c>
      <c r="AB25" s="9">
        <f>(1.178/1)*(0.004743/1.218484)</f>
        <v>4.5854143345337318E-3</v>
      </c>
      <c r="AC25" s="5" t="s">
        <v>117</v>
      </c>
      <c r="AD25" s="5">
        <f>(0.004743/1.218484)</f>
        <v>3.8925418799097898E-3</v>
      </c>
      <c r="AE25">
        <v>3.8925419000000001E-3</v>
      </c>
      <c r="AF25" s="21">
        <f t="shared" ref="AF25:AF26" si="2">AE25*1.178</f>
        <v>4.5854143581999995E-3</v>
      </c>
      <c r="AT25" s="10" t="s">
        <v>156</v>
      </c>
    </row>
    <row r="26" spans="10:46" x14ac:dyDescent="0.2">
      <c r="P26" s="5">
        <v>1.1779999999999999</v>
      </c>
      <c r="Q26" s="5" t="s">
        <v>118</v>
      </c>
      <c r="R26" s="5">
        <f>(0.005837/1.218484)</f>
        <v>4.7903788642280083E-3</v>
      </c>
      <c r="S26" s="4">
        <f>P26*R26</f>
        <v>5.6430663020605931E-3</v>
      </c>
      <c r="V26">
        <v>164111</v>
      </c>
      <c r="X26">
        <v>2</v>
      </c>
      <c r="AA26" s="1" t="s">
        <v>93</v>
      </c>
      <c r="AB26" s="9">
        <f>(1.178/1)*(0.005837/1.218484)</f>
        <v>5.6430663020605931E-3</v>
      </c>
      <c r="AC26" s="5" t="s">
        <v>118</v>
      </c>
      <c r="AD26" s="5">
        <f>(0.005837/1.218484)</f>
        <v>4.7903788642280083E-3</v>
      </c>
      <c r="AE26">
        <v>4.7903789000000004E-3</v>
      </c>
      <c r="AF26" s="21">
        <f t="shared" si="2"/>
        <v>5.6430663442000005E-3</v>
      </c>
      <c r="AT26" s="10" t="s">
        <v>154</v>
      </c>
    </row>
    <row r="27" spans="10:46" x14ac:dyDescent="0.2">
      <c r="O27" s="1"/>
      <c r="P27" s="1"/>
      <c r="R27" s="1"/>
      <c r="S27" s="8">
        <f>SUM(S24:S26)</f>
        <v>2.1161740326504083E-2</v>
      </c>
      <c r="AB27" s="8">
        <f>SUM(AB24:AB26)</f>
        <v>2.1161740326504083E-2</v>
      </c>
      <c r="AF27" s="21">
        <f>SUM(AF24:AF26)</f>
        <v>2.1161740427999998E-2</v>
      </c>
      <c r="AT27" s="10" t="s">
        <v>152</v>
      </c>
    </row>
    <row r="28" spans="10:46" x14ac:dyDescent="0.2">
      <c r="J28" t="s">
        <v>11</v>
      </c>
      <c r="L28">
        <v>2</v>
      </c>
      <c r="N28">
        <v>0.108</v>
      </c>
      <c r="AT28" s="10" t="s">
        <v>153</v>
      </c>
    </row>
    <row r="29" spans="10:46" x14ac:dyDescent="0.2">
      <c r="J29" t="s">
        <v>12</v>
      </c>
      <c r="L29">
        <v>2</v>
      </c>
      <c r="N29">
        <v>8.7999999999999995E-2</v>
      </c>
      <c r="AT29" s="10" t="s">
        <v>150</v>
      </c>
    </row>
    <row r="30" spans="10:46" x14ac:dyDescent="0.2">
      <c r="J30" t="s">
        <v>11</v>
      </c>
      <c r="L30">
        <v>2</v>
      </c>
      <c r="N30">
        <v>0.217</v>
      </c>
      <c r="AT30" s="10" t="s">
        <v>151</v>
      </c>
    </row>
    <row r="37" spans="13:19" x14ac:dyDescent="0.2">
      <c r="M37" s="1"/>
      <c r="N37" s="1"/>
      <c r="R37" s="16">
        <f>0.0003826087*0.088</f>
        <v>3.3669565600000001E-5</v>
      </c>
      <c r="S37" s="15"/>
    </row>
    <row r="38" spans="13:19" x14ac:dyDescent="0.2">
      <c r="M38" s="1"/>
      <c r="N38" s="1"/>
      <c r="R38" s="16"/>
      <c r="S38" s="15"/>
    </row>
    <row r="39" spans="13:19" x14ac:dyDescent="0.2">
      <c r="M39" s="1"/>
      <c r="N39" s="1"/>
      <c r="R39" s="16"/>
      <c r="S39" s="15"/>
    </row>
    <row r="40" spans="13:19" x14ac:dyDescent="0.2">
      <c r="R40" s="16"/>
      <c r="S40" s="15"/>
    </row>
    <row r="41" spans="13:19" x14ac:dyDescent="0.2">
      <c r="P41" s="15"/>
      <c r="R41" s="15"/>
      <c r="S41" s="15"/>
    </row>
  </sheetData>
  <pageMargins left="0.7" right="0.7" top="0.75" bottom="0.75" header="0.3" footer="0.3"/>
  <pageSetup paperSize="9" orientation="portrait" horizontalDpi="300" verticalDpi="0" copies="0" r:id="rId1"/>
  <ignoredErrors>
    <ignoredError sqref="AN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115D3-24AB-4489-AD8B-12536B0BC2B9}">
  <dimension ref="A2:A137"/>
  <sheetViews>
    <sheetView zoomScaleNormal="100" workbookViewId="0">
      <selection activeCell="A29" sqref="A29"/>
    </sheetView>
  </sheetViews>
  <sheetFormatPr defaultRowHeight="12.75" x14ac:dyDescent="0.2"/>
  <cols>
    <col min="1" max="1" width="255.5703125" customWidth="1"/>
  </cols>
  <sheetData>
    <row r="2" spans="1:1" x14ac:dyDescent="0.2">
      <c r="A2" t="s">
        <v>17</v>
      </c>
    </row>
    <row r="3" spans="1:1" x14ac:dyDescent="0.2">
      <c r="A3" t="s">
        <v>89</v>
      </c>
    </row>
    <row r="4" spans="1:1" x14ac:dyDescent="0.2">
      <c r="A4" t="s">
        <v>17</v>
      </c>
    </row>
    <row r="5" spans="1:1" x14ac:dyDescent="0.2">
      <c r="A5" t="s">
        <v>18</v>
      </c>
    </row>
    <row r="6" spans="1:1" x14ac:dyDescent="0.2">
      <c r="A6" s="3" t="s">
        <v>19</v>
      </c>
    </row>
    <row r="7" spans="1:1" x14ac:dyDescent="0.2">
      <c r="A7" s="3" t="s">
        <v>20</v>
      </c>
    </row>
    <row r="8" spans="1:1" x14ac:dyDescent="0.2">
      <c r="A8" s="3" t="s">
        <v>21</v>
      </c>
    </row>
    <row r="9" spans="1:1" x14ac:dyDescent="0.2">
      <c r="A9" s="10" t="s">
        <v>22</v>
      </c>
    </row>
    <row r="10" spans="1:1" x14ac:dyDescent="0.2">
      <c r="A10" s="10" t="s">
        <v>23</v>
      </c>
    </row>
    <row r="11" spans="1:1" x14ac:dyDescent="0.2">
      <c r="A11" s="10" t="s">
        <v>24</v>
      </c>
    </row>
    <row r="12" spans="1:1" x14ac:dyDescent="0.2">
      <c r="A12" s="10" t="s">
        <v>25</v>
      </c>
    </row>
    <row r="13" spans="1:1" x14ac:dyDescent="0.2">
      <c r="A13" s="10" t="s">
        <v>26</v>
      </c>
    </row>
    <row r="14" spans="1:1" x14ac:dyDescent="0.2">
      <c r="A14" s="10" t="s">
        <v>27</v>
      </c>
    </row>
    <row r="15" spans="1:1" x14ac:dyDescent="0.2">
      <c r="A15" s="10" t="s">
        <v>28</v>
      </c>
    </row>
    <row r="16" spans="1:1" x14ac:dyDescent="0.2">
      <c r="A16" s="10" t="s">
        <v>29</v>
      </c>
    </row>
    <row r="17" spans="1:1" x14ac:dyDescent="0.2">
      <c r="A17" s="10" t="s">
        <v>30</v>
      </c>
    </row>
    <row r="18" spans="1:1" x14ac:dyDescent="0.2">
      <c r="A18" s="10" t="s">
        <v>31</v>
      </c>
    </row>
    <row r="19" spans="1:1" x14ac:dyDescent="0.2">
      <c r="A19" s="10" t="s">
        <v>32</v>
      </c>
    </row>
    <row r="20" spans="1:1" x14ac:dyDescent="0.2">
      <c r="A20" s="10" t="s">
        <v>33</v>
      </c>
    </row>
    <row r="21" spans="1:1" x14ac:dyDescent="0.2">
      <c r="A21" s="10" t="s">
        <v>34</v>
      </c>
    </row>
    <row r="22" spans="1:1" x14ac:dyDescent="0.2">
      <c r="A22" s="10" t="s">
        <v>35</v>
      </c>
    </row>
    <row r="23" spans="1:1" x14ac:dyDescent="0.2">
      <c r="A23" s="10" t="s">
        <v>36</v>
      </c>
    </row>
    <row r="24" spans="1:1" x14ac:dyDescent="0.2">
      <c r="A24" s="10" t="s">
        <v>37</v>
      </c>
    </row>
    <row r="25" spans="1:1" x14ac:dyDescent="0.2">
      <c r="A25" t="s">
        <v>38</v>
      </c>
    </row>
    <row r="26" spans="1:1" x14ac:dyDescent="0.2">
      <c r="A26" t="s">
        <v>39</v>
      </c>
    </row>
    <row r="27" spans="1:1" x14ac:dyDescent="0.2">
      <c r="A27" t="s">
        <v>40</v>
      </c>
    </row>
    <row r="28" spans="1:1" x14ac:dyDescent="0.2">
      <c r="A28" t="s">
        <v>41</v>
      </c>
    </row>
    <row r="29" spans="1:1" x14ac:dyDescent="0.2">
      <c r="A29" t="s">
        <v>42</v>
      </c>
    </row>
    <row r="30" spans="1:1" x14ac:dyDescent="0.2">
      <c r="A30" t="s">
        <v>43</v>
      </c>
    </row>
    <row r="31" spans="1:1" x14ac:dyDescent="0.2">
      <c r="A31" t="s">
        <v>44</v>
      </c>
    </row>
    <row r="32" spans="1:1" x14ac:dyDescent="0.2">
      <c r="A32" t="s">
        <v>45</v>
      </c>
    </row>
    <row r="33" spans="1:1" x14ac:dyDescent="0.2">
      <c r="A33" t="s">
        <v>46</v>
      </c>
    </row>
    <row r="34" spans="1:1" x14ac:dyDescent="0.2">
      <c r="A34" t="s">
        <v>47</v>
      </c>
    </row>
    <row r="35" spans="1:1" x14ac:dyDescent="0.2">
      <c r="A35" t="s">
        <v>48</v>
      </c>
    </row>
    <row r="36" spans="1:1" x14ac:dyDescent="0.2">
      <c r="A36" t="s">
        <v>49</v>
      </c>
    </row>
    <row r="37" spans="1:1" x14ac:dyDescent="0.2">
      <c r="A37" t="s">
        <v>50</v>
      </c>
    </row>
    <row r="38" spans="1:1" x14ac:dyDescent="0.2">
      <c r="A38" s="3" t="s">
        <v>51</v>
      </c>
    </row>
    <row r="39" spans="1:1" x14ac:dyDescent="0.2">
      <c r="A39" s="3" t="s">
        <v>52</v>
      </c>
    </row>
    <row r="40" spans="1:1" x14ac:dyDescent="0.2">
      <c r="A40" s="3" t="s">
        <v>53</v>
      </c>
    </row>
    <row r="41" spans="1:1" x14ac:dyDescent="0.2">
      <c r="A41" s="3" t="s">
        <v>54</v>
      </c>
    </row>
    <row r="42" spans="1:1" x14ac:dyDescent="0.2">
      <c r="A42" s="3" t="s">
        <v>55</v>
      </c>
    </row>
    <row r="43" spans="1:1" x14ac:dyDescent="0.2">
      <c r="A43" t="s">
        <v>56</v>
      </c>
    </row>
    <row r="44" spans="1:1" x14ac:dyDescent="0.2">
      <c r="A44" t="s">
        <v>57</v>
      </c>
    </row>
    <row r="45" spans="1:1" x14ac:dyDescent="0.2">
      <c r="A45" t="s">
        <v>58</v>
      </c>
    </row>
    <row r="46" spans="1:1" x14ac:dyDescent="0.2">
      <c r="A46" t="s">
        <v>59</v>
      </c>
    </row>
    <row r="47" spans="1:1" x14ac:dyDescent="0.2">
      <c r="A47" t="s">
        <v>60</v>
      </c>
    </row>
    <row r="48" spans="1:1" x14ac:dyDescent="0.2">
      <c r="A48" t="s">
        <v>61</v>
      </c>
    </row>
    <row r="49" spans="1:1" x14ac:dyDescent="0.2">
      <c r="A49" t="s">
        <v>62</v>
      </c>
    </row>
    <row r="50" spans="1:1" x14ac:dyDescent="0.2">
      <c r="A50" t="s">
        <v>63</v>
      </c>
    </row>
    <row r="51" spans="1:1" x14ac:dyDescent="0.2">
      <c r="A51" t="s">
        <v>64</v>
      </c>
    </row>
    <row r="52" spans="1:1" x14ac:dyDescent="0.2">
      <c r="A52" t="s">
        <v>65</v>
      </c>
    </row>
    <row r="53" spans="1:1" x14ac:dyDescent="0.2">
      <c r="A53" t="s">
        <v>66</v>
      </c>
    </row>
    <row r="54" spans="1:1" x14ac:dyDescent="0.2">
      <c r="A54" t="s">
        <v>67</v>
      </c>
    </row>
    <row r="55" spans="1:1" x14ac:dyDescent="0.2">
      <c r="A55" t="s">
        <v>68</v>
      </c>
    </row>
    <row r="56" spans="1:1" x14ac:dyDescent="0.2">
      <c r="A56" s="3" t="s">
        <v>69</v>
      </c>
    </row>
    <row r="57" spans="1:1" x14ac:dyDescent="0.2">
      <c r="A57" s="3" t="s">
        <v>70</v>
      </c>
    </row>
    <row r="58" spans="1:1" x14ac:dyDescent="0.2">
      <c r="A58" s="3" t="s">
        <v>71</v>
      </c>
    </row>
    <row r="59" spans="1:1" x14ac:dyDescent="0.2">
      <c r="A59" s="3" t="s">
        <v>72</v>
      </c>
    </row>
    <row r="60" spans="1:1" x14ac:dyDescent="0.2">
      <c r="A60" s="3" t="s">
        <v>73</v>
      </c>
    </row>
    <row r="61" spans="1:1" x14ac:dyDescent="0.2">
      <c r="A61" t="s">
        <v>74</v>
      </c>
    </row>
    <row r="62" spans="1:1" x14ac:dyDescent="0.2">
      <c r="A62" t="s">
        <v>75</v>
      </c>
    </row>
    <row r="63" spans="1:1" x14ac:dyDescent="0.2">
      <c r="A63" t="s">
        <v>76</v>
      </c>
    </row>
    <row r="64" spans="1:1" x14ac:dyDescent="0.2">
      <c r="A64" t="s">
        <v>77</v>
      </c>
    </row>
    <row r="65" spans="1:1" x14ac:dyDescent="0.2">
      <c r="A65" t="s">
        <v>78</v>
      </c>
    </row>
    <row r="66" spans="1:1" x14ac:dyDescent="0.2">
      <c r="A66" t="s">
        <v>79</v>
      </c>
    </row>
    <row r="67" spans="1:1" x14ac:dyDescent="0.2">
      <c r="A67" t="s">
        <v>80</v>
      </c>
    </row>
    <row r="68" spans="1:1" x14ac:dyDescent="0.2">
      <c r="A68" t="s">
        <v>81</v>
      </c>
    </row>
    <row r="69" spans="1:1" x14ac:dyDescent="0.2">
      <c r="A69" t="s">
        <v>82</v>
      </c>
    </row>
    <row r="70" spans="1:1" x14ac:dyDescent="0.2">
      <c r="A70" t="s">
        <v>83</v>
      </c>
    </row>
    <row r="71" spans="1:1" x14ac:dyDescent="0.2">
      <c r="A71" t="s">
        <v>84</v>
      </c>
    </row>
    <row r="72" spans="1:1" x14ac:dyDescent="0.2">
      <c r="A72" t="s">
        <v>85</v>
      </c>
    </row>
    <row r="73" spans="1:1" x14ac:dyDescent="0.2">
      <c r="A73" t="s">
        <v>86</v>
      </c>
    </row>
    <row r="74" spans="1:1" x14ac:dyDescent="0.2">
      <c r="A74" t="s">
        <v>17</v>
      </c>
    </row>
    <row r="75" spans="1:1" x14ac:dyDescent="0.2">
      <c r="A75" t="s">
        <v>87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88</v>
      </c>
    </row>
    <row r="81" spans="1:1" x14ac:dyDescent="0.2">
      <c r="A81" t="s">
        <v>17</v>
      </c>
    </row>
    <row r="82" spans="1:1" x14ac:dyDescent="0.2">
      <c r="A82" t="s">
        <v>112</v>
      </c>
    </row>
    <row r="83" spans="1:1" x14ac:dyDescent="0.2">
      <c r="A83" t="s">
        <v>17</v>
      </c>
    </row>
    <row r="84" spans="1:1" x14ac:dyDescent="0.2">
      <c r="A84" t="s">
        <v>18</v>
      </c>
    </row>
    <row r="85" spans="1:1" x14ac:dyDescent="0.2">
      <c r="A85" t="s">
        <v>113</v>
      </c>
    </row>
    <row r="86" spans="1:1" x14ac:dyDescent="0.2">
      <c r="A86" t="s">
        <v>114</v>
      </c>
    </row>
    <row r="87" spans="1:1" x14ac:dyDescent="0.2">
      <c r="A87" t="s">
        <v>115</v>
      </c>
    </row>
    <row r="88" spans="1:1" x14ac:dyDescent="0.2">
      <c r="A88" t="s">
        <v>94</v>
      </c>
    </row>
    <row r="89" spans="1:1" x14ac:dyDescent="0.2">
      <c r="A89" t="s">
        <v>95</v>
      </c>
    </row>
    <row r="90" spans="1:1" x14ac:dyDescent="0.2">
      <c r="A90" t="s">
        <v>96</v>
      </c>
    </row>
    <row r="91" spans="1:1" x14ac:dyDescent="0.2">
      <c r="A91" t="s">
        <v>97</v>
      </c>
    </row>
    <row r="92" spans="1:1" x14ac:dyDescent="0.2">
      <c r="A92" t="s">
        <v>98</v>
      </c>
    </row>
    <row r="93" spans="1:1" x14ac:dyDescent="0.2">
      <c r="A93" t="s">
        <v>99</v>
      </c>
    </row>
    <row r="94" spans="1:1" x14ac:dyDescent="0.2">
      <c r="A94" t="s">
        <v>100</v>
      </c>
    </row>
    <row r="95" spans="1:1" x14ac:dyDescent="0.2">
      <c r="A95" t="s">
        <v>101</v>
      </c>
    </row>
    <row r="96" spans="1:1" x14ac:dyDescent="0.2">
      <c r="A96" t="s">
        <v>102</v>
      </c>
    </row>
    <row r="97" spans="1:1" x14ac:dyDescent="0.2">
      <c r="A97" t="s">
        <v>103</v>
      </c>
    </row>
    <row r="98" spans="1:1" x14ac:dyDescent="0.2">
      <c r="A98" t="s">
        <v>104</v>
      </c>
    </row>
    <row r="99" spans="1:1" x14ac:dyDescent="0.2">
      <c r="A99" t="s">
        <v>105</v>
      </c>
    </row>
    <row r="100" spans="1:1" x14ac:dyDescent="0.2">
      <c r="A100" t="s">
        <v>106</v>
      </c>
    </row>
    <row r="101" spans="1:1" x14ac:dyDescent="0.2">
      <c r="A101" t="s">
        <v>107</v>
      </c>
    </row>
    <row r="102" spans="1:1" x14ac:dyDescent="0.2">
      <c r="A102" t="s">
        <v>108</v>
      </c>
    </row>
    <row r="103" spans="1:1" x14ac:dyDescent="0.2">
      <c r="A103" t="s">
        <v>109</v>
      </c>
    </row>
    <row r="104" spans="1:1" x14ac:dyDescent="0.2">
      <c r="A104" t="s">
        <v>17</v>
      </c>
    </row>
    <row r="105" spans="1:1" x14ac:dyDescent="0.2">
      <c r="A105" t="s">
        <v>110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111</v>
      </c>
    </row>
    <row r="109" spans="1:1" x14ac:dyDescent="0.2">
      <c r="A109" t="s">
        <v>17</v>
      </c>
    </row>
    <row r="112" spans="1:1" x14ac:dyDescent="0.2">
      <c r="A112" t="s">
        <v>17</v>
      </c>
    </row>
    <row r="113" spans="1:1" x14ac:dyDescent="0.2">
      <c r="A113" t="s">
        <v>144</v>
      </c>
    </row>
    <row r="114" spans="1:1" x14ac:dyDescent="0.2">
      <c r="A114" t="s">
        <v>17</v>
      </c>
    </row>
    <row r="115" spans="1:1" x14ac:dyDescent="0.2">
      <c r="A115" t="s">
        <v>18</v>
      </c>
    </row>
    <row r="116" spans="1:1" x14ac:dyDescent="0.2">
      <c r="A116" t="s">
        <v>127</v>
      </c>
    </row>
    <row r="117" spans="1:1" x14ac:dyDescent="0.2">
      <c r="A117" t="s">
        <v>128</v>
      </c>
    </row>
    <row r="118" spans="1:1" x14ac:dyDescent="0.2">
      <c r="A118" t="s">
        <v>129</v>
      </c>
    </row>
    <row r="119" spans="1:1" x14ac:dyDescent="0.2">
      <c r="A119" t="s">
        <v>130</v>
      </c>
    </row>
    <row r="120" spans="1:1" x14ac:dyDescent="0.2">
      <c r="A120" t="s">
        <v>131</v>
      </c>
    </row>
    <row r="121" spans="1:1" x14ac:dyDescent="0.2">
      <c r="A121" t="s">
        <v>132</v>
      </c>
    </row>
    <row r="122" spans="1:1" x14ac:dyDescent="0.2">
      <c r="A122" t="s">
        <v>133</v>
      </c>
    </row>
    <row r="123" spans="1:1" x14ac:dyDescent="0.2">
      <c r="A123" t="s">
        <v>134</v>
      </c>
    </row>
    <row r="124" spans="1:1" x14ac:dyDescent="0.2">
      <c r="A124" t="s">
        <v>135</v>
      </c>
    </row>
    <row r="125" spans="1:1" x14ac:dyDescent="0.2">
      <c r="A125" t="s">
        <v>136</v>
      </c>
    </row>
    <row r="126" spans="1:1" x14ac:dyDescent="0.2">
      <c r="A126" t="s">
        <v>137</v>
      </c>
    </row>
    <row r="127" spans="1:1" x14ac:dyDescent="0.2">
      <c r="A127" t="s">
        <v>138</v>
      </c>
    </row>
    <row r="128" spans="1:1" x14ac:dyDescent="0.2">
      <c r="A128" t="s">
        <v>139</v>
      </c>
    </row>
    <row r="129" spans="1:1" x14ac:dyDescent="0.2">
      <c r="A129" t="s">
        <v>140</v>
      </c>
    </row>
    <row r="130" spans="1:1" x14ac:dyDescent="0.2">
      <c r="A130" t="s">
        <v>141</v>
      </c>
    </row>
    <row r="131" spans="1:1" x14ac:dyDescent="0.2">
      <c r="A131" t="s">
        <v>142</v>
      </c>
    </row>
    <row r="132" spans="1:1" x14ac:dyDescent="0.2">
      <c r="A132" t="s">
        <v>17</v>
      </c>
    </row>
    <row r="133" spans="1:1" x14ac:dyDescent="0.2">
      <c r="A133" t="s">
        <v>143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145</v>
      </c>
    </row>
    <row r="137" spans="1:1" x14ac:dyDescent="0.2">
      <c r="A137" t="s">
        <v>17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GT_PST70180019</vt:lpstr>
      <vt:lpstr>BEPAAL-HEADER-GEWICHT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Schepens</dc:creator>
  <cp:lastModifiedBy>Peter Schepens</cp:lastModifiedBy>
  <dcterms:created xsi:type="dcterms:W3CDTF">2022-10-04T08:28:52Z</dcterms:created>
  <dcterms:modified xsi:type="dcterms:W3CDTF">2022-10-11T19:31:21Z</dcterms:modified>
</cp:coreProperties>
</file>