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CMIP6\Program\8_NematodeResearch\Fig3_OutputTable\"/>
    </mc:Choice>
  </mc:AlternateContent>
  <xr:revisionPtr revIDLastSave="0" documentId="13_ncr:1_{FF007D18-1CFD-4B67-92C6-4B372252E5ED}" xr6:coauthVersionLast="47" xr6:coauthVersionMax="47" xr10:uidLastSave="{00000000-0000-0000-0000-000000000000}"/>
  <bookViews>
    <workbookView xWindow="6324" yWindow="540" windowWidth="30084" windowHeight="15780" tabRatio="498" activeTab="4" xr2:uid="{00000000-000D-0000-FFFF-FFFF00000000}"/>
  </bookViews>
  <sheets>
    <sheet name="Quantity" sheetId="1" r:id="rId1"/>
    <sheet name="Percentage" sheetId="2" r:id="rId2"/>
    <sheet name="Fig3" sheetId="3" r:id="rId3"/>
    <sheet name="Fig3_Supplement" sheetId="4" r:id="rId4"/>
    <sheet name="Risk_Assessment" sheetId="5" r:id="rId5"/>
  </sheets>
  <definedNames>
    <definedName name="_xlnm._FilterDatabase" localSheetId="3" hidden="1">Fig3_Supplement!$A$3:$A$46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O3" i="4" l="1"/>
  <c r="P3" i="4"/>
  <c r="Q3" i="4"/>
  <c r="R3" i="4"/>
  <c r="S3" i="4"/>
  <c r="T3" i="4"/>
  <c r="O4" i="4"/>
  <c r="P4" i="4"/>
  <c r="Q4" i="4"/>
  <c r="R4" i="4"/>
  <c r="S4" i="4"/>
  <c r="T4" i="4"/>
  <c r="O5" i="4"/>
  <c r="P5" i="4"/>
  <c r="Q5" i="4"/>
  <c r="R5" i="4"/>
  <c r="S5" i="4"/>
  <c r="T5" i="4"/>
  <c r="O6" i="4"/>
  <c r="P6" i="4"/>
  <c r="Q6" i="4"/>
  <c r="R6" i="4"/>
  <c r="S6" i="4"/>
  <c r="T6" i="4"/>
  <c r="O7" i="4"/>
  <c r="P7" i="4"/>
  <c r="Q7" i="4"/>
  <c r="R7" i="4"/>
  <c r="S7" i="4"/>
  <c r="T7" i="4"/>
  <c r="O8" i="4"/>
  <c r="P8" i="4"/>
  <c r="Q8" i="4"/>
  <c r="R8" i="4"/>
  <c r="S8" i="4"/>
  <c r="T8" i="4"/>
  <c r="O9" i="4"/>
  <c r="P9" i="4"/>
  <c r="Q9" i="4"/>
  <c r="R9" i="4"/>
  <c r="S9" i="4"/>
  <c r="T9" i="4"/>
  <c r="O10" i="4"/>
  <c r="P10" i="4"/>
  <c r="Q10" i="4"/>
  <c r="R10" i="4"/>
  <c r="S10" i="4"/>
  <c r="T10" i="4"/>
  <c r="O11" i="4"/>
  <c r="P11" i="4"/>
  <c r="Q11" i="4"/>
  <c r="R11" i="4"/>
  <c r="S11" i="4"/>
  <c r="T11" i="4"/>
  <c r="O12" i="4"/>
  <c r="P12" i="4"/>
  <c r="Q12" i="4"/>
  <c r="R12" i="4"/>
  <c r="S12" i="4"/>
  <c r="T12" i="4"/>
  <c r="O13" i="4"/>
  <c r="P13" i="4"/>
  <c r="Q13" i="4"/>
  <c r="R13" i="4"/>
  <c r="S13" i="4"/>
  <c r="T13" i="4"/>
  <c r="O14" i="4"/>
  <c r="P14" i="4"/>
  <c r="Q14" i="4"/>
  <c r="R14" i="4"/>
  <c r="S14" i="4"/>
  <c r="T14" i="4"/>
  <c r="O15" i="4"/>
  <c r="P15" i="4"/>
  <c r="Q15" i="4"/>
  <c r="R15" i="4"/>
  <c r="S15" i="4"/>
  <c r="T15" i="4"/>
  <c r="O16" i="4"/>
  <c r="P16" i="4"/>
  <c r="Q16" i="4"/>
  <c r="R16" i="4"/>
  <c r="S16" i="4"/>
  <c r="T16" i="4"/>
  <c r="O17" i="4"/>
  <c r="P17" i="4"/>
  <c r="Q17" i="4"/>
  <c r="R17" i="4"/>
  <c r="S17" i="4"/>
  <c r="T17" i="4"/>
  <c r="O18" i="4"/>
  <c r="P18" i="4"/>
  <c r="Q18" i="4"/>
  <c r="R18" i="4"/>
  <c r="S18" i="4"/>
  <c r="T18" i="4"/>
  <c r="O19" i="4"/>
  <c r="P19" i="4"/>
  <c r="Q19" i="4"/>
  <c r="R19" i="4"/>
  <c r="S19" i="4"/>
  <c r="T19" i="4"/>
  <c r="O20" i="4"/>
  <c r="P20" i="4"/>
  <c r="Q20" i="4"/>
  <c r="R20" i="4"/>
  <c r="S20" i="4"/>
  <c r="T20" i="4"/>
  <c r="U3" i="4"/>
  <c r="V3" i="4"/>
  <c r="W3" i="4"/>
  <c r="X3" i="4"/>
  <c r="Y3" i="4"/>
  <c r="Z3" i="4"/>
  <c r="U4" i="4"/>
  <c r="V4" i="4"/>
  <c r="W4" i="4"/>
  <c r="X4" i="4"/>
  <c r="Y4" i="4"/>
  <c r="Z4" i="4"/>
  <c r="U5" i="4"/>
  <c r="V5" i="4"/>
  <c r="W5" i="4"/>
  <c r="X5" i="4"/>
  <c r="Y5" i="4"/>
  <c r="Z5" i="4"/>
  <c r="U6" i="4"/>
  <c r="V6" i="4"/>
  <c r="W6" i="4"/>
  <c r="X6" i="4"/>
  <c r="Y6" i="4"/>
  <c r="Z6" i="4"/>
  <c r="U7" i="4"/>
  <c r="V7" i="4"/>
  <c r="W7" i="4"/>
  <c r="X7" i="4"/>
  <c r="Y7" i="4"/>
  <c r="Z7" i="4"/>
  <c r="U8" i="4"/>
  <c r="V8" i="4"/>
  <c r="W8" i="4"/>
  <c r="X8" i="4"/>
  <c r="Y8" i="4"/>
  <c r="Z8" i="4"/>
  <c r="U9" i="4"/>
  <c r="V9" i="4"/>
  <c r="W9" i="4"/>
  <c r="X9" i="4"/>
  <c r="Y9" i="4"/>
  <c r="Z9" i="4"/>
  <c r="U10" i="4"/>
  <c r="V10" i="4"/>
  <c r="W10" i="4"/>
  <c r="X10" i="4"/>
  <c r="Y10" i="4"/>
  <c r="Z10" i="4"/>
  <c r="U11" i="4"/>
  <c r="V11" i="4"/>
  <c r="W11" i="4"/>
  <c r="X11" i="4"/>
  <c r="Y11" i="4"/>
  <c r="Z11" i="4"/>
  <c r="U12" i="4"/>
  <c r="V12" i="4"/>
  <c r="W12" i="4"/>
  <c r="X12" i="4"/>
  <c r="Y12" i="4"/>
  <c r="Z12" i="4"/>
  <c r="U13" i="4"/>
  <c r="V13" i="4"/>
  <c r="W13" i="4"/>
  <c r="X13" i="4"/>
  <c r="Y13" i="4"/>
  <c r="Z13" i="4"/>
  <c r="U14" i="4"/>
  <c r="V14" i="4"/>
  <c r="W14" i="4"/>
  <c r="X14" i="4"/>
  <c r="Y14" i="4"/>
  <c r="Z14" i="4"/>
  <c r="U15" i="4"/>
  <c r="V15" i="4"/>
  <c r="W15" i="4"/>
  <c r="X15" i="4"/>
  <c r="Y15" i="4"/>
  <c r="Z15" i="4"/>
  <c r="U16" i="4"/>
  <c r="V16" i="4"/>
  <c r="W16" i="4"/>
  <c r="X16" i="4"/>
  <c r="Y16" i="4"/>
  <c r="Z16" i="4"/>
  <c r="U17" i="4"/>
  <c r="V17" i="4"/>
  <c r="W17" i="4"/>
  <c r="X17" i="4"/>
  <c r="Y17" i="4"/>
  <c r="Z17" i="4"/>
  <c r="U18" i="4"/>
  <c r="V18" i="4"/>
  <c r="W18" i="4"/>
  <c r="X18" i="4"/>
  <c r="Y18" i="4"/>
  <c r="Z18" i="4"/>
  <c r="U19" i="4"/>
  <c r="V19" i="4"/>
  <c r="W19" i="4"/>
  <c r="X19" i="4"/>
  <c r="Y19" i="4"/>
  <c r="Z19" i="4"/>
  <c r="U20" i="4"/>
  <c r="V20" i="4"/>
  <c r="W20" i="4"/>
  <c r="X20" i="4"/>
  <c r="Y20" i="4"/>
  <c r="Z20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20" i="4"/>
  <c r="J3" i="4"/>
  <c r="G3" i="4"/>
  <c r="H3" i="4"/>
  <c r="I3" i="4"/>
  <c r="G4" i="4"/>
  <c r="H4" i="4"/>
  <c r="I4" i="4"/>
  <c r="J4" i="4"/>
  <c r="G5" i="4"/>
  <c r="H5" i="4"/>
  <c r="I5" i="4"/>
  <c r="J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/>
  <c r="G10" i="4"/>
  <c r="H10" i="4"/>
  <c r="I10" i="4"/>
  <c r="J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H3" i="3" l="1"/>
  <c r="H15" i="3"/>
  <c r="H14" i="3"/>
  <c r="H13" i="3"/>
  <c r="H12" i="3"/>
  <c r="H11" i="3"/>
  <c r="H10" i="3"/>
  <c r="H9" i="3"/>
  <c r="H8" i="3"/>
  <c r="H7" i="3"/>
  <c r="H6" i="3"/>
  <c r="H5" i="3"/>
  <c r="H4" i="3"/>
  <c r="I3" i="3"/>
  <c r="I15" i="3"/>
  <c r="I14" i="3"/>
  <c r="I13" i="3"/>
  <c r="I12" i="3"/>
  <c r="I11" i="3"/>
  <c r="I10" i="3"/>
  <c r="I9" i="3"/>
  <c r="I8" i="3"/>
  <c r="I7" i="3"/>
  <c r="I6" i="3"/>
  <c r="I5" i="3"/>
  <c r="I4" i="3"/>
  <c r="J3" i="3"/>
  <c r="J15" i="3"/>
  <c r="J14" i="3"/>
  <c r="J13" i="3"/>
  <c r="J12" i="3"/>
  <c r="J11" i="3"/>
  <c r="J10" i="3"/>
  <c r="J9" i="3"/>
  <c r="J8" i="3"/>
  <c r="J7" i="3"/>
  <c r="J6" i="3"/>
  <c r="J5" i="3"/>
  <c r="J4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J45" i="2" l="1"/>
  <c r="K45" i="2"/>
  <c r="L45" i="2"/>
  <c r="M45" i="2"/>
  <c r="H17" i="3" s="1"/>
  <c r="Z45" i="2" l="1"/>
  <c r="O45" i="2"/>
  <c r="P45" i="2"/>
  <c r="Q45" i="2"/>
  <c r="R45" i="2"/>
  <c r="S45" i="2"/>
  <c r="T45" i="2"/>
  <c r="U45" i="2"/>
  <c r="V45" i="2"/>
  <c r="W45" i="2"/>
  <c r="X45" i="2"/>
  <c r="Y45" i="2"/>
  <c r="N45" i="2"/>
  <c r="J17" i="3" l="1"/>
  <c r="I17" i="3"/>
</calcChain>
</file>

<file path=xl/sharedStrings.xml><?xml version="1.0" encoding="utf-8"?>
<sst xmlns="http://schemas.openxmlformats.org/spreadsheetml/2006/main" count="319" uniqueCount="92">
  <si>
    <t>Mekong</t>
    <phoneticPr fontId="1" type="noConversion"/>
  </si>
  <si>
    <t>Country</t>
    <phoneticPr fontId="1" type="noConversion"/>
  </si>
  <si>
    <t>China</t>
  </si>
  <si>
    <t>China</t>
    <phoneticPr fontId="1" type="noConversion"/>
  </si>
  <si>
    <t>Myanmar</t>
  </si>
  <si>
    <t>Laos</t>
    <phoneticPr fontId="1" type="noConversion"/>
  </si>
  <si>
    <t>Thailand</t>
  </si>
  <si>
    <t>Vietnam</t>
  </si>
  <si>
    <t>Cambodia</t>
  </si>
  <si>
    <t>Salween</t>
  </si>
  <si>
    <t>Bangladesh</t>
  </si>
  <si>
    <t>Pakistan</t>
  </si>
  <si>
    <t>Afghanistan</t>
  </si>
  <si>
    <t>Tajikistan</t>
  </si>
  <si>
    <t>Uzbekistan</t>
  </si>
  <si>
    <t>Turkmenistan</t>
  </si>
  <si>
    <t>Tarim</t>
  </si>
  <si>
    <t>Yangtze</t>
    <phoneticPr fontId="1" type="noConversion"/>
  </si>
  <si>
    <t>Risk Probability</t>
    <phoneticPr fontId="1" type="noConversion"/>
  </si>
  <si>
    <t>Kazakhstan</t>
  </si>
  <si>
    <t>Amu Darya</t>
    <phoneticPr fontId="1" type="noConversion"/>
  </si>
  <si>
    <t>Kyrgyzstan</t>
  </si>
  <si>
    <t>Balkhash</t>
    <phoneticPr fontId="1" type="noConversion"/>
  </si>
  <si>
    <t>WaterShed</t>
    <phoneticPr fontId="1" type="noConversion"/>
  </si>
  <si>
    <t>Helmand</t>
  </si>
  <si>
    <t>Iran</t>
  </si>
  <si>
    <t>Irrawaddy</t>
  </si>
  <si>
    <t>India</t>
  </si>
  <si>
    <t>Murghab-Harirud</t>
  </si>
  <si>
    <t>Syr Darya</t>
  </si>
  <si>
    <t>Yellow River</t>
  </si>
  <si>
    <t>Bhutan</t>
  </si>
  <si>
    <t>Nepal</t>
  </si>
  <si>
    <t>Indus</t>
  </si>
  <si>
    <t>ssp126</t>
    <phoneticPr fontId="1" type="noConversion"/>
  </si>
  <si>
    <t>ssp245</t>
    <phoneticPr fontId="1" type="noConversion"/>
  </si>
  <si>
    <t>ssp370</t>
    <phoneticPr fontId="1" type="noConversion"/>
  </si>
  <si>
    <t>ssp585</t>
    <phoneticPr fontId="1" type="noConversion"/>
  </si>
  <si>
    <t>Cattle</t>
  </si>
  <si>
    <t>Chickens</t>
    <phoneticPr fontId="1" type="noConversion"/>
  </si>
  <si>
    <t>Ducks</t>
  </si>
  <si>
    <t>Goats</t>
  </si>
  <si>
    <t>Pigs</t>
  </si>
  <si>
    <t>Sheep</t>
  </si>
  <si>
    <t>Cotton</t>
  </si>
  <si>
    <t>Maize</t>
  </si>
  <si>
    <t>Rice</t>
  </si>
  <si>
    <t>Rubber</t>
  </si>
  <si>
    <t>Soybean</t>
  </si>
  <si>
    <t>Sugarcane</t>
  </si>
  <si>
    <t>Wheat</t>
  </si>
  <si>
    <t>Crop Production (tons)</t>
    <phoneticPr fontId="1" type="noConversion"/>
  </si>
  <si>
    <t>Ganges-Brahmaputra</t>
    <phoneticPr fontId="1" type="noConversion"/>
  </si>
  <si>
    <t>Population (Number of Persons)</t>
    <phoneticPr fontId="1" type="noConversion"/>
  </si>
  <si>
    <t>Percentage Change of Runoff  (%)</t>
    <phoneticPr fontId="1" type="noConversion"/>
  </si>
  <si>
    <t>Soil Microbial Biomass Gradient</t>
    <phoneticPr fontId="1" type="noConversion"/>
  </si>
  <si>
    <t>MicrobialAbundance (gC/m²)</t>
    <phoneticPr fontId="1" type="noConversion"/>
  </si>
  <si>
    <t>NematodeAbundance (number/m²)</t>
    <phoneticPr fontId="1" type="noConversion"/>
  </si>
  <si>
    <t>Livestock Numbers (Heads or Birds)</t>
    <phoneticPr fontId="1" type="noConversion"/>
  </si>
  <si>
    <t>Livestock Numbers (%)</t>
    <phoneticPr fontId="1" type="noConversion"/>
  </si>
  <si>
    <t>Crop Production (%)</t>
    <phoneticPr fontId="1" type="noConversion"/>
  </si>
  <si>
    <t>Population (%)</t>
    <phoneticPr fontId="1" type="noConversion"/>
  </si>
  <si>
    <t>Total</t>
    <phoneticPr fontId="1" type="noConversion"/>
  </si>
  <si>
    <t>Helmand</t>
    <phoneticPr fontId="1" type="noConversion"/>
  </si>
  <si>
    <t>Amu Darya</t>
  </si>
  <si>
    <t>Balkhash</t>
  </si>
  <si>
    <t>Ganges-Brahmaputra</t>
  </si>
  <si>
    <t>Mekong</t>
  </si>
  <si>
    <t>Yangtze</t>
  </si>
  <si>
    <t>WaterShed</t>
  </si>
  <si>
    <t>Livestock Numbers (Million Heads or Birds)</t>
    <phoneticPr fontId="1" type="noConversion"/>
  </si>
  <si>
    <t>Crop Production (Million tons)</t>
    <phoneticPr fontId="1" type="noConversion"/>
  </si>
  <si>
    <t>Population (Million People)</t>
    <phoneticPr fontId="1" type="noConversion"/>
  </si>
  <si>
    <t>Percentage of Global (%)</t>
    <phoneticPr fontId="1" type="noConversion"/>
  </si>
  <si>
    <t>Mean Risk Index</t>
    <phoneticPr fontId="1" type="noConversion"/>
  </si>
  <si>
    <t>Country</t>
  </si>
  <si>
    <t>SSP585 Mean Risk Index</t>
    <phoneticPr fontId="1" type="noConversion"/>
  </si>
  <si>
    <t>SSP585 Mean Hazard Index</t>
    <phoneticPr fontId="1" type="noConversion"/>
  </si>
  <si>
    <t>SSP585 Mean Exposure Index</t>
    <phoneticPr fontId="1" type="noConversion"/>
  </si>
  <si>
    <t>SSP585 Mean Vulnerability Index</t>
    <phoneticPr fontId="1" type="noConversion"/>
  </si>
  <si>
    <t>Mean Risk Index</t>
  </si>
  <si>
    <t>Mean Hazard Index</t>
    <phoneticPr fontId="1" type="noConversion"/>
  </si>
  <si>
    <t>SSP126</t>
    <phoneticPr fontId="1" type="noConversion"/>
  </si>
  <si>
    <t>SSP245</t>
    <phoneticPr fontId="1" type="noConversion"/>
  </si>
  <si>
    <t>SSP370</t>
    <phoneticPr fontId="1" type="noConversion"/>
  </si>
  <si>
    <t>SSP585</t>
    <phoneticPr fontId="1" type="noConversion"/>
  </si>
  <si>
    <t>Mean Exposure Index</t>
    <phoneticPr fontId="1" type="noConversion"/>
  </si>
  <si>
    <t>Mean Vulnerability Index</t>
    <phoneticPr fontId="1" type="noConversion"/>
  </si>
  <si>
    <r>
      <t>D</t>
    </r>
    <r>
      <rPr>
        <b/>
        <vertAlign val="subscript"/>
        <sz val="11"/>
        <color theme="1"/>
        <rFont val="等线"/>
        <family val="3"/>
        <charset val="134"/>
        <scheme val="minor"/>
      </rPr>
      <t xml:space="preserve">nem </t>
    </r>
    <r>
      <rPr>
        <b/>
        <sz val="11"/>
        <color theme="1"/>
        <rFont val="等线"/>
        <family val="3"/>
        <charset val="134"/>
        <scheme val="minor"/>
      </rPr>
      <t>gradient (Million/m²)</t>
    </r>
    <phoneticPr fontId="1" type="noConversion"/>
  </si>
  <si>
    <r>
      <t>D</t>
    </r>
    <r>
      <rPr>
        <b/>
        <vertAlign val="subscript"/>
        <sz val="12"/>
        <color theme="1"/>
        <rFont val="等线"/>
        <family val="3"/>
        <charset val="134"/>
        <scheme val="minor"/>
      </rPr>
      <t xml:space="preserve">Nem </t>
    </r>
    <r>
      <rPr>
        <b/>
        <sz val="12"/>
        <color theme="1"/>
        <rFont val="等线"/>
        <family val="3"/>
        <charset val="134"/>
        <scheme val="minor"/>
      </rPr>
      <t xml:space="preserve"> gradient (Million/m²)</t>
    </r>
    <phoneticPr fontId="1" type="noConversion"/>
  </si>
  <si>
    <t>SSP585 Percentage Change of Runoff  (%)</t>
    <phoneticPr fontId="1" type="noConversion"/>
  </si>
  <si>
    <t>SSP585 Population (Million People)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</si>
</sst>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vertAlign val="subscript"/>
      <sz val="11"/>
      <color theme="1"/>
      <name val="等线"/>
      <family val="3"/>
      <charset val="134"/>
      <scheme val="minor"/>
    </font>
    <font>
      <b/>
      <vertAlign val="subscript"/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0" fillId="0" borderId="0" xfId="0" applyNumberFormat="1"/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77" fontId="0" fillId="0" borderId="1" xfId="1" applyNumberFormat="1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left" vertical="top"/>
    </xf>
    <xf numFmtId="2" fontId="7" fillId="0" borderId="1" xfId="0" applyNumberFormat="1" applyFont="1" applyFill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top"/>
    </xf>
    <xf numFmtId="0" fontId="0" fillId="0" borderId="0" xfId="0" applyAlignment="1">
      <alignment wrapText="1"/>
    </xf>
    <xf numFmtId="2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top"/>
    </xf>
    <xf numFmtId="2" fontId="6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77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6" fillId="0" borderId="5" xfId="0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2A1A0"/>
      <color rgb="FFED4C4A"/>
      <color rgb="FFBDC1DB"/>
      <color rgb="FFE1E2E8"/>
      <color rgb="FFF7DE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zoomScale="115" zoomScaleNormal="115" workbookViewId="0">
      <pane ySplit="1" topLeftCell="A2" activePane="bottomLeft" state="frozen"/>
      <selection pane="bottomLeft" activeCell="I3" sqref="I3:I44"/>
    </sheetView>
  </sheetViews>
  <sheetFormatPr defaultColWidth="9" defaultRowHeight="13.8" x14ac:dyDescent="0.25"/>
  <cols>
    <col min="1" max="1" width="20.21875" style="1" bestFit="1" customWidth="1"/>
    <col min="2" max="2" width="12.6640625" style="1" bestFit="1" customWidth="1"/>
    <col min="3" max="3" width="17.77734375" style="1" customWidth="1"/>
    <col min="4" max="4" width="26.88671875" style="1" customWidth="1"/>
    <col min="5" max="5" width="32.33203125" style="1" customWidth="1"/>
    <col min="6" max="9" width="8.21875" style="1" bestFit="1" customWidth="1"/>
    <col min="10" max="10" width="10.44140625" style="1" bestFit="1" customWidth="1"/>
    <col min="11" max="11" width="8.109375" style="1" customWidth="1"/>
    <col min="12" max="12" width="11.6640625" style="1" bestFit="1" customWidth="1"/>
    <col min="13" max="13" width="10.44140625" style="1" bestFit="1" customWidth="1"/>
    <col min="14" max="14" width="10.6640625" style="1" bestFit="1" customWidth="1"/>
    <col min="15" max="15" width="11.6640625" style="1" bestFit="1" customWidth="1"/>
    <col min="16" max="16" width="10.44140625" style="1" bestFit="1" customWidth="1"/>
    <col min="17" max="17" width="9.44140625" style="1" bestFit="1" customWidth="1"/>
    <col min="18" max="18" width="7.88671875" style="1" customWidth="1"/>
    <col min="19" max="19" width="9.44140625" style="1" bestFit="1" customWidth="1"/>
    <col min="20" max="20" width="10.44140625" style="1" bestFit="1" customWidth="1"/>
    <col min="21" max="22" width="9.44140625" style="1" bestFit="1" customWidth="1"/>
    <col min="23" max="26" width="12.88671875" style="1" bestFit="1" customWidth="1"/>
    <col min="27" max="27" width="7.6640625" style="1" bestFit="1" customWidth="1"/>
    <col min="28" max="16384" width="9" style="1"/>
  </cols>
  <sheetData>
    <row r="1" spans="1:27" ht="15.6" x14ac:dyDescent="0.25">
      <c r="A1" s="34" t="s">
        <v>23</v>
      </c>
      <c r="B1" s="34" t="s">
        <v>1</v>
      </c>
      <c r="C1" s="34" t="s">
        <v>74</v>
      </c>
      <c r="D1" s="35" t="s">
        <v>55</v>
      </c>
      <c r="E1" s="35"/>
      <c r="F1" s="38" t="s">
        <v>54</v>
      </c>
      <c r="G1" s="38"/>
      <c r="H1" s="38"/>
      <c r="I1" s="38"/>
      <c r="J1" s="38" t="s">
        <v>53</v>
      </c>
      <c r="K1" s="38"/>
      <c r="L1" s="38"/>
      <c r="M1" s="38"/>
      <c r="N1" s="38" t="s">
        <v>58</v>
      </c>
      <c r="O1" s="38"/>
      <c r="P1" s="38"/>
      <c r="Q1" s="38"/>
      <c r="R1" s="38"/>
      <c r="S1" s="38"/>
      <c r="T1" s="39" t="s">
        <v>51</v>
      </c>
      <c r="U1" s="39"/>
      <c r="V1" s="39"/>
      <c r="W1" s="39"/>
      <c r="X1" s="39"/>
      <c r="Y1" s="39"/>
      <c r="Z1" s="39"/>
      <c r="AA1" s="12"/>
    </row>
    <row r="2" spans="1:27" ht="15.6" x14ac:dyDescent="0.25">
      <c r="A2" s="34"/>
      <c r="B2" s="34"/>
      <c r="C2" s="34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5">
      <c r="A3" s="37" t="s">
        <v>20</v>
      </c>
      <c r="B3" s="4" t="s">
        <v>12</v>
      </c>
      <c r="C3" s="36"/>
      <c r="D3" s="9">
        <v>62.520359598096242</v>
      </c>
      <c r="E3" s="4">
        <v>3458621.98072981</v>
      </c>
      <c r="F3" s="4">
        <v>-8.6112851449952039</v>
      </c>
      <c r="G3" s="4">
        <v>-5.4932128628503971</v>
      </c>
      <c r="H3" s="4">
        <v>-5.7390913575228613</v>
      </c>
      <c r="I3" s="4">
        <v>-2.5077312333581632</v>
      </c>
      <c r="J3" s="4">
        <v>20017012</v>
      </c>
      <c r="K3" s="4">
        <v>34739195</v>
      </c>
      <c r="L3" s="4">
        <v>56138050</v>
      </c>
      <c r="M3" s="4">
        <v>17625174</v>
      </c>
      <c r="N3" s="7">
        <v>1941842.25</v>
      </c>
      <c r="O3" s="4">
        <v>2678542</v>
      </c>
      <c r="P3" s="4">
        <v>57691.4921875</v>
      </c>
      <c r="Q3" s="4">
        <v>2201962.25</v>
      </c>
      <c r="R3" s="4">
        <v>18.761713027954102</v>
      </c>
      <c r="S3" s="4">
        <v>5021382</v>
      </c>
      <c r="T3" s="4">
        <v>1516.851318359375</v>
      </c>
      <c r="U3" s="4">
        <v>36220.0234375</v>
      </c>
      <c r="V3" s="4">
        <v>49463.7734375</v>
      </c>
      <c r="W3" s="4">
        <v>12.491655349731445</v>
      </c>
      <c r="X3" s="4">
        <v>6.5695732831954956E-2</v>
      </c>
      <c r="Y3" s="4">
        <v>20.6580810546875</v>
      </c>
      <c r="Z3" s="4">
        <v>462791.21875</v>
      </c>
    </row>
    <row r="4" spans="1:27" x14ac:dyDescent="0.25">
      <c r="A4" s="37"/>
      <c r="B4" s="4" t="s">
        <v>19</v>
      </c>
      <c r="C4" s="36"/>
      <c r="D4" s="9">
        <v>74.451484271156403</v>
      </c>
      <c r="E4" s="4">
        <v>2656624.42952439</v>
      </c>
      <c r="F4" s="4">
        <v>-20.636222232597305</v>
      </c>
      <c r="G4" s="4">
        <v>-22.965265750662251</v>
      </c>
      <c r="H4" s="4">
        <v>-27.489600976519167</v>
      </c>
      <c r="I4" s="4">
        <v>-25.005269864846664</v>
      </c>
      <c r="J4" s="4">
        <v>50888</v>
      </c>
      <c r="K4" s="4">
        <v>81091</v>
      </c>
      <c r="L4" s="4">
        <v>128936</v>
      </c>
      <c r="M4" s="4">
        <v>52296</v>
      </c>
      <c r="N4" s="7">
        <v>123528.015625</v>
      </c>
      <c r="O4" s="4">
        <v>706688.375</v>
      </c>
      <c r="P4" s="4">
        <v>44689.6953125</v>
      </c>
      <c r="Q4" s="4">
        <v>37704.69140625</v>
      </c>
      <c r="R4" s="4">
        <v>1036.885009765625</v>
      </c>
      <c r="S4" s="4">
        <v>169657.59375</v>
      </c>
      <c r="T4" s="4">
        <v>714.9864501953125</v>
      </c>
      <c r="U4" s="4">
        <v>0</v>
      </c>
      <c r="V4" s="4">
        <v>43051.25</v>
      </c>
      <c r="W4" s="4">
        <v>15.226602554321289</v>
      </c>
      <c r="X4" s="4">
        <v>25.924110412597656</v>
      </c>
      <c r="Y4" s="4">
        <v>0</v>
      </c>
      <c r="Z4" s="4">
        <v>0</v>
      </c>
    </row>
    <row r="5" spans="1:27" x14ac:dyDescent="0.25">
      <c r="A5" s="37"/>
      <c r="B5" s="4" t="s">
        <v>13</v>
      </c>
      <c r="C5" s="36"/>
      <c r="D5" s="9">
        <v>37.728961748633878</v>
      </c>
      <c r="E5" s="4">
        <v>2924166.7981894431</v>
      </c>
      <c r="F5" s="4">
        <v>0.35479062561552782</v>
      </c>
      <c r="G5" s="4">
        <v>4.9171235172094603</v>
      </c>
      <c r="H5" s="4">
        <v>11.796003305990505</v>
      </c>
      <c r="I5" s="4">
        <v>12.774774515546689</v>
      </c>
      <c r="J5" s="4">
        <v>3351856</v>
      </c>
      <c r="K5" s="4">
        <v>5079501</v>
      </c>
      <c r="L5" s="4">
        <v>10346273</v>
      </c>
      <c r="M5" s="4">
        <v>1690964</v>
      </c>
      <c r="N5" s="7">
        <v>1615719.5</v>
      </c>
      <c r="O5" s="4">
        <v>2827528.75</v>
      </c>
      <c r="P5" s="4">
        <v>48774.2734375</v>
      </c>
      <c r="Q5" s="4">
        <v>1428589.75</v>
      </c>
      <c r="R5" s="4">
        <v>307.66961669921875</v>
      </c>
      <c r="S5" s="4">
        <v>2268486.5</v>
      </c>
      <c r="T5" s="4">
        <v>335547.5625</v>
      </c>
      <c r="U5" s="4">
        <v>39696.5546875</v>
      </c>
      <c r="V5" s="4">
        <v>43064.5</v>
      </c>
      <c r="W5" s="4">
        <v>2767.764892578125</v>
      </c>
      <c r="X5" s="4">
        <v>12.062055587768555</v>
      </c>
      <c r="Y5" s="4">
        <v>0</v>
      </c>
      <c r="Z5" s="4">
        <v>378390.90625</v>
      </c>
    </row>
    <row r="6" spans="1:27" x14ac:dyDescent="0.25">
      <c r="A6" s="37"/>
      <c r="B6" s="4" t="s">
        <v>15</v>
      </c>
      <c r="C6" s="36"/>
      <c r="D6" s="9">
        <v>93.53502235469449</v>
      </c>
      <c r="E6" s="4">
        <v>3731842.4787902068</v>
      </c>
      <c r="F6" s="4">
        <v>2.7957711541721921</v>
      </c>
      <c r="G6" s="4">
        <v>5.3400043234175429</v>
      </c>
      <c r="H6" s="4">
        <v>15.326480456272547</v>
      </c>
      <c r="I6" s="4">
        <v>21.058188342955159</v>
      </c>
      <c r="J6" s="4">
        <v>977892</v>
      </c>
      <c r="K6" s="4">
        <v>1295680</v>
      </c>
      <c r="L6" s="4">
        <v>1848542</v>
      </c>
      <c r="M6" s="4">
        <v>894520</v>
      </c>
      <c r="N6" s="7">
        <v>270006.25</v>
      </c>
      <c r="O6" s="4">
        <v>19103.3125</v>
      </c>
      <c r="P6" s="4">
        <v>25932.380859375</v>
      </c>
      <c r="Q6" s="4">
        <v>610643.875</v>
      </c>
      <c r="R6" s="4">
        <v>4987.46484375</v>
      </c>
      <c r="S6" s="4">
        <v>2913421.5</v>
      </c>
      <c r="T6" s="4">
        <v>151249.078125</v>
      </c>
      <c r="U6" s="4">
        <v>1979.66845703125</v>
      </c>
      <c r="V6" s="4">
        <v>8087.931640625</v>
      </c>
      <c r="W6" s="4">
        <v>241.62388610839844</v>
      </c>
      <c r="X6" s="4">
        <v>0</v>
      </c>
      <c r="Y6" s="4">
        <v>0</v>
      </c>
      <c r="Z6" s="4">
        <v>272924.1875</v>
      </c>
    </row>
    <row r="7" spans="1:27" x14ac:dyDescent="0.25">
      <c r="A7" s="37"/>
      <c r="B7" s="4" t="s">
        <v>14</v>
      </c>
      <c r="C7" s="36"/>
      <c r="D7" s="9">
        <v>77.121118611378975</v>
      </c>
      <c r="E7" s="4">
        <v>3149222.7424346325</v>
      </c>
      <c r="F7" s="4">
        <v>-5.3708494758087202</v>
      </c>
      <c r="G7" s="4">
        <v>-2.4248298261460279</v>
      </c>
      <c r="H7" s="4">
        <v>2.5447085484459833</v>
      </c>
      <c r="I7" s="4">
        <v>4.7349831462023131</v>
      </c>
      <c r="J7" s="4">
        <v>7272556</v>
      </c>
      <c r="K7" s="4">
        <v>10320951</v>
      </c>
      <c r="L7" s="4">
        <v>17529738</v>
      </c>
      <c r="M7" s="4">
        <v>6043117</v>
      </c>
      <c r="N7" s="7">
        <v>3989140</v>
      </c>
      <c r="O7" s="4">
        <v>35065276</v>
      </c>
      <c r="P7" s="4">
        <v>144341.171875</v>
      </c>
      <c r="Q7" s="4">
        <v>1602290</v>
      </c>
      <c r="R7" s="4">
        <v>48253.6640625</v>
      </c>
      <c r="S7" s="4">
        <v>7730111</v>
      </c>
      <c r="T7" s="4">
        <v>1710814.75</v>
      </c>
      <c r="U7" s="4">
        <v>73383.703125</v>
      </c>
      <c r="V7" s="4">
        <v>141634.078125</v>
      </c>
      <c r="W7" s="4">
        <v>3814.659423828125</v>
      </c>
      <c r="X7" s="4">
        <v>0.13924485445022583</v>
      </c>
      <c r="Y7" s="4">
        <v>0</v>
      </c>
      <c r="Z7" s="4">
        <v>2106993.5</v>
      </c>
    </row>
    <row r="8" spans="1:27" x14ac:dyDescent="0.25">
      <c r="A8" s="37" t="s">
        <v>22</v>
      </c>
      <c r="B8" s="4" t="s">
        <v>2</v>
      </c>
      <c r="C8" s="36"/>
      <c r="D8" s="9">
        <v>16.435064935064929</v>
      </c>
      <c r="E8" s="4">
        <v>997953.6140836142</v>
      </c>
      <c r="F8" s="4">
        <v>7.0596067771102673</v>
      </c>
      <c r="G8" s="4">
        <v>16.216516944628928</v>
      </c>
      <c r="H8" s="4">
        <v>10.949311614369551</v>
      </c>
      <c r="I8" s="4">
        <v>16.772139978064548</v>
      </c>
      <c r="J8" s="4">
        <v>754780</v>
      </c>
      <c r="K8" s="4">
        <v>971546</v>
      </c>
      <c r="L8" s="4">
        <v>1443283</v>
      </c>
      <c r="M8" s="4">
        <v>758354</v>
      </c>
      <c r="N8" s="7">
        <v>790220.625</v>
      </c>
      <c r="O8" s="4">
        <v>48995.3515625</v>
      </c>
      <c r="P8" s="4">
        <v>83314.9453125</v>
      </c>
      <c r="Q8" s="4">
        <v>299764.0625</v>
      </c>
      <c r="R8" s="4">
        <v>482594.90625</v>
      </c>
      <c r="S8" s="4">
        <v>9159766</v>
      </c>
      <c r="T8" s="4">
        <v>6533.74609375</v>
      </c>
      <c r="U8" s="4">
        <v>393689.9375</v>
      </c>
      <c r="V8" s="4">
        <v>23739.73828125</v>
      </c>
      <c r="W8" s="4">
        <v>2492.0947265625</v>
      </c>
      <c r="X8" s="4">
        <v>12840.8671875</v>
      </c>
      <c r="Y8" s="4">
        <v>0</v>
      </c>
      <c r="Z8" s="4">
        <v>440106.78125</v>
      </c>
    </row>
    <row r="9" spans="1:27" x14ac:dyDescent="0.25">
      <c r="A9" s="37"/>
      <c r="B9" s="4" t="s">
        <v>19</v>
      </c>
      <c r="C9" s="36"/>
      <c r="D9" s="9">
        <v>29.893048128342244</v>
      </c>
      <c r="E9" s="4">
        <v>1559655.3446716941</v>
      </c>
      <c r="F9" s="4">
        <v>9.8291597622500575</v>
      </c>
      <c r="G9" s="4">
        <v>12.150819776003287</v>
      </c>
      <c r="H9" s="4">
        <v>4.8138487166655457</v>
      </c>
      <c r="I9" s="4">
        <v>7.7083688766374836</v>
      </c>
      <c r="J9" s="4">
        <v>2947717</v>
      </c>
      <c r="K9" s="4">
        <v>3695498</v>
      </c>
      <c r="L9" s="4">
        <v>4741387</v>
      </c>
      <c r="M9" s="4">
        <v>2962357</v>
      </c>
      <c r="N9" s="7">
        <v>1581408</v>
      </c>
      <c r="O9" s="4">
        <v>10808058</v>
      </c>
      <c r="P9" s="4">
        <v>367414.5625</v>
      </c>
      <c r="Q9" s="4">
        <v>854876</v>
      </c>
      <c r="R9" s="4">
        <v>276903.03125</v>
      </c>
      <c r="S9" s="4">
        <v>4418814.5</v>
      </c>
      <c r="T9" s="4">
        <v>14670.2939453125</v>
      </c>
      <c r="U9" s="4">
        <v>128306.7890625</v>
      </c>
      <c r="V9" s="4">
        <v>20069.73046875</v>
      </c>
      <c r="W9" s="4">
        <v>359.00408935546875</v>
      </c>
      <c r="X9" s="4">
        <v>610.04559326171875</v>
      </c>
      <c r="Y9" s="4">
        <v>0</v>
      </c>
      <c r="Z9" s="4">
        <v>27188.2734375</v>
      </c>
    </row>
    <row r="10" spans="1:27" x14ac:dyDescent="0.25">
      <c r="A10" s="37"/>
      <c r="B10" s="4" t="s">
        <v>21</v>
      </c>
      <c r="C10" s="36"/>
      <c r="D10" s="9"/>
      <c r="E10" s="4">
        <v>-450363.81550974865</v>
      </c>
      <c r="F10" s="4">
        <v>5.0674253653356534</v>
      </c>
      <c r="G10" s="4">
        <v>7.462691649690167</v>
      </c>
      <c r="H10" s="4">
        <v>4.9748787534918701</v>
      </c>
      <c r="I10" s="4">
        <v>9.9406462075736695</v>
      </c>
      <c r="J10" s="4">
        <v>246367</v>
      </c>
      <c r="K10" s="4">
        <v>337744</v>
      </c>
      <c r="L10" s="4">
        <v>542857</v>
      </c>
      <c r="M10" s="4">
        <v>196219</v>
      </c>
      <c r="N10" s="7">
        <v>160996.421875</v>
      </c>
      <c r="O10" s="4">
        <v>1038210.4375</v>
      </c>
      <c r="P10" s="4">
        <v>25639.587890625</v>
      </c>
      <c r="Q10" s="4">
        <v>50650.09375</v>
      </c>
      <c r="R10" s="4">
        <v>15554.7109375</v>
      </c>
      <c r="S10" s="4">
        <v>582047.625</v>
      </c>
      <c r="T10" s="4">
        <v>6195.025390625</v>
      </c>
      <c r="U10" s="4">
        <v>25224.8984375</v>
      </c>
      <c r="V10" s="4">
        <v>1216.217529296875</v>
      </c>
      <c r="W10" s="4">
        <v>754.14398193359375</v>
      </c>
      <c r="X10" s="4">
        <v>5.0350103378295898</v>
      </c>
      <c r="Y10" s="4">
        <v>0</v>
      </c>
      <c r="Z10" s="4">
        <v>90405.5234375</v>
      </c>
    </row>
    <row r="11" spans="1:27" x14ac:dyDescent="0.25">
      <c r="A11" s="37" t="s">
        <v>52</v>
      </c>
      <c r="B11" s="4" t="s">
        <v>10</v>
      </c>
      <c r="C11" s="36"/>
      <c r="D11" s="9">
        <v>-30.703322784810126</v>
      </c>
      <c r="E11" s="4">
        <v>2716498.1625154573</v>
      </c>
      <c r="F11" s="4">
        <v>12.183239135060049</v>
      </c>
      <c r="G11" s="4">
        <v>19.040846777495428</v>
      </c>
      <c r="H11" s="4">
        <v>40.918929120487292</v>
      </c>
      <c r="I11" s="4">
        <v>45.617544464499012</v>
      </c>
      <c r="J11" s="4">
        <v>34381932</v>
      </c>
      <c r="K11" s="4">
        <v>48813785</v>
      </c>
      <c r="L11" s="4">
        <v>81538810</v>
      </c>
      <c r="M11" s="4">
        <v>31916381</v>
      </c>
      <c r="N11" s="7">
        <v>9705424</v>
      </c>
      <c r="O11" s="4">
        <v>70973056</v>
      </c>
      <c r="P11" s="4">
        <v>14562107</v>
      </c>
      <c r="Q11" s="4">
        <v>21626256</v>
      </c>
      <c r="R11" s="4">
        <v>50982.25</v>
      </c>
      <c r="S11" s="4">
        <v>905802.125</v>
      </c>
      <c r="T11" s="4">
        <v>11016.72265625</v>
      </c>
      <c r="U11" s="4">
        <v>3566.15234375</v>
      </c>
      <c r="V11" s="4">
        <v>10996616</v>
      </c>
      <c r="W11" s="4">
        <v>1396.754638671875</v>
      </c>
      <c r="X11" s="4">
        <v>13.149815559387207</v>
      </c>
      <c r="Y11" s="4">
        <v>2972436.75</v>
      </c>
      <c r="Z11" s="4">
        <v>729582.875</v>
      </c>
    </row>
    <row r="12" spans="1:27" x14ac:dyDescent="0.25">
      <c r="A12" s="37"/>
      <c r="B12" s="4" t="s">
        <v>31</v>
      </c>
      <c r="C12" s="36"/>
      <c r="D12" s="9">
        <v>-14.165822784810132</v>
      </c>
      <c r="E12" s="4">
        <v>872313.93293304974</v>
      </c>
      <c r="F12" s="4">
        <v>11.259595341596407</v>
      </c>
      <c r="G12" s="4">
        <v>11.607762573620404</v>
      </c>
      <c r="H12" s="4">
        <v>21.723610055122588</v>
      </c>
      <c r="I12" s="4">
        <v>29.844590695686293</v>
      </c>
      <c r="J12" s="4">
        <v>868743</v>
      </c>
      <c r="K12" s="4">
        <v>1308698</v>
      </c>
      <c r="L12" s="4">
        <v>1992825</v>
      </c>
      <c r="M12" s="4">
        <v>936930</v>
      </c>
      <c r="N12" s="7">
        <v>503205.75</v>
      </c>
      <c r="O12" s="4">
        <v>349403.34375</v>
      </c>
      <c r="P12" s="4">
        <v>140749.734375</v>
      </c>
      <c r="Q12" s="4">
        <v>47341.59765625</v>
      </c>
      <c r="R12" s="4">
        <v>39697.46875</v>
      </c>
      <c r="S12" s="4">
        <v>30111.98828125</v>
      </c>
      <c r="T12" s="4">
        <v>3.3806134015321732E-2</v>
      </c>
      <c r="U12" s="4">
        <v>66215.40625</v>
      </c>
      <c r="V12" s="4">
        <v>51184.6953125</v>
      </c>
      <c r="W12" s="4">
        <v>0.15527179837226868</v>
      </c>
      <c r="X12" s="4">
        <v>982.0460205078125</v>
      </c>
      <c r="Y12" s="4">
        <v>13889.5361328125</v>
      </c>
      <c r="Z12" s="4">
        <v>10968.904296875</v>
      </c>
    </row>
    <row r="13" spans="1:27" x14ac:dyDescent="0.25">
      <c r="A13" s="37"/>
      <c r="B13" s="4" t="s">
        <v>2</v>
      </c>
      <c r="C13" s="36"/>
      <c r="D13" s="9">
        <v>18.034177215189871</v>
      </c>
      <c r="E13" s="4">
        <v>355970.41062777489</v>
      </c>
      <c r="F13" s="4">
        <v>14.502799453469535</v>
      </c>
      <c r="G13" s="4">
        <v>10.966209766478642</v>
      </c>
      <c r="H13" s="4">
        <v>17.232399732044435</v>
      </c>
      <c r="I13" s="4">
        <v>28.193816556833553</v>
      </c>
      <c r="J13" s="4">
        <v>948210</v>
      </c>
      <c r="K13" s="4">
        <v>1629356</v>
      </c>
      <c r="L13" s="4">
        <v>3045856</v>
      </c>
      <c r="M13" s="4">
        <v>949806</v>
      </c>
      <c r="N13" s="7">
        <v>5027021</v>
      </c>
      <c r="O13" s="4">
        <v>1527467.875</v>
      </c>
      <c r="P13" s="4">
        <v>77076.3203125</v>
      </c>
      <c r="Q13" s="4">
        <v>3621976.25</v>
      </c>
      <c r="R13" s="4">
        <v>622463.875</v>
      </c>
      <c r="S13" s="4">
        <v>5979327</v>
      </c>
      <c r="T13" s="4">
        <v>37.080890655517578</v>
      </c>
      <c r="U13" s="4">
        <v>27964.3828125</v>
      </c>
      <c r="V13" s="4">
        <v>201310.1875</v>
      </c>
      <c r="W13" s="4">
        <v>1341.253662109375</v>
      </c>
      <c r="X13" s="4">
        <v>34513.21875</v>
      </c>
      <c r="Y13" s="4">
        <v>23028.486328125</v>
      </c>
      <c r="Z13" s="4">
        <v>219260.734375</v>
      </c>
    </row>
    <row r="14" spans="1:27" x14ac:dyDescent="0.25">
      <c r="A14" s="37"/>
      <c r="B14" s="4" t="s">
        <v>4</v>
      </c>
      <c r="C14" s="36"/>
      <c r="D14" s="9"/>
      <c r="E14" s="4">
        <v>113207.51786237117</v>
      </c>
      <c r="F14" s="4"/>
      <c r="G14" s="4"/>
      <c r="H14" s="4"/>
      <c r="I14" s="4"/>
      <c r="J14" s="4">
        <v>1168</v>
      </c>
      <c r="K14" s="4">
        <v>2308</v>
      </c>
      <c r="L14" s="4">
        <v>4606</v>
      </c>
      <c r="M14" s="4">
        <v>1152</v>
      </c>
      <c r="N14" s="7">
        <v>862.728515625</v>
      </c>
      <c r="O14" s="4">
        <v>2595.541015625</v>
      </c>
      <c r="P14" s="4">
        <v>175.85812377929688</v>
      </c>
      <c r="Q14" s="4">
        <v>518.44573974609375</v>
      </c>
      <c r="R14" s="4">
        <v>421.23550415039063</v>
      </c>
      <c r="S14" s="4">
        <v>16.992408752441406</v>
      </c>
      <c r="T14" s="4">
        <v>0.65860617160797119</v>
      </c>
      <c r="U14" s="4">
        <v>66.608627319335938</v>
      </c>
      <c r="V14" s="4">
        <v>139.90530395507813</v>
      </c>
      <c r="W14" s="4">
        <v>1.7636719942092896</v>
      </c>
      <c r="X14" s="4">
        <v>3.3259778022766113</v>
      </c>
      <c r="Y14" s="4">
        <v>6.1106376647949219</v>
      </c>
      <c r="Z14" s="4">
        <v>3.6401081085205078</v>
      </c>
    </row>
    <row r="15" spans="1:27" x14ac:dyDescent="0.25">
      <c r="A15" s="37"/>
      <c r="B15" s="4" t="s">
        <v>32</v>
      </c>
      <c r="C15" s="36"/>
      <c r="D15" s="9">
        <v>10.202927215189874</v>
      </c>
      <c r="E15" s="4">
        <v>2221020.4053832558</v>
      </c>
      <c r="F15" s="4">
        <v>20.676919240945313</v>
      </c>
      <c r="G15" s="4">
        <v>22.466496246728354</v>
      </c>
      <c r="H15" s="4">
        <v>30.651203860241488</v>
      </c>
      <c r="I15" s="4">
        <v>44.00332358590331</v>
      </c>
      <c r="J15" s="4">
        <v>36432093</v>
      </c>
      <c r="K15" s="4">
        <v>51766352</v>
      </c>
      <c r="L15" s="4">
        <v>94096457</v>
      </c>
      <c r="M15" s="4">
        <v>35243713</v>
      </c>
      <c r="N15" s="7">
        <v>9278446</v>
      </c>
      <c r="O15" s="4">
        <v>30817268</v>
      </c>
      <c r="P15" s="4">
        <v>511547.9375</v>
      </c>
      <c r="Q15" s="4">
        <v>9766397</v>
      </c>
      <c r="R15" s="4">
        <v>1166896.375</v>
      </c>
      <c r="S15" s="4">
        <v>1075157.75</v>
      </c>
      <c r="T15" s="4">
        <v>729.48968505859375</v>
      </c>
      <c r="U15" s="4">
        <v>1438626.875</v>
      </c>
      <c r="V15" s="4">
        <v>4061312.25</v>
      </c>
      <c r="W15" s="4">
        <v>8.1530958414077759E-2</v>
      </c>
      <c r="X15" s="4">
        <v>16924.0625</v>
      </c>
      <c r="Y15" s="4">
        <v>2064621.75</v>
      </c>
      <c r="Z15" s="4">
        <v>1140197.625</v>
      </c>
    </row>
    <row r="16" spans="1:27" x14ac:dyDescent="0.25">
      <c r="A16" s="37"/>
      <c r="B16" s="4" t="s">
        <v>27</v>
      </c>
      <c r="C16" s="36"/>
      <c r="D16" s="9">
        <v>45.375353685778109</v>
      </c>
      <c r="E16" s="4">
        <v>2794429.2054024627</v>
      </c>
      <c r="F16" s="4">
        <v>20.156045886825673</v>
      </c>
      <c r="G16" s="4">
        <v>26.453594422246756</v>
      </c>
      <c r="H16" s="4">
        <v>42.023132775205418</v>
      </c>
      <c r="I16" s="4">
        <v>46.824773267785986</v>
      </c>
      <c r="J16" s="4">
        <v>309039407</v>
      </c>
      <c r="K16" s="4">
        <v>437346763</v>
      </c>
      <c r="L16" s="4">
        <v>719912874</v>
      </c>
      <c r="M16" s="4">
        <v>307575812</v>
      </c>
      <c r="N16" s="7">
        <v>54599424</v>
      </c>
      <c r="O16" s="4">
        <v>88553024</v>
      </c>
      <c r="P16" s="4">
        <v>12116939</v>
      </c>
      <c r="Q16" s="4">
        <v>36669724</v>
      </c>
      <c r="R16" s="4">
        <v>7148681</v>
      </c>
      <c r="S16" s="4">
        <v>3387897</v>
      </c>
      <c r="T16" s="4">
        <v>20755.32421875</v>
      </c>
      <c r="U16" s="4">
        <v>2081633</v>
      </c>
      <c r="V16" s="4">
        <v>26971184</v>
      </c>
      <c r="W16" s="4">
        <v>8635.0126953125</v>
      </c>
      <c r="X16" s="4">
        <v>195523.078125</v>
      </c>
      <c r="Y16" s="4">
        <v>116271600</v>
      </c>
      <c r="Z16" s="4">
        <v>26043176</v>
      </c>
    </row>
    <row r="17" spans="1:26" x14ac:dyDescent="0.25">
      <c r="A17" s="37" t="s">
        <v>63</v>
      </c>
      <c r="B17" s="4" t="s">
        <v>12</v>
      </c>
      <c r="C17" s="36"/>
      <c r="D17" s="9">
        <v>48.032956685499059</v>
      </c>
      <c r="E17" s="4">
        <v>2015327.5327855586</v>
      </c>
      <c r="F17" s="4">
        <v>-15.710023246607438</v>
      </c>
      <c r="G17" s="4">
        <v>-10.747435218368405</v>
      </c>
      <c r="H17" s="4">
        <v>-3.7308735947727336</v>
      </c>
      <c r="I17" s="4">
        <v>-3.3188003414528437</v>
      </c>
      <c r="J17" s="4">
        <v>17026438</v>
      </c>
      <c r="K17" s="4">
        <v>29779703</v>
      </c>
      <c r="L17" s="4">
        <v>48548679</v>
      </c>
      <c r="M17" s="4">
        <v>14980603</v>
      </c>
      <c r="N17" s="7">
        <v>1093171.5</v>
      </c>
      <c r="O17" s="4">
        <v>3831664.5</v>
      </c>
      <c r="P17" s="4">
        <v>202265.171875</v>
      </c>
      <c r="Q17" s="4">
        <v>2115296.75</v>
      </c>
      <c r="R17" s="4">
        <v>0</v>
      </c>
      <c r="S17" s="4">
        <v>2946859.5</v>
      </c>
      <c r="T17" s="4">
        <v>25.877792358398438</v>
      </c>
      <c r="U17" s="4">
        <v>29606.55859375</v>
      </c>
      <c r="V17" s="4">
        <v>42197.9296875</v>
      </c>
      <c r="W17" s="4">
        <v>0</v>
      </c>
      <c r="X17" s="4">
        <v>3.5281600952148438</v>
      </c>
      <c r="Y17" s="4">
        <v>87.914031982421875</v>
      </c>
      <c r="Z17" s="4">
        <v>388293.0625</v>
      </c>
    </row>
    <row r="18" spans="1:26" x14ac:dyDescent="0.25">
      <c r="A18" s="37"/>
      <c r="B18" s="4" t="s">
        <v>25</v>
      </c>
      <c r="C18" s="36"/>
      <c r="D18" s="9">
        <v>68.388888888888886</v>
      </c>
      <c r="E18" s="4">
        <v>2400710.0587012423</v>
      </c>
      <c r="F18" s="4">
        <v>5.4365583332730214</v>
      </c>
      <c r="G18" s="4">
        <v>13.657916569752762</v>
      </c>
      <c r="H18" s="4">
        <v>28.291945279837623</v>
      </c>
      <c r="I18" s="4">
        <v>34.030739947318963</v>
      </c>
      <c r="J18" s="4">
        <v>18996</v>
      </c>
      <c r="K18" s="4">
        <v>27709</v>
      </c>
      <c r="L18" s="4">
        <v>44326</v>
      </c>
      <c r="M18" s="4">
        <v>17993</v>
      </c>
      <c r="N18" s="7">
        <v>1518.7835693359375</v>
      </c>
      <c r="O18" s="4">
        <v>1554.9019775390625</v>
      </c>
      <c r="P18" s="4">
        <v>32.204986572265625</v>
      </c>
      <c r="Q18" s="4">
        <v>6110.10791015625</v>
      </c>
      <c r="R18" s="4">
        <v>0</v>
      </c>
      <c r="S18" s="4">
        <v>2611.564697265625</v>
      </c>
      <c r="T18" s="4">
        <v>0</v>
      </c>
      <c r="U18" s="4">
        <v>949.08953857421875</v>
      </c>
      <c r="V18" s="4">
        <v>533.8985595703125</v>
      </c>
      <c r="W18" s="4">
        <v>0</v>
      </c>
      <c r="X18" s="4">
        <v>102.12150573730469</v>
      </c>
      <c r="Y18" s="4">
        <v>2321.7529296875</v>
      </c>
      <c r="Z18" s="4">
        <v>4378.66796875</v>
      </c>
    </row>
    <row r="19" spans="1:26" x14ac:dyDescent="0.25">
      <c r="A19" s="37"/>
      <c r="B19" s="4" t="s">
        <v>11</v>
      </c>
      <c r="C19" s="36"/>
      <c r="D19" s="9">
        <v>26.388888888888886</v>
      </c>
      <c r="E19" s="4">
        <v>1910214.2586943144</v>
      </c>
      <c r="F19" s="4">
        <v>-6.9733404431640587</v>
      </c>
      <c r="G19" s="4">
        <v>-3.5435927005668288</v>
      </c>
      <c r="H19" s="4">
        <v>-0.84456208617036499</v>
      </c>
      <c r="I19" s="4">
        <v>14.703300966983262</v>
      </c>
      <c r="J19" s="4">
        <v>524130</v>
      </c>
      <c r="K19" s="4">
        <v>849365</v>
      </c>
      <c r="L19" s="4">
        <v>1564632</v>
      </c>
      <c r="M19" s="4">
        <v>497420</v>
      </c>
      <c r="N19" s="7">
        <v>50746.34375</v>
      </c>
      <c r="O19" s="4">
        <v>1013384.375</v>
      </c>
      <c r="P19" s="4">
        <v>18363.380859375</v>
      </c>
      <c r="Q19" s="4">
        <v>296624.59375</v>
      </c>
      <c r="R19" s="4">
        <v>0</v>
      </c>
      <c r="S19" s="4">
        <v>331270.375</v>
      </c>
      <c r="T19" s="4">
        <v>214.29664611816406</v>
      </c>
      <c r="U19" s="4">
        <v>19.383447647094727</v>
      </c>
      <c r="V19" s="4">
        <v>4085.351318359375</v>
      </c>
      <c r="W19" s="4">
        <v>0</v>
      </c>
      <c r="X19" s="4">
        <v>7.8103160858154297</v>
      </c>
      <c r="Y19" s="4">
        <v>248.35733032226563</v>
      </c>
      <c r="Z19" s="4">
        <v>4572.6982421875</v>
      </c>
    </row>
    <row r="20" spans="1:26" x14ac:dyDescent="0.25">
      <c r="A20" s="37" t="s">
        <v>33</v>
      </c>
      <c r="B20" s="4" t="s">
        <v>12</v>
      </c>
      <c r="C20" s="36"/>
      <c r="D20" s="9">
        <v>31.818341121495322</v>
      </c>
      <c r="E20" s="4">
        <v>3205585.5573564535</v>
      </c>
      <c r="F20" s="4">
        <v>-8.948883114735148</v>
      </c>
      <c r="G20" s="4">
        <v>-7.5879064326492767</v>
      </c>
      <c r="H20" s="4">
        <v>-5.4276030821177592</v>
      </c>
      <c r="I20" s="4">
        <v>-2.1579428977719894</v>
      </c>
      <c r="J20" s="4">
        <v>20304259</v>
      </c>
      <c r="K20" s="4">
        <v>34071517</v>
      </c>
      <c r="L20" s="4">
        <v>53166662</v>
      </c>
      <c r="M20" s="4">
        <v>17918270</v>
      </c>
      <c r="N20" s="7">
        <v>2195810.25</v>
      </c>
      <c r="O20" s="4">
        <v>6830165</v>
      </c>
      <c r="P20" s="4">
        <v>253886.40625</v>
      </c>
      <c r="Q20" s="4">
        <v>2832658.5</v>
      </c>
      <c r="R20" s="4">
        <v>0</v>
      </c>
      <c r="S20" s="4">
        <v>1700209.375</v>
      </c>
      <c r="T20" s="4">
        <v>7.3549962043762207</v>
      </c>
      <c r="U20" s="4">
        <v>14549.208984375</v>
      </c>
      <c r="V20" s="4">
        <v>18432.8203125</v>
      </c>
      <c r="W20" s="4">
        <v>0</v>
      </c>
      <c r="X20" s="4">
        <v>8.1966762542724609</v>
      </c>
      <c r="Y20" s="4">
        <v>9193.681640625</v>
      </c>
      <c r="Z20" s="4">
        <v>170140.21875</v>
      </c>
    </row>
    <row r="21" spans="1:26" x14ac:dyDescent="0.25">
      <c r="A21" s="37"/>
      <c r="B21" s="4" t="s">
        <v>11</v>
      </c>
      <c r="C21" s="36"/>
      <c r="D21" s="9">
        <v>64.35118010454616</v>
      </c>
      <c r="E21" s="4">
        <v>3686683.3095576745</v>
      </c>
      <c r="F21" s="4">
        <v>9.7896771541509615</v>
      </c>
      <c r="G21" s="4">
        <v>14.777197781305231</v>
      </c>
      <c r="H21" s="4">
        <v>32.133402885007932</v>
      </c>
      <c r="I21" s="4">
        <v>35.129989573837967</v>
      </c>
      <c r="J21" s="4">
        <v>141791132</v>
      </c>
      <c r="K21" s="4">
        <v>217120661</v>
      </c>
      <c r="L21" s="4">
        <v>373016455</v>
      </c>
      <c r="M21" s="4">
        <v>135151023</v>
      </c>
      <c r="N21" s="7">
        <v>29371656</v>
      </c>
      <c r="O21" s="4">
        <v>235946304</v>
      </c>
      <c r="P21" s="4">
        <v>3519729.75</v>
      </c>
      <c r="Q21" s="4">
        <v>40248160</v>
      </c>
      <c r="R21" s="4">
        <v>139021.03125</v>
      </c>
      <c r="S21" s="4">
        <v>20012846</v>
      </c>
      <c r="T21" s="4">
        <v>3500659</v>
      </c>
      <c r="U21" s="4">
        <v>1526659.75</v>
      </c>
      <c r="V21" s="4">
        <v>3814468</v>
      </c>
      <c r="W21" s="4">
        <v>0</v>
      </c>
      <c r="X21" s="4">
        <v>6236.33935546875</v>
      </c>
      <c r="Y21" s="4">
        <v>32683060</v>
      </c>
      <c r="Z21" s="4">
        <v>13659205</v>
      </c>
    </row>
    <row r="22" spans="1:26" x14ac:dyDescent="0.25">
      <c r="A22" s="37"/>
      <c r="B22" s="4" t="s">
        <v>27</v>
      </c>
      <c r="C22" s="36"/>
      <c r="D22" s="9">
        <v>41.353063343717551</v>
      </c>
      <c r="E22" s="4">
        <v>3156133.5491655264</v>
      </c>
      <c r="F22" s="4">
        <v>7.1450227321741426</v>
      </c>
      <c r="G22" s="4">
        <v>15.003682777448496</v>
      </c>
      <c r="H22" s="4">
        <v>24.302240023669292</v>
      </c>
      <c r="I22" s="4">
        <v>32.078208093388078</v>
      </c>
      <c r="J22" s="4">
        <v>30110533</v>
      </c>
      <c r="K22" s="4">
        <v>44102320</v>
      </c>
      <c r="L22" s="4">
        <v>74197185</v>
      </c>
      <c r="M22" s="4">
        <v>29978540</v>
      </c>
      <c r="N22" s="7">
        <v>10064223</v>
      </c>
      <c r="O22" s="4">
        <v>22105102</v>
      </c>
      <c r="P22" s="4">
        <v>274529.28125</v>
      </c>
      <c r="Q22" s="4">
        <v>4622627.5</v>
      </c>
      <c r="R22" s="4">
        <v>33194.59765625</v>
      </c>
      <c r="S22" s="4">
        <v>6992759.5</v>
      </c>
      <c r="T22" s="4">
        <v>103584.359375</v>
      </c>
      <c r="U22" s="4">
        <v>1184420.75</v>
      </c>
      <c r="V22" s="4">
        <v>7861768.5</v>
      </c>
      <c r="W22" s="4">
        <v>3.5058755874633789</v>
      </c>
      <c r="X22" s="4">
        <v>2704.172119140625</v>
      </c>
      <c r="Y22" s="4">
        <v>8087729.5</v>
      </c>
      <c r="Z22" s="4">
        <v>8713964</v>
      </c>
    </row>
    <row r="23" spans="1:26" x14ac:dyDescent="0.25">
      <c r="A23" s="37" t="s">
        <v>26</v>
      </c>
      <c r="B23" s="4" t="s">
        <v>2</v>
      </c>
      <c r="C23" s="36"/>
      <c r="D23" s="9"/>
      <c r="E23" s="4">
        <v>1480332.3673063684</v>
      </c>
      <c r="F23" s="4">
        <v>5.7346167217502746</v>
      </c>
      <c r="G23" s="4">
        <v>4.6014017876127742</v>
      </c>
      <c r="H23" s="4">
        <v>9.1564525280014113</v>
      </c>
      <c r="I23" s="4">
        <v>15.433553917210745</v>
      </c>
      <c r="J23" s="4">
        <v>31165</v>
      </c>
      <c r="K23" s="4">
        <v>43254</v>
      </c>
      <c r="L23" s="4">
        <v>69748</v>
      </c>
      <c r="M23" s="4">
        <v>31211</v>
      </c>
      <c r="N23" s="7">
        <v>34521.8125</v>
      </c>
      <c r="O23" s="4">
        <v>202780.359375</v>
      </c>
      <c r="P23" s="4">
        <v>26440.109375</v>
      </c>
      <c r="Q23" s="4">
        <v>16570.177734375</v>
      </c>
      <c r="R23" s="4">
        <v>52137.0859375</v>
      </c>
      <c r="S23" s="4">
        <v>1116.41796875</v>
      </c>
      <c r="T23" s="4">
        <v>92.374114990234375</v>
      </c>
      <c r="U23" s="4">
        <v>6774.6396484375</v>
      </c>
      <c r="V23" s="4">
        <v>32741.140625</v>
      </c>
      <c r="W23" s="4">
        <v>91.594398498535156</v>
      </c>
      <c r="X23" s="4">
        <v>1495.9912109375</v>
      </c>
      <c r="Y23" s="4">
        <v>154737.328125</v>
      </c>
      <c r="Z23" s="4">
        <v>4177.75</v>
      </c>
    </row>
    <row r="24" spans="1:26" x14ac:dyDescent="0.25">
      <c r="A24" s="37"/>
      <c r="B24" s="4" t="s">
        <v>4</v>
      </c>
      <c r="C24" s="36"/>
      <c r="D24" s="9">
        <v>-6.2333333333333201</v>
      </c>
      <c r="E24" s="4">
        <v>2265567.6714385082</v>
      </c>
      <c r="F24" s="4">
        <v>10.542043258568878</v>
      </c>
      <c r="G24" s="4">
        <v>15.012595700001484</v>
      </c>
      <c r="H24" s="4">
        <v>26.120910391786445</v>
      </c>
      <c r="I24" s="4">
        <v>37.752891923662119</v>
      </c>
      <c r="J24" s="4">
        <v>7664547</v>
      </c>
      <c r="K24" s="4">
        <v>10758049</v>
      </c>
      <c r="L24" s="4">
        <v>17120838</v>
      </c>
      <c r="M24" s="4">
        <v>7045944</v>
      </c>
      <c r="N24" s="7">
        <v>5882517</v>
      </c>
      <c r="O24" s="4">
        <v>33886932</v>
      </c>
      <c r="P24" s="4">
        <v>1540909.875</v>
      </c>
      <c r="Q24" s="4">
        <v>1530338.875</v>
      </c>
      <c r="R24" s="4">
        <v>2393860.75</v>
      </c>
      <c r="S24" s="4">
        <v>529860.5625</v>
      </c>
      <c r="T24" s="4">
        <v>52466.0625</v>
      </c>
      <c r="U24" s="4">
        <v>143224.140625</v>
      </c>
      <c r="V24" s="4">
        <v>4420950</v>
      </c>
      <c r="W24" s="4">
        <v>10284.408203125</v>
      </c>
      <c r="X24" s="4">
        <v>23391.0703125</v>
      </c>
      <c r="Y24" s="4">
        <v>2055396.875</v>
      </c>
      <c r="Z24" s="4">
        <v>39348.3203125</v>
      </c>
    </row>
    <row r="25" spans="1:26" x14ac:dyDescent="0.25">
      <c r="A25" s="37"/>
      <c r="B25" s="4" t="s">
        <v>27</v>
      </c>
      <c r="C25" s="36"/>
      <c r="D25" s="9">
        <v>0.5</v>
      </c>
      <c r="E25" s="4">
        <v>2035592.8620559634</v>
      </c>
      <c r="F25" s="4">
        <v>8.0878994570529592</v>
      </c>
      <c r="G25" s="4">
        <v>11.871930900061953</v>
      </c>
      <c r="H25" s="4">
        <v>28.484449327122135</v>
      </c>
      <c r="I25" s="4">
        <v>39.118048056978715</v>
      </c>
      <c r="J25" s="4">
        <v>320179</v>
      </c>
      <c r="K25" s="4">
        <v>567693</v>
      </c>
      <c r="L25" s="4">
        <v>1076748</v>
      </c>
      <c r="M25" s="4">
        <v>320498</v>
      </c>
      <c r="N25" s="7">
        <v>123964.3359375</v>
      </c>
      <c r="O25" s="4">
        <v>904069.25</v>
      </c>
      <c r="P25" s="4">
        <v>53447.921875</v>
      </c>
      <c r="Q25" s="4">
        <v>39543.03125</v>
      </c>
      <c r="R25" s="4">
        <v>190753.25</v>
      </c>
      <c r="S25" s="4">
        <v>2020.843994140625</v>
      </c>
      <c r="T25" s="4">
        <v>800.965087890625</v>
      </c>
      <c r="U25" s="4">
        <v>12086.4296875</v>
      </c>
      <c r="V25" s="4">
        <v>69022.9375</v>
      </c>
      <c r="W25" s="4">
        <v>101.45503234863281</v>
      </c>
      <c r="X25" s="4">
        <v>22.031856536865234</v>
      </c>
      <c r="Y25" s="4">
        <v>313.4698486328125</v>
      </c>
      <c r="Z25" s="4">
        <v>227.27523803710938</v>
      </c>
    </row>
    <row r="26" spans="1:26" x14ac:dyDescent="0.25">
      <c r="A26" s="37" t="s">
        <v>0</v>
      </c>
      <c r="B26" s="5" t="s">
        <v>8</v>
      </c>
      <c r="C26" s="36"/>
      <c r="D26" s="9">
        <v>53.580882352941188</v>
      </c>
      <c r="E26" s="4">
        <v>1171577.0553556287</v>
      </c>
      <c r="F26" s="4">
        <v>8.2762283579326752</v>
      </c>
      <c r="G26" s="4">
        <v>18.762552176076689</v>
      </c>
      <c r="H26" s="4">
        <v>13.625661238765355</v>
      </c>
      <c r="I26" s="4">
        <v>21.633961398541143</v>
      </c>
      <c r="J26" s="4">
        <v>3692013</v>
      </c>
      <c r="K26" s="4">
        <v>5605514</v>
      </c>
      <c r="L26" s="4">
        <v>9903629</v>
      </c>
      <c r="M26" s="4">
        <v>3016389</v>
      </c>
      <c r="N26" s="7">
        <v>1470366.25</v>
      </c>
      <c r="O26" s="4">
        <v>6229074.5</v>
      </c>
      <c r="P26" s="4">
        <v>3668471</v>
      </c>
      <c r="Q26" s="4">
        <v>941.767333984375</v>
      </c>
      <c r="R26" s="4">
        <v>1111433.25</v>
      </c>
      <c r="S26" s="4">
        <v>6560.87109375</v>
      </c>
      <c r="T26" s="4">
        <v>97.469680786132813</v>
      </c>
      <c r="U26" s="4">
        <v>22530.716796875</v>
      </c>
      <c r="V26" s="4">
        <v>1455411.125</v>
      </c>
      <c r="W26" s="4">
        <v>12376.8515625</v>
      </c>
      <c r="X26" s="4">
        <v>11931.015625</v>
      </c>
      <c r="Y26" s="4">
        <v>40920.77734375</v>
      </c>
      <c r="Z26" s="4">
        <v>0</v>
      </c>
    </row>
    <row r="27" spans="1:26" x14ac:dyDescent="0.25">
      <c r="A27" s="37"/>
      <c r="B27" s="5" t="s">
        <v>3</v>
      </c>
      <c r="C27" s="36"/>
      <c r="D27" s="9">
        <v>32.742919389978226</v>
      </c>
      <c r="E27" s="4">
        <v>593900.79227948515</v>
      </c>
      <c r="F27" s="4">
        <v>8.4888190690808454</v>
      </c>
      <c r="G27" s="4">
        <v>8.4812606049695098</v>
      </c>
      <c r="H27" s="4">
        <v>13.681279136016785</v>
      </c>
      <c r="I27" s="4">
        <v>22.406040543833658</v>
      </c>
      <c r="J27" s="4">
        <v>1798284</v>
      </c>
      <c r="K27" s="4">
        <v>2429090</v>
      </c>
      <c r="L27" s="4">
        <v>3800809</v>
      </c>
      <c r="M27" s="4">
        <v>1806424</v>
      </c>
      <c r="N27" s="7">
        <v>2363831</v>
      </c>
      <c r="O27" s="4">
        <v>14768558</v>
      </c>
      <c r="P27" s="4">
        <v>1029771.1875</v>
      </c>
      <c r="Q27" s="4">
        <v>2653079.5</v>
      </c>
      <c r="R27" s="4">
        <v>4400614</v>
      </c>
      <c r="S27" s="4">
        <v>1238403.125</v>
      </c>
      <c r="T27" s="4">
        <v>1830.9468994140625</v>
      </c>
      <c r="U27" s="4">
        <v>379425.53125</v>
      </c>
      <c r="V27" s="4">
        <v>872119.8125</v>
      </c>
      <c r="W27" s="4">
        <v>2991.93212890625</v>
      </c>
      <c r="X27" s="4">
        <v>92259.3515625</v>
      </c>
      <c r="Y27" s="4">
        <v>3546235.5</v>
      </c>
      <c r="Z27" s="4">
        <v>164042.53125</v>
      </c>
    </row>
    <row r="28" spans="1:26" x14ac:dyDescent="0.25">
      <c r="A28" s="37"/>
      <c r="B28" s="5" t="s">
        <v>5</v>
      </c>
      <c r="C28" s="36"/>
      <c r="D28" s="9">
        <v>46.816993464052302</v>
      </c>
      <c r="E28" s="4">
        <v>933717.52177168196</v>
      </c>
      <c r="F28" s="4">
        <v>13.191512823807463</v>
      </c>
      <c r="G28" s="4">
        <v>12.959776739851112</v>
      </c>
      <c r="H28" s="4">
        <v>12.032588752614165</v>
      </c>
      <c r="I28" s="4">
        <v>22.417491286140578</v>
      </c>
      <c r="J28" s="4">
        <v>2257627</v>
      </c>
      <c r="K28" s="4">
        <v>3260114</v>
      </c>
      <c r="L28" s="4">
        <v>5291932</v>
      </c>
      <c r="M28" s="4">
        <v>2041853</v>
      </c>
      <c r="N28" s="7">
        <v>598359.0625</v>
      </c>
      <c r="O28" s="4">
        <v>9612350</v>
      </c>
      <c r="P28" s="4">
        <v>1403684.25</v>
      </c>
      <c r="Q28" s="4">
        <v>68037.7578125</v>
      </c>
      <c r="R28" s="4">
        <v>640450.75</v>
      </c>
      <c r="S28" s="4">
        <v>8676.279296875</v>
      </c>
      <c r="T28" s="4">
        <v>5230.638671875</v>
      </c>
      <c r="U28" s="4">
        <v>34660.37890625</v>
      </c>
      <c r="V28" s="4">
        <v>872136.25</v>
      </c>
      <c r="W28" s="4">
        <v>2380.49462890625</v>
      </c>
      <c r="X28" s="4">
        <v>1251.9188232421875</v>
      </c>
      <c r="Y28" s="4">
        <v>67662.8046875</v>
      </c>
      <c r="Z28" s="4">
        <v>0.95847916603088379</v>
      </c>
    </row>
    <row r="29" spans="1:26" x14ac:dyDescent="0.25">
      <c r="A29" s="37"/>
      <c r="B29" s="5" t="s">
        <v>4</v>
      </c>
      <c r="C29" s="36"/>
      <c r="D29" s="9">
        <v>54.37254901960786</v>
      </c>
      <c r="E29" s="4">
        <v>838146.09327500686</v>
      </c>
      <c r="F29" s="4">
        <v>11.078086318686601</v>
      </c>
      <c r="G29" s="4">
        <v>12.635971236445863</v>
      </c>
      <c r="H29" s="4">
        <v>17.704124241759693</v>
      </c>
      <c r="I29" s="4">
        <v>29.613157702088031</v>
      </c>
      <c r="J29" s="4">
        <v>79417</v>
      </c>
      <c r="K29" s="4">
        <v>114138</v>
      </c>
      <c r="L29" s="4">
        <v>189744</v>
      </c>
      <c r="M29" s="4">
        <v>73951</v>
      </c>
      <c r="N29" s="7">
        <v>41400.6015625</v>
      </c>
      <c r="O29" s="4">
        <v>571729.6875</v>
      </c>
      <c r="P29" s="4">
        <v>56172.18359375</v>
      </c>
      <c r="Q29" s="4">
        <v>4176.6875</v>
      </c>
      <c r="R29" s="4">
        <v>63150.578125</v>
      </c>
      <c r="S29" s="4">
        <v>3.0158219337463379</v>
      </c>
      <c r="T29" s="4">
        <v>2224.152099609375</v>
      </c>
      <c r="U29" s="4">
        <v>24162.17578125</v>
      </c>
      <c r="V29" s="4">
        <v>177137.578125</v>
      </c>
      <c r="W29" s="4">
        <v>870.06982421875</v>
      </c>
      <c r="X29" s="4">
        <v>6842.2783203125</v>
      </c>
      <c r="Y29" s="4">
        <v>161818.28125</v>
      </c>
      <c r="Z29" s="4">
        <v>1871.804443359375</v>
      </c>
    </row>
    <row r="30" spans="1:26" x14ac:dyDescent="0.25">
      <c r="A30" s="37"/>
      <c r="B30" s="5" t="s">
        <v>6</v>
      </c>
      <c r="C30" s="36"/>
      <c r="D30" s="9">
        <v>59.705882352941188</v>
      </c>
      <c r="E30" s="4">
        <v>1241662.6202852596</v>
      </c>
      <c r="F30" s="4">
        <v>13.096108118114248</v>
      </c>
      <c r="G30" s="4">
        <v>16.55258063733309</v>
      </c>
      <c r="H30" s="4">
        <v>13.765704121965459</v>
      </c>
      <c r="I30" s="4">
        <v>23.790921138602126</v>
      </c>
      <c r="J30" s="4">
        <v>2593493</v>
      </c>
      <c r="K30" s="4">
        <v>3514398</v>
      </c>
      <c r="L30" s="4">
        <v>5470915</v>
      </c>
      <c r="M30" s="4">
        <v>2745491</v>
      </c>
      <c r="N30" s="7">
        <v>535863</v>
      </c>
      <c r="O30" s="4">
        <v>11985708</v>
      </c>
      <c r="P30" s="4">
        <v>606458.125</v>
      </c>
      <c r="Q30" s="4">
        <v>2922.296142578125</v>
      </c>
      <c r="R30" s="4">
        <v>326674.5625</v>
      </c>
      <c r="S30" s="4">
        <v>227.67388916015625</v>
      </c>
      <c r="T30" s="4">
        <v>1842.54443359375</v>
      </c>
      <c r="U30" s="4">
        <v>247482.765625</v>
      </c>
      <c r="V30" s="4">
        <v>1364422.75</v>
      </c>
      <c r="W30" s="4">
        <v>172341.59375</v>
      </c>
      <c r="X30" s="4">
        <v>8826.6806640625</v>
      </c>
      <c r="Y30" s="4">
        <v>4385693</v>
      </c>
      <c r="Z30" s="4">
        <v>76.810020446777344</v>
      </c>
    </row>
    <row r="31" spans="1:26" x14ac:dyDescent="0.25">
      <c r="A31" s="37"/>
      <c r="B31" s="5" t="s">
        <v>7</v>
      </c>
      <c r="C31" s="36"/>
      <c r="D31" s="9">
        <v>27.039215686274531</v>
      </c>
      <c r="E31" s="4">
        <v>139534.32355821878</v>
      </c>
      <c r="F31" s="4">
        <v>10.076592555936802</v>
      </c>
      <c r="G31" s="4">
        <v>13.507768623373261</v>
      </c>
      <c r="H31" s="4">
        <v>13.274216031833555</v>
      </c>
      <c r="I31" s="4">
        <v>16.48535858419519</v>
      </c>
      <c r="J31" s="4">
        <v>9562087</v>
      </c>
      <c r="K31" s="4">
        <v>12586672</v>
      </c>
      <c r="L31" s="4">
        <v>18638302</v>
      </c>
      <c r="M31" s="4">
        <v>9252867</v>
      </c>
      <c r="N31" s="7">
        <v>348774.46875</v>
      </c>
      <c r="O31" s="4">
        <v>16165692</v>
      </c>
      <c r="P31" s="4">
        <v>24403332</v>
      </c>
      <c r="Q31" s="4">
        <v>172337.65625</v>
      </c>
      <c r="R31" s="4">
        <v>3300953.5</v>
      </c>
      <c r="S31" s="4">
        <v>41371.41015625</v>
      </c>
      <c r="T31" s="4">
        <v>4862.03076171875</v>
      </c>
      <c r="U31" s="4">
        <v>53758.94140625</v>
      </c>
      <c r="V31" s="4">
        <v>9396686</v>
      </c>
      <c r="W31" s="4">
        <v>52619.203125</v>
      </c>
      <c r="X31" s="4">
        <v>21172.978515625</v>
      </c>
      <c r="Y31" s="4">
        <v>3748211.5</v>
      </c>
      <c r="Z31" s="4">
        <v>0</v>
      </c>
    </row>
    <row r="32" spans="1:26" x14ac:dyDescent="0.25">
      <c r="A32" s="37" t="s">
        <v>28</v>
      </c>
      <c r="B32" s="4" t="s">
        <v>12</v>
      </c>
      <c r="C32" s="36"/>
      <c r="D32" s="9">
        <v>35.813620071684589</v>
      </c>
      <c r="E32" s="4">
        <v>1901526.7496623655</v>
      </c>
      <c r="F32" s="4">
        <v>-13.276380565310072</v>
      </c>
      <c r="G32" s="4">
        <v>-8.718020054427317</v>
      </c>
      <c r="H32" s="4">
        <v>-1.4252333611726282</v>
      </c>
      <c r="I32" s="4">
        <v>-2.2126336258173187</v>
      </c>
      <c r="J32" s="4">
        <v>5938801</v>
      </c>
      <c r="K32" s="4">
        <v>10631263</v>
      </c>
      <c r="L32" s="4">
        <v>17696618</v>
      </c>
      <c r="M32" s="4">
        <v>5217384</v>
      </c>
      <c r="N32" s="7">
        <v>477141.625</v>
      </c>
      <c r="O32" s="4">
        <v>1461648.5</v>
      </c>
      <c r="P32" s="4">
        <v>14609.33984375</v>
      </c>
      <c r="Q32" s="4">
        <v>1368471.5</v>
      </c>
      <c r="R32" s="4">
        <v>18.058032989501953</v>
      </c>
      <c r="S32" s="4">
        <v>2594570.5</v>
      </c>
      <c r="T32" s="4">
        <v>576.10205078125</v>
      </c>
      <c r="U32" s="4">
        <v>26061.03125</v>
      </c>
      <c r="V32" s="4">
        <v>53613.0625</v>
      </c>
      <c r="W32" s="4">
        <v>1.1035555601119995</v>
      </c>
      <c r="X32" s="4">
        <v>0</v>
      </c>
      <c r="Y32" s="4">
        <v>0</v>
      </c>
      <c r="Z32" s="4">
        <v>466577.4375</v>
      </c>
    </row>
    <row r="33" spans="1:26" x14ac:dyDescent="0.25">
      <c r="A33" s="37"/>
      <c r="B33" s="4" t="s">
        <v>25</v>
      </c>
      <c r="C33" s="36"/>
      <c r="D33" s="9">
        <v>39.020671834625325</v>
      </c>
      <c r="E33" s="4">
        <v>2034880.2876730962</v>
      </c>
      <c r="F33" s="4">
        <v>5.5454228408803043</v>
      </c>
      <c r="G33" s="4">
        <v>1.4061639966743777</v>
      </c>
      <c r="H33" s="4">
        <v>9.7113842790973557</v>
      </c>
      <c r="I33" s="4">
        <v>13.01978922532035</v>
      </c>
      <c r="J33" s="4">
        <v>5098756</v>
      </c>
      <c r="K33" s="4">
        <v>6686434</v>
      </c>
      <c r="L33" s="4">
        <v>10177851</v>
      </c>
      <c r="M33" s="4">
        <v>5036359</v>
      </c>
      <c r="N33" s="7">
        <v>849609.6875</v>
      </c>
      <c r="O33" s="4">
        <v>1106761.625</v>
      </c>
      <c r="P33" s="4">
        <v>7149.5458984375</v>
      </c>
      <c r="Q33" s="4">
        <v>1920609</v>
      </c>
      <c r="R33" s="4">
        <v>48.448524475097656</v>
      </c>
      <c r="S33" s="4">
        <v>7101892</v>
      </c>
      <c r="T33" s="4">
        <v>190955.15625</v>
      </c>
      <c r="U33" s="4">
        <v>101006.1796875</v>
      </c>
      <c r="V33" s="4">
        <v>815579.375</v>
      </c>
      <c r="W33" s="4">
        <v>4.9264826774597168</v>
      </c>
      <c r="X33" s="4">
        <v>11164.9169921875</v>
      </c>
      <c r="Y33" s="4">
        <v>253836.59375</v>
      </c>
      <c r="Z33" s="4">
        <v>1125246.375</v>
      </c>
    </row>
    <row r="34" spans="1:26" x14ac:dyDescent="0.25">
      <c r="A34" s="37"/>
      <c r="B34" s="4" t="s">
        <v>15</v>
      </c>
      <c r="C34" s="36"/>
      <c r="D34" s="9">
        <v>54.352015732546704</v>
      </c>
      <c r="E34" s="4">
        <v>2225664.5745334337</v>
      </c>
      <c r="F34" s="4">
        <v>1.2508833843275005</v>
      </c>
      <c r="G34" s="4">
        <v>3.1845190885371188</v>
      </c>
      <c r="H34" s="4">
        <v>5.916426287507762</v>
      </c>
      <c r="I34" s="4">
        <v>14.957787855173244</v>
      </c>
      <c r="J34" s="4">
        <v>2084688</v>
      </c>
      <c r="K34" s="4">
        <v>2845348</v>
      </c>
      <c r="L34" s="4">
        <v>4200806</v>
      </c>
      <c r="M34" s="4">
        <v>1910888</v>
      </c>
      <c r="N34" s="7">
        <v>2087358.375</v>
      </c>
      <c r="O34" s="4">
        <v>892087.375</v>
      </c>
      <c r="P34" s="4">
        <v>130760.1015625</v>
      </c>
      <c r="Q34" s="4">
        <v>2501996</v>
      </c>
      <c r="R34" s="4">
        <v>29534.345703125</v>
      </c>
      <c r="S34" s="4">
        <v>13665433</v>
      </c>
      <c r="T34" s="4">
        <v>680594.4375</v>
      </c>
      <c r="U34" s="4">
        <v>8660.0986328125</v>
      </c>
      <c r="V34" s="4">
        <v>36280.28515625</v>
      </c>
      <c r="W34" s="4">
        <v>1084.1763916015625</v>
      </c>
      <c r="X34" s="4">
        <v>4.4213976860046387</v>
      </c>
      <c r="Y34" s="4">
        <v>100.52137756347656</v>
      </c>
      <c r="Z34" s="4">
        <v>1230902.375</v>
      </c>
    </row>
    <row r="35" spans="1:26" x14ac:dyDescent="0.25">
      <c r="A35" s="37" t="s">
        <v>9</v>
      </c>
      <c r="B35" s="5" t="s">
        <v>3</v>
      </c>
      <c r="C35" s="36"/>
      <c r="D35" s="9">
        <v>-0.37804878048780211</v>
      </c>
      <c r="E35" s="4">
        <v>897437.66432670271</v>
      </c>
      <c r="F35" s="4">
        <v>9.5218762129808443</v>
      </c>
      <c r="G35" s="4">
        <v>8.0317909820933018</v>
      </c>
      <c r="H35" s="4">
        <v>14.785529131259983</v>
      </c>
      <c r="I35" s="4">
        <v>23.18484431271942</v>
      </c>
      <c r="J35" s="4">
        <v>636090</v>
      </c>
      <c r="K35" s="4">
        <v>897245</v>
      </c>
      <c r="L35" s="4">
        <v>1466559</v>
      </c>
      <c r="M35" s="4">
        <v>638248</v>
      </c>
      <c r="N35" s="7">
        <v>1046169.625</v>
      </c>
      <c r="O35" s="4">
        <v>4085814</v>
      </c>
      <c r="P35" s="4">
        <v>373077.78125</v>
      </c>
      <c r="Q35" s="4">
        <v>1602011.25</v>
      </c>
      <c r="R35" s="4">
        <v>2387964</v>
      </c>
      <c r="S35" s="4">
        <v>2255202</v>
      </c>
      <c r="T35" s="4">
        <v>9.5736017227172852</v>
      </c>
      <c r="U35" s="4">
        <v>175269.5</v>
      </c>
      <c r="V35" s="4">
        <v>291949.25</v>
      </c>
      <c r="W35" s="4">
        <v>1010.8350219726563</v>
      </c>
      <c r="X35" s="4">
        <v>25312.615234375</v>
      </c>
      <c r="Y35" s="4">
        <v>1760405.75</v>
      </c>
      <c r="Z35" s="4">
        <v>107467.453125</v>
      </c>
    </row>
    <row r="36" spans="1:26" x14ac:dyDescent="0.25">
      <c r="A36" s="37"/>
      <c r="B36" s="5" t="s">
        <v>4</v>
      </c>
      <c r="C36" s="36"/>
      <c r="D36" s="9">
        <v>48.205284552845526</v>
      </c>
      <c r="E36" s="4">
        <v>768537.28739088308</v>
      </c>
      <c r="F36" s="4">
        <v>11.097736322804517</v>
      </c>
      <c r="G36" s="4">
        <v>14.770537385451565</v>
      </c>
      <c r="H36" s="4">
        <v>21.78249252575155</v>
      </c>
      <c r="I36" s="4">
        <v>35.202753217458934</v>
      </c>
      <c r="J36" s="4">
        <v>468687</v>
      </c>
      <c r="K36" s="4">
        <v>687443</v>
      </c>
      <c r="L36" s="4">
        <v>1167005</v>
      </c>
      <c r="M36" s="4">
        <v>431220</v>
      </c>
      <c r="N36" s="7">
        <v>316648.625</v>
      </c>
      <c r="O36" s="4">
        <v>3509938.75</v>
      </c>
      <c r="P36" s="4">
        <v>165037.09375</v>
      </c>
      <c r="Q36" s="4">
        <v>31530.296875</v>
      </c>
      <c r="R36" s="4">
        <v>326886.0625</v>
      </c>
      <c r="S36" s="4">
        <v>98.048690795898438</v>
      </c>
      <c r="T36" s="4">
        <v>6629.11962890625</v>
      </c>
      <c r="U36" s="4">
        <v>28567.1328125</v>
      </c>
      <c r="V36" s="4">
        <v>450269.4375</v>
      </c>
      <c r="W36" s="4">
        <v>1187.397216796875</v>
      </c>
      <c r="X36" s="4">
        <v>9626.8154296875</v>
      </c>
      <c r="Y36" s="4">
        <v>222014.75</v>
      </c>
      <c r="Z36" s="4">
        <v>3015.00244140625</v>
      </c>
    </row>
    <row r="37" spans="1:26" x14ac:dyDescent="0.25">
      <c r="A37" s="37"/>
      <c r="B37" s="5" t="s">
        <v>6</v>
      </c>
      <c r="C37" s="36"/>
      <c r="D37" s="9">
        <v>59.121951219512198</v>
      </c>
      <c r="E37" s="4">
        <v>874633.51801790623</v>
      </c>
      <c r="F37" s="4">
        <v>13.671029796776546</v>
      </c>
      <c r="G37" s="4">
        <v>20.997763787128076</v>
      </c>
      <c r="H37" s="4">
        <v>23.683204873065389</v>
      </c>
      <c r="I37" s="4">
        <v>42.64953137558782</v>
      </c>
      <c r="J37" s="4">
        <v>6760</v>
      </c>
      <c r="K37" s="4">
        <v>12862</v>
      </c>
      <c r="L37" s="4">
        <v>27225</v>
      </c>
      <c r="M37" s="4">
        <v>7116</v>
      </c>
      <c r="N37" s="7">
        <v>1895.684814453125</v>
      </c>
      <c r="O37" s="4">
        <v>32015.9296875</v>
      </c>
      <c r="P37" s="4">
        <v>608.56231689453125</v>
      </c>
      <c r="Q37" s="4">
        <v>36.196807861328125</v>
      </c>
      <c r="R37" s="4">
        <v>2196.81689453125</v>
      </c>
      <c r="S37" s="4">
        <v>1.2902514934539795</v>
      </c>
      <c r="T37" s="4">
        <v>13.239605903625488</v>
      </c>
      <c r="U37" s="4">
        <v>92.500686645507813</v>
      </c>
      <c r="V37" s="4">
        <v>3567.97607421875</v>
      </c>
      <c r="W37" s="4">
        <v>406.70980834960938</v>
      </c>
      <c r="X37" s="4">
        <v>951.15380859375</v>
      </c>
      <c r="Y37" s="4">
        <v>9134.15234375</v>
      </c>
      <c r="Z37" s="4">
        <v>0.14167498052120209</v>
      </c>
    </row>
    <row r="38" spans="1:26" x14ac:dyDescent="0.25">
      <c r="A38" s="37" t="s">
        <v>29</v>
      </c>
      <c r="B38" s="4" t="s">
        <v>19</v>
      </c>
      <c r="C38" s="36"/>
      <c r="D38" s="9">
        <v>58.7818691588785</v>
      </c>
      <c r="E38" s="4">
        <v>1968411.8157074652</v>
      </c>
      <c r="F38" s="4">
        <v>-0.96983355773190538</v>
      </c>
      <c r="G38" s="4">
        <v>-1.3604218571177036</v>
      </c>
      <c r="H38" s="4">
        <v>-3.8007822587734688</v>
      </c>
      <c r="I38" s="4">
        <v>-2.1030710901849767</v>
      </c>
      <c r="J38" s="4">
        <v>3166520</v>
      </c>
      <c r="K38" s="4">
        <v>4121946</v>
      </c>
      <c r="L38" s="4">
        <v>5556932</v>
      </c>
      <c r="M38" s="4">
        <v>3160531</v>
      </c>
      <c r="N38" s="7">
        <v>1991606.75</v>
      </c>
      <c r="O38" s="4">
        <v>4293359</v>
      </c>
      <c r="P38" s="4">
        <v>396286.90625</v>
      </c>
      <c r="Q38" s="4">
        <v>1275870.375</v>
      </c>
      <c r="R38" s="4">
        <v>139263.84375</v>
      </c>
      <c r="S38" s="4">
        <v>6533884</v>
      </c>
      <c r="T38" s="4">
        <v>33856.44921875</v>
      </c>
      <c r="U38" s="4">
        <v>108006.203125</v>
      </c>
      <c r="V38" s="4">
        <v>160391.546875</v>
      </c>
      <c r="W38" s="4">
        <v>506.820068359375</v>
      </c>
      <c r="X38" s="4">
        <v>658.70880126953125</v>
      </c>
      <c r="Y38" s="4">
        <v>0</v>
      </c>
      <c r="Z38" s="4">
        <v>12814.388671875</v>
      </c>
    </row>
    <row r="39" spans="1:26" x14ac:dyDescent="0.25">
      <c r="A39" s="37"/>
      <c r="B39" s="4" t="s">
        <v>21</v>
      </c>
      <c r="C39" s="36"/>
      <c r="D39" s="9">
        <v>17.516363636363636</v>
      </c>
      <c r="E39" s="4">
        <v>1091329.4227648643</v>
      </c>
      <c r="F39" s="4">
        <v>5.7963319451259574</v>
      </c>
      <c r="G39" s="4">
        <v>12.815480262017644</v>
      </c>
      <c r="H39" s="4">
        <v>14.964434920210588</v>
      </c>
      <c r="I39" s="4">
        <v>17.552550272230409</v>
      </c>
      <c r="J39" s="4">
        <v>3865460</v>
      </c>
      <c r="K39" s="4">
        <v>5377941</v>
      </c>
      <c r="L39" s="4">
        <v>8912979</v>
      </c>
      <c r="M39" s="4">
        <v>3038225</v>
      </c>
      <c r="N39" s="7">
        <v>1507391.625</v>
      </c>
      <c r="O39" s="4">
        <v>5590507.5</v>
      </c>
      <c r="P39" s="4">
        <v>176798.53125</v>
      </c>
      <c r="Q39" s="4">
        <v>1099260.375</v>
      </c>
      <c r="R39" s="4">
        <v>104879.7421875</v>
      </c>
      <c r="S39" s="4">
        <v>3880320.5</v>
      </c>
      <c r="T39" s="4">
        <v>72261.4296875</v>
      </c>
      <c r="U39" s="4">
        <v>254050.15625</v>
      </c>
      <c r="V39" s="4">
        <v>12736.0087890625</v>
      </c>
      <c r="W39" s="4">
        <v>7623.1728515625</v>
      </c>
      <c r="X39" s="4">
        <v>55.572898864746094</v>
      </c>
      <c r="Y39" s="4">
        <v>0</v>
      </c>
      <c r="Z39" s="4">
        <v>926929.4375</v>
      </c>
    </row>
    <row r="40" spans="1:26" x14ac:dyDescent="0.25">
      <c r="A40" s="37"/>
      <c r="B40" s="4" t="s">
        <v>13</v>
      </c>
      <c r="C40" s="36"/>
      <c r="D40" s="9">
        <v>44.129999999999995</v>
      </c>
      <c r="E40" s="4">
        <v>2240651.5890709786</v>
      </c>
      <c r="F40" s="4">
        <v>3.6894669444719557</v>
      </c>
      <c r="G40" s="4">
        <v>1.7345231142295783</v>
      </c>
      <c r="H40" s="4">
        <v>14.454578077847872</v>
      </c>
      <c r="I40" s="4">
        <v>17.054623340444341</v>
      </c>
      <c r="J40" s="4">
        <v>1725863</v>
      </c>
      <c r="K40" s="4">
        <v>2288965</v>
      </c>
      <c r="L40" s="4">
        <v>4041186</v>
      </c>
      <c r="M40" s="4">
        <v>977229</v>
      </c>
      <c r="N40" s="7">
        <v>470367.78125</v>
      </c>
      <c r="O40" s="4">
        <v>808264.8125</v>
      </c>
      <c r="P40" s="4">
        <v>14310.7939453125</v>
      </c>
      <c r="Q40" s="4">
        <v>298785.4375</v>
      </c>
      <c r="R40" s="4">
        <v>2052.27880859375</v>
      </c>
      <c r="S40" s="4">
        <v>590223.6875</v>
      </c>
      <c r="T40" s="4">
        <v>65817.6640625</v>
      </c>
      <c r="U40" s="4">
        <v>9066.4892578125</v>
      </c>
      <c r="V40" s="4">
        <v>8107.25146484375</v>
      </c>
      <c r="W40" s="4">
        <v>551.8883056640625</v>
      </c>
      <c r="X40" s="4">
        <v>2.457273006439209</v>
      </c>
      <c r="Y40" s="4">
        <v>0</v>
      </c>
      <c r="Z40" s="4">
        <v>81063.578125</v>
      </c>
    </row>
    <row r="41" spans="1:26" x14ac:dyDescent="0.25">
      <c r="A41" s="37"/>
      <c r="B41" s="4" t="s">
        <v>14</v>
      </c>
      <c r="C41" s="36"/>
      <c r="D41" s="9">
        <v>54.334545454545449</v>
      </c>
      <c r="E41" s="4">
        <v>1982796.9916455685</v>
      </c>
      <c r="F41" s="4">
        <v>3.9399844802386408</v>
      </c>
      <c r="G41" s="4">
        <v>9.1921886898827321</v>
      </c>
      <c r="H41" s="4">
        <v>14.593258466686175</v>
      </c>
      <c r="I41" s="4">
        <v>16.847742115004291</v>
      </c>
      <c r="J41" s="4">
        <v>11998447</v>
      </c>
      <c r="K41" s="4">
        <v>15430181</v>
      </c>
      <c r="L41" s="4">
        <v>22233098</v>
      </c>
      <c r="M41" s="4">
        <v>10209135</v>
      </c>
      <c r="N41" s="7">
        <v>4553638.5</v>
      </c>
      <c r="O41" s="4">
        <v>2662302.5</v>
      </c>
      <c r="P41" s="4">
        <v>102999.375</v>
      </c>
      <c r="Q41" s="4">
        <v>573179.5</v>
      </c>
      <c r="R41" s="4">
        <v>61704.28125</v>
      </c>
      <c r="S41" s="4">
        <v>3387097.5</v>
      </c>
      <c r="T41" s="4">
        <v>1243882.5</v>
      </c>
      <c r="U41" s="4">
        <v>59562.6328125</v>
      </c>
      <c r="V41" s="4">
        <v>103876.859375</v>
      </c>
      <c r="W41" s="4">
        <v>2972.1572265625</v>
      </c>
      <c r="X41" s="4">
        <v>3.0314736366271973</v>
      </c>
      <c r="Y41" s="4">
        <v>0</v>
      </c>
      <c r="Z41" s="4">
        <v>1541052.75</v>
      </c>
    </row>
    <row r="42" spans="1:26" ht="15.6" x14ac:dyDescent="0.25">
      <c r="A42" s="6" t="s">
        <v>16</v>
      </c>
      <c r="B42" s="4" t="s">
        <v>3</v>
      </c>
      <c r="C42" s="22"/>
      <c r="D42" s="9">
        <v>125.18085227401998</v>
      </c>
      <c r="E42" s="4">
        <v>2851445.2335665114</v>
      </c>
      <c r="F42" s="4">
        <v>17.705814613437759</v>
      </c>
      <c r="G42" s="4">
        <v>29.211443823537021</v>
      </c>
      <c r="H42" s="4">
        <v>38.600695564990751</v>
      </c>
      <c r="I42" s="4">
        <v>39.951368352771652</v>
      </c>
      <c r="J42" s="4">
        <v>3528153</v>
      </c>
      <c r="K42" s="4">
        <v>4554495</v>
      </c>
      <c r="L42" s="4">
        <v>6784624</v>
      </c>
      <c r="M42" s="4">
        <v>3553803</v>
      </c>
      <c r="N42" s="7">
        <v>2949582.5</v>
      </c>
      <c r="O42" s="4">
        <v>98684912</v>
      </c>
      <c r="P42" s="4">
        <v>1427594.25</v>
      </c>
      <c r="Q42" s="4">
        <v>5785924</v>
      </c>
      <c r="R42" s="4">
        <v>313891.0625</v>
      </c>
      <c r="S42" s="4">
        <v>32988560</v>
      </c>
      <c r="T42" s="4">
        <v>1431296.75</v>
      </c>
      <c r="U42" s="4">
        <v>1272556.25</v>
      </c>
      <c r="V42" s="4">
        <v>184664.453125</v>
      </c>
      <c r="W42" s="4">
        <v>7674.2099609375</v>
      </c>
      <c r="X42" s="4">
        <v>10299.046875</v>
      </c>
      <c r="Y42" s="4">
        <v>0</v>
      </c>
      <c r="Z42" s="4">
        <v>1704668.5</v>
      </c>
    </row>
    <row r="43" spans="1:26" ht="15.6" x14ac:dyDescent="0.25">
      <c r="A43" s="6" t="s">
        <v>17</v>
      </c>
      <c r="B43" s="4" t="s">
        <v>3</v>
      </c>
      <c r="C43" s="22"/>
      <c r="D43" s="9">
        <v>60.445037516012917</v>
      </c>
      <c r="E43" s="4">
        <v>746044.02412610129</v>
      </c>
      <c r="F43" s="4">
        <v>9.2239550790599729</v>
      </c>
      <c r="G43" s="4">
        <v>8.6021181910077136</v>
      </c>
      <c r="H43" s="4">
        <v>13.581002752169983</v>
      </c>
      <c r="I43" s="4">
        <v>18.517176642419592</v>
      </c>
      <c r="J43" s="4">
        <v>71373138</v>
      </c>
      <c r="K43" s="4">
        <v>87814243</v>
      </c>
      <c r="L43" s="4">
        <v>123149106</v>
      </c>
      <c r="M43" s="4">
        <v>71426321</v>
      </c>
      <c r="N43" s="7">
        <v>13463441</v>
      </c>
      <c r="O43" s="4">
        <v>748494528</v>
      </c>
      <c r="P43" s="4">
        <v>251946784</v>
      </c>
      <c r="Q43" s="4">
        <v>25852740</v>
      </c>
      <c r="R43" s="4">
        <v>93054872</v>
      </c>
      <c r="S43" s="4">
        <v>6389074.5</v>
      </c>
      <c r="T43" s="4">
        <v>1432203.5</v>
      </c>
      <c r="U43" s="4">
        <v>5845655.5</v>
      </c>
      <c r="V43" s="4">
        <v>31868268</v>
      </c>
      <c r="W43" s="4">
        <v>52015.4765625</v>
      </c>
      <c r="X43" s="4">
        <v>1190226.5</v>
      </c>
      <c r="Y43" s="4">
        <v>3166664.25</v>
      </c>
      <c r="Z43" s="4">
        <v>7309691.5</v>
      </c>
    </row>
    <row r="44" spans="1:26" ht="15.6" x14ac:dyDescent="0.25">
      <c r="A44" s="6" t="s">
        <v>30</v>
      </c>
      <c r="B44" s="4" t="s">
        <v>3</v>
      </c>
      <c r="C44" s="22"/>
      <c r="D44" s="9">
        <v>58.942307692307693</v>
      </c>
      <c r="E44" s="4">
        <v>656473.06307293475</v>
      </c>
      <c r="F44" s="4">
        <v>18.141718780284712</v>
      </c>
      <c r="G44" s="4">
        <v>20.439459990162643</v>
      </c>
      <c r="H44" s="4">
        <v>29.884543028703458</v>
      </c>
      <c r="I44" s="4">
        <v>37.360038312276522</v>
      </c>
      <c r="J44" s="4">
        <v>25058548</v>
      </c>
      <c r="K44" s="4">
        <v>29926948</v>
      </c>
      <c r="L44" s="4">
        <v>40266099</v>
      </c>
      <c r="M44" s="4">
        <v>25100077</v>
      </c>
      <c r="N44" s="7">
        <v>8984370</v>
      </c>
      <c r="O44" s="4">
        <v>165728960</v>
      </c>
      <c r="P44" s="4">
        <v>11393585</v>
      </c>
      <c r="Q44" s="4">
        <v>21573768</v>
      </c>
      <c r="R44" s="4">
        <v>13509480</v>
      </c>
      <c r="S44" s="4">
        <v>36437520</v>
      </c>
      <c r="T44" s="4">
        <v>417147.6875</v>
      </c>
      <c r="U44" s="4">
        <v>4278816.5</v>
      </c>
      <c r="V44" s="4">
        <v>804896.1875</v>
      </c>
      <c r="W44" s="4">
        <v>26481.3359375</v>
      </c>
      <c r="X44" s="4">
        <v>746226.125</v>
      </c>
      <c r="Y44" s="4">
        <v>514.87933349609375</v>
      </c>
      <c r="Z44" s="4">
        <v>6243083</v>
      </c>
    </row>
    <row r="45" spans="1:26" x14ac:dyDescent="0.25">
      <c r="A45" s="3"/>
      <c r="B45" s="2"/>
      <c r="C45" s="3"/>
      <c r="D45" s="3"/>
    </row>
  </sheetData>
  <mergeCells count="28">
    <mergeCell ref="N1:S1"/>
    <mergeCell ref="J1:M1"/>
    <mergeCell ref="F1:I1"/>
    <mergeCell ref="C23:C25"/>
    <mergeCell ref="T1:Z1"/>
    <mergeCell ref="C26:C31"/>
    <mergeCell ref="C32:C34"/>
    <mergeCell ref="C1:C2"/>
    <mergeCell ref="B1:B2"/>
    <mergeCell ref="C3:C7"/>
    <mergeCell ref="C8:C10"/>
    <mergeCell ref="C11:C16"/>
    <mergeCell ref="A1:A2"/>
    <mergeCell ref="D1:E1"/>
    <mergeCell ref="C35:C37"/>
    <mergeCell ref="C38:C41"/>
    <mergeCell ref="A20:A22"/>
    <mergeCell ref="A3:A7"/>
    <mergeCell ref="A8:A10"/>
    <mergeCell ref="A17:A19"/>
    <mergeCell ref="A23:A25"/>
    <mergeCell ref="A32:A34"/>
    <mergeCell ref="A38:A41"/>
    <mergeCell ref="A11:A16"/>
    <mergeCell ref="A26:A31"/>
    <mergeCell ref="A35:A37"/>
    <mergeCell ref="C17:C19"/>
    <mergeCell ref="C20:C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EE2C-431F-40A3-AE36-CDE9CDC9267E}">
  <dimension ref="A1:AA45"/>
  <sheetViews>
    <sheetView topLeftCell="H1" zoomScale="115" zoomScaleNormal="115" workbookViewId="0">
      <pane ySplit="1" topLeftCell="A2" activePane="bottomLeft" state="frozen"/>
      <selection pane="bottomLeft" activeCell="M3" sqref="M3:M44"/>
    </sheetView>
  </sheetViews>
  <sheetFormatPr defaultRowHeight="13.8" x14ac:dyDescent="0.25"/>
  <cols>
    <col min="1" max="1" width="21.109375" bestFit="1" customWidth="1"/>
    <col min="2" max="2" width="12.6640625" bestFit="1" customWidth="1"/>
    <col min="3" max="3" width="16.33203125" bestFit="1" customWidth="1"/>
    <col min="4" max="4" width="30.33203125" bestFit="1" customWidth="1"/>
    <col min="5" max="5" width="36.77734375" bestFit="1" customWidth="1"/>
    <col min="6" max="13" width="8.109375" bestFit="1" customWidth="1"/>
    <col min="14" max="14" width="7.88671875" bestFit="1" customWidth="1"/>
    <col min="15" max="15" width="10" bestFit="1" customWidth="1"/>
    <col min="16" max="16" width="7.88671875" bestFit="1" customWidth="1"/>
    <col min="17" max="17" width="7.44140625" bestFit="1" customWidth="1"/>
    <col min="18" max="18" width="7.88671875" bestFit="1" customWidth="1"/>
    <col min="19" max="19" width="7.6640625" bestFit="1" customWidth="1"/>
    <col min="26" max="26" width="11.77734375" bestFit="1" customWidth="1"/>
  </cols>
  <sheetData>
    <row r="1" spans="1:27" ht="15.6" x14ac:dyDescent="0.25">
      <c r="A1" s="34" t="s">
        <v>23</v>
      </c>
      <c r="B1" s="34" t="s">
        <v>1</v>
      </c>
      <c r="C1" s="34" t="s">
        <v>18</v>
      </c>
      <c r="D1" s="35" t="s">
        <v>55</v>
      </c>
      <c r="E1" s="35"/>
      <c r="F1" s="38" t="s">
        <v>54</v>
      </c>
      <c r="G1" s="38"/>
      <c r="H1" s="38"/>
      <c r="I1" s="38"/>
      <c r="J1" s="38" t="s">
        <v>61</v>
      </c>
      <c r="K1" s="38"/>
      <c r="L1" s="38"/>
      <c r="M1" s="38"/>
      <c r="N1" s="38" t="s">
        <v>59</v>
      </c>
      <c r="O1" s="38"/>
      <c r="P1" s="38"/>
      <c r="Q1" s="38"/>
      <c r="R1" s="38"/>
      <c r="S1" s="38"/>
      <c r="T1" s="39" t="s">
        <v>60</v>
      </c>
      <c r="U1" s="39"/>
      <c r="V1" s="39"/>
      <c r="W1" s="39"/>
      <c r="X1" s="39"/>
      <c r="Y1" s="39"/>
      <c r="Z1" s="39"/>
      <c r="AA1" s="14"/>
    </row>
    <row r="2" spans="1:27" ht="15.6" x14ac:dyDescent="0.25">
      <c r="A2" s="34"/>
      <c r="B2" s="34"/>
      <c r="C2" s="34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5">
      <c r="A3" s="37" t="s">
        <v>20</v>
      </c>
      <c r="B3" s="4" t="s">
        <v>12</v>
      </c>
      <c r="C3" s="40"/>
      <c r="D3" s="16"/>
      <c r="E3" s="17"/>
      <c r="F3" s="17"/>
      <c r="G3" s="17"/>
      <c r="H3" s="17"/>
      <c r="I3" s="17"/>
      <c r="J3" s="4">
        <v>0.29019168960459751</v>
      </c>
      <c r="K3" s="4">
        <v>0.38527670267686387</v>
      </c>
      <c r="L3" s="4">
        <v>0.44359794668300517</v>
      </c>
      <c r="M3" s="4">
        <v>0.23848235713451812</v>
      </c>
      <c r="N3" s="8">
        <v>0.10023535788059235</v>
      </c>
      <c r="O3" s="8">
        <v>1.0670584626495838E-2</v>
      </c>
      <c r="P3" s="8">
        <v>3.2915947958827019E-3</v>
      </c>
      <c r="Q3" s="8">
        <v>0.18681913614273071</v>
      </c>
      <c r="R3" s="8">
        <v>1.3726855740969768E-6</v>
      </c>
      <c r="S3" s="8">
        <v>0.30709341168403625</v>
      </c>
      <c r="T3" s="4">
        <v>2.9687590431421995E-3</v>
      </c>
      <c r="U3" s="4">
        <v>6.1030015349388123E-3</v>
      </c>
      <c r="V3" s="4">
        <v>8.6625926196575165E-3</v>
      </c>
      <c r="W3" s="4">
        <v>1.7539737746119499E-4</v>
      </c>
      <c r="X3" s="4">
        <v>4.0256175282138429E-8</v>
      </c>
      <c r="Y3" s="4">
        <v>1.6715808897060924E-6</v>
      </c>
      <c r="Z3" s="4">
        <v>8.2580424845218658E-2</v>
      </c>
    </row>
    <row r="4" spans="1:27" x14ac:dyDescent="0.25">
      <c r="A4" s="37"/>
      <c r="B4" s="4" t="s">
        <v>19</v>
      </c>
      <c r="C4" s="41"/>
      <c r="D4" s="16"/>
      <c r="E4" s="17"/>
      <c r="F4" s="17"/>
      <c r="G4" s="17"/>
      <c r="H4" s="17"/>
      <c r="I4" s="17"/>
      <c r="J4" s="4">
        <v>7.3773621660409437E-4</v>
      </c>
      <c r="K4" s="4">
        <v>8.9934361164009625E-4</v>
      </c>
      <c r="L4" s="4">
        <v>1.0188409617633665E-3</v>
      </c>
      <c r="M4" s="4">
        <v>7.0760568654282556E-4</v>
      </c>
      <c r="N4" s="8">
        <v>6.3763554207980633E-3</v>
      </c>
      <c r="O4" s="8">
        <v>2.8152547311037779E-3</v>
      </c>
      <c r="P4" s="8">
        <v>2.549775643274188E-3</v>
      </c>
      <c r="Q4" s="8">
        <v>3.1989461276680231E-3</v>
      </c>
      <c r="R4" s="8">
        <v>7.5862852099817246E-5</v>
      </c>
      <c r="S4" s="8">
        <v>1.0375775396823883E-2</v>
      </c>
      <c r="T4" s="4">
        <v>1.399360946379602E-3</v>
      </c>
      <c r="U4" s="4">
        <v>0</v>
      </c>
      <c r="V4" s="4">
        <v>7.5395670719444752E-3</v>
      </c>
      <c r="W4" s="4">
        <v>2.1379924146458507E-4</v>
      </c>
      <c r="X4" s="4">
        <v>1.5885438187979162E-5</v>
      </c>
      <c r="Y4" s="4">
        <v>0</v>
      </c>
      <c r="Z4" s="4">
        <v>0</v>
      </c>
    </row>
    <row r="5" spans="1:27" x14ac:dyDescent="0.25">
      <c r="A5" s="37"/>
      <c r="B5" s="4" t="s">
        <v>13</v>
      </c>
      <c r="C5" s="41"/>
      <c r="D5" s="16"/>
      <c r="E5" s="17"/>
      <c r="F5" s="17"/>
      <c r="G5" s="17"/>
      <c r="H5" s="17"/>
      <c r="I5" s="17"/>
      <c r="J5" s="4">
        <v>4.8592704842826073E-2</v>
      </c>
      <c r="K5" s="4">
        <v>5.6334448640039961E-2</v>
      </c>
      <c r="L5" s="4">
        <v>8.1755341673282481E-2</v>
      </c>
      <c r="M5" s="4">
        <v>2.2880062378369329E-2</v>
      </c>
      <c r="N5" s="8">
        <v>8.3401337265968323E-2</v>
      </c>
      <c r="O5" s="8">
        <v>1.1264108121395111E-2</v>
      </c>
      <c r="P5" s="8">
        <v>2.7828218881040812E-3</v>
      </c>
      <c r="Q5" s="8">
        <v>0.12120457738637924</v>
      </c>
      <c r="R5" s="8">
        <v>2.2510399503516965E-5</v>
      </c>
      <c r="S5" s="8">
        <v>0.13873416185379028</v>
      </c>
      <c r="T5" s="4">
        <v>0.65672874450683594</v>
      </c>
      <c r="U5" s="4">
        <v>6.6887899301946163E-3</v>
      </c>
      <c r="V5" s="4">
        <v>7.5418874621391296E-3</v>
      </c>
      <c r="W5" s="4">
        <v>3.8862641900777817E-2</v>
      </c>
      <c r="X5" s="4">
        <v>7.3912287916755304E-6</v>
      </c>
      <c r="Y5" s="4">
        <v>0</v>
      </c>
      <c r="Z5" s="4">
        <v>6.752004474401474E-2</v>
      </c>
    </row>
    <row r="6" spans="1:27" x14ac:dyDescent="0.25">
      <c r="A6" s="37"/>
      <c r="B6" s="4" t="s">
        <v>15</v>
      </c>
      <c r="C6" s="41"/>
      <c r="D6" s="16"/>
      <c r="E6" s="17"/>
      <c r="F6" s="17"/>
      <c r="G6" s="17"/>
      <c r="H6" s="17"/>
      <c r="I6" s="17"/>
      <c r="J6" s="4">
        <v>1.4176747844824145E-2</v>
      </c>
      <c r="K6" s="4">
        <v>1.436980097334895E-2</v>
      </c>
      <c r="L6" s="4">
        <v>1.4607016730315637E-2</v>
      </c>
      <c r="M6" s="4">
        <v>1.2103553593511708E-2</v>
      </c>
      <c r="N6" s="8">
        <v>1.3937370851635933E-2</v>
      </c>
      <c r="O6" s="8">
        <v>7.6102413004264235E-5</v>
      </c>
      <c r="P6" s="8">
        <v>1.4795749448239803E-3</v>
      </c>
      <c r="Q6" s="8">
        <v>5.1808323711156845E-2</v>
      </c>
      <c r="R6" s="8">
        <v>3.6490382626652718E-4</v>
      </c>
      <c r="S6" s="8">
        <v>0.17817656695842743</v>
      </c>
      <c r="T6" s="4">
        <v>0.29602247476577759</v>
      </c>
      <c r="U6" s="4">
        <v>3.3357017673552036E-4</v>
      </c>
      <c r="V6" s="4">
        <v>1.4164397725835443E-3</v>
      </c>
      <c r="W6" s="4">
        <v>3.3926807809621096E-3</v>
      </c>
      <c r="X6" s="4">
        <v>0</v>
      </c>
      <c r="Y6" s="4">
        <v>0</v>
      </c>
      <c r="Z6" s="4">
        <v>4.8700567334890366E-2</v>
      </c>
    </row>
    <row r="7" spans="1:27" x14ac:dyDescent="0.25">
      <c r="A7" s="37"/>
      <c r="B7" s="4" t="s">
        <v>14</v>
      </c>
      <c r="C7" s="42"/>
      <c r="D7" s="16"/>
      <c r="E7" s="17"/>
      <c r="F7" s="17"/>
      <c r="G7" s="17"/>
      <c r="H7" s="17"/>
      <c r="I7" s="17"/>
      <c r="J7" s="4">
        <v>0.10543208513758462</v>
      </c>
      <c r="K7" s="4">
        <v>0.11446500040572273</v>
      </c>
      <c r="L7" s="4">
        <v>0.13851845197136434</v>
      </c>
      <c r="M7" s="4">
        <v>8.1768088451193585E-2</v>
      </c>
      <c r="N7" s="8">
        <v>0.2059142142534256</v>
      </c>
      <c r="O7" s="8">
        <v>0.13969054818153381</v>
      </c>
      <c r="P7" s="8">
        <v>8.2354024052619934E-3</v>
      </c>
      <c r="Q7" s="8">
        <v>0.13594166934490204</v>
      </c>
      <c r="R7" s="8">
        <v>3.5304401535540819E-3</v>
      </c>
      <c r="S7" s="8">
        <v>0.47275152802467346</v>
      </c>
      <c r="T7" s="4">
        <v>3.348381519317627</v>
      </c>
      <c r="U7" s="4">
        <v>1.2365006841719151E-2</v>
      </c>
      <c r="V7" s="4">
        <v>2.4804379791021347E-2</v>
      </c>
      <c r="W7" s="4">
        <v>5.3562257438898087E-2</v>
      </c>
      <c r="X7" s="4">
        <v>8.5324650456186646E-8</v>
      </c>
      <c r="Y7" s="4">
        <v>0</v>
      </c>
      <c r="Z7" s="4">
        <v>0.37597173452377319</v>
      </c>
    </row>
    <row r="8" spans="1:27" x14ac:dyDescent="0.25">
      <c r="A8" s="37" t="s">
        <v>22</v>
      </c>
      <c r="B8" s="4" t="s">
        <v>2</v>
      </c>
      <c r="C8" s="40"/>
      <c r="D8" s="16"/>
      <c r="E8" s="17"/>
      <c r="F8" s="17"/>
      <c r="G8" s="17"/>
      <c r="H8" s="17"/>
      <c r="I8" s="17"/>
      <c r="J8" s="4">
        <v>1.0942236707444552E-2</v>
      </c>
      <c r="K8" s="4">
        <v>1.0774977352782539E-2</v>
      </c>
      <c r="L8" s="4">
        <v>1.1404695661543066E-2</v>
      </c>
      <c r="M8" s="4">
        <v>1.026112136324954E-2</v>
      </c>
      <c r="N8" s="8">
        <v>4.079015925526619E-2</v>
      </c>
      <c r="O8" s="8">
        <v>1.9518418412189931E-4</v>
      </c>
      <c r="P8" s="8">
        <v>4.753543995320797E-3</v>
      </c>
      <c r="Q8" s="8">
        <v>2.5432618334889412E-2</v>
      </c>
      <c r="R8" s="8">
        <v>3.5308666527271271E-2</v>
      </c>
      <c r="S8" s="8">
        <v>0.56018519401550293</v>
      </c>
      <c r="T8" s="4">
        <v>1.2787751853466034E-2</v>
      </c>
      <c r="U8" s="4">
        <v>6.6335961222648621E-2</v>
      </c>
      <c r="V8" s="4">
        <v>4.1575413197278976E-3</v>
      </c>
      <c r="W8" s="4">
        <v>3.4991912543773651E-2</v>
      </c>
      <c r="X8" s="4">
        <v>7.8684594482183456E-3</v>
      </c>
      <c r="Y8" s="4">
        <v>0</v>
      </c>
      <c r="Z8" s="4">
        <v>7.8532621264457703E-2</v>
      </c>
    </row>
    <row r="9" spans="1:27" x14ac:dyDescent="0.25">
      <c r="A9" s="37"/>
      <c r="B9" s="4" t="s">
        <v>19</v>
      </c>
      <c r="C9" s="41"/>
      <c r="D9" s="16"/>
      <c r="E9" s="17"/>
      <c r="F9" s="17"/>
      <c r="G9" s="17"/>
      <c r="H9" s="17"/>
      <c r="I9" s="17"/>
      <c r="J9" s="4">
        <v>4.2733799465484425E-2</v>
      </c>
      <c r="K9" s="4">
        <v>4.098509721336218E-2</v>
      </c>
      <c r="L9" s="4">
        <v>3.7466024160609318E-2</v>
      </c>
      <c r="M9" s="4">
        <v>4.0083001735695754E-2</v>
      </c>
      <c r="N9" s="8">
        <v>8.1630222499370575E-2</v>
      </c>
      <c r="O9" s="8">
        <v>4.3056372553110123E-2</v>
      </c>
      <c r="P9" s="8">
        <v>2.0962880924344063E-2</v>
      </c>
      <c r="Q9" s="8">
        <v>7.2529494762420654E-2</v>
      </c>
      <c r="R9" s="8">
        <v>2.025938592851162E-2</v>
      </c>
      <c r="S9" s="8">
        <v>0.27024209499359131</v>
      </c>
      <c r="T9" s="4">
        <v>2.8712483122944832E-2</v>
      </c>
      <c r="U9" s="4">
        <v>2.1619437262415886E-2</v>
      </c>
      <c r="V9" s="4">
        <v>3.5148125607520342E-3</v>
      </c>
      <c r="W9" s="4">
        <v>5.0408355891704559E-3</v>
      </c>
      <c r="X9" s="4">
        <v>3.7381576839834452E-4</v>
      </c>
      <c r="Y9" s="4">
        <v>0</v>
      </c>
      <c r="Z9" s="4">
        <v>4.8514730297029018E-3</v>
      </c>
    </row>
    <row r="10" spans="1:27" x14ac:dyDescent="0.25">
      <c r="A10" s="37"/>
      <c r="B10" s="4" t="s">
        <v>21</v>
      </c>
      <c r="C10" s="42"/>
      <c r="D10" s="16"/>
      <c r="E10" s="17"/>
      <c r="F10" s="17"/>
      <c r="G10" s="17"/>
      <c r="H10" s="17"/>
      <c r="I10" s="17"/>
      <c r="J10" s="4">
        <v>3.5716447586091205E-3</v>
      </c>
      <c r="K10" s="4">
        <v>3.745765976122784E-3</v>
      </c>
      <c r="L10" s="4">
        <v>4.2896083947072637E-3</v>
      </c>
      <c r="M10" s="4">
        <v>2.6549961795882416E-3</v>
      </c>
      <c r="N10" s="8">
        <v>8.3104260265827179E-3</v>
      </c>
      <c r="O10" s="8">
        <v>4.1359486058354378E-3</v>
      </c>
      <c r="P10" s="8">
        <v>1.4628696953877807E-3</v>
      </c>
      <c r="Q10" s="8">
        <v>4.2972611263394356E-3</v>
      </c>
      <c r="R10" s="8">
        <v>1.138047780841589E-3</v>
      </c>
      <c r="S10" s="8">
        <v>3.5596374422311783E-2</v>
      </c>
      <c r="T10" s="4">
        <v>1.2124812230467796E-2</v>
      </c>
      <c r="U10" s="4">
        <v>4.2503448203206062E-3</v>
      </c>
      <c r="V10" s="4">
        <v>2.129962231265381E-4</v>
      </c>
      <c r="W10" s="4">
        <v>1.0589059442281723E-2</v>
      </c>
      <c r="X10" s="4">
        <v>3.0852881991449976E-6</v>
      </c>
      <c r="Y10" s="4">
        <v>0</v>
      </c>
      <c r="Z10" s="4">
        <v>1.613195426762104E-2</v>
      </c>
    </row>
    <row r="11" spans="1:27" x14ac:dyDescent="0.25">
      <c r="A11" s="37" t="s">
        <v>52</v>
      </c>
      <c r="B11" s="4" t="s">
        <v>10</v>
      </c>
      <c r="C11" s="40"/>
      <c r="D11" s="16"/>
      <c r="E11" s="17"/>
      <c r="F11" s="17"/>
      <c r="G11" s="17"/>
      <c r="H11" s="17"/>
      <c r="I11" s="17"/>
      <c r="J11" s="4">
        <v>0.49844357084615715</v>
      </c>
      <c r="K11" s="4">
        <v>0.54137161583558169</v>
      </c>
      <c r="L11" s="4">
        <v>0.64431252405410755</v>
      </c>
      <c r="M11" s="4">
        <v>0.43185353926624198</v>
      </c>
      <c r="N11" s="8">
        <v>0.50098133087158203</v>
      </c>
      <c r="O11" s="8">
        <v>0.28273740410804749</v>
      </c>
      <c r="P11" s="8">
        <v>0.83084273338317871</v>
      </c>
      <c r="Q11" s="8">
        <v>1.8348174095153809</v>
      </c>
      <c r="R11" s="8">
        <v>3.7300749681890011E-3</v>
      </c>
      <c r="S11" s="8">
        <v>5.5396277457475662E-2</v>
      </c>
      <c r="T11" s="4">
        <v>2.1561766043305397E-2</v>
      </c>
      <c r="U11" s="4">
        <v>6.0088955797255039E-4</v>
      </c>
      <c r="V11" s="4">
        <v>1.9258377552032471</v>
      </c>
      <c r="W11" s="4">
        <v>1.9612060859799385E-2</v>
      </c>
      <c r="X11" s="4">
        <v>8.0577729022479616E-6</v>
      </c>
      <c r="Y11" s="4">
        <v>0.24051935970783234</v>
      </c>
      <c r="Z11" s="4">
        <v>0.13018670678138733</v>
      </c>
    </row>
    <row r="12" spans="1:27" x14ac:dyDescent="0.25">
      <c r="A12" s="37"/>
      <c r="B12" s="4" t="s">
        <v>31</v>
      </c>
      <c r="C12" s="41"/>
      <c r="D12" s="16"/>
      <c r="E12" s="17"/>
      <c r="F12" s="17"/>
      <c r="G12" s="17"/>
      <c r="H12" s="17"/>
      <c r="I12" s="17"/>
      <c r="J12" s="4">
        <v>1.2594387164386316E-2</v>
      </c>
      <c r="K12" s="4">
        <v>1.4514177724607794E-2</v>
      </c>
      <c r="L12" s="4">
        <v>1.5747128339843649E-2</v>
      </c>
      <c r="M12" s="4">
        <v>1.2677393986013644E-2</v>
      </c>
      <c r="N12" s="8">
        <v>2.5974825024604797E-2</v>
      </c>
      <c r="O12" s="8">
        <v>1.3919281773269176E-3</v>
      </c>
      <c r="P12" s="8">
        <v>8.0304928123950958E-3</v>
      </c>
      <c r="Q12" s="8">
        <v>4.016561433672905E-3</v>
      </c>
      <c r="R12" s="8">
        <v>2.9044330585747957E-3</v>
      </c>
      <c r="S12" s="8">
        <v>1.8415633821859956E-3</v>
      </c>
      <c r="T12" s="4">
        <v>6.6164865586415544E-8</v>
      </c>
      <c r="U12" s="4">
        <v>1.1157163418829441E-2</v>
      </c>
      <c r="V12" s="4">
        <v>8.9639779180288315E-3</v>
      </c>
      <c r="W12" s="4">
        <v>2.180196815970703E-6</v>
      </c>
      <c r="X12" s="4">
        <v>6.0176535043865442E-4</v>
      </c>
      <c r="Y12" s="4">
        <v>1.1238935403525829E-3</v>
      </c>
      <c r="Z12" s="4">
        <v>1.9572903402149677E-3</v>
      </c>
    </row>
    <row r="13" spans="1:27" x14ac:dyDescent="0.25">
      <c r="A13" s="37"/>
      <c r="B13" s="4" t="s">
        <v>2</v>
      </c>
      <c r="C13" s="41"/>
      <c r="D13" s="16"/>
      <c r="E13" s="17"/>
      <c r="F13" s="17"/>
      <c r="G13" s="17"/>
      <c r="H13" s="17"/>
      <c r="I13" s="17"/>
      <c r="J13" s="4">
        <v>1.3746440377813401E-2</v>
      </c>
      <c r="K13" s="4">
        <v>1.8070450601021821E-2</v>
      </c>
      <c r="L13" s="4">
        <v>2.406808693020351E-2</v>
      </c>
      <c r="M13" s="4">
        <v>1.2851616313150049E-2</v>
      </c>
      <c r="N13" s="8">
        <v>0.25948825478553772</v>
      </c>
      <c r="O13" s="8">
        <v>6.0850176960229874E-3</v>
      </c>
      <c r="P13" s="8">
        <v>4.3975980952382088E-3</v>
      </c>
      <c r="Q13" s="8">
        <v>0.30729615688323975</v>
      </c>
      <c r="R13" s="8">
        <v>4.5542065054178238E-2</v>
      </c>
      <c r="S13" s="8">
        <v>0.36567860841751099</v>
      </c>
      <c r="T13" s="4">
        <v>7.2574170189909637E-5</v>
      </c>
      <c r="U13" s="4">
        <v>4.7119427472352982E-3</v>
      </c>
      <c r="V13" s="4">
        <v>3.5255461931228638E-2</v>
      </c>
      <c r="W13" s="4">
        <v>1.883276179432869E-2</v>
      </c>
      <c r="X13" s="4">
        <v>2.11485605686903E-2</v>
      </c>
      <c r="Y13" s="4">
        <v>1.8633860163390636E-3</v>
      </c>
      <c r="Z13" s="4">
        <v>3.9124868810176849E-2</v>
      </c>
    </row>
    <row r="14" spans="1:27" x14ac:dyDescent="0.25">
      <c r="A14" s="37"/>
      <c r="B14" s="4" t="s">
        <v>4</v>
      </c>
      <c r="C14" s="41"/>
      <c r="D14" s="16"/>
      <c r="E14" s="17"/>
      <c r="F14" s="17"/>
      <c r="G14" s="17"/>
      <c r="H14" s="17"/>
      <c r="I14" s="17"/>
      <c r="J14" s="4">
        <v>1.6932791640339219E-5</v>
      </c>
      <c r="K14" s="4">
        <v>2.5596984322123813E-5</v>
      </c>
      <c r="L14" s="4">
        <v>3.6396207962726204E-5</v>
      </c>
      <c r="M14" s="4">
        <v>1.5587458905027824E-5</v>
      </c>
      <c r="N14" s="8">
        <v>4.4532920583151281E-5</v>
      </c>
      <c r="O14" s="8">
        <v>1.03399315776187E-5</v>
      </c>
      <c r="P14" s="8">
        <v>1.0033605576609261E-5</v>
      </c>
      <c r="Q14" s="8">
        <v>4.3986037780996412E-5</v>
      </c>
      <c r="R14" s="8">
        <v>3.0819352105027065E-5</v>
      </c>
      <c r="S14" s="8">
        <v>1.0392072908871341E-6</v>
      </c>
      <c r="T14" s="4">
        <v>1.2890143352706218E-6</v>
      </c>
      <c r="U14" s="4">
        <v>1.1223420187889133E-5</v>
      </c>
      <c r="V14" s="4">
        <v>2.4501619918737561E-5</v>
      </c>
      <c r="W14" s="4">
        <v>2.476400914019905E-5</v>
      </c>
      <c r="X14" s="4">
        <v>2.0380493879201822E-6</v>
      </c>
      <c r="Y14" s="4">
        <v>4.9445179683971219E-7</v>
      </c>
      <c r="Z14" s="4">
        <v>6.4954053868859774E-7</v>
      </c>
    </row>
    <row r="15" spans="1:27" x14ac:dyDescent="0.25">
      <c r="A15" s="37"/>
      <c r="B15" s="4" t="s">
        <v>32</v>
      </c>
      <c r="C15" s="41"/>
      <c r="D15" s="16"/>
      <c r="E15" s="17"/>
      <c r="F15" s="17"/>
      <c r="G15" s="17"/>
      <c r="H15" s="17"/>
      <c r="I15" s="17"/>
      <c r="J15" s="4">
        <v>0.52816527379320288</v>
      </c>
      <c r="K15" s="4">
        <v>0.57411720128143096</v>
      </c>
      <c r="L15" s="4">
        <v>0.74354194909416493</v>
      </c>
      <c r="M15" s="4">
        <v>0.47687493754174898</v>
      </c>
      <c r="N15" s="8">
        <v>0.47894129157066345</v>
      </c>
      <c r="O15" s="8">
        <v>0.12276764214038849</v>
      </c>
      <c r="P15" s="8">
        <v>2.9186427593231201E-2</v>
      </c>
      <c r="Q15" s="8">
        <v>0.82860177755355835</v>
      </c>
      <c r="R15" s="8">
        <v>8.5375025868415833E-2</v>
      </c>
      <c r="S15" s="8">
        <v>6.575358659029007E-2</v>
      </c>
      <c r="T15" s="4">
        <v>1.4277463778853416E-3</v>
      </c>
      <c r="U15" s="4">
        <v>0.24240575730800629</v>
      </c>
      <c r="V15" s="4">
        <v>0.71125775575637817</v>
      </c>
      <c r="W15" s="4">
        <v>1.1447896213212516E-6</v>
      </c>
      <c r="X15" s="4">
        <v>1.0370505973696709E-2</v>
      </c>
      <c r="Y15" s="4">
        <v>0.16706210374832153</v>
      </c>
      <c r="Z15" s="4">
        <v>0.20345677435398102</v>
      </c>
    </row>
    <row r="16" spans="1:27" x14ac:dyDescent="0.25">
      <c r="A16" s="37"/>
      <c r="B16" s="4" t="s">
        <v>27</v>
      </c>
      <c r="C16" s="42"/>
      <c r="D16" s="16"/>
      <c r="E16" s="17"/>
      <c r="F16" s="17"/>
      <c r="G16" s="17"/>
      <c r="H16" s="17"/>
      <c r="I16" s="17"/>
      <c r="J16" s="4">
        <v>4.4802225063227654</v>
      </c>
      <c r="K16" s="4">
        <v>4.8504151801744362</v>
      </c>
      <c r="L16" s="4">
        <v>5.6886883797542129</v>
      </c>
      <c r="M16" s="4">
        <v>4.1617407376133366</v>
      </c>
      <c r="N16" s="8">
        <v>2.8183510303497314</v>
      </c>
      <c r="O16" s="8">
        <v>0.35277122259140015</v>
      </c>
      <c r="P16" s="8">
        <v>0.6913333535194397</v>
      </c>
      <c r="Q16" s="8">
        <v>3.1111371517181396</v>
      </c>
      <c r="R16" s="8">
        <v>0.52302747964859009</v>
      </c>
      <c r="S16" s="8">
        <v>0.20719411969184875</v>
      </c>
      <c r="T16" s="4">
        <v>4.0622014552354813E-2</v>
      </c>
      <c r="U16" s="4">
        <v>0.35075101256370544</v>
      </c>
      <c r="V16" s="4">
        <v>4.7234644889831543</v>
      </c>
      <c r="W16" s="4">
        <v>0.12124563753604889</v>
      </c>
      <c r="X16" s="4">
        <v>0.11981008946895599</v>
      </c>
      <c r="Y16" s="4">
        <v>9.4082984924316406</v>
      </c>
      <c r="Z16" s="4">
        <v>4.6471419334411621</v>
      </c>
    </row>
    <row r="17" spans="1:26" x14ac:dyDescent="0.25">
      <c r="A17" s="37" t="s">
        <v>24</v>
      </c>
      <c r="B17" s="4" t="s">
        <v>12</v>
      </c>
      <c r="C17" s="40"/>
      <c r="D17" s="16"/>
      <c r="E17" s="17"/>
      <c r="F17" s="17"/>
      <c r="G17" s="17"/>
      <c r="H17" s="17"/>
      <c r="I17" s="17"/>
      <c r="J17" s="4">
        <v>0.24683658136228939</v>
      </c>
      <c r="K17" s="4">
        <v>0.33027321958773981</v>
      </c>
      <c r="L17" s="4">
        <v>0.38362740277890545</v>
      </c>
      <c r="M17" s="4">
        <v>0.2026992479470803</v>
      </c>
      <c r="N17" s="8">
        <v>5.6428089737892151E-2</v>
      </c>
      <c r="O17" s="8">
        <v>1.526431180536747E-2</v>
      </c>
      <c r="P17" s="8">
        <v>1.1540262959897518E-2</v>
      </c>
      <c r="Q17" s="8">
        <v>0.17946626245975494</v>
      </c>
      <c r="R17" s="8">
        <v>0</v>
      </c>
      <c r="S17" s="8">
        <v>0.18022152781486511</v>
      </c>
      <c r="T17" s="4">
        <v>5.0647635362111032E-5</v>
      </c>
      <c r="U17" s="4">
        <v>4.9886461347341537E-3</v>
      </c>
      <c r="V17" s="4">
        <v>7.390124723315239E-3</v>
      </c>
      <c r="W17" s="4">
        <v>0</v>
      </c>
      <c r="X17" s="4">
        <v>2.1619398467009887E-6</v>
      </c>
      <c r="Y17" s="4">
        <v>7.1137014856503811E-6</v>
      </c>
      <c r="Z17" s="4">
        <v>6.9286979734897614E-2</v>
      </c>
    </row>
    <row r="18" spans="1:26" x14ac:dyDescent="0.25">
      <c r="A18" s="37"/>
      <c r="B18" s="4" t="s">
        <v>25</v>
      </c>
      <c r="C18" s="41"/>
      <c r="D18" s="16"/>
      <c r="E18" s="17"/>
      <c r="F18" s="17"/>
      <c r="G18" s="17"/>
      <c r="H18" s="17"/>
      <c r="I18" s="17"/>
      <c r="J18" s="4">
        <v>2.7538982020537998E-4</v>
      </c>
      <c r="K18" s="4">
        <v>3.0730798898688419E-4</v>
      </c>
      <c r="L18" s="4">
        <v>3.5026016373334814E-4</v>
      </c>
      <c r="M18" s="4">
        <v>2.4345932992896323E-4</v>
      </c>
      <c r="N18" s="8">
        <v>7.8397628385573626E-5</v>
      </c>
      <c r="O18" s="8">
        <v>6.1943078435433563E-6</v>
      </c>
      <c r="P18" s="8">
        <v>1.8374591945757857E-6</v>
      </c>
      <c r="Q18" s="8">
        <v>5.1839451771229506E-4</v>
      </c>
      <c r="R18" s="8">
        <v>0</v>
      </c>
      <c r="S18" s="8">
        <v>1.5971585526131094E-4</v>
      </c>
      <c r="T18" s="4">
        <v>0</v>
      </c>
      <c r="U18" s="4">
        <v>1.599196984898299E-4</v>
      </c>
      <c r="V18" s="4">
        <v>9.3501672381535172E-5</v>
      </c>
      <c r="W18" s="4">
        <v>0</v>
      </c>
      <c r="X18" s="4">
        <v>6.2576684285886586E-5</v>
      </c>
      <c r="Y18" s="4">
        <v>1.8786826694849879E-4</v>
      </c>
      <c r="Z18" s="4">
        <v>7.813291740603745E-4</v>
      </c>
    </row>
    <row r="19" spans="1:26" x14ac:dyDescent="0.25">
      <c r="A19" s="37"/>
      <c r="B19" s="4" t="s">
        <v>11</v>
      </c>
      <c r="C19" s="42"/>
      <c r="D19" s="16"/>
      <c r="E19" s="17"/>
      <c r="F19" s="17"/>
      <c r="G19" s="17"/>
      <c r="H19" s="17"/>
      <c r="I19" s="17"/>
      <c r="J19" s="4">
        <v>7.5984452760710581E-3</v>
      </c>
      <c r="K19" s="4">
        <v>9.4199231320453609E-3</v>
      </c>
      <c r="L19" s="4">
        <v>1.236358481483635E-2</v>
      </c>
      <c r="M19" s="4">
        <v>6.7304807365789407E-3</v>
      </c>
      <c r="N19" s="8">
        <v>2.619459992274642E-3</v>
      </c>
      <c r="O19" s="8">
        <v>4.037048202008009E-3</v>
      </c>
      <c r="P19" s="8">
        <v>1.0477248579263687E-3</v>
      </c>
      <c r="Q19" s="8">
        <v>2.5166260078549385E-2</v>
      </c>
      <c r="R19" s="8">
        <v>0</v>
      </c>
      <c r="S19" s="8">
        <v>2.0259551703929901E-2</v>
      </c>
      <c r="T19" s="4">
        <v>4.1941821109503508E-4</v>
      </c>
      <c r="U19" s="4">
        <v>3.2660723263688851E-6</v>
      </c>
      <c r="V19" s="4">
        <v>7.1546767139807343E-4</v>
      </c>
      <c r="W19" s="4">
        <v>0</v>
      </c>
      <c r="X19" s="4">
        <v>4.7859034566499759E-6</v>
      </c>
      <c r="Y19" s="4">
        <v>2.0096222215215676E-5</v>
      </c>
      <c r="Z19" s="4">
        <v>8.159519056789577E-4</v>
      </c>
    </row>
    <row r="20" spans="1:26" x14ac:dyDescent="0.25">
      <c r="A20" s="37" t="s">
        <v>33</v>
      </c>
      <c r="B20" s="4" t="s">
        <v>12</v>
      </c>
      <c r="C20" s="40"/>
      <c r="D20" s="16"/>
      <c r="E20" s="17"/>
      <c r="F20" s="17"/>
      <c r="G20" s="17"/>
      <c r="H20" s="17"/>
      <c r="I20" s="17"/>
      <c r="J20" s="4">
        <v>0.29435598207061847</v>
      </c>
      <c r="K20" s="4">
        <v>0.37787178790293541</v>
      </c>
      <c r="L20" s="4">
        <v>0.42011829935648559</v>
      </c>
      <c r="M20" s="4">
        <v>0.24244817471718133</v>
      </c>
      <c r="N20" s="8">
        <v>0.11334487050771713</v>
      </c>
      <c r="O20" s="8">
        <v>2.7209524065256119E-2</v>
      </c>
      <c r="P20" s="8">
        <v>1.4485517516732216E-2</v>
      </c>
      <c r="Q20" s="8">
        <v>0.24032874405384064</v>
      </c>
      <c r="R20" s="8">
        <v>0</v>
      </c>
      <c r="S20" s="8">
        <v>0.10397996753454208</v>
      </c>
      <c r="T20" s="4">
        <v>1.4395090147445444E-5</v>
      </c>
      <c r="U20" s="4">
        <v>2.4515124969184399E-3</v>
      </c>
      <c r="V20" s="4">
        <v>3.2281405292451382E-3</v>
      </c>
      <c r="W20" s="4">
        <v>0</v>
      </c>
      <c r="X20" s="4">
        <v>5.0226526582264341E-6</v>
      </c>
      <c r="Y20" s="4">
        <v>7.4392114765942097E-4</v>
      </c>
      <c r="Z20" s="4">
        <v>3.035980649292469E-2</v>
      </c>
    </row>
    <row r="21" spans="1:26" x14ac:dyDescent="0.25">
      <c r="A21" s="37"/>
      <c r="B21" s="4" t="s">
        <v>11</v>
      </c>
      <c r="C21" s="41"/>
      <c r="D21" s="16"/>
      <c r="E21" s="17"/>
      <c r="F21" s="17"/>
      <c r="G21" s="17"/>
      <c r="H21" s="17"/>
      <c r="I21" s="17"/>
      <c r="J21" s="4">
        <v>2.0555819303115026</v>
      </c>
      <c r="K21" s="4">
        <v>2.4079870691621137</v>
      </c>
      <c r="L21" s="4">
        <v>2.9475433064912941</v>
      </c>
      <c r="M21" s="4">
        <v>1.8286987994661199</v>
      </c>
      <c r="N21" s="8">
        <v>1.5161265134811401</v>
      </c>
      <c r="O21" s="8">
        <v>0.93994605541229248</v>
      </c>
      <c r="P21" s="8">
        <v>0.20081859827041626</v>
      </c>
      <c r="Q21" s="8">
        <v>3.4147393703460693</v>
      </c>
      <c r="R21" s="8">
        <v>1.0171361267566681E-2</v>
      </c>
      <c r="S21" s="8">
        <v>1.223928689956665</v>
      </c>
      <c r="T21" s="4">
        <v>6.8514385223388672</v>
      </c>
      <c r="U21" s="4">
        <v>0.25723910331726074</v>
      </c>
      <c r="V21" s="4">
        <v>0.66802787780761719</v>
      </c>
      <c r="W21" s="4">
        <v>0</v>
      </c>
      <c r="X21" s="4">
        <v>3.8214228115975857E-3</v>
      </c>
      <c r="Y21" s="4">
        <v>2.6446008682250977</v>
      </c>
      <c r="Z21" s="4">
        <v>2.437347412109375</v>
      </c>
    </row>
    <row r="22" spans="1:26" x14ac:dyDescent="0.25">
      <c r="A22" s="37"/>
      <c r="B22" s="4" t="s">
        <v>27</v>
      </c>
      <c r="C22" s="42"/>
      <c r="D22" s="16"/>
      <c r="E22" s="17"/>
      <c r="F22" s="17"/>
      <c r="G22" s="17"/>
      <c r="H22" s="17"/>
      <c r="I22" s="17"/>
      <c r="J22" s="4">
        <v>0.43652001838061488</v>
      </c>
      <c r="K22" s="4">
        <v>0.48911888804561848</v>
      </c>
      <c r="L22" s="4">
        <v>0.5862996473097849</v>
      </c>
      <c r="M22" s="4">
        <v>0.40563303843987225</v>
      </c>
      <c r="N22" s="8">
        <v>0.51950204372406006</v>
      </c>
      <c r="O22" s="8">
        <v>8.8060729205608368E-2</v>
      </c>
      <c r="P22" s="8">
        <v>1.5663299709558487E-2</v>
      </c>
      <c r="Q22" s="8">
        <v>0.39219352602958679</v>
      </c>
      <c r="R22" s="8">
        <v>2.4286559782922268E-3</v>
      </c>
      <c r="S22" s="8">
        <v>0.42765721678733826</v>
      </c>
      <c r="T22" s="4">
        <v>0.20273378491401672</v>
      </c>
      <c r="U22" s="4">
        <v>0.19957253336906433</v>
      </c>
      <c r="V22" s="4">
        <v>1.3768317699432373</v>
      </c>
      <c r="W22" s="4">
        <v>4.9226575356442481E-5</v>
      </c>
      <c r="X22" s="4">
        <v>1.6570272855460644E-3</v>
      </c>
      <c r="Y22" s="4">
        <v>0.65443128347396851</v>
      </c>
      <c r="Z22" s="4">
        <v>1.5549188852310181</v>
      </c>
    </row>
    <row r="23" spans="1:26" x14ac:dyDescent="0.25">
      <c r="A23" s="37" t="s">
        <v>26</v>
      </c>
      <c r="B23" s="4" t="s">
        <v>2</v>
      </c>
      <c r="C23" s="40"/>
      <c r="D23" s="16"/>
      <c r="E23" s="17"/>
      <c r="F23" s="17"/>
      <c r="G23" s="17"/>
      <c r="H23" s="17"/>
      <c r="I23" s="17"/>
      <c r="J23" s="4">
        <v>4.5180689338285258E-4</v>
      </c>
      <c r="K23" s="4">
        <v>4.7971055453602398E-4</v>
      </c>
      <c r="L23" s="4">
        <v>5.511425777212825E-4</v>
      </c>
      <c r="M23" s="4">
        <v>4.2230918392779812E-4</v>
      </c>
      <c r="N23" s="8">
        <v>1.7819709610193968E-3</v>
      </c>
      <c r="O23" s="8">
        <v>8.0782192526385188E-4</v>
      </c>
      <c r="P23" s="8">
        <v>1.5085435006767511E-3</v>
      </c>
      <c r="Q23" s="8">
        <v>1.4058490050956607E-3</v>
      </c>
      <c r="R23" s="8">
        <v>3.8145678117871284E-3</v>
      </c>
      <c r="S23" s="8">
        <v>6.8276945967227221E-5</v>
      </c>
      <c r="T23" s="4">
        <v>1.8079325673170388E-4</v>
      </c>
      <c r="U23" s="4">
        <v>1.1415132321417332E-3</v>
      </c>
      <c r="V23" s="4">
        <v>5.7339570485055447E-3</v>
      </c>
      <c r="W23" s="4">
        <v>1.2860919814556837E-3</v>
      </c>
      <c r="X23" s="4">
        <v>9.1669399989768863E-4</v>
      </c>
      <c r="Y23" s="4">
        <v>1.2520812451839447E-2</v>
      </c>
      <c r="Z23" s="4">
        <v>7.4547732947394252E-4</v>
      </c>
    </row>
    <row r="24" spans="1:26" x14ac:dyDescent="0.25">
      <c r="A24" s="37"/>
      <c r="B24" s="4" t="s">
        <v>4</v>
      </c>
      <c r="C24" s="41"/>
      <c r="D24" s="16"/>
      <c r="E24" s="17"/>
      <c r="F24" s="17"/>
      <c r="G24" s="17"/>
      <c r="H24" s="17"/>
      <c r="I24" s="17"/>
      <c r="J24" s="4">
        <v>0.11111487788406425</v>
      </c>
      <c r="K24" s="4">
        <v>0.11931265666795485</v>
      </c>
      <c r="L24" s="4">
        <v>0.13528736003997943</v>
      </c>
      <c r="M24" s="4">
        <v>9.5337120266603612E-2</v>
      </c>
      <c r="N24" s="8">
        <v>0.30364784598350525</v>
      </c>
      <c r="O24" s="8">
        <v>0.13499635457992554</v>
      </c>
      <c r="P24" s="8">
        <v>8.7916791439056396E-2</v>
      </c>
      <c r="Q24" s="8">
        <v>0.12983720004558563</v>
      </c>
      <c r="R24" s="8">
        <v>0.17514488101005554</v>
      </c>
      <c r="S24" s="8">
        <v>3.2404761761426926E-2</v>
      </c>
      <c r="T24" s="4">
        <v>0.10268580168485641</v>
      </c>
      <c r="U24" s="4">
        <v>2.4132981896400452E-2</v>
      </c>
      <c r="V24" s="4">
        <v>0.77424108982086182</v>
      </c>
      <c r="W24" s="4">
        <v>0.1444050669670105</v>
      </c>
      <c r="X24" s="4">
        <v>1.4333276078104973E-2</v>
      </c>
      <c r="Y24" s="4">
        <v>0.16631565988063812</v>
      </c>
      <c r="Z24" s="4">
        <v>7.0213107392191887E-3</v>
      </c>
    </row>
    <row r="25" spans="1:26" x14ac:dyDescent="0.25">
      <c r="A25" s="37"/>
      <c r="B25" s="4" t="s">
        <v>27</v>
      </c>
      <c r="C25" s="42"/>
      <c r="D25" s="16"/>
      <c r="E25" s="17"/>
      <c r="F25" s="17"/>
      <c r="G25" s="17"/>
      <c r="H25" s="17"/>
      <c r="I25" s="17"/>
      <c r="J25" s="4">
        <v>4.641716005661105E-3</v>
      </c>
      <c r="K25" s="4">
        <v>6.296026352157467E-3</v>
      </c>
      <c r="L25" s="4">
        <v>8.5083682439100108E-3</v>
      </c>
      <c r="M25" s="4">
        <v>4.3365880244302145E-3</v>
      </c>
      <c r="N25" s="8">
        <v>6.3988771289587021E-3</v>
      </c>
      <c r="O25" s="8">
        <v>3.6015666555613279E-3</v>
      </c>
      <c r="P25" s="8">
        <v>3.0494772363454103E-3</v>
      </c>
      <c r="Q25" s="8">
        <v>3.3549144864082336E-3</v>
      </c>
      <c r="R25" s="8">
        <v>1.3956306502223015E-2</v>
      </c>
      <c r="S25" s="8">
        <v>1.2358906678855419E-4</v>
      </c>
      <c r="T25" s="4">
        <v>1.5676370821893215E-3</v>
      </c>
      <c r="U25" s="4">
        <v>2.0365393720567226E-3</v>
      </c>
      <c r="V25" s="4">
        <v>1.208798959851265E-2</v>
      </c>
      <c r="W25" s="4">
        <v>1.4245468191802502E-3</v>
      </c>
      <c r="X25" s="4">
        <v>1.3500394743459765E-5</v>
      </c>
      <c r="Y25" s="4">
        <v>2.5364903194713406E-5</v>
      </c>
      <c r="Z25" s="4">
        <v>4.0554972656536847E-5</v>
      </c>
    </row>
    <row r="26" spans="1:26" x14ac:dyDescent="0.25">
      <c r="A26" s="37" t="s">
        <v>0</v>
      </c>
      <c r="B26" s="5" t="s">
        <v>8</v>
      </c>
      <c r="C26" s="40"/>
      <c r="D26" s="16"/>
      <c r="E26" s="17"/>
      <c r="F26" s="17"/>
      <c r="G26" s="17"/>
      <c r="H26" s="17"/>
      <c r="I26" s="17"/>
      <c r="J26" s="4">
        <v>5.3524046971253188E-2</v>
      </c>
      <c r="K26" s="4">
        <v>6.2168220959898414E-2</v>
      </c>
      <c r="L26" s="4">
        <v>7.8257607613913621E-2</v>
      </c>
      <c r="M26" s="4">
        <v>4.0814096856838511E-2</v>
      </c>
      <c r="N26" s="8">
        <v>7.5898386538028717E-2</v>
      </c>
      <c r="O26" s="8">
        <v>2.4814944714307785E-2</v>
      </c>
      <c r="P26" s="8">
        <v>0.20930503308773041</v>
      </c>
      <c r="Q26" s="8">
        <v>7.9901539720594883E-5</v>
      </c>
      <c r="R26" s="8">
        <v>8.1317111849784851E-2</v>
      </c>
      <c r="S26" s="8">
        <v>4.0124417864717543E-4</v>
      </c>
      <c r="T26" s="4">
        <v>1.9076622265856713E-4</v>
      </c>
      <c r="U26" s="4">
        <v>3.7963807117193937E-3</v>
      </c>
      <c r="V26" s="4">
        <v>0.2548862099647522</v>
      </c>
      <c r="W26" s="4">
        <v>0.17378540337085724</v>
      </c>
      <c r="X26" s="4">
        <v>7.3109325021505356E-3</v>
      </c>
      <c r="Y26" s="4">
        <v>3.311168635264039E-3</v>
      </c>
      <c r="Z26" s="4">
        <v>0</v>
      </c>
    </row>
    <row r="27" spans="1:26" x14ac:dyDescent="0.25">
      <c r="A27" s="37"/>
      <c r="B27" s="5" t="s">
        <v>3</v>
      </c>
      <c r="C27" s="41"/>
      <c r="D27" s="16"/>
      <c r="E27" s="17"/>
      <c r="F27" s="17"/>
      <c r="G27" s="17"/>
      <c r="H27" s="17"/>
      <c r="I27" s="17"/>
      <c r="J27" s="4">
        <v>2.6070178323763508E-2</v>
      </c>
      <c r="K27" s="4">
        <v>2.6939938755211321E-2</v>
      </c>
      <c r="L27" s="4">
        <v>3.0033659311897831E-2</v>
      </c>
      <c r="M27" s="4">
        <v>2.4442326271749984E-2</v>
      </c>
      <c r="N27" s="8">
        <v>0.12201787531375885</v>
      </c>
      <c r="O27" s="8">
        <v>5.8833926916122437E-2</v>
      </c>
      <c r="P27" s="8">
        <v>5.8753713965415955E-2</v>
      </c>
      <c r="Q27" s="8">
        <v>0.22509288787841797</v>
      </c>
      <c r="R27" s="8">
        <v>0.32196736335754395</v>
      </c>
      <c r="S27" s="8">
        <v>7.5737208127975464E-2</v>
      </c>
      <c r="T27" s="4">
        <v>3.5835022572427988E-3</v>
      </c>
      <c r="U27" s="4">
        <v>6.3932441174983978E-2</v>
      </c>
      <c r="V27" s="4">
        <v>0.15273436903953552</v>
      </c>
      <c r="W27" s="4">
        <v>4.2010210454463959E-2</v>
      </c>
      <c r="X27" s="4">
        <v>5.6533481925725937E-2</v>
      </c>
      <c r="Y27" s="4">
        <v>0.28694918751716614</v>
      </c>
      <c r="Z27" s="4">
        <v>2.9271736741065979E-2</v>
      </c>
    </row>
    <row r="28" spans="1:26" x14ac:dyDescent="0.25">
      <c r="A28" s="37"/>
      <c r="B28" s="5" t="s">
        <v>5</v>
      </c>
      <c r="C28" s="41"/>
      <c r="D28" s="16"/>
      <c r="E28" s="17"/>
      <c r="F28" s="17"/>
      <c r="G28" s="17"/>
      <c r="H28" s="17"/>
      <c r="I28" s="17"/>
      <c r="J28" s="4">
        <v>3.2729390062161051E-2</v>
      </c>
      <c r="K28" s="4">
        <v>3.6156450150059076E-2</v>
      </c>
      <c r="L28" s="4">
        <v>4.1816382456926968E-2</v>
      </c>
      <c r="M28" s="4">
        <v>2.7627864346881748E-2</v>
      </c>
      <c r="N28" s="8">
        <v>3.0886515974998474E-2</v>
      </c>
      <c r="O28" s="8">
        <v>3.829299658536911E-2</v>
      </c>
      <c r="P28" s="8">
        <v>8.0087371170520782E-2</v>
      </c>
      <c r="Q28" s="8">
        <v>5.772467702627182E-3</v>
      </c>
      <c r="R28" s="8">
        <v>4.6858061105012894E-2</v>
      </c>
      <c r="S28" s="8">
        <v>5.3061655489727855E-4</v>
      </c>
      <c r="T28" s="4">
        <v>1.0237328708171844E-2</v>
      </c>
      <c r="U28" s="4">
        <v>5.840204656124115E-3</v>
      </c>
      <c r="V28" s="4">
        <v>0.15273724496364594</v>
      </c>
      <c r="W28" s="4">
        <v>3.3424917608499527E-2</v>
      </c>
      <c r="X28" s="4">
        <v>7.671344792470336E-4</v>
      </c>
      <c r="Y28" s="4">
        <v>5.4750414565205574E-3</v>
      </c>
      <c r="Z28" s="4">
        <v>1.7103093341575004E-7</v>
      </c>
    </row>
    <row r="29" spans="1:26" x14ac:dyDescent="0.25">
      <c r="A29" s="37"/>
      <c r="B29" s="5" t="s">
        <v>4</v>
      </c>
      <c r="C29" s="41"/>
      <c r="D29" s="16"/>
      <c r="E29" s="17"/>
      <c r="F29" s="17"/>
      <c r="G29" s="17"/>
      <c r="H29" s="17"/>
      <c r="I29" s="17"/>
      <c r="J29" s="4">
        <v>1.1513283507712498E-3</v>
      </c>
      <c r="K29" s="4">
        <v>1.2658529447827414E-3</v>
      </c>
      <c r="L29" s="4">
        <v>1.4993404436994182E-3</v>
      </c>
      <c r="M29" s="4">
        <v>1.00061473392857E-3</v>
      </c>
      <c r="N29" s="8">
        <v>2.1370451431721449E-3</v>
      </c>
      <c r="O29" s="8">
        <v>2.2776159457862377E-3</v>
      </c>
      <c r="P29" s="8">
        <v>3.2049105502665043E-3</v>
      </c>
      <c r="Q29" s="8">
        <v>3.5435904283076525E-4</v>
      </c>
      <c r="R29" s="8">
        <v>4.6203606761991978E-3</v>
      </c>
      <c r="S29" s="8">
        <v>1.8443907379150914E-7</v>
      </c>
      <c r="T29" s="4">
        <v>4.3530776165425777E-3</v>
      </c>
      <c r="U29" s="4">
        <v>4.0712784975767136E-3</v>
      </c>
      <c r="V29" s="4">
        <v>3.102211095392704E-2</v>
      </c>
      <c r="W29" s="4">
        <v>1.2216792441904545E-2</v>
      </c>
      <c r="X29" s="4">
        <v>4.1927220299839973E-3</v>
      </c>
      <c r="Y29" s="4">
        <v>1.3093779794871807E-2</v>
      </c>
      <c r="Z29" s="4">
        <v>3.3400463871657848E-4</v>
      </c>
    </row>
    <row r="30" spans="1:26" x14ac:dyDescent="0.25">
      <c r="A30" s="37"/>
      <c r="B30" s="5" t="s">
        <v>6</v>
      </c>
      <c r="C30" s="41"/>
      <c r="D30" s="16"/>
      <c r="E30" s="17"/>
      <c r="F30" s="17"/>
      <c r="G30" s="17"/>
      <c r="H30" s="17"/>
      <c r="I30" s="17"/>
      <c r="J30" s="4">
        <v>3.7598524477464285E-2</v>
      </c>
      <c r="K30" s="4">
        <v>3.897659900680385E-2</v>
      </c>
      <c r="L30" s="4">
        <v>4.3230690422578856E-2</v>
      </c>
      <c r="M30" s="4">
        <v>3.7148635535263666E-2</v>
      </c>
      <c r="N30" s="8">
        <v>2.7660548686981201E-2</v>
      </c>
      <c r="O30" s="8">
        <v>4.7747809439897537E-2</v>
      </c>
      <c r="P30" s="8">
        <v>3.4601539373397827E-2</v>
      </c>
      <c r="Q30" s="8">
        <v>2.4793381453491747E-4</v>
      </c>
      <c r="R30" s="8">
        <v>2.3900879546999931E-2</v>
      </c>
      <c r="S30" s="8">
        <v>1.3923886399425101E-5</v>
      </c>
      <c r="T30" s="4">
        <v>3.6062006838619709E-3</v>
      </c>
      <c r="U30" s="4">
        <v>4.1700351983308792E-2</v>
      </c>
      <c r="V30" s="4">
        <v>0.2389514148235321</v>
      </c>
      <c r="W30" s="4">
        <v>2.4198765754699707</v>
      </c>
      <c r="X30" s="4">
        <v>5.4086982272565365E-3</v>
      </c>
      <c r="Y30" s="4">
        <v>0.35487520694732666</v>
      </c>
      <c r="Z30" s="4">
        <v>1.370597328786971E-5</v>
      </c>
    </row>
    <row r="31" spans="1:26" x14ac:dyDescent="0.25">
      <c r="A31" s="37"/>
      <c r="B31" s="5" t="s">
        <v>7</v>
      </c>
      <c r="C31" s="42"/>
      <c r="D31" s="16"/>
      <c r="E31" s="17"/>
      <c r="F31" s="17"/>
      <c r="G31" s="17"/>
      <c r="H31" s="17"/>
      <c r="I31" s="17"/>
      <c r="J31" s="4">
        <v>0.13862399556318178</v>
      </c>
      <c r="K31" s="4">
        <v>0.13959308745741542</v>
      </c>
      <c r="L31" s="4">
        <v>0.14727822745638205</v>
      </c>
      <c r="M31" s="4">
        <v>0.12519851051752437</v>
      </c>
      <c r="N31" s="8">
        <v>1.8003283068537712E-2</v>
      </c>
      <c r="O31" s="8">
        <v>6.4399734139442444E-2</v>
      </c>
      <c r="P31" s="8">
        <v>1.3923349380493164</v>
      </c>
      <c r="Q31" s="8">
        <v>1.4621492475271225E-2</v>
      </c>
      <c r="R31" s="8">
        <v>0.24151159822940826</v>
      </c>
      <c r="S31" s="8">
        <v>2.5301575660705566E-3</v>
      </c>
      <c r="T31" s="4">
        <v>9.5158945769071579E-3</v>
      </c>
      <c r="U31" s="4">
        <v>9.0582743287086487E-3</v>
      </c>
      <c r="V31" s="4">
        <v>1.6456419229507446</v>
      </c>
      <c r="W31" s="4">
        <v>0.73883485794067383</v>
      </c>
      <c r="X31" s="4">
        <v>1.2974102050065994E-2</v>
      </c>
      <c r="Y31" s="4">
        <v>0.30329239368438721</v>
      </c>
      <c r="Z31" s="4">
        <v>0</v>
      </c>
    </row>
    <row r="32" spans="1:26" x14ac:dyDescent="0.25">
      <c r="A32" s="37" t="s">
        <v>28</v>
      </c>
      <c r="B32" s="4" t="s">
        <v>12</v>
      </c>
      <c r="C32" s="40"/>
      <c r="D32" s="16"/>
      <c r="E32" s="17"/>
      <c r="F32" s="17"/>
      <c r="G32" s="17"/>
      <c r="H32" s="17"/>
      <c r="I32" s="17"/>
      <c r="J32" s="4">
        <v>8.609630130688202E-2</v>
      </c>
      <c r="K32" s="4">
        <v>0.1179065304745992</v>
      </c>
      <c r="L32" s="4">
        <v>0.13983712309268864</v>
      </c>
      <c r="M32" s="4">
        <v>7.0595276642143823E-2</v>
      </c>
      <c r="N32" s="8">
        <v>2.4629427120089531E-2</v>
      </c>
      <c r="O32" s="8">
        <v>5.822810810059309E-3</v>
      </c>
      <c r="P32" s="8">
        <v>8.3353760419413447E-4</v>
      </c>
      <c r="Q32" s="8">
        <v>0.11610402911901474</v>
      </c>
      <c r="R32" s="8">
        <v>1.3212013527663657E-6</v>
      </c>
      <c r="S32" s="8">
        <v>0.15867653489112854</v>
      </c>
      <c r="T32" s="4">
        <v>1.1275383876636624E-3</v>
      </c>
      <c r="U32" s="4">
        <v>4.3912315741181374E-3</v>
      </c>
      <c r="V32" s="4">
        <v>9.3892570585012436E-3</v>
      </c>
      <c r="W32" s="4">
        <v>1.5495204934268259E-5</v>
      </c>
      <c r="X32" s="4">
        <v>0</v>
      </c>
      <c r="Y32" s="4">
        <v>0</v>
      </c>
      <c r="Z32" s="4">
        <v>8.3256036043167114E-2</v>
      </c>
    </row>
    <row r="33" spans="1:26" x14ac:dyDescent="0.25">
      <c r="A33" s="37"/>
      <c r="B33" s="4" t="s">
        <v>25</v>
      </c>
      <c r="C33" s="41"/>
      <c r="D33" s="16"/>
      <c r="E33" s="17"/>
      <c r="F33" s="17"/>
      <c r="G33" s="17"/>
      <c r="H33" s="17"/>
      <c r="I33" s="17"/>
      <c r="J33" s="4">
        <v>7.3917956312439595E-2</v>
      </c>
      <c r="K33" s="4">
        <v>7.4156215887745069E-2</v>
      </c>
      <c r="L33" s="4">
        <v>8.0424485803222062E-2</v>
      </c>
      <c r="M33" s="4">
        <v>6.8145867138426228E-2</v>
      </c>
      <c r="N33" s="8">
        <v>4.385574534535408E-2</v>
      </c>
      <c r="O33" s="8">
        <v>4.4090384617447853E-3</v>
      </c>
      <c r="P33" s="8">
        <v>4.0791815263219178E-4</v>
      </c>
      <c r="Q33" s="8">
        <v>0.16294853389263153</v>
      </c>
      <c r="R33" s="8">
        <v>3.5446969377517235E-6</v>
      </c>
      <c r="S33" s="8">
        <v>0.43433144688606262</v>
      </c>
      <c r="T33" s="4">
        <v>0.37373459339141846</v>
      </c>
      <c r="U33" s="4">
        <v>1.701933890581131E-2</v>
      </c>
      <c r="V33" s="4">
        <v>0.1428324431180954</v>
      </c>
      <c r="W33" s="4">
        <v>6.917355494806543E-5</v>
      </c>
      <c r="X33" s="4">
        <v>6.8414919078350067E-3</v>
      </c>
      <c r="Y33" s="4">
        <v>2.0539583638310432E-2</v>
      </c>
      <c r="Z33" s="4">
        <v>0.20078885555267334</v>
      </c>
    </row>
    <row r="34" spans="1:26" x14ac:dyDescent="0.25">
      <c r="A34" s="37"/>
      <c r="B34" s="4" t="s">
        <v>15</v>
      </c>
      <c r="C34" s="42"/>
      <c r="D34" s="16"/>
      <c r="E34" s="17"/>
      <c r="F34" s="17"/>
      <c r="G34" s="17"/>
      <c r="H34" s="17"/>
      <c r="I34" s="17"/>
      <c r="J34" s="4">
        <v>3.0222249605407096E-2</v>
      </c>
      <c r="K34" s="4">
        <v>3.1556468001293907E-2</v>
      </c>
      <c r="L34" s="4">
        <v>3.3194400518251843E-2</v>
      </c>
      <c r="M34" s="4">
        <v>2.5855805704957296E-2</v>
      </c>
      <c r="N34" s="8">
        <v>0.10774672031402588</v>
      </c>
      <c r="O34" s="8">
        <v>3.5538342781364918E-3</v>
      </c>
      <c r="P34" s="8">
        <v>7.4605327099561691E-3</v>
      </c>
      <c r="Q34" s="8">
        <v>0.21227465569972992</v>
      </c>
      <c r="R34" s="8">
        <v>2.1608565002679825E-3</v>
      </c>
      <c r="S34" s="8">
        <v>0.83573895692825317</v>
      </c>
      <c r="T34" s="4">
        <v>1.3320493698120117</v>
      </c>
      <c r="U34" s="4">
        <v>1.4592092484235764E-3</v>
      </c>
      <c r="V34" s="4">
        <v>6.3537675887346268E-3</v>
      </c>
      <c r="W34" s="4">
        <v>1.5223098918795586E-2</v>
      </c>
      <c r="X34" s="4">
        <v>2.7092864911537617E-6</v>
      </c>
      <c r="Y34" s="4">
        <v>8.1338448580936529E-6</v>
      </c>
      <c r="Z34" s="4">
        <v>0.21964211761951447</v>
      </c>
    </row>
    <row r="35" spans="1:26" x14ac:dyDescent="0.25">
      <c r="A35" s="37" t="s">
        <v>9</v>
      </c>
      <c r="B35" s="5" t="s">
        <v>3</v>
      </c>
      <c r="C35" s="40"/>
      <c r="D35" s="16"/>
      <c r="E35" s="17"/>
      <c r="F35" s="17"/>
      <c r="G35" s="17"/>
      <c r="H35" s="17"/>
      <c r="I35" s="17"/>
      <c r="J35" s="4">
        <v>9.2215577350200136E-3</v>
      </c>
      <c r="K35" s="4">
        <v>9.9509385607036305E-3</v>
      </c>
      <c r="L35" s="4">
        <v>1.1588620571777633E-2</v>
      </c>
      <c r="M35" s="4">
        <v>8.6359934645973933E-3</v>
      </c>
      <c r="N35" s="8">
        <v>5.4001912474632263E-2</v>
      </c>
      <c r="O35" s="8">
        <v>1.6276774927973747E-2</v>
      </c>
      <c r="P35" s="8">
        <v>2.1285995841026306E-2</v>
      </c>
      <c r="Q35" s="8">
        <v>0.1359180361032486</v>
      </c>
      <c r="R35" s="8">
        <v>0.17471344769001007</v>
      </c>
      <c r="S35" s="8">
        <v>0.13792172074317932</v>
      </c>
      <c r="T35" s="4">
        <v>1.8737311620498076E-5</v>
      </c>
      <c r="U35" s="4">
        <v>2.9532561078667641E-2</v>
      </c>
      <c r="V35" s="4">
        <v>5.1129080355167389E-2</v>
      </c>
      <c r="W35" s="4">
        <v>1.419330108910799E-2</v>
      </c>
      <c r="X35" s="4">
        <v>1.5510735101997852E-2</v>
      </c>
      <c r="Y35" s="4">
        <v>0.14244598150253296</v>
      </c>
      <c r="Z35" s="4">
        <v>1.9176483154296875E-2</v>
      </c>
    </row>
    <row r="36" spans="1:26" x14ac:dyDescent="0.25">
      <c r="A36" s="37"/>
      <c r="B36" s="5" t="s">
        <v>4</v>
      </c>
      <c r="C36" s="41"/>
      <c r="D36" s="16"/>
      <c r="E36" s="17"/>
      <c r="F36" s="17"/>
      <c r="G36" s="17"/>
      <c r="H36" s="17"/>
      <c r="I36" s="17"/>
      <c r="J36" s="4">
        <v>6.7946740715202633E-3</v>
      </c>
      <c r="K36" s="4">
        <v>7.6241194511931371E-3</v>
      </c>
      <c r="L36" s="4">
        <v>9.2215711405864726E-3</v>
      </c>
      <c r="M36" s="4">
        <v>5.8347430807518209E-3</v>
      </c>
      <c r="N36" s="8">
        <v>1.6344988718628883E-2</v>
      </c>
      <c r="O36" s="8">
        <v>1.3982644304633141E-2</v>
      </c>
      <c r="P36" s="8">
        <v>9.4162104651331902E-3</v>
      </c>
      <c r="Q36" s="8">
        <v>2.6750972028821707E-3</v>
      </c>
      <c r="R36" s="8">
        <v>2.3916354402899742E-2</v>
      </c>
      <c r="S36" s="8">
        <v>5.9963790590700228E-6</v>
      </c>
      <c r="T36" s="4">
        <v>1.2974414974451065E-2</v>
      </c>
      <c r="U36" s="4">
        <v>4.813504870980978E-3</v>
      </c>
      <c r="V36" s="4">
        <v>7.8855700790882111E-2</v>
      </c>
      <c r="W36" s="4">
        <v>1.6672439873218536E-2</v>
      </c>
      <c r="X36" s="4">
        <v>5.8989948593080044E-3</v>
      </c>
      <c r="Y36" s="4">
        <v>1.7964670434594154E-2</v>
      </c>
      <c r="Z36" s="4">
        <v>5.3799676243215799E-4</v>
      </c>
    </row>
    <row r="37" spans="1:26" x14ac:dyDescent="0.25">
      <c r="A37" s="37"/>
      <c r="B37" s="5" t="s">
        <v>6</v>
      </c>
      <c r="C37" s="42"/>
      <c r="D37" s="16"/>
      <c r="E37" s="17"/>
      <c r="F37" s="17"/>
      <c r="G37" s="17"/>
      <c r="H37" s="17"/>
      <c r="I37" s="17"/>
      <c r="J37" s="4">
        <v>9.800143106908658E-5</v>
      </c>
      <c r="K37" s="4">
        <v>1.4264662580206085E-4</v>
      </c>
      <c r="L37" s="4">
        <v>2.1512956182918384E-4</v>
      </c>
      <c r="M37" s="4">
        <v>9.6285032611265621E-5</v>
      </c>
      <c r="N37" s="8">
        <v>9.7852775070350617E-5</v>
      </c>
      <c r="O37" s="8">
        <v>1.2754277850035578E-4</v>
      </c>
      <c r="P37" s="8">
        <v>3.472159369266592E-5</v>
      </c>
      <c r="Q37" s="8">
        <v>3.071013907174347E-6</v>
      </c>
      <c r="R37" s="8">
        <v>1.6072831931523979E-4</v>
      </c>
      <c r="S37" s="8">
        <v>7.8908101386332419E-8</v>
      </c>
      <c r="T37" s="4">
        <v>2.5912362616509199E-5</v>
      </c>
      <c r="U37" s="4">
        <v>1.5586181689286605E-5</v>
      </c>
      <c r="V37" s="4">
        <v>6.2485976377502084E-4</v>
      </c>
      <c r="W37" s="4">
        <v>5.7106795720756054E-3</v>
      </c>
      <c r="X37" s="4">
        <v>5.8283563703298569E-4</v>
      </c>
      <c r="Y37" s="4">
        <v>7.3910423088818789E-4</v>
      </c>
      <c r="Z37" s="4">
        <v>2.528047282623902E-8</v>
      </c>
    </row>
    <row r="38" spans="1:26" x14ac:dyDescent="0.25">
      <c r="A38" s="37" t="s">
        <v>29</v>
      </c>
      <c r="B38" s="4" t="s">
        <v>19</v>
      </c>
      <c r="C38" s="40"/>
      <c r="D38" s="16"/>
      <c r="E38" s="17"/>
      <c r="F38" s="17"/>
      <c r="G38" s="17"/>
      <c r="H38" s="17"/>
      <c r="I38" s="17"/>
      <c r="J38" s="4">
        <v>4.5905841939184032E-2</v>
      </c>
      <c r="K38" s="4">
        <v>4.571463914152555E-2</v>
      </c>
      <c r="L38" s="4">
        <v>4.3910389211187159E-2</v>
      </c>
      <c r="M38" s="4">
        <v>4.2764450590769519E-2</v>
      </c>
      <c r="N38" s="8">
        <v>0.10280414670705795</v>
      </c>
      <c r="O38" s="8">
        <v>1.710357703268528E-2</v>
      </c>
      <c r="P38" s="8">
        <v>2.2610194981098175E-2</v>
      </c>
      <c r="Q38" s="8">
        <v>0.1082475557923317</v>
      </c>
      <c r="R38" s="8">
        <v>1.0189126245677471E-2</v>
      </c>
      <c r="S38" s="8">
        <v>0.39959374070167542</v>
      </c>
      <c r="T38" s="4">
        <v>6.6263347864151001E-2</v>
      </c>
      <c r="U38" s="4">
        <v>1.8198829144239426E-2</v>
      </c>
      <c r="V38" s="4">
        <v>2.8089376166462898E-2</v>
      </c>
      <c r="W38" s="4">
        <v>7.116344291716814E-3</v>
      </c>
      <c r="X38" s="4">
        <v>4.0363497100770473E-4</v>
      </c>
      <c r="Y38" s="4">
        <v>0</v>
      </c>
      <c r="Z38" s="4">
        <v>2.286598552018404E-3</v>
      </c>
    </row>
    <row r="39" spans="1:26" x14ac:dyDescent="0.25">
      <c r="A39" s="37"/>
      <c r="B39" s="4" t="s">
        <v>21</v>
      </c>
      <c r="C39" s="41"/>
      <c r="D39" s="16"/>
      <c r="E39" s="17"/>
      <c r="F39" s="17"/>
      <c r="G39" s="17"/>
      <c r="H39" s="17"/>
      <c r="I39" s="17"/>
      <c r="J39" s="4">
        <v>5.603855203259045E-2</v>
      </c>
      <c r="K39" s="4">
        <v>5.9644311725436244E-2</v>
      </c>
      <c r="L39" s="4">
        <v>7.0429578213506608E-2</v>
      </c>
      <c r="M39" s="4">
        <v>4.110955497545847E-2</v>
      </c>
      <c r="N39" s="8">
        <v>7.7809594571590424E-2</v>
      </c>
      <c r="O39" s="8">
        <v>2.2271066904067993E-2</v>
      </c>
      <c r="P39" s="8">
        <v>1.0087260976433754E-2</v>
      </c>
      <c r="Q39" s="8">
        <v>9.3263581395149231E-2</v>
      </c>
      <c r="R39" s="8">
        <v>7.6734418980777264E-3</v>
      </c>
      <c r="S39" s="8">
        <v>0.23730935156345367</v>
      </c>
      <c r="T39" s="4">
        <v>0.14142900705337524</v>
      </c>
      <c r="U39" s="4">
        <v>4.2806945741176605E-2</v>
      </c>
      <c r="V39" s="4">
        <v>2.230457728728652E-3</v>
      </c>
      <c r="W39" s="4">
        <v>0.1070382222533226</v>
      </c>
      <c r="X39" s="4">
        <v>3.4053235140163451E-5</v>
      </c>
      <c r="Y39" s="4">
        <v>0</v>
      </c>
      <c r="Z39" s="4">
        <v>0.16540122032165527</v>
      </c>
    </row>
    <row r="40" spans="1:26" x14ac:dyDescent="0.25">
      <c r="A40" s="37"/>
      <c r="B40" s="4" t="s">
        <v>13</v>
      </c>
      <c r="C40" s="41"/>
      <c r="D40" s="16"/>
      <c r="E40" s="17"/>
      <c r="F40" s="17"/>
      <c r="G40" s="17"/>
      <c r="H40" s="17"/>
      <c r="I40" s="17"/>
      <c r="J40" s="4">
        <v>2.5020272755796887E-2</v>
      </c>
      <c r="K40" s="4">
        <v>2.5385875744753088E-2</v>
      </c>
      <c r="L40" s="4">
        <v>3.1933097280081993E-2</v>
      </c>
      <c r="M40" s="4">
        <v>1.3222670901303328E-2</v>
      </c>
      <c r="N40" s="8">
        <v>2.4279771372675896E-2</v>
      </c>
      <c r="O40" s="8">
        <v>3.2199076376855373E-3</v>
      </c>
      <c r="P40" s="8">
        <v>8.1650406355038285E-4</v>
      </c>
      <c r="Q40" s="8">
        <v>2.5349590927362442E-2</v>
      </c>
      <c r="R40" s="8">
        <v>1.5015331155154854E-4</v>
      </c>
      <c r="S40" s="8">
        <v>3.6096397787332535E-2</v>
      </c>
      <c r="T40" s="4">
        <v>0.1288173645734787</v>
      </c>
      <c r="U40" s="4">
        <v>1.5276853227987885E-3</v>
      </c>
      <c r="V40" s="4">
        <v>1.4198231510818005E-3</v>
      </c>
      <c r="W40" s="4">
        <v>7.7491546981036663E-3</v>
      </c>
      <c r="X40" s="4">
        <v>1.5057357813930139E-6</v>
      </c>
      <c r="Y40" s="4">
        <v>0</v>
      </c>
      <c r="Z40" s="4">
        <v>1.4464978128671646E-2</v>
      </c>
    </row>
    <row r="41" spans="1:26" x14ac:dyDescent="0.25">
      <c r="A41" s="37"/>
      <c r="B41" s="4" t="s">
        <v>14</v>
      </c>
      <c r="C41" s="42"/>
      <c r="D41" s="16"/>
      <c r="E41" s="17"/>
      <c r="F41" s="17"/>
      <c r="G41" s="17"/>
      <c r="H41" s="17"/>
      <c r="I41" s="17"/>
      <c r="J41" s="4">
        <v>0.17394452316665512</v>
      </c>
      <c r="K41" s="4">
        <v>0.17112915994130534</v>
      </c>
      <c r="L41" s="4">
        <v>0.17568399011369346</v>
      </c>
      <c r="M41" s="4">
        <v>0.13813756273296982</v>
      </c>
      <c r="N41" s="8">
        <v>0.23505286872386932</v>
      </c>
      <c r="O41" s="8">
        <v>1.0605891235172749E-2</v>
      </c>
      <c r="P41" s="8">
        <v>5.8766412548720837E-3</v>
      </c>
      <c r="Q41" s="8">
        <v>4.8629764467477798E-2</v>
      </c>
      <c r="R41" s="8">
        <v>4.5145438052713871E-3</v>
      </c>
      <c r="S41" s="8">
        <v>0.20714522898197174</v>
      </c>
      <c r="T41" s="4">
        <v>2.4345085620880127</v>
      </c>
      <c r="U41" s="4">
        <v>1.0036184452474117E-2</v>
      </c>
      <c r="V41" s="4">
        <v>1.8191957846283913E-2</v>
      </c>
      <c r="W41" s="4">
        <v>4.17325459420681E-2</v>
      </c>
      <c r="X41" s="4">
        <v>1.8575869944470469E-6</v>
      </c>
      <c r="Y41" s="4">
        <v>0</v>
      </c>
      <c r="Z41" s="4">
        <v>0.27498534321784973</v>
      </c>
    </row>
    <row r="42" spans="1:26" ht="15.6" x14ac:dyDescent="0.25">
      <c r="A42" s="6" t="s">
        <v>16</v>
      </c>
      <c r="B42" s="4" t="s">
        <v>3</v>
      </c>
      <c r="C42" s="16"/>
      <c r="D42" s="16"/>
      <c r="E42" s="17"/>
      <c r="F42" s="17"/>
      <c r="G42" s="17"/>
      <c r="H42" s="17"/>
      <c r="I42" s="17"/>
      <c r="J42" s="4">
        <v>5.1148527075546013E-2</v>
      </c>
      <c r="K42" s="4">
        <v>5.0511844501815985E-2</v>
      </c>
      <c r="L42" s="4">
        <v>5.3611503702323773E-2</v>
      </c>
      <c r="M42" s="4">
        <v>4.8085727620715793E-2</v>
      </c>
      <c r="N42" s="8">
        <v>0.15225359797477722</v>
      </c>
      <c r="O42" s="8">
        <v>0.39313393831253052</v>
      </c>
      <c r="P42" s="8">
        <v>8.1451557576656342E-2</v>
      </c>
      <c r="Q42" s="8">
        <v>0.49089008569717407</v>
      </c>
      <c r="R42" s="8">
        <v>2.2965585812926292E-2</v>
      </c>
      <c r="S42" s="8">
        <v>2.0174863338470459</v>
      </c>
      <c r="T42" s="4">
        <v>2.8013129234313965</v>
      </c>
      <c r="U42" s="4">
        <v>0.21442319452762604</v>
      </c>
      <c r="V42" s="4">
        <v>3.2340291887521744E-2</v>
      </c>
      <c r="W42" s="4">
        <v>0.10775484889745712</v>
      </c>
      <c r="X42" s="4">
        <v>6.3109155744314194E-3</v>
      </c>
      <c r="Y42" s="4">
        <v>0</v>
      </c>
      <c r="Z42" s="4">
        <v>0.30418089032173157</v>
      </c>
    </row>
    <row r="43" spans="1:26" ht="15.6" x14ac:dyDescent="0.25">
      <c r="A43" s="6" t="s">
        <v>17</v>
      </c>
      <c r="B43" s="4" t="s">
        <v>3</v>
      </c>
      <c r="C43" s="16"/>
      <c r="D43" s="16"/>
      <c r="E43" s="17"/>
      <c r="F43" s="17"/>
      <c r="G43" s="17"/>
      <c r="H43" s="17"/>
      <c r="I43" s="17"/>
      <c r="J43" s="4">
        <v>1.0347144473212138</v>
      </c>
      <c r="K43" s="4">
        <v>0.97390805950180703</v>
      </c>
      <c r="L43" s="4">
        <v>0.97311343300039366</v>
      </c>
      <c r="M43" s="4">
        <v>0.96645385705280018</v>
      </c>
      <c r="N43" s="8">
        <v>0.69496530294418335</v>
      </c>
      <c r="O43" s="8">
        <v>2.9817991256713867</v>
      </c>
      <c r="P43" s="8">
        <v>14.37485408782959</v>
      </c>
      <c r="Q43" s="8">
        <v>2.1934010982513428</v>
      </c>
      <c r="R43" s="8">
        <v>6.8082847595214844</v>
      </c>
      <c r="S43" s="8">
        <v>0.39073759317398071</v>
      </c>
      <c r="T43" s="4">
        <v>2.8030877113342285</v>
      </c>
      <c r="U43" s="4">
        <v>0.98498129844665527</v>
      </c>
      <c r="V43" s="4">
        <v>5.5810909271240234</v>
      </c>
      <c r="W43" s="4">
        <v>0.73035788536071777</v>
      </c>
      <c r="X43" s="4">
        <v>0.72933149337768555</v>
      </c>
      <c r="Y43" s="4">
        <v>0.25623559951782227</v>
      </c>
      <c r="Z43" s="4">
        <v>1.3043407201766968</v>
      </c>
    </row>
    <row r="44" spans="1:26" ht="15.6" x14ac:dyDescent="0.25">
      <c r="A44" s="6" t="s">
        <v>30</v>
      </c>
      <c r="B44" s="4" t="s">
        <v>3</v>
      </c>
      <c r="C44" s="16"/>
      <c r="D44" s="16"/>
      <c r="E44" s="17"/>
      <c r="F44" s="17"/>
      <c r="G44" s="17"/>
      <c r="H44" s="17"/>
      <c r="I44" s="17"/>
      <c r="J44" s="4">
        <v>0.36328011309369784</v>
      </c>
      <c r="K44" s="4">
        <v>0.33190624729853319</v>
      </c>
      <c r="L44" s="4">
        <v>0.31817918216494173</v>
      </c>
      <c r="M44" s="4">
        <v>0.33962362738761637</v>
      </c>
      <c r="N44" s="8">
        <v>0.46376147866249084</v>
      </c>
      <c r="O44" s="8">
        <v>0.66021925210952759</v>
      </c>
      <c r="P44" s="8">
        <v>0.65006232261657715</v>
      </c>
      <c r="Q44" s="8">
        <v>1.8303642272949219</v>
      </c>
      <c r="R44" s="8">
        <v>0.98841011524200439</v>
      </c>
      <c r="S44" s="8">
        <v>2.22841477394104</v>
      </c>
      <c r="T44" s="4">
        <v>0.81643527746200562</v>
      </c>
      <c r="U44" s="4">
        <v>0.72097200155258179</v>
      </c>
      <c r="V44" s="4">
        <v>0.14096149802207947</v>
      </c>
      <c r="W44" s="4">
        <v>0.37182879447937012</v>
      </c>
      <c r="X44" s="4">
        <v>0.45726272463798523</v>
      </c>
      <c r="Y44" s="4">
        <v>4.1662267904030159E-5</v>
      </c>
      <c r="Z44" s="4">
        <v>1.1140152215957642</v>
      </c>
    </row>
    <row r="45" spans="1:26" ht="15.6" x14ac:dyDescent="0.25">
      <c r="A45" s="15" t="s">
        <v>62</v>
      </c>
      <c r="J45" s="11">
        <f t="shared" ref="J45:M45" si="0">SUM(J3:J44)</f>
        <v>11.453044985473964</v>
      </c>
      <c r="K45" s="11">
        <f t="shared" si="0"/>
        <v>12.57106915497606</v>
      </c>
      <c r="L45" s="11">
        <f t="shared" si="0"/>
        <v>14.627160174473618</v>
      </c>
      <c r="M45" s="11">
        <f t="shared" si="0"/>
        <v>10.316297287401099</v>
      </c>
      <c r="N45" s="11">
        <f>SUM(N3:N44)</f>
        <v>9.4185118405512185</v>
      </c>
      <c r="O45" s="11">
        <f t="shared" ref="O45:U45" si="1">SUM(O3:O44)</f>
        <v>6.5604896964255204</v>
      </c>
      <c r="P45" s="11">
        <f t="shared" si="1"/>
        <v>18.908836148113323</v>
      </c>
      <c r="Q45" s="11">
        <f t="shared" si="1"/>
        <v>16.740393960411438</v>
      </c>
      <c r="R45" s="11">
        <f t="shared" si="1"/>
        <v>9.6901462140863259</v>
      </c>
      <c r="S45" s="11">
        <f t="shared" si="1"/>
        <v>11.820495089007892</v>
      </c>
      <c r="T45" s="11">
        <f t="shared" si="1"/>
        <v>22.525173892434658</v>
      </c>
      <c r="U45" s="11">
        <f t="shared" si="1"/>
        <v>3.3976366187939675</v>
      </c>
      <c r="V45" s="11">
        <f>SUM(V3:V44)</f>
        <v>18.880486790345458</v>
      </c>
      <c r="W45" s="11">
        <f>SUM(W3:W44)</f>
        <v>5.299322807265753</v>
      </c>
      <c r="X45" s="11">
        <f>SUM(X3:X44)</f>
        <v>1.4903962708129512</v>
      </c>
      <c r="Y45" s="11">
        <f>SUM(Y3:Y44)</f>
        <v>14.702693903222666</v>
      </c>
      <c r="Z45" s="11">
        <f>SUM(Z3:Z44)</f>
        <v>13.530170856077392</v>
      </c>
    </row>
  </sheetData>
  <mergeCells count="28">
    <mergeCell ref="A20:A22"/>
    <mergeCell ref="C20:C22"/>
    <mergeCell ref="A35:A37"/>
    <mergeCell ref="C35:C37"/>
    <mergeCell ref="A38:A41"/>
    <mergeCell ref="C38:C41"/>
    <mergeCell ref="A23:A25"/>
    <mergeCell ref="C23:C25"/>
    <mergeCell ref="A26:A31"/>
    <mergeCell ref="C26:C31"/>
    <mergeCell ref="A32:A34"/>
    <mergeCell ref="C32:C34"/>
    <mergeCell ref="T1:Z1"/>
    <mergeCell ref="A11:A16"/>
    <mergeCell ref="C11:C16"/>
    <mergeCell ref="A17:A19"/>
    <mergeCell ref="C17:C19"/>
    <mergeCell ref="N1:S1"/>
    <mergeCell ref="A3:A7"/>
    <mergeCell ref="C3:C7"/>
    <mergeCell ref="A8:A10"/>
    <mergeCell ref="C8:C10"/>
    <mergeCell ref="A1:A2"/>
    <mergeCell ref="B1:B2"/>
    <mergeCell ref="C1:C2"/>
    <mergeCell ref="D1:E1"/>
    <mergeCell ref="F1:I1"/>
    <mergeCell ref="J1:M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8ED4-95ED-4296-BCCD-A7D6B08365CF}">
  <dimension ref="A1:J17"/>
  <sheetViews>
    <sheetView zoomScale="145" zoomScaleNormal="145" workbookViewId="0">
      <selection activeCell="B15" sqref="B15"/>
    </sheetView>
  </sheetViews>
  <sheetFormatPr defaultRowHeight="13.8" x14ac:dyDescent="0.25"/>
  <cols>
    <col min="1" max="1" width="20.44140625" customWidth="1"/>
    <col min="2" max="2" width="9.6640625" customWidth="1"/>
    <col min="3" max="3" width="8.33203125" customWidth="1"/>
    <col min="4" max="4" width="11.44140625" customWidth="1"/>
    <col min="5" max="5" width="11.77734375" customWidth="1"/>
    <col min="6" max="6" width="11.88671875" customWidth="1"/>
    <col min="7" max="7" width="10.77734375" customWidth="1"/>
    <col min="8" max="8" width="10.109375" customWidth="1"/>
    <col min="9" max="9" width="13.77734375" customWidth="1"/>
    <col min="10" max="10" width="12.109375" customWidth="1"/>
  </cols>
  <sheetData>
    <row r="1" spans="1:10" ht="34.5" customHeight="1" x14ac:dyDescent="0.25">
      <c r="A1" s="43" t="s">
        <v>69</v>
      </c>
      <c r="B1" s="43" t="s">
        <v>76</v>
      </c>
      <c r="C1" s="44" t="s">
        <v>77</v>
      </c>
      <c r="D1" s="44" t="s">
        <v>78</v>
      </c>
      <c r="E1" s="44" t="s">
        <v>79</v>
      </c>
      <c r="F1" s="44" t="s">
        <v>88</v>
      </c>
      <c r="G1" s="43" t="s">
        <v>90</v>
      </c>
      <c r="H1" s="43" t="s">
        <v>91</v>
      </c>
      <c r="I1" s="43" t="s">
        <v>70</v>
      </c>
      <c r="J1" s="43" t="s">
        <v>71</v>
      </c>
    </row>
    <row r="2" spans="1:10" ht="38.25" customHeight="1" x14ac:dyDescent="0.25">
      <c r="A2" s="43"/>
      <c r="B2" s="43"/>
      <c r="C2" s="45"/>
      <c r="D2" s="45"/>
      <c r="E2" s="45"/>
      <c r="F2" s="45"/>
      <c r="G2" s="43"/>
      <c r="H2" s="43"/>
      <c r="I2" s="43"/>
      <c r="J2" s="43"/>
    </row>
    <row r="3" spans="1:10" ht="14.25" customHeight="1" x14ac:dyDescent="0.25">
      <c r="A3" s="5" t="s">
        <v>64</v>
      </c>
      <c r="B3" s="23">
        <v>0.57906666562369213</v>
      </c>
      <c r="C3" s="23">
        <v>0.39798823518115861</v>
      </c>
      <c r="D3" s="23">
        <v>0.59879231986078274</v>
      </c>
      <c r="E3" s="23">
        <v>0.50965004912838474</v>
      </c>
      <c r="F3" s="18">
        <f>AVERAGE(Quantity!E3:E7)/1000000</f>
        <v>3.1840956859336966</v>
      </c>
      <c r="G3" s="18">
        <f>AVERAGE(Quantity!I3:I7)</f>
        <v>2.2109889812998667</v>
      </c>
      <c r="H3" s="18">
        <f>SUM(Quantity!M3:M7)/1000000</f>
        <v>26.306070999999999</v>
      </c>
      <c r="I3" s="18">
        <f>SUM(Quantity!N3:S7)/1000000</f>
        <v>73.597657072198871</v>
      </c>
      <c r="J3" s="18">
        <f>SUM(Quantity!T3:Z7)/1000000</f>
        <v>5.8644351394517722</v>
      </c>
    </row>
    <row r="4" spans="1:10" x14ac:dyDescent="0.25">
      <c r="A4" s="5" t="s">
        <v>65</v>
      </c>
      <c r="B4" s="23">
        <v>0.5624877839079514</v>
      </c>
      <c r="C4" s="23">
        <v>0.48959610583184565</v>
      </c>
      <c r="D4" s="23">
        <v>0.46719802504820346</v>
      </c>
      <c r="E4" s="23">
        <v>0.5484520004814587</v>
      </c>
      <c r="F4" s="18">
        <f>AVERAGE(Quantity!E8:E10)/1000000</f>
        <v>0.70241504774851993</v>
      </c>
      <c r="G4" s="18">
        <f>AVERAGE(Quantity!I8:I10)</f>
        <v>11.473718354091901</v>
      </c>
      <c r="H4" s="18">
        <f>SUM(Quantity!M8:M10)/1000000</f>
        <v>3.9169299999999998</v>
      </c>
      <c r="I4" s="18">
        <f>SUM(Quantity!N8:S10)/1000000</f>
        <v>31.045228861328123</v>
      </c>
      <c r="J4" s="18">
        <f>SUM(Quantity!T8:Z10)/1000000</f>
        <v>1.1944081454229354</v>
      </c>
    </row>
    <row r="5" spans="1:10" x14ac:dyDescent="0.25">
      <c r="A5" s="5" t="s">
        <v>66</v>
      </c>
      <c r="B5" s="23">
        <v>0.66026253390762502</v>
      </c>
      <c r="C5" s="23">
        <v>0.43658499103830212</v>
      </c>
      <c r="D5" s="23">
        <v>0.76004175701014332</v>
      </c>
      <c r="E5" s="23">
        <v>0.50187317514876928</v>
      </c>
      <c r="F5" s="18">
        <f>AVERAGE(Quantity!E11:E16)/1000000</f>
        <v>1.5122399391207286</v>
      </c>
      <c r="G5" s="18">
        <f>AVERAGE(Quantity!I11:I16)</f>
        <v>38.896809714141632</v>
      </c>
      <c r="H5" s="18">
        <f>SUM(Quantity!M11:M16)/1000000</f>
        <v>376.62379399999998</v>
      </c>
      <c r="I5" s="18">
        <f>SUM(Quantity!N11:S16)/1000000</f>
        <v>390.8854624419327</v>
      </c>
      <c r="J5" s="18">
        <f>SUM(Quantity!T11:Z16)/1000000</f>
        <v>195.68046508755137</v>
      </c>
    </row>
    <row r="6" spans="1:10" x14ac:dyDescent="0.25">
      <c r="A6" s="5" t="s">
        <v>24</v>
      </c>
      <c r="B6" s="23">
        <v>0.64116428570083261</v>
      </c>
      <c r="C6" s="23">
        <v>0.27348571709245034</v>
      </c>
      <c r="D6" s="23">
        <v>0.71619071447647531</v>
      </c>
      <c r="E6" s="23">
        <v>0.64435693947019901</v>
      </c>
      <c r="F6" s="18">
        <f>AVERAGE(Quantity!E17:E19)/1000000</f>
        <v>2.1087506167270385</v>
      </c>
      <c r="G6" s="18">
        <f>AVERAGE(Quantity!I17:I19)</f>
        <v>15.138413524283129</v>
      </c>
      <c r="H6" s="18">
        <f>SUM(Quantity!M17:M19)/1000000</f>
        <v>15.496015999999999</v>
      </c>
      <c r="I6" s="18">
        <f>SUM(Quantity!N17:S19)/1000000</f>
        <v>11.911474053375244</v>
      </c>
      <c r="J6" s="18">
        <f>SUM(Quantity!T17:Z19)/1000000</f>
        <v>0.47764829856872559</v>
      </c>
    </row>
    <row r="7" spans="1:10" x14ac:dyDescent="0.25">
      <c r="A7" s="5" t="s">
        <v>33</v>
      </c>
      <c r="B7" s="23">
        <v>0.70513794416709596</v>
      </c>
      <c r="C7" s="23">
        <v>0.57466206532138531</v>
      </c>
      <c r="D7" s="23">
        <v>0.71784860769163272</v>
      </c>
      <c r="E7" s="23">
        <v>0.49669176469427828</v>
      </c>
      <c r="F7" s="18">
        <f>AVERAGE(Quantity!E20:E22)/1000000</f>
        <v>3.3494674720265518</v>
      </c>
      <c r="G7" s="18">
        <f>AVERAGE(Quantity!I20:I22)</f>
        <v>21.683418256484686</v>
      </c>
      <c r="H7" s="18">
        <f>SUM(Quantity!M20:M22)/1000000</f>
        <v>183.047833</v>
      </c>
      <c r="I7" s="18">
        <f>SUM(Quantity!N20:S22)/1000000</f>
        <v>387.14288219140627</v>
      </c>
      <c r="J7" s="18">
        <f>SUM(Quantity!T20:Z22)/1000000</f>
        <v>81.356794358085153</v>
      </c>
    </row>
    <row r="8" spans="1:10" x14ac:dyDescent="0.25">
      <c r="A8" s="5" t="s">
        <v>26</v>
      </c>
      <c r="B8" s="23">
        <v>0.68222808959483494</v>
      </c>
      <c r="C8" s="23">
        <v>0.38786450836194214</v>
      </c>
      <c r="D8" s="23">
        <v>0.75408795216089508</v>
      </c>
      <c r="E8" s="23">
        <v>0.57239584394565757</v>
      </c>
      <c r="F8" s="18">
        <f>AVERAGE(Quantity!E23:E25)/1000000</f>
        <v>1.9271643002669467</v>
      </c>
      <c r="G8" s="18">
        <f>AVERAGE(Quantity!I23:I25)</f>
        <v>30.768164632617196</v>
      </c>
      <c r="H8" s="18">
        <f>SUM(Quantity!M23:M25)/1000000</f>
        <v>7.397653</v>
      </c>
      <c r="I8" s="18">
        <f>SUM(Quantity!N23:S25)/1000000</f>
        <v>47.411783658447263</v>
      </c>
      <c r="J8" s="18">
        <f>SUM(Quantity!T23:Z25)/1000000</f>
        <v>7.0277462593269346</v>
      </c>
    </row>
    <row r="9" spans="1:10" x14ac:dyDescent="0.25">
      <c r="A9" s="5" t="s">
        <v>67</v>
      </c>
      <c r="B9" s="23">
        <v>0.72417667960542442</v>
      </c>
      <c r="C9" s="23">
        <v>0.40014461369906262</v>
      </c>
      <c r="D9" s="23">
        <v>0.76957045533387358</v>
      </c>
      <c r="E9" s="23">
        <v>0.59561946967902701</v>
      </c>
      <c r="F9" s="18">
        <f>AVERAGE(Quantity!E26:E31)/1000000</f>
        <v>0.81975640108754688</v>
      </c>
      <c r="G9" s="18">
        <f>AVERAGE(Quantity!I26:I31)</f>
        <v>22.724488442233454</v>
      </c>
      <c r="H9" s="18">
        <f>SUM(Quantity!M26:M31)/1000000</f>
        <v>18.936975</v>
      </c>
      <c r="I9" s="18">
        <f>SUM(Quantity!N26:S31)/1000000</f>
        <v>109.89960999732828</v>
      </c>
      <c r="J9" s="18">
        <f>SUM(Quantity!T26:Z31)/1000000</f>
        <v>27.418420143942118</v>
      </c>
    </row>
    <row r="10" spans="1:10" x14ac:dyDescent="0.25">
      <c r="A10" s="5" t="s">
        <v>28</v>
      </c>
      <c r="B10" s="23">
        <v>0.62805731765576578</v>
      </c>
      <c r="C10" s="23">
        <v>0.6080024215211739</v>
      </c>
      <c r="D10" s="23">
        <v>0.58835747202645983</v>
      </c>
      <c r="E10" s="23">
        <v>0.42285508092155899</v>
      </c>
      <c r="F10" s="18">
        <f>AVERAGE(Quantity!E32:E34)/1000000</f>
        <v>2.0540238706229652</v>
      </c>
      <c r="G10" s="18">
        <f>AVERAGE(Quantity!I32:I34)</f>
        <v>8.5883144848920931</v>
      </c>
      <c r="H10" s="18">
        <f>SUM(Quantity!M32:M34)/1000000</f>
        <v>12.164631</v>
      </c>
      <c r="I10" s="18">
        <f>SUM(Quantity!N32:S34)/1000000</f>
        <v>36.209699027065277</v>
      </c>
      <c r="J10" s="18">
        <f>SUM(Quantity!T32:Z34)/1000000</f>
        <v>5.0022485754746198</v>
      </c>
    </row>
    <row r="11" spans="1:10" x14ac:dyDescent="0.25">
      <c r="A11" s="5" t="s">
        <v>9</v>
      </c>
      <c r="B11" s="24">
        <v>0.77339833708348693</v>
      </c>
      <c r="C11" s="23">
        <v>0.46299853104049715</v>
      </c>
      <c r="D11" s="23">
        <v>0.55526028809016015</v>
      </c>
      <c r="E11" s="23">
        <v>0.78119317715316605</v>
      </c>
      <c r="F11" s="18">
        <f>AVERAGE(Quantity!E35:E37)/1000000</f>
        <v>0.84686948991183064</v>
      </c>
      <c r="G11" s="18">
        <f>AVERAGE(Quantity!I35:I37)</f>
        <v>33.679042968588725</v>
      </c>
      <c r="H11" s="18">
        <f>SUM(Quantity!M35:M37)/1000000</f>
        <v>1.076584</v>
      </c>
      <c r="I11" s="18">
        <f>SUM(Quantity!N35:S37)/1000000</f>
        <v>16.137132013838528</v>
      </c>
      <c r="J11" s="18">
        <f>SUM(Quantity!T35:Z37)/1000000</f>
        <v>3.0969005060148089</v>
      </c>
    </row>
    <row r="12" spans="1:10" x14ac:dyDescent="0.25">
      <c r="A12" s="5" t="s">
        <v>29</v>
      </c>
      <c r="B12" s="23">
        <v>0.46168128674956871</v>
      </c>
      <c r="C12" s="23">
        <v>0.32868707456665258</v>
      </c>
      <c r="D12" s="23">
        <v>0.49942728968253131</v>
      </c>
      <c r="E12" s="23">
        <v>0.49579835866436583</v>
      </c>
      <c r="F12" s="18">
        <f>AVERAGE(Quantity!E38:E41)/1000000</f>
        <v>1.820797454797219</v>
      </c>
      <c r="G12" s="18">
        <f>AVERAGE(Quantity!I38:I41)</f>
        <v>12.337961159373517</v>
      </c>
      <c r="H12" s="18">
        <f>SUM(Quantity!M38:M41)/1000000</f>
        <v>17.385120000000001</v>
      </c>
      <c r="I12" s="18">
        <f>SUM(Quantity!N38:S41)/1000000</f>
        <v>40.514355596191407</v>
      </c>
      <c r="J12" s="18">
        <f>SUM(Quantity!T38:Z41)/1000000</f>
        <v>4.7058491541137695</v>
      </c>
    </row>
    <row r="13" spans="1:10" x14ac:dyDescent="0.25">
      <c r="A13" s="5" t="s">
        <v>16</v>
      </c>
      <c r="B13" s="23">
        <v>0.77936675362091923</v>
      </c>
      <c r="C13" s="23">
        <v>0.82574883583409286</v>
      </c>
      <c r="D13" s="23">
        <v>0.35484083980043629</v>
      </c>
      <c r="E13" s="23">
        <v>0.7412853739149271</v>
      </c>
      <c r="F13" s="18">
        <f>AVERAGE(Quantity!E42)/1000000</f>
        <v>2.8514452335665115</v>
      </c>
      <c r="G13" s="18">
        <f>AVERAGE(Quantity!I42)</f>
        <v>39.951368352771652</v>
      </c>
      <c r="H13" s="18">
        <f>SUM(Quantity!M42)/1000000</f>
        <v>3.5538029999999998</v>
      </c>
      <c r="I13" s="18">
        <f>SUM(Quantity!N42:S42)/1000000</f>
        <v>142.15046381249999</v>
      </c>
      <c r="J13" s="18">
        <f>SUM(Quantity!T42:Z42)/1000000</f>
        <v>4.6111592099609373</v>
      </c>
    </row>
    <row r="14" spans="1:10" x14ac:dyDescent="0.25">
      <c r="A14" s="5" t="s">
        <v>68</v>
      </c>
      <c r="B14" s="23">
        <v>0.60852156214850739</v>
      </c>
      <c r="C14" s="23">
        <v>0.43147778565804651</v>
      </c>
      <c r="D14" s="23">
        <v>0.67404795076261648</v>
      </c>
      <c r="E14" s="23">
        <v>0.52576553451981967</v>
      </c>
      <c r="F14" s="18">
        <f>AVERAGE(Quantity!E43)/1000000</f>
        <v>0.74604402412610127</v>
      </c>
      <c r="G14" s="18">
        <f>AVERAGE(Quantity!I43)</f>
        <v>18.517176642419592</v>
      </c>
      <c r="H14" s="18">
        <f>SUM(Quantity!M43)/1000000</f>
        <v>71.426321000000002</v>
      </c>
      <c r="I14" s="18">
        <f>SUM(Quantity!N43:S43)/1000000</f>
        <v>1139.2014395000001</v>
      </c>
      <c r="J14" s="18">
        <f>SUM(Quantity!T43:Z43)/1000000</f>
        <v>50.8647247265625</v>
      </c>
    </row>
    <row r="15" spans="1:10" x14ac:dyDescent="0.25">
      <c r="A15" s="5" t="s">
        <v>30</v>
      </c>
      <c r="B15" s="23">
        <v>0.84149376012308919</v>
      </c>
      <c r="C15" s="23">
        <v>0.63425409853775072</v>
      </c>
      <c r="D15" s="23">
        <v>0.71576906688516451</v>
      </c>
      <c r="E15" s="23">
        <v>0.65567504371382967</v>
      </c>
      <c r="F15" s="18">
        <f>AVERAGE(Quantity!E44)/1000000</f>
        <v>0.65647306307293474</v>
      </c>
      <c r="G15" s="18">
        <f>AVERAGE(Quantity!I44)</f>
        <v>37.360038312276522</v>
      </c>
      <c r="H15" s="18">
        <f>SUM(Quantity!M44)/1000000</f>
        <v>25.100076999999999</v>
      </c>
      <c r="I15" s="18">
        <f>SUM(Quantity!N44:S44)/1000000</f>
        <v>257.62768299999999</v>
      </c>
      <c r="J15" s="18">
        <f>SUM(Quantity!T44:Z44)/1000000</f>
        <v>12.517165715270997</v>
      </c>
    </row>
    <row r="16" spans="1:10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</row>
    <row r="17" spans="1:10" x14ac:dyDescent="0.25">
      <c r="A17" s="5" t="s">
        <v>73</v>
      </c>
      <c r="B17" s="20"/>
      <c r="C17" s="20"/>
      <c r="D17" s="20"/>
      <c r="E17" s="20"/>
      <c r="F17" s="20"/>
      <c r="G17" s="20"/>
      <c r="H17" s="21">
        <f>Percentage!M45</f>
        <v>10.316297287401099</v>
      </c>
      <c r="I17" s="21">
        <f>AVERAGE(Percentage!N45:S45)</f>
        <v>12.189812158099286</v>
      </c>
      <c r="J17" s="21">
        <f>AVERAGE(Percentage!T45:Z45)</f>
        <v>11.403697305564693</v>
      </c>
    </row>
  </sheetData>
  <mergeCells count="10">
    <mergeCell ref="I1:I2"/>
    <mergeCell ref="J1:J2"/>
    <mergeCell ref="A1:A2"/>
    <mergeCell ref="B1:B2"/>
    <mergeCell ref="G1:G2"/>
    <mergeCell ref="H1:H2"/>
    <mergeCell ref="D1:D2"/>
    <mergeCell ref="E1:E2"/>
    <mergeCell ref="C1:C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50B2-6548-440C-80AC-E7E6613A7E8A}">
  <dimension ref="A1:AA46"/>
  <sheetViews>
    <sheetView zoomScale="145" zoomScaleNormal="145" workbookViewId="0">
      <selection activeCell="B20" sqref="B20"/>
    </sheetView>
  </sheetViews>
  <sheetFormatPr defaultRowHeight="13.8" x14ac:dyDescent="0.25"/>
  <cols>
    <col min="1" max="1" width="12.6640625" style="25" bestFit="1" customWidth="1"/>
    <col min="2" max="2" width="12" style="25" customWidth="1"/>
    <col min="3" max="3" width="11.77734375" style="25" customWidth="1"/>
    <col min="4" max="4" width="13.33203125" style="25" customWidth="1"/>
    <col min="5" max="5" width="13.109375" style="25" customWidth="1"/>
    <col min="6" max="6" width="12.44140625" customWidth="1"/>
    <col min="7" max="7" width="7.88671875" customWidth="1"/>
    <col min="8" max="8" width="7.33203125" customWidth="1"/>
    <col min="9" max="9" width="7.109375" customWidth="1"/>
    <col min="10" max="10" width="7.21875" customWidth="1"/>
    <col min="11" max="11" width="7.6640625" customWidth="1"/>
    <col min="12" max="14" width="8.109375" bestFit="1" customWidth="1"/>
    <col min="15" max="15" width="6.44140625" customWidth="1"/>
    <col min="16" max="16" width="9.44140625" customWidth="1"/>
    <col min="17" max="17" width="6.21875" customWidth="1"/>
    <col min="18" max="18" width="6.33203125" customWidth="1"/>
    <col min="19" max="19" width="6.88671875" bestFit="1" customWidth="1"/>
    <col min="20" max="20" width="6.6640625" customWidth="1"/>
    <col min="21" max="21" width="11" bestFit="1" customWidth="1"/>
    <col min="22" max="23" width="12.109375" bestFit="1" customWidth="1"/>
    <col min="24" max="25" width="11" bestFit="1" customWidth="1"/>
    <col min="26" max="26" width="13.109375" bestFit="1" customWidth="1"/>
    <col min="27" max="27" width="12.109375" bestFit="1" customWidth="1"/>
  </cols>
  <sheetData>
    <row r="1" spans="1:27" s="28" customFormat="1" ht="28.5" customHeight="1" x14ac:dyDescent="0.25">
      <c r="A1" s="44" t="s">
        <v>75</v>
      </c>
      <c r="B1" s="44" t="s">
        <v>76</v>
      </c>
      <c r="C1" s="44" t="s">
        <v>77</v>
      </c>
      <c r="D1" s="44" t="s">
        <v>78</v>
      </c>
      <c r="E1" s="44" t="s">
        <v>79</v>
      </c>
      <c r="F1" s="47" t="s">
        <v>89</v>
      </c>
      <c r="G1" s="46" t="s">
        <v>54</v>
      </c>
      <c r="H1" s="46"/>
      <c r="I1" s="46"/>
      <c r="J1" s="46"/>
      <c r="K1" s="46" t="s">
        <v>72</v>
      </c>
      <c r="L1" s="46"/>
      <c r="M1" s="46"/>
      <c r="N1" s="46"/>
      <c r="O1" s="46" t="s">
        <v>70</v>
      </c>
      <c r="P1" s="46"/>
      <c r="Q1" s="46"/>
      <c r="R1" s="46"/>
      <c r="S1" s="46"/>
      <c r="T1" s="46"/>
      <c r="U1" s="46" t="s">
        <v>51</v>
      </c>
      <c r="V1" s="46"/>
      <c r="W1" s="46"/>
      <c r="X1" s="46"/>
      <c r="Y1" s="46"/>
      <c r="Z1" s="46"/>
      <c r="AA1" s="46"/>
    </row>
    <row r="2" spans="1:27" s="28" customFormat="1" ht="36" customHeight="1" x14ac:dyDescent="0.25">
      <c r="A2" s="45"/>
      <c r="B2" s="45"/>
      <c r="C2" s="45"/>
      <c r="D2" s="45"/>
      <c r="E2" s="45"/>
      <c r="F2" s="48"/>
      <c r="G2" s="30" t="s">
        <v>34</v>
      </c>
      <c r="H2" s="30" t="s">
        <v>35</v>
      </c>
      <c r="I2" s="30" t="s">
        <v>36</v>
      </c>
      <c r="J2" s="30" t="s">
        <v>37</v>
      </c>
      <c r="K2" s="30" t="s">
        <v>34</v>
      </c>
      <c r="L2" s="30" t="s">
        <v>35</v>
      </c>
      <c r="M2" s="30" t="s">
        <v>36</v>
      </c>
      <c r="N2" s="30" t="s">
        <v>37</v>
      </c>
      <c r="O2" s="30" t="s">
        <v>38</v>
      </c>
      <c r="P2" s="30" t="s">
        <v>39</v>
      </c>
      <c r="Q2" s="30" t="s">
        <v>40</v>
      </c>
      <c r="R2" s="30" t="s">
        <v>41</v>
      </c>
      <c r="S2" s="30" t="s">
        <v>42</v>
      </c>
      <c r="T2" s="30" t="s">
        <v>43</v>
      </c>
      <c r="U2" s="30" t="s">
        <v>44</v>
      </c>
      <c r="V2" s="30" t="s">
        <v>45</v>
      </c>
      <c r="W2" s="30" t="s">
        <v>46</v>
      </c>
      <c r="X2" s="30" t="s">
        <v>47</v>
      </c>
      <c r="Y2" s="30" t="s">
        <v>48</v>
      </c>
      <c r="Z2" s="30" t="s">
        <v>49</v>
      </c>
      <c r="AA2" s="30" t="s">
        <v>50</v>
      </c>
    </row>
    <row r="3" spans="1:27" x14ac:dyDescent="0.25">
      <c r="A3" s="4" t="s">
        <v>12</v>
      </c>
      <c r="B3" s="31">
        <v>0.58221417309866852</v>
      </c>
      <c r="C3" s="31">
        <v>0.22884295223254011</v>
      </c>
      <c r="D3" s="31">
        <v>0.74752116940439539</v>
      </c>
      <c r="E3" s="31">
        <v>0.57090733142525829</v>
      </c>
      <c r="F3" s="29">
        <f>AVERAGE(Quantity!E3,Quantity!E17,Quantity!E20,Quantity!E32)/1000000</f>
        <v>2.6452654551335471</v>
      </c>
      <c r="G3" s="29">
        <f>AVERAGE(Quantity!F3,Quantity!F17,Quantity!F20,Quantity!F32)</f>
        <v>-11.636643017911965</v>
      </c>
      <c r="H3" s="29">
        <f>AVERAGE(Quantity!G3,Quantity!G17,Quantity!G20,Quantity!G32)</f>
        <v>-8.1366436420738495</v>
      </c>
      <c r="I3" s="29">
        <f>AVERAGE(Quantity!H3,Quantity!H17,Quantity!H20,Quantity!H32)</f>
        <v>-4.0807003488964959</v>
      </c>
      <c r="J3" s="29">
        <f>AVERAGE(Quantity!I3,Quantity!I17,Quantity!I20,Quantity!I32)</f>
        <v>-2.5492770246000789</v>
      </c>
      <c r="K3" s="29">
        <f>SUM(Quantity!J3,Quantity!J17,Quantity!J20,Quantity!J32)/1000000</f>
        <v>63.28651</v>
      </c>
      <c r="L3" s="29">
        <f>SUM(Quantity!K3,Quantity!K17,Quantity!K20,Quantity!K32)/1000000</f>
        <v>109.221678</v>
      </c>
      <c r="M3" s="29">
        <f>SUM(Quantity!L3,Quantity!L17,Quantity!L20,Quantity!L32)/1000000</f>
        <v>175.55000899999999</v>
      </c>
      <c r="N3" s="29">
        <f>SUM(Quantity!M3,Quantity!M17,Quantity!M20,Quantity!M32)/1000000</f>
        <v>55.741430999999999</v>
      </c>
      <c r="O3" s="29">
        <f>SUM(Quantity!N3,Quantity!N17,Quantity!N20,Quantity!N32)/1000000</f>
        <v>5.7079656249999999</v>
      </c>
      <c r="P3" s="29">
        <f>SUM(Quantity!O3,Quantity!O17,Quantity!O20,Quantity!O32)/1000000</f>
        <v>14.802020000000001</v>
      </c>
      <c r="Q3" s="29">
        <f>SUM(Quantity!P3,Quantity!P17,Quantity!P20,Quantity!P32)/1000000</f>
        <v>0.52845241015625</v>
      </c>
      <c r="R3" s="29">
        <f>SUM(Quantity!Q3,Quantity!Q17,Quantity!Q20,Quantity!Q32)/1000000</f>
        <v>8.5183890000000009</v>
      </c>
      <c r="S3" s="29">
        <f>SUM(Quantity!R3,Quantity!R17,Quantity!R20,Quantity!R32)/1000000</f>
        <v>3.6819746017456056E-5</v>
      </c>
      <c r="T3" s="29">
        <f>SUM(Quantity!S3,Quantity!S17,Quantity!S20,Quantity!S32)/1000000</f>
        <v>12.263021374999999</v>
      </c>
      <c r="U3" s="29">
        <f>SUM(Quantity!T3,Quantity!T17,Quantity!T20,Quantity!T32)</f>
        <v>2126.1861577033997</v>
      </c>
      <c r="V3" s="29">
        <f>SUM(Quantity!U3,Quantity!U17,Quantity!U20,Quantity!U32)</f>
        <v>106436.822265625</v>
      </c>
      <c r="W3" s="29">
        <f>SUM(Quantity!V3,Quantity!V17,Quantity!V20,Quantity!V32)</f>
        <v>163707.5859375</v>
      </c>
      <c r="X3" s="29">
        <f>SUM(Quantity!W3,Quantity!W17,Quantity!W20,Quantity!W32)</f>
        <v>13.595210909843445</v>
      </c>
      <c r="Y3" s="29">
        <f>SUM(Quantity!X3,Quantity!X17,Quantity!X20,Quantity!X32)</f>
        <v>11.79053208231926</v>
      </c>
      <c r="Z3" s="29">
        <f>SUM(Quantity!Y3,Quantity!Y17,Quantity!Y20,Quantity!Y32)</f>
        <v>9302.2537536621094</v>
      </c>
      <c r="AA3" s="29">
        <f>SUM(Quantity!Z3,Quantity!Z17,Quantity!Z20,Quantity!Z32)</f>
        <v>1487801.9375</v>
      </c>
    </row>
    <row r="4" spans="1:27" x14ac:dyDescent="0.25">
      <c r="A4" s="4" t="s">
        <v>10</v>
      </c>
      <c r="B4" s="31">
        <v>0.59273788052948739</v>
      </c>
      <c r="C4" s="31">
        <v>0.34051063863127851</v>
      </c>
      <c r="D4" s="31">
        <v>0.98758424453734184</v>
      </c>
      <c r="E4" s="31">
        <v>0.38614074981625368</v>
      </c>
      <c r="F4" s="29">
        <f>AVERAGE(Quantity!E11)/1000000</f>
        <v>2.7164981625154572</v>
      </c>
      <c r="G4" s="29">
        <f>AVERAGE(Quantity!F11)</f>
        <v>12.183239135060049</v>
      </c>
      <c r="H4" s="29">
        <f>AVERAGE(Quantity!G11)</f>
        <v>19.040846777495428</v>
      </c>
      <c r="I4" s="29">
        <f>AVERAGE(Quantity!H11)</f>
        <v>40.918929120487292</v>
      </c>
      <c r="J4" s="29">
        <f>AVERAGE(Quantity!I11)</f>
        <v>45.617544464499012</v>
      </c>
      <c r="K4" s="29">
        <f>SUM(Quantity!J11)/1000000</f>
        <v>34.381931999999999</v>
      </c>
      <c r="L4" s="29">
        <f>SUM(Quantity!K11)/1000000</f>
        <v>48.813785000000003</v>
      </c>
      <c r="M4" s="29">
        <f>SUM(Quantity!L11)/1000000</f>
        <v>81.538809999999998</v>
      </c>
      <c r="N4" s="29">
        <f>SUM(Quantity!M11)/1000000</f>
        <v>31.916381000000001</v>
      </c>
      <c r="O4" s="29">
        <f>SUM(Quantity!N11)/1000000</f>
        <v>9.7054240000000007</v>
      </c>
      <c r="P4" s="29">
        <f>SUM(Quantity!O11)/1000000</f>
        <v>70.973056</v>
      </c>
      <c r="Q4" s="29">
        <f>SUM(Quantity!P11)/1000000</f>
        <v>14.562106999999999</v>
      </c>
      <c r="R4" s="29">
        <f>SUM(Quantity!Q11)/1000000</f>
        <v>21.626256000000001</v>
      </c>
      <c r="S4" s="29">
        <f>SUM(Quantity!R11)/1000000</f>
        <v>5.098225E-2</v>
      </c>
      <c r="T4" s="29">
        <f>SUM(Quantity!S11)/1000000</f>
        <v>0.90580212500000001</v>
      </c>
      <c r="U4" s="29">
        <f>SUM(Quantity!T11)</f>
        <v>11016.72265625</v>
      </c>
      <c r="V4" s="29">
        <f>SUM(Quantity!U11)</f>
        <v>3566.15234375</v>
      </c>
      <c r="W4" s="29">
        <f>SUM(Quantity!V11)</f>
        <v>10996616</v>
      </c>
      <c r="X4" s="29">
        <f>SUM(Quantity!W11)</f>
        <v>1396.754638671875</v>
      </c>
      <c r="Y4" s="29">
        <f>SUM(Quantity!X11)</f>
        <v>13.149815559387207</v>
      </c>
      <c r="Z4" s="29">
        <f>SUM(Quantity!Y11)</f>
        <v>2972436.75</v>
      </c>
      <c r="AA4" s="29">
        <f>SUM(Quantity!Z11)</f>
        <v>729582.875</v>
      </c>
    </row>
    <row r="5" spans="1:27" x14ac:dyDescent="0.25">
      <c r="A5" s="4" t="s">
        <v>31</v>
      </c>
      <c r="B5" s="31">
        <v>0.74512769053334638</v>
      </c>
      <c r="C5" s="31">
        <v>0.36919825152140179</v>
      </c>
      <c r="D5" s="31">
        <v>0.77455401056340933</v>
      </c>
      <c r="E5" s="31">
        <v>0.64635040480498007</v>
      </c>
      <c r="F5" s="29">
        <f>AVERAGE(Quantity!E12)/1000000</f>
        <v>0.87231393293304971</v>
      </c>
      <c r="G5" s="29">
        <f>AVERAGE(Quantity!F12)</f>
        <v>11.259595341596407</v>
      </c>
      <c r="H5" s="29">
        <f>AVERAGE(Quantity!G12)</f>
        <v>11.607762573620404</v>
      </c>
      <c r="I5" s="29">
        <f>AVERAGE(Quantity!H12)</f>
        <v>21.723610055122588</v>
      </c>
      <c r="J5" s="29">
        <f>AVERAGE(Quantity!I12)</f>
        <v>29.844590695686293</v>
      </c>
      <c r="K5" s="29">
        <f>SUM(Quantity!J12)/1000000</f>
        <v>0.86874300000000004</v>
      </c>
      <c r="L5" s="29">
        <f>SUM(Quantity!K12)/1000000</f>
        <v>1.3086979999999999</v>
      </c>
      <c r="M5" s="29">
        <f>SUM(Quantity!L12)/1000000</f>
        <v>1.9928250000000001</v>
      </c>
      <c r="N5" s="29">
        <f>SUM(Quantity!M12)/1000000</f>
        <v>0.93693000000000004</v>
      </c>
      <c r="O5" s="29">
        <f>SUM(Quantity!N12)/1000000</f>
        <v>0.50320575000000001</v>
      </c>
      <c r="P5" s="29">
        <f>SUM(Quantity!O12)/1000000</f>
        <v>0.34940334374999998</v>
      </c>
      <c r="Q5" s="29">
        <f>SUM(Quantity!P12)/1000000</f>
        <v>0.14074973437499999</v>
      </c>
      <c r="R5" s="29">
        <f>SUM(Quantity!Q12)/1000000</f>
        <v>4.7341597656249998E-2</v>
      </c>
      <c r="S5" s="29">
        <f>SUM(Quantity!R12)/1000000</f>
        <v>3.9697468749999999E-2</v>
      </c>
      <c r="T5" s="29">
        <f>SUM(Quantity!S12)/1000000</f>
        <v>3.0111988281250002E-2</v>
      </c>
      <c r="U5" s="29">
        <f>SUM(Quantity!T12)</f>
        <v>3.3806134015321732E-2</v>
      </c>
      <c r="V5" s="29">
        <f>SUM(Quantity!U12)</f>
        <v>66215.40625</v>
      </c>
      <c r="W5" s="29">
        <f>SUM(Quantity!V12)</f>
        <v>51184.6953125</v>
      </c>
      <c r="X5" s="29">
        <f>SUM(Quantity!W12)</f>
        <v>0.15527179837226868</v>
      </c>
      <c r="Y5" s="29">
        <f>SUM(Quantity!X12)</f>
        <v>982.0460205078125</v>
      </c>
      <c r="Z5" s="29">
        <f>SUM(Quantity!Y12)</f>
        <v>13889.5361328125</v>
      </c>
      <c r="AA5" s="29">
        <f>SUM(Quantity!Z12)</f>
        <v>10968.904296875</v>
      </c>
    </row>
    <row r="6" spans="1:27" x14ac:dyDescent="0.25">
      <c r="A6" s="5" t="s">
        <v>8</v>
      </c>
      <c r="B6" s="31">
        <v>0.6697315924828251</v>
      </c>
      <c r="C6" s="32">
        <v>0.33620475412007167</v>
      </c>
      <c r="D6" s="32">
        <v>0.81535667949402579</v>
      </c>
      <c r="E6" s="32">
        <v>0.51119538093659789</v>
      </c>
      <c r="F6" s="29">
        <f>AVERAGE(Quantity!E26)/1000000</f>
        <v>1.1715770553556286</v>
      </c>
      <c r="G6" s="29">
        <f>AVERAGE(Quantity!F26)</f>
        <v>8.2762283579326752</v>
      </c>
      <c r="H6" s="29">
        <f>AVERAGE(Quantity!G26)</f>
        <v>18.762552176076689</v>
      </c>
      <c r="I6" s="29">
        <f>AVERAGE(Quantity!H26)</f>
        <v>13.625661238765355</v>
      </c>
      <c r="J6" s="29">
        <f>AVERAGE(Quantity!I26)</f>
        <v>21.633961398541143</v>
      </c>
      <c r="K6" s="29">
        <f>SUM(Quantity!J26)/1000000</f>
        <v>3.6920130000000002</v>
      </c>
      <c r="L6" s="29">
        <f>SUM(Quantity!K26)/1000000</f>
        <v>5.6055140000000003</v>
      </c>
      <c r="M6" s="29">
        <f>SUM(Quantity!L26)/1000000</f>
        <v>9.9036290000000005</v>
      </c>
      <c r="N6" s="29">
        <f>SUM(Quantity!M26)/1000000</f>
        <v>3.0163890000000002</v>
      </c>
      <c r="O6" s="29">
        <f>SUM(Quantity!N26)/1000000</f>
        <v>1.4703662500000001</v>
      </c>
      <c r="P6" s="29">
        <f>SUM(Quantity!O26)/1000000</f>
        <v>6.2290745000000003</v>
      </c>
      <c r="Q6" s="29">
        <f>SUM(Quantity!P26)/1000000</f>
        <v>3.6684709999999998</v>
      </c>
      <c r="R6" s="29">
        <f>SUM(Quantity!Q26)/1000000</f>
        <v>9.4176733398437502E-4</v>
      </c>
      <c r="S6" s="29">
        <f>SUM(Quantity!R26)/1000000</f>
        <v>1.1114332499999999</v>
      </c>
      <c r="T6" s="29">
        <f>SUM(Quantity!S26)/1000000</f>
        <v>6.5608710937500002E-3</v>
      </c>
      <c r="U6" s="29">
        <f>SUM(Quantity!T26)</f>
        <v>97.469680786132813</v>
      </c>
      <c r="V6" s="29">
        <f>SUM(Quantity!U26)</f>
        <v>22530.716796875</v>
      </c>
      <c r="W6" s="29">
        <f>SUM(Quantity!V26)</f>
        <v>1455411.125</v>
      </c>
      <c r="X6" s="29">
        <f>SUM(Quantity!W26)</f>
        <v>12376.8515625</v>
      </c>
      <c r="Y6" s="29">
        <f>SUM(Quantity!X26)</f>
        <v>11931.015625</v>
      </c>
      <c r="Z6" s="29">
        <f>SUM(Quantity!Y26)</f>
        <v>40920.77734375</v>
      </c>
      <c r="AA6" s="29">
        <f>SUM(Quantity!Z26)</f>
        <v>0</v>
      </c>
    </row>
    <row r="7" spans="1:27" x14ac:dyDescent="0.25">
      <c r="A7" s="4" t="s">
        <v>2</v>
      </c>
      <c r="B7" s="31">
        <v>0.73900728024894402</v>
      </c>
      <c r="C7" s="31">
        <v>0.63958703001255446</v>
      </c>
      <c r="D7" s="31">
        <v>0.50388900060111941</v>
      </c>
      <c r="E7" s="31">
        <v>0.69021893651693156</v>
      </c>
      <c r="F7" s="29">
        <f>AVERAGE(Quantity!E8,Quantity!E23,Quantity!E35,Quantity!E42:E44,Quantity!E27,Quantity!E13)/1000000</f>
        <v>1.0724446461736867</v>
      </c>
      <c r="G7" s="29">
        <f>AVERAGE(Quantity!F8,Quantity!F23,Quantity!F35,Quantity!F42:F44,Quantity!F27,Quantity!F13)</f>
        <v>11.297400838396777</v>
      </c>
      <c r="H7" s="29">
        <f>AVERAGE(Quantity!G8,Quantity!G23,Quantity!G35,Quantity!G42:G44,Quantity!G27,Quantity!G13)</f>
        <v>13.318775261311316</v>
      </c>
      <c r="I7" s="29">
        <f>AVERAGE(Quantity!H8,Quantity!H23,Quantity!H35,Quantity!H42:H44,Quantity!H27,Quantity!H13)</f>
        <v>18.483901685944545</v>
      </c>
      <c r="J7" s="29">
        <f>AVERAGE(Quantity!I8,Quantity!I23,Quantity!I35,Quantity!I42:I44,Quantity!I27,Quantity!I13)</f>
        <v>25.227372327016209</v>
      </c>
      <c r="K7" s="29">
        <f>SUM(Quantity!J8,Quantity!J23,Quantity!J35,Quantity!J42:J44,Quantity!J27,Quantity!J13)/1000000</f>
        <v>104.12836799999999</v>
      </c>
      <c r="L7" s="29">
        <f>SUM(Quantity!K8,Quantity!K23,Quantity!K35,Quantity!K42:K44,Quantity!K27,Quantity!K13)/1000000</f>
        <v>128.266177</v>
      </c>
      <c r="M7" s="29">
        <f>SUM(Quantity!L8,Quantity!L23,Quantity!L35,Quantity!L42:L44,Quantity!L27,Quantity!L13)/1000000</f>
        <v>180.026084</v>
      </c>
      <c r="N7" s="29">
        <f>SUM(Quantity!M8,Quantity!M23,Quantity!M35,Quantity!M42:M44,Quantity!M27,Quantity!M13)/1000000</f>
        <v>104.26424400000001</v>
      </c>
      <c r="O7" s="29">
        <f>SUM(Quantity!N8,Quantity!N23,Quantity!N35,Quantity!N42:N44,Quantity!N27,Quantity!N13)/1000000</f>
        <v>34.659157562499999</v>
      </c>
      <c r="P7" s="29">
        <f>SUM(Quantity!O8,Quantity!O23,Quantity!O35,Quantity!O42:O44,Quantity!O27,Quantity!O13)/1000000</f>
        <v>1033.5420155859374</v>
      </c>
      <c r="Q7" s="29">
        <f>SUM(Quantity!P8,Quantity!P23,Quantity!P35,Quantity!P42:P44,Quantity!P27,Quantity!P13)/1000000</f>
        <v>266.35764359375003</v>
      </c>
      <c r="R7" s="29">
        <f>SUM(Quantity!Q8,Quantity!Q23,Quantity!Q35,Quantity!Q42:Q44,Quantity!Q27,Quantity!Q13)/1000000</f>
        <v>61.405833240234372</v>
      </c>
      <c r="S7" s="29">
        <f>SUM(Quantity!R8,Quantity!R23,Quantity!R35,Quantity!R42:R44,Quantity!R27,Quantity!R13)/1000000</f>
        <v>114.8240169296875</v>
      </c>
      <c r="T7" s="29">
        <f>SUM(Quantity!S8,Quantity!S23,Quantity!S35,Quantity!S42:S44,Quantity!S27,Quantity!S13)/1000000</f>
        <v>94.448969042968756</v>
      </c>
      <c r="U7" s="29">
        <f>SUM(Quantity!T8,Quantity!T23,Quantity!T35,Quantity!T42:T44,Quantity!T27,Quantity!T13)</f>
        <v>3289151.6591005325</v>
      </c>
      <c r="V7" s="29">
        <f>SUM(Quantity!U8,Quantity!U23,Quantity!U35,Quantity!U42:U44,Quantity!U27,Quantity!U13)</f>
        <v>12380152.241210938</v>
      </c>
      <c r="W7" s="29">
        <f>SUM(Quantity!V8,Quantity!V23,Quantity!V35,Quantity!V42:V44,Quantity!V27,Quantity!V13)</f>
        <v>34279688.76953125</v>
      </c>
      <c r="X7" s="29">
        <f>SUM(Quantity!W8,Quantity!W23,Quantity!W35,Quantity!W42:W44,Quantity!W27,Quantity!W13)</f>
        <v>94098.732398986816</v>
      </c>
      <c r="Y7" s="29">
        <f>SUM(Quantity!X8,Quantity!X23,Quantity!X35,Quantity!X42:X44,Quantity!X27,Quantity!X13)</f>
        <v>2113173.7158203125</v>
      </c>
      <c r="Z7" s="29">
        <f>SUM(Quantity!Y8,Quantity!Y23,Quantity!Y35,Quantity!Y42:Y44,Quantity!Y27,Quantity!Y13)</f>
        <v>8651586.1937866211</v>
      </c>
      <c r="AA7" s="29">
        <f>SUM(Quantity!Z8,Quantity!Z23,Quantity!Z35,Quantity!Z42:Z44,Quantity!Z27,Quantity!Z13)</f>
        <v>16192498.25</v>
      </c>
    </row>
    <row r="8" spans="1:27" x14ac:dyDescent="0.25">
      <c r="A8" s="4" t="s">
        <v>27</v>
      </c>
      <c r="B8" s="31">
        <v>0.6408974004946506</v>
      </c>
      <c r="C8" s="31">
        <v>0.47315191006398744</v>
      </c>
      <c r="D8" s="31">
        <v>0.87279252195043211</v>
      </c>
      <c r="E8" s="31">
        <v>0.3582921278159224</v>
      </c>
      <c r="F8" s="29">
        <f>AVERAGE(Quantity!E16,Quantity!E25,Quantity!E22)/1000000</f>
        <v>2.6620518722079844</v>
      </c>
      <c r="G8" s="29">
        <f>AVERAGE(Quantity!F16,Quantity!F25,Quantity!F22)</f>
        <v>11.796322692017592</v>
      </c>
      <c r="H8" s="29">
        <f>AVERAGE(Quantity!G16,Quantity!G25,Quantity!G22)</f>
        <v>17.776402699919068</v>
      </c>
      <c r="I8" s="29">
        <f>AVERAGE(Quantity!H16,Quantity!H25,Quantity!H22)</f>
        <v>31.603274041998947</v>
      </c>
      <c r="J8" s="29">
        <f>AVERAGE(Quantity!I16,Quantity!I25,Quantity!I22)</f>
        <v>39.34034313938426</v>
      </c>
      <c r="K8" s="29">
        <f>SUM(Quantity!J16,Quantity!J25,Quantity!J22)/1000000</f>
        <v>339.47011900000001</v>
      </c>
      <c r="L8" s="29">
        <f>SUM(Quantity!K16,Quantity!K25,Quantity!K22)/1000000</f>
        <v>482.01677599999999</v>
      </c>
      <c r="M8" s="29">
        <f>SUM(Quantity!L16,Quantity!L25,Quantity!L22)/1000000</f>
        <v>795.18680700000004</v>
      </c>
      <c r="N8" s="29">
        <f>SUM(Quantity!M16,Quantity!M25,Quantity!M22)/1000000</f>
        <v>337.87484999999998</v>
      </c>
      <c r="O8" s="29">
        <f>SUM(Quantity!N16,Quantity!N25,Quantity!N22)/1000000</f>
        <v>64.787611335937498</v>
      </c>
      <c r="P8" s="29">
        <f>SUM(Quantity!O16,Quantity!O25,Quantity!O22)/1000000</f>
        <v>111.56219525</v>
      </c>
      <c r="Q8" s="29">
        <f>SUM(Quantity!P16,Quantity!P25,Quantity!P22)/1000000</f>
        <v>12.444916203125</v>
      </c>
      <c r="R8" s="29">
        <f>SUM(Quantity!Q16,Quantity!Q25,Quantity!Q22)/1000000</f>
        <v>41.331894531250001</v>
      </c>
      <c r="S8" s="29">
        <f>SUM(Quantity!R16,Quantity!R25,Quantity!R22)/1000000</f>
        <v>7.3726288476562498</v>
      </c>
      <c r="T8" s="29">
        <f>SUM(Quantity!S16,Quantity!S25,Quantity!S22)/1000000</f>
        <v>10.382677343994141</v>
      </c>
      <c r="U8" s="29">
        <f>SUM(Quantity!T16,Quantity!T25,Quantity!T22)</f>
        <v>125140.64868164063</v>
      </c>
      <c r="V8" s="29">
        <f>SUM(Quantity!U16,Quantity!U25,Quantity!U22)</f>
        <v>3278140.1796875</v>
      </c>
      <c r="W8" s="29">
        <f>SUM(Quantity!V16,Quantity!V25,Quantity!V22)</f>
        <v>34901975.4375</v>
      </c>
      <c r="X8" s="29">
        <f>SUM(Quantity!W16,Quantity!W25,Quantity!W22)</f>
        <v>8739.9736032485962</v>
      </c>
      <c r="Y8" s="29">
        <f>SUM(Quantity!X16,Quantity!X25,Quantity!X22)</f>
        <v>198249.28210067749</v>
      </c>
      <c r="Z8" s="29">
        <f>SUM(Quantity!Y16,Quantity!Y25,Quantity!Y22)</f>
        <v>124359642.96984863</v>
      </c>
      <c r="AA8" s="29">
        <f>SUM(Quantity!Z16,Quantity!Z25,Quantity!Z22)</f>
        <v>34757367.275238037</v>
      </c>
    </row>
    <row r="9" spans="1:27" x14ac:dyDescent="0.25">
      <c r="A9" s="4" t="s">
        <v>25</v>
      </c>
      <c r="B9" s="31">
        <v>0.70807451617100181</v>
      </c>
      <c r="C9" s="31">
        <v>0.70597364858146872</v>
      </c>
      <c r="D9" s="31">
        <v>0.67896355322450996</v>
      </c>
      <c r="E9" s="31">
        <v>0.35190358944105132</v>
      </c>
      <c r="F9" s="29">
        <f>AVERAGE(Quantity!E18,Quantity!E33)/1000000</f>
        <v>2.2177951731871692</v>
      </c>
      <c r="G9" s="29">
        <f>AVERAGE(Quantity!F18,Quantity!F33)</f>
        <v>5.4909905870766629</v>
      </c>
      <c r="H9" s="29">
        <f>AVERAGE(Quantity!G18,Quantity!G33)</f>
        <v>7.5320402832135702</v>
      </c>
      <c r="I9" s="29">
        <f>AVERAGE(Quantity!H18,Quantity!H33)</f>
        <v>19.00166477946749</v>
      </c>
      <c r="J9" s="29">
        <f>AVERAGE(Quantity!I18,Quantity!I33)</f>
        <v>23.525264586319658</v>
      </c>
      <c r="K9" s="29">
        <f>SUM(Quantity!J18,Quantity!J33)/1000000</f>
        <v>5.1177520000000003</v>
      </c>
      <c r="L9" s="29">
        <f>SUM(Quantity!K18,Quantity!K33)/1000000</f>
        <v>6.714143</v>
      </c>
      <c r="M9" s="29">
        <f>SUM(Quantity!L18,Quantity!L33)/1000000</f>
        <v>10.222177</v>
      </c>
      <c r="N9" s="29">
        <f>SUM(Quantity!M18,Quantity!M33)/1000000</f>
        <v>5.0543519999999997</v>
      </c>
      <c r="O9" s="29">
        <f>SUM(Quantity!N18,Quantity!N33)/1000000</f>
        <v>0.85112847106933598</v>
      </c>
      <c r="P9" s="29">
        <f>SUM(Quantity!O18,Quantity!O33)/1000000</f>
        <v>1.108316526977539</v>
      </c>
      <c r="Q9" s="29">
        <f>SUM(Quantity!P18,Quantity!P33)/1000000</f>
        <v>7.1817508850097658E-3</v>
      </c>
      <c r="R9" s="29">
        <f>SUM(Quantity!Q18,Quantity!Q33)/1000000</f>
        <v>1.9267191079101562</v>
      </c>
      <c r="S9" s="29">
        <f>SUM(Quantity!R18,Quantity!R33)/1000000</f>
        <v>4.8448524475097657E-5</v>
      </c>
      <c r="T9" s="29">
        <f>SUM(Quantity!S18,Quantity!S33)/1000000</f>
        <v>7.1045035646972652</v>
      </c>
      <c r="U9" s="29">
        <f>SUM(Quantity!T18,Quantity!T33)</f>
        <v>190955.15625</v>
      </c>
      <c r="V9" s="29">
        <f>SUM(Quantity!U18,Quantity!U33)</f>
        <v>101955.26922607422</v>
      </c>
      <c r="W9" s="29">
        <f>SUM(Quantity!V18,Quantity!V33)</f>
        <v>816113.27355957031</v>
      </c>
      <c r="X9" s="29">
        <f>SUM(Quantity!W18,Quantity!W33)</f>
        <v>4.9264826774597168</v>
      </c>
      <c r="Y9" s="29">
        <f>SUM(Quantity!X18,Quantity!X33)</f>
        <v>11267.038497924805</v>
      </c>
      <c r="Z9" s="29">
        <f>SUM(Quantity!Y18,Quantity!Y33)</f>
        <v>256158.3466796875</v>
      </c>
      <c r="AA9" s="29">
        <f>SUM(Quantity!Z18,Quantity!Z33)</f>
        <v>1129625.04296875</v>
      </c>
    </row>
    <row r="10" spans="1:27" x14ac:dyDescent="0.25">
      <c r="A10" s="4" t="s">
        <v>19</v>
      </c>
      <c r="B10" s="31">
        <v>0.38481484026329171</v>
      </c>
      <c r="C10" s="31">
        <v>0.31417067335918125</v>
      </c>
      <c r="D10" s="31">
        <v>0.42328826195359814</v>
      </c>
      <c r="E10" s="31">
        <v>0.45963876957449989</v>
      </c>
      <c r="F10" s="29">
        <f>AVERAGE(Quantity!E4,Quantity!E9,Quantity!E38)/1000000</f>
        <v>2.0615638633011835</v>
      </c>
      <c r="G10" s="29">
        <f>AVERAGE(Quantity!F4,Quantity!F9,Quantity!F38)</f>
        <v>-3.9256320093597172</v>
      </c>
      <c r="H10" s="29">
        <f>AVERAGE(Quantity!G4,Quantity!G9,Quantity!G38)</f>
        <v>-4.058289277258889</v>
      </c>
      <c r="I10" s="29">
        <f>AVERAGE(Quantity!H4,Quantity!H9,Quantity!H38)</f>
        <v>-8.8255115062090308</v>
      </c>
      <c r="J10" s="29">
        <f>AVERAGE(Quantity!I4,Quantity!I9,Quantity!I38)</f>
        <v>-6.466657359464719</v>
      </c>
      <c r="K10" s="29">
        <f>SUM(Quantity!J4,Quantity!J9,Quantity!J38)/1000000</f>
        <v>6.1651249999999997</v>
      </c>
      <c r="L10" s="29">
        <f>SUM(Quantity!K4,Quantity!K9,Quantity!K38)/1000000</f>
        <v>7.8985349999999999</v>
      </c>
      <c r="M10" s="29">
        <f>SUM(Quantity!L4,Quantity!L9,Quantity!L38)/1000000</f>
        <v>10.427255000000001</v>
      </c>
      <c r="N10" s="29">
        <f>SUM(Quantity!M4,Quantity!M9,Quantity!M38)/1000000</f>
        <v>6.1751839999999998</v>
      </c>
      <c r="O10" s="29">
        <f>SUM(Quantity!N4,Quantity!N9,Quantity!N38)/1000000</f>
        <v>3.6965427656249998</v>
      </c>
      <c r="P10" s="29">
        <f>SUM(Quantity!O4,Quantity!O9,Quantity!O38)/1000000</f>
        <v>15.808105375</v>
      </c>
      <c r="Q10" s="29">
        <f>SUM(Quantity!P4,Quantity!P9,Quantity!P38)/1000000</f>
        <v>0.8083911640625</v>
      </c>
      <c r="R10" s="29">
        <f>SUM(Quantity!Q4,Quantity!Q9,Quantity!Q38)/1000000</f>
        <v>2.16845106640625</v>
      </c>
      <c r="S10" s="29">
        <f>SUM(Quantity!R4,Quantity!R9,Quantity!R38)/1000000</f>
        <v>0.41720376000976561</v>
      </c>
      <c r="T10" s="29">
        <f>SUM(Quantity!S4,Quantity!S9,Quantity!S38)/1000000</f>
        <v>11.12235609375</v>
      </c>
      <c r="U10" s="29">
        <f>SUM(Quantity!T4,Quantity!T9,Quantity!T38)</f>
        <v>49241.729614257813</v>
      </c>
      <c r="V10" s="29">
        <f>SUM(Quantity!U4,Quantity!U9,Quantity!U38)</f>
        <v>236312.9921875</v>
      </c>
      <c r="W10" s="29">
        <f>SUM(Quantity!V4,Quantity!V9,Quantity!V38)</f>
        <v>223512.52734375</v>
      </c>
      <c r="X10" s="29">
        <f>SUM(Quantity!W4,Quantity!W9,Quantity!W38)</f>
        <v>881.05076026916504</v>
      </c>
      <c r="Y10" s="29">
        <f>SUM(Quantity!X4,Quantity!X9,Quantity!X38)</f>
        <v>1294.6785049438477</v>
      </c>
      <c r="Z10" s="29">
        <f>SUM(Quantity!Y4,Quantity!Y9,Quantity!Y38)</f>
        <v>0</v>
      </c>
      <c r="AA10" s="29">
        <f>SUM(Quantity!Z4,Quantity!Z9,Quantity!Z38)</f>
        <v>40002.662109375</v>
      </c>
    </row>
    <row r="11" spans="1:27" x14ac:dyDescent="0.25">
      <c r="A11" s="4" t="s">
        <v>21</v>
      </c>
      <c r="B11" s="31">
        <v>0.7678510283823935</v>
      </c>
      <c r="C11" s="31">
        <v>0.54076625761173303</v>
      </c>
      <c r="D11" s="31">
        <v>0.60685923606839054</v>
      </c>
      <c r="E11" s="31">
        <v>0.61400248996186058</v>
      </c>
      <c r="F11" s="29">
        <f>AVERAGE(Quantity!E39,Quantity!E10)/1000000</f>
        <v>0.32048280362755782</v>
      </c>
      <c r="G11" s="29">
        <f>AVERAGE(Quantity!F39,Quantity!F10)</f>
        <v>5.4318786552308058</v>
      </c>
      <c r="H11" s="29">
        <f>AVERAGE(Quantity!G39,Quantity!G10)</f>
        <v>10.139085955853906</v>
      </c>
      <c r="I11" s="29">
        <f>AVERAGE(Quantity!H39,Quantity!H10)</f>
        <v>9.9696568368512288</v>
      </c>
      <c r="J11" s="29">
        <f>AVERAGE(Quantity!I39,Quantity!I10)</f>
        <v>13.746598239902038</v>
      </c>
      <c r="K11" s="29">
        <f>SUM(Quantity!J39,Quantity!J10)/1000000</f>
        <v>4.1118269999999999</v>
      </c>
      <c r="L11" s="29">
        <f>SUM(Quantity!K39,Quantity!K10)/1000000</f>
        <v>5.7156849999999997</v>
      </c>
      <c r="M11" s="29">
        <f>SUM(Quantity!L39,Quantity!L10)/1000000</f>
        <v>9.4558359999999997</v>
      </c>
      <c r="N11" s="29">
        <f>SUM(Quantity!M39,Quantity!M10)/1000000</f>
        <v>3.2344439999999999</v>
      </c>
      <c r="O11" s="29">
        <f>SUM(Quantity!N39,Quantity!N10)/1000000</f>
        <v>1.6683880468750001</v>
      </c>
      <c r="P11" s="29">
        <f>SUM(Quantity!O39,Quantity!O10)/1000000</f>
        <v>6.6287179375000003</v>
      </c>
      <c r="Q11" s="29">
        <f>SUM(Quantity!P39,Quantity!P10)/1000000</f>
        <v>0.20243811914062501</v>
      </c>
      <c r="R11" s="29">
        <f>SUM(Quantity!Q39,Quantity!Q10)/1000000</f>
        <v>1.1499104687499999</v>
      </c>
      <c r="S11" s="29">
        <f>SUM(Quantity!R39,Quantity!R10)/1000000</f>
        <v>0.12043445312499999</v>
      </c>
      <c r="T11" s="29">
        <f>SUM(Quantity!S39,Quantity!S10)/1000000</f>
        <v>4.4623681250000002</v>
      </c>
      <c r="U11" s="29">
        <f>SUM(Quantity!T39,Quantity!T10)</f>
        <v>78456.455078125</v>
      </c>
      <c r="V11" s="29">
        <f>SUM(Quantity!U39,Quantity!U10)</f>
        <v>279275.0546875</v>
      </c>
      <c r="W11" s="29">
        <f>SUM(Quantity!V39,Quantity!V10)</f>
        <v>13952.226318359375</v>
      </c>
      <c r="X11" s="29">
        <f>SUM(Quantity!W39,Quantity!W10)</f>
        <v>8377.3168334960938</v>
      </c>
      <c r="Y11" s="29">
        <f>SUM(Quantity!X39,Quantity!X10)</f>
        <v>60.607909202575684</v>
      </c>
      <c r="Z11" s="29">
        <f>SUM(Quantity!Y39,Quantity!Y10)</f>
        <v>0</v>
      </c>
      <c r="AA11" s="29">
        <f>SUM(Quantity!Z39,Quantity!Z10)</f>
        <v>1017334.9609375</v>
      </c>
    </row>
    <row r="12" spans="1:27" x14ac:dyDescent="0.25">
      <c r="A12" s="5" t="s">
        <v>5</v>
      </c>
      <c r="B12" s="31">
        <v>0.53590152913243583</v>
      </c>
      <c r="C12" s="32">
        <v>0.36321440197199711</v>
      </c>
      <c r="D12" s="32">
        <v>0.8506262441547322</v>
      </c>
      <c r="E12" s="32">
        <v>0.29310444915664996</v>
      </c>
      <c r="F12" s="29">
        <f>AVERAGE(Quantity!E28)/1000000</f>
        <v>0.93371752177168199</v>
      </c>
      <c r="G12" s="29">
        <f>AVERAGE(Quantity!F28)</f>
        <v>13.191512823807463</v>
      </c>
      <c r="H12" s="29">
        <f>AVERAGE(Quantity!G28)</f>
        <v>12.959776739851112</v>
      </c>
      <c r="I12" s="29">
        <f>AVERAGE(Quantity!H28)</f>
        <v>12.032588752614165</v>
      </c>
      <c r="J12" s="29">
        <f>AVERAGE(Quantity!I28)</f>
        <v>22.417491286140578</v>
      </c>
      <c r="K12" s="29">
        <f>SUM(Quantity!J28)/1000000</f>
        <v>2.2576269999999998</v>
      </c>
      <c r="L12" s="29">
        <f>SUM(Quantity!K28)/1000000</f>
        <v>3.2601140000000002</v>
      </c>
      <c r="M12" s="29">
        <f>SUM(Quantity!L28)/1000000</f>
        <v>5.2919320000000001</v>
      </c>
      <c r="N12" s="29">
        <f>SUM(Quantity!M28)/1000000</f>
        <v>2.0418530000000001</v>
      </c>
      <c r="O12" s="29">
        <f>SUM(Quantity!N28)/1000000</f>
        <v>0.59835906250000004</v>
      </c>
      <c r="P12" s="29">
        <f>SUM(Quantity!O28)/1000000</f>
        <v>9.6123499999999993</v>
      </c>
      <c r="Q12" s="29">
        <f>SUM(Quantity!P28)/1000000</f>
        <v>1.40368425</v>
      </c>
      <c r="R12" s="29">
        <f>SUM(Quantity!Q28)/1000000</f>
        <v>6.8037757812500002E-2</v>
      </c>
      <c r="S12" s="29">
        <f>SUM(Quantity!R28)/1000000</f>
        <v>0.64045074999999996</v>
      </c>
      <c r="T12" s="29">
        <f>SUM(Quantity!S28)/1000000</f>
        <v>8.6762792968750006E-3</v>
      </c>
      <c r="U12" s="29">
        <f>SUM(Quantity!T28)</f>
        <v>5230.638671875</v>
      </c>
      <c r="V12" s="29">
        <f>SUM(Quantity!U28)</f>
        <v>34660.37890625</v>
      </c>
      <c r="W12" s="29">
        <f>SUM(Quantity!V28)</f>
        <v>872136.25</v>
      </c>
      <c r="X12" s="29">
        <f>SUM(Quantity!W28)</f>
        <v>2380.49462890625</v>
      </c>
      <c r="Y12" s="29">
        <f>SUM(Quantity!X28)</f>
        <v>1251.9188232421875</v>
      </c>
      <c r="Z12" s="29">
        <f>SUM(Quantity!Y28)</f>
        <v>67662.8046875</v>
      </c>
      <c r="AA12" s="29">
        <f>SUM(Quantity!Z28)</f>
        <v>0.95847916603088379</v>
      </c>
    </row>
    <row r="13" spans="1:27" x14ac:dyDescent="0.25">
      <c r="A13" s="4" t="s">
        <v>4</v>
      </c>
      <c r="B13" s="31">
        <v>0.70842810879529972</v>
      </c>
      <c r="C13" s="31">
        <v>0.39717650031152907</v>
      </c>
      <c r="D13" s="31">
        <v>0.74890188801360491</v>
      </c>
      <c r="E13" s="31">
        <v>0.59997699583158381</v>
      </c>
      <c r="F13" s="29">
        <f>AVERAGE(Quantity!E24,Quantity!E29,Quantity!E36,Quantity!E14)/1000000</f>
        <v>0.99636464249169232</v>
      </c>
      <c r="G13" s="29">
        <f>AVERAGE(Quantity!F24,Quantity!F29,Quantity!F36,Quantity!F14)</f>
        <v>10.905955300019999</v>
      </c>
      <c r="H13" s="29">
        <f>AVERAGE(Quantity!G24,Quantity!G29,Quantity!G36,Quantity!G14)</f>
        <v>14.139701440632971</v>
      </c>
      <c r="I13" s="29">
        <f>AVERAGE(Quantity!H24,Quantity!H29,Quantity!H36,Quantity!H14)</f>
        <v>21.869175719765895</v>
      </c>
      <c r="J13" s="29">
        <f>AVERAGE(Quantity!I24,Quantity!I29,Quantity!I36,Quantity!I14)</f>
        <v>34.189600947736359</v>
      </c>
      <c r="K13" s="29">
        <f>SUM(Quantity!J24,Quantity!J29,Quantity!J36,Quantity!J14)/1000000</f>
        <v>8.2138190000000009</v>
      </c>
      <c r="L13" s="29">
        <f>SUM(Quantity!K24,Quantity!K29,Quantity!K36,Quantity!K14)/1000000</f>
        <v>11.561938</v>
      </c>
      <c r="M13" s="29">
        <f>SUM(Quantity!L24,Quantity!L29,Quantity!L36,Quantity!L14)/1000000</f>
        <v>18.482192999999999</v>
      </c>
      <c r="N13" s="29">
        <f>SUM(Quantity!M24,Quantity!M29,Quantity!M36,Quantity!M14)/1000000</f>
        <v>7.5522669999999996</v>
      </c>
      <c r="O13" s="29">
        <f>SUM(Quantity!N24,Quantity!N29,Quantity!N36,Quantity!N14)/1000000</f>
        <v>6.241428955078125</v>
      </c>
      <c r="P13" s="29">
        <f>SUM(Quantity!O24,Quantity!O29,Quantity!O36,Quantity!O14)/1000000</f>
        <v>37.971195978515624</v>
      </c>
      <c r="Q13" s="29">
        <f>SUM(Quantity!P24,Quantity!P29,Quantity!P36,Quantity!P14)/1000000</f>
        <v>1.7622950104675292</v>
      </c>
      <c r="R13" s="29">
        <f>SUM(Quantity!Q24,Quantity!Q29,Quantity!Q36,Quantity!Q14)/1000000</f>
        <v>1.5665643051147462</v>
      </c>
      <c r="S13" s="29">
        <f>SUM(Quantity!R24,Quantity!R29,Quantity!R36,Quantity!R14)/1000000</f>
        <v>2.7843186261291506</v>
      </c>
      <c r="T13" s="29">
        <f>SUM(Quantity!S24,Quantity!S29,Quantity!S36,Quantity!S14)/1000000</f>
        <v>0.52997861942148206</v>
      </c>
      <c r="U13" s="29">
        <f>SUM(Quantity!T24,Quantity!T29,Quantity!T36,Quantity!T14)</f>
        <v>61319.992834687233</v>
      </c>
      <c r="V13" s="29">
        <f>SUM(Quantity!U24,Quantity!U29,Quantity!U36,Quantity!U14)</f>
        <v>196020.05784606934</v>
      </c>
      <c r="W13" s="29">
        <f>SUM(Quantity!V24,Quantity!V29,Quantity!V36,Quantity!V14)</f>
        <v>5048496.9209289551</v>
      </c>
      <c r="X13" s="29">
        <f>SUM(Quantity!W24,Quantity!W29,Quantity!W36,Quantity!W14)</f>
        <v>12343.638916134834</v>
      </c>
      <c r="Y13" s="29">
        <f>SUM(Quantity!X24,Quantity!X29,Quantity!X36,Quantity!X14)</f>
        <v>39863.490040302277</v>
      </c>
      <c r="Z13" s="29">
        <f>SUM(Quantity!Y24,Quantity!Y29,Quantity!Y36,Quantity!Y14)</f>
        <v>2439236.0168876648</v>
      </c>
      <c r="AA13" s="29">
        <f>SUM(Quantity!Z24,Quantity!Z29,Quantity!Z36,Quantity!Z14)</f>
        <v>44238.767305374146</v>
      </c>
    </row>
    <row r="14" spans="1:27" x14ac:dyDescent="0.25">
      <c r="A14" s="4" t="s">
        <v>32</v>
      </c>
      <c r="B14" s="31">
        <v>0.76719880592603662</v>
      </c>
      <c r="C14" s="31">
        <v>0.42475044113715393</v>
      </c>
      <c r="D14" s="31">
        <v>0.86654085389057012</v>
      </c>
      <c r="E14" s="31">
        <v>0.56971046481750298</v>
      </c>
      <c r="F14" s="29">
        <f>AVERAGE(Quantity!E15)/1000000</f>
        <v>2.2210204053832556</v>
      </c>
      <c r="G14" s="29">
        <f>AVERAGE(Quantity!F15)</f>
        <v>20.676919240945313</v>
      </c>
      <c r="H14" s="29">
        <f>AVERAGE(Quantity!G15)</f>
        <v>22.466496246728354</v>
      </c>
      <c r="I14" s="29">
        <f>AVERAGE(Quantity!H15)</f>
        <v>30.651203860241488</v>
      </c>
      <c r="J14" s="29">
        <f>AVERAGE(Quantity!I15)</f>
        <v>44.00332358590331</v>
      </c>
      <c r="K14" s="29">
        <f>SUM(Quantity!J15)/1000000</f>
        <v>36.432093000000002</v>
      </c>
      <c r="L14" s="29">
        <f>SUM(Quantity!K15)/1000000</f>
        <v>51.766351999999998</v>
      </c>
      <c r="M14" s="29">
        <f>SUM(Quantity!L15)/1000000</f>
        <v>94.096457000000001</v>
      </c>
      <c r="N14" s="29">
        <f>SUM(Quantity!M15)/1000000</f>
        <v>35.243713</v>
      </c>
      <c r="O14" s="29">
        <f>SUM(Quantity!N15)/1000000</f>
        <v>9.2784460000000006</v>
      </c>
      <c r="P14" s="29">
        <f>SUM(Quantity!O15)/1000000</f>
        <v>30.817267999999999</v>
      </c>
      <c r="Q14" s="29">
        <f>SUM(Quantity!P15)/1000000</f>
        <v>0.51154793750000005</v>
      </c>
      <c r="R14" s="29">
        <f>SUM(Quantity!Q15)/1000000</f>
        <v>9.7663969999999996</v>
      </c>
      <c r="S14" s="29">
        <f>SUM(Quantity!R15)/1000000</f>
        <v>1.1668963750000001</v>
      </c>
      <c r="T14" s="29">
        <f>SUM(Quantity!S15)/1000000</f>
        <v>1.07515775</v>
      </c>
      <c r="U14" s="29">
        <f>SUM(Quantity!T15)</f>
        <v>729.48968505859375</v>
      </c>
      <c r="V14" s="29">
        <f>SUM(Quantity!U15)</f>
        <v>1438626.875</v>
      </c>
      <c r="W14" s="29">
        <f>SUM(Quantity!V15)</f>
        <v>4061312.25</v>
      </c>
      <c r="X14" s="29">
        <f>SUM(Quantity!W15)</f>
        <v>8.1530958414077759E-2</v>
      </c>
      <c r="Y14" s="29">
        <f>SUM(Quantity!X15)</f>
        <v>16924.0625</v>
      </c>
      <c r="Z14" s="29">
        <f>SUM(Quantity!Y15)</f>
        <v>2064621.75</v>
      </c>
      <c r="AA14" s="29">
        <f>SUM(Quantity!Z15)</f>
        <v>1140197.625</v>
      </c>
    </row>
    <row r="15" spans="1:27" x14ac:dyDescent="0.25">
      <c r="A15" s="4" t="s">
        <v>11</v>
      </c>
      <c r="B15" s="31">
        <v>0.7555458169560102</v>
      </c>
      <c r="C15" s="31">
        <v>0.63421162552653421</v>
      </c>
      <c r="D15" s="31">
        <v>0.83971115846212319</v>
      </c>
      <c r="E15" s="31">
        <v>0.42757146496343873</v>
      </c>
      <c r="F15" s="29">
        <f>AVERAGE(Quantity!E19,Quantity!E21)/1000000</f>
        <v>2.7984487841259944</v>
      </c>
      <c r="G15" s="29">
        <f>AVERAGE(Quantity!F19,Quantity!F21)</f>
        <v>1.4081683554934514</v>
      </c>
      <c r="H15" s="29">
        <f>AVERAGE(Quantity!G19,Quantity!G21)</f>
        <v>5.6168025403692017</v>
      </c>
      <c r="I15" s="29">
        <f>AVERAGE(Quantity!H19,Quantity!H21)</f>
        <v>15.644420399418783</v>
      </c>
      <c r="J15" s="29">
        <f>AVERAGE(Quantity!I19,Quantity!I21)</f>
        <v>24.916645270410616</v>
      </c>
      <c r="K15" s="29">
        <f>SUM(Quantity!J19,Quantity!J21)/1000000</f>
        <v>142.31526199999999</v>
      </c>
      <c r="L15" s="29">
        <f>SUM(Quantity!K19,Quantity!K21)/1000000</f>
        <v>217.97002599999999</v>
      </c>
      <c r="M15" s="29">
        <f>SUM(Quantity!L19,Quantity!L21)/1000000</f>
        <v>374.58108700000003</v>
      </c>
      <c r="N15" s="29">
        <f>SUM(Quantity!M19,Quantity!M21)/1000000</f>
        <v>135.64844299999999</v>
      </c>
      <c r="O15" s="29">
        <f>SUM(Quantity!N19,Quantity!N21)/1000000</f>
        <v>29.422402343750001</v>
      </c>
      <c r="P15" s="29">
        <f>SUM(Quantity!O19,Quantity!O21)/1000000</f>
        <v>236.95968837500001</v>
      </c>
      <c r="Q15" s="29">
        <f>SUM(Quantity!P19,Quantity!P21)/1000000</f>
        <v>3.5380931308593748</v>
      </c>
      <c r="R15" s="29">
        <f>SUM(Quantity!Q19,Quantity!Q21)/1000000</f>
        <v>40.544784593750002</v>
      </c>
      <c r="S15" s="29">
        <f>SUM(Quantity!R19,Quantity!R21)/1000000</f>
        <v>0.13902103125000001</v>
      </c>
      <c r="T15" s="29">
        <f>SUM(Quantity!S19,Quantity!S21)/1000000</f>
        <v>20.344116374999999</v>
      </c>
      <c r="U15" s="29">
        <f>SUM(Quantity!T19,Quantity!T21)</f>
        <v>3500873.2966461182</v>
      </c>
      <c r="V15" s="29">
        <f>SUM(Quantity!U19,Quantity!U21)</f>
        <v>1526679.1334476471</v>
      </c>
      <c r="W15" s="29">
        <f>SUM(Quantity!V19,Quantity!V21)</f>
        <v>3818553.3513183594</v>
      </c>
      <c r="X15" s="29">
        <f>SUM(Quantity!W19,Quantity!W21)</f>
        <v>0</v>
      </c>
      <c r="Y15" s="29">
        <f>SUM(Quantity!X19,Quantity!X21)</f>
        <v>6244.1496715545654</v>
      </c>
      <c r="Z15" s="29">
        <f>SUM(Quantity!Y19,Quantity!Y21)</f>
        <v>32683308.357330322</v>
      </c>
      <c r="AA15" s="29">
        <f>SUM(Quantity!Z19,Quantity!Z21)</f>
        <v>13663777.698242188</v>
      </c>
    </row>
    <row r="16" spans="1:27" x14ac:dyDescent="0.25">
      <c r="A16" s="4" t="s">
        <v>13</v>
      </c>
      <c r="B16" s="31">
        <v>0.68691528174674099</v>
      </c>
      <c r="C16" s="31">
        <v>0.48519512926921848</v>
      </c>
      <c r="D16" s="31">
        <v>0.53023399740749499</v>
      </c>
      <c r="E16" s="31">
        <v>0.62997182982057964</v>
      </c>
      <c r="F16" s="29">
        <f>AVERAGE(Quantity!E5,Quantity!E40)/1000000</f>
        <v>2.5824091936302112</v>
      </c>
      <c r="G16" s="29">
        <f>AVERAGE(Quantity!F5,Quantity!F40)</f>
        <v>2.0221287850437419</v>
      </c>
      <c r="H16" s="29">
        <f>AVERAGE(Quantity!G5,Quantity!G40)</f>
        <v>3.3258233157195192</v>
      </c>
      <c r="I16" s="29">
        <f>AVERAGE(Quantity!H5,Quantity!H40)</f>
        <v>13.125290691919188</v>
      </c>
      <c r="J16" s="29">
        <f>AVERAGE(Quantity!I5,Quantity!I40)</f>
        <v>14.914698927995515</v>
      </c>
      <c r="K16" s="29">
        <f>SUM(Quantity!J5,Quantity!J40)/1000000</f>
        <v>5.0777190000000001</v>
      </c>
      <c r="L16" s="29">
        <f>SUM(Quantity!K5,Quantity!K40)/1000000</f>
        <v>7.3684659999999997</v>
      </c>
      <c r="M16" s="29">
        <f>SUM(Quantity!L5,Quantity!L40)/1000000</f>
        <v>14.387459</v>
      </c>
      <c r="N16" s="29">
        <f>SUM(Quantity!M5,Quantity!M40)/1000000</f>
        <v>2.668193</v>
      </c>
      <c r="O16" s="29">
        <f>SUM(Quantity!N5,Quantity!N40)/1000000</f>
        <v>2.0860872812500002</v>
      </c>
      <c r="P16" s="29">
        <f>SUM(Quantity!O5,Quantity!O40)/1000000</f>
        <v>3.6357935625</v>
      </c>
      <c r="Q16" s="29">
        <f>SUM(Quantity!P5,Quantity!P40)/1000000</f>
        <v>6.3085067382812499E-2</v>
      </c>
      <c r="R16" s="29">
        <f>SUM(Quantity!Q5,Quantity!Q40)/1000000</f>
        <v>1.7273751875000001</v>
      </c>
      <c r="S16" s="29">
        <f>SUM(Quantity!R5,Quantity!R40)/1000000</f>
        <v>2.3599484252929685E-3</v>
      </c>
      <c r="T16" s="29">
        <f>SUM(Quantity!S5,Quantity!S40)/1000000</f>
        <v>2.8587101874999998</v>
      </c>
      <c r="U16" s="29">
        <f>SUM(Quantity!T5,Quantity!T40)</f>
        <v>401365.2265625</v>
      </c>
      <c r="V16" s="29">
        <f>SUM(Quantity!U5,Quantity!U40)</f>
        <v>48763.0439453125</v>
      </c>
      <c r="W16" s="29">
        <f>SUM(Quantity!V5,Quantity!V40)</f>
        <v>51171.75146484375</v>
      </c>
      <c r="X16" s="29">
        <f>SUM(Quantity!W5,Quantity!W40)</f>
        <v>3319.6531982421875</v>
      </c>
      <c r="Y16" s="29">
        <f>SUM(Quantity!X5,Quantity!X40)</f>
        <v>14.519328594207764</v>
      </c>
      <c r="Z16" s="29">
        <f>SUM(Quantity!Y5,Quantity!Y40)</f>
        <v>0</v>
      </c>
      <c r="AA16" s="29">
        <f>SUM(Quantity!Z5,Quantity!Z40)</f>
        <v>459454.484375</v>
      </c>
    </row>
    <row r="17" spans="1:27" x14ac:dyDescent="0.25">
      <c r="A17" s="5" t="s">
        <v>6</v>
      </c>
      <c r="B17" s="31">
        <v>0.65874868968846301</v>
      </c>
      <c r="C17" s="32">
        <v>0.35868821304371795</v>
      </c>
      <c r="D17" s="32">
        <v>0.8994588074914559</v>
      </c>
      <c r="E17" s="32">
        <v>0.44408644649819801</v>
      </c>
      <c r="F17" s="29">
        <f>AVERAGE(Quantity!E30,Quantity!E37)/1000000</f>
        <v>1.058148069151583</v>
      </c>
      <c r="G17" s="29">
        <f>AVERAGE(Quantity!F30,Quantity!F37)</f>
        <v>13.383568957445398</v>
      </c>
      <c r="H17" s="29">
        <f>AVERAGE(Quantity!G30,Quantity!G37)</f>
        <v>18.775172212230583</v>
      </c>
      <c r="I17" s="29">
        <f>AVERAGE(Quantity!H30,Quantity!H37)</f>
        <v>18.724454497515424</v>
      </c>
      <c r="J17" s="29">
        <f>AVERAGE(Quantity!I30,Quantity!I37)</f>
        <v>33.220226257094971</v>
      </c>
      <c r="K17" s="29">
        <f>SUM(Quantity!J30,Quantity!J37)/1000000</f>
        <v>2.6002529999999999</v>
      </c>
      <c r="L17" s="29">
        <f>SUM(Quantity!K30,Quantity!K37)/1000000</f>
        <v>3.5272600000000001</v>
      </c>
      <c r="M17" s="29">
        <f>SUM(Quantity!L30,Quantity!L37)/1000000</f>
        <v>5.4981400000000002</v>
      </c>
      <c r="N17" s="29">
        <f>SUM(Quantity!M30,Quantity!M37)/1000000</f>
        <v>2.7526069999999998</v>
      </c>
      <c r="O17" s="29">
        <f>SUM(Quantity!N30,Quantity!N37)/1000000</f>
        <v>0.5377586848144531</v>
      </c>
      <c r="P17" s="29">
        <f>SUM(Quantity!O30,Quantity!O37)/1000000</f>
        <v>12.0177239296875</v>
      </c>
      <c r="Q17" s="29">
        <f>SUM(Quantity!P30,Quantity!P37)/1000000</f>
        <v>0.6070666873168945</v>
      </c>
      <c r="R17" s="29">
        <f>SUM(Quantity!Q30,Quantity!Q37)/1000000</f>
        <v>2.9584929504394533E-3</v>
      </c>
      <c r="S17" s="29">
        <f>SUM(Quantity!R30,Quantity!R37)/1000000</f>
        <v>0.32887137939453126</v>
      </c>
      <c r="T17" s="29">
        <f>SUM(Quantity!S30,Quantity!S37)/1000000</f>
        <v>2.2896414065361022E-4</v>
      </c>
      <c r="U17" s="29">
        <f>SUM(Quantity!T30,Quantity!T37)</f>
        <v>1855.7840394973755</v>
      </c>
      <c r="V17" s="29">
        <f>SUM(Quantity!U30,Quantity!U37)</f>
        <v>247575.26631164551</v>
      </c>
      <c r="W17" s="29">
        <f>SUM(Quantity!V30,Quantity!V37)</f>
        <v>1367990.7260742188</v>
      </c>
      <c r="X17" s="29">
        <f>SUM(Quantity!W30,Quantity!W37)</f>
        <v>172748.30355834961</v>
      </c>
      <c r="Y17" s="29">
        <f>SUM(Quantity!X30,Quantity!X37)</f>
        <v>9777.83447265625</v>
      </c>
      <c r="Z17" s="29">
        <f>SUM(Quantity!Y30,Quantity!Y37)</f>
        <v>4394827.15234375</v>
      </c>
      <c r="AA17" s="29">
        <f>SUM(Quantity!Z30,Quantity!Z37)</f>
        <v>76.951695427298546</v>
      </c>
    </row>
    <row r="18" spans="1:27" x14ac:dyDescent="0.25">
      <c r="A18" s="4" t="s">
        <v>15</v>
      </c>
      <c r="B18" s="31">
        <v>0.57493113760549519</v>
      </c>
      <c r="C18" s="31">
        <v>0.7170224358987628</v>
      </c>
      <c r="D18" s="31">
        <v>0.52124138221184491</v>
      </c>
      <c r="E18" s="31">
        <v>0.32366686408399181</v>
      </c>
      <c r="F18" s="29">
        <f>AVERAGE(Quantity!E6,Quantity!E34)/1000000</f>
        <v>2.9787535266618201</v>
      </c>
      <c r="G18" s="29">
        <f>AVERAGE(Quantity!F6,Quantity!F34)</f>
        <v>2.0233272692498465</v>
      </c>
      <c r="H18" s="29">
        <f>AVERAGE(Quantity!G6,Quantity!G34)</f>
        <v>4.2622617059773305</v>
      </c>
      <c r="I18" s="29">
        <f>AVERAGE(Quantity!H6,Quantity!H34)</f>
        <v>10.621453371890155</v>
      </c>
      <c r="J18" s="29">
        <f>AVERAGE(Quantity!I6,Quantity!I34)</f>
        <v>18.0079880990642</v>
      </c>
      <c r="K18" s="29">
        <f>SUM(Quantity!J6,Quantity!J34)/1000000</f>
        <v>3.0625800000000001</v>
      </c>
      <c r="L18" s="29">
        <f>SUM(Quantity!K6,Quantity!K34)/1000000</f>
        <v>4.1410280000000004</v>
      </c>
      <c r="M18" s="29">
        <f>SUM(Quantity!L6,Quantity!L34)/1000000</f>
        <v>6.0493480000000002</v>
      </c>
      <c r="N18" s="29">
        <f>SUM(Quantity!M6,Quantity!M34)/1000000</f>
        <v>2.8054079999999999</v>
      </c>
      <c r="O18" s="29">
        <f>SUM(Quantity!N6,Quantity!N34)/1000000</f>
        <v>2.3573646250000002</v>
      </c>
      <c r="P18" s="29">
        <f>SUM(Quantity!O6,Quantity!O34)/1000000</f>
        <v>0.91119068749999999</v>
      </c>
      <c r="Q18" s="29">
        <f>SUM(Quantity!P6,Quantity!P34)/1000000</f>
        <v>0.156692482421875</v>
      </c>
      <c r="R18" s="29">
        <f>SUM(Quantity!Q6,Quantity!Q34)/1000000</f>
        <v>3.1126398750000002</v>
      </c>
      <c r="S18" s="29">
        <f>SUM(Quantity!R6,Quantity!R34)/1000000</f>
        <v>3.4521810546874997E-2</v>
      </c>
      <c r="T18" s="29">
        <f>SUM(Quantity!S6,Quantity!S34)/1000000</f>
        <v>16.578854499999998</v>
      </c>
      <c r="U18" s="29">
        <f>SUM(Quantity!T6,Quantity!T34)</f>
        <v>831843.515625</v>
      </c>
      <c r="V18" s="29">
        <f>SUM(Quantity!U6,Quantity!U34)</f>
        <v>10639.76708984375</v>
      </c>
      <c r="W18" s="29">
        <f>SUM(Quantity!V6,Quantity!V34)</f>
        <v>44368.216796875</v>
      </c>
      <c r="X18" s="29">
        <f>SUM(Quantity!W6,Quantity!W34)</f>
        <v>1325.8002777099609</v>
      </c>
      <c r="Y18" s="29">
        <f>SUM(Quantity!X6,Quantity!X34)</f>
        <v>4.4213976860046387</v>
      </c>
      <c r="Z18" s="29">
        <f>SUM(Quantity!Y6,Quantity!Y34)</f>
        <v>100.52137756347656</v>
      </c>
      <c r="AA18" s="29">
        <f>SUM(Quantity!Z6,Quantity!Z34)</f>
        <v>1503826.5625</v>
      </c>
    </row>
    <row r="19" spans="1:27" x14ac:dyDescent="0.25">
      <c r="A19" s="4" t="s">
        <v>14</v>
      </c>
      <c r="B19" s="31">
        <v>0.72892340846341419</v>
      </c>
      <c r="C19" s="31">
        <v>0.53475690724585112</v>
      </c>
      <c r="D19" s="31">
        <v>0.64180008107440389</v>
      </c>
      <c r="E19" s="31">
        <v>0.58890402791146679</v>
      </c>
      <c r="F19" s="29">
        <f>AVERAGE(Quantity!E7,Quantity!E41)/1000000</f>
        <v>2.5660098670401004</v>
      </c>
      <c r="G19" s="29">
        <f>AVERAGE(Quantity!F7,Quantity!F41)</f>
        <v>-0.7154324977850397</v>
      </c>
      <c r="H19" s="29">
        <f>AVERAGE(Quantity!G7,Quantity!G41)</f>
        <v>3.3836794318683521</v>
      </c>
      <c r="I19" s="29">
        <f>AVERAGE(Quantity!H7,Quantity!H41)</f>
        <v>8.5689835075660792</v>
      </c>
      <c r="J19" s="29">
        <f>AVERAGE(Quantity!I7,Quantity!I41)</f>
        <v>10.791362630603302</v>
      </c>
      <c r="K19" s="29">
        <f>SUM(Quantity!J7,Quantity!J41)/1000000</f>
        <v>19.271003</v>
      </c>
      <c r="L19" s="29">
        <f>SUM(Quantity!K7,Quantity!K41)/1000000</f>
        <v>25.751131999999998</v>
      </c>
      <c r="M19" s="29">
        <f>SUM(Quantity!L7,Quantity!L41)/1000000</f>
        <v>39.762836</v>
      </c>
      <c r="N19" s="29">
        <f>SUM(Quantity!M7,Quantity!M41)/1000000</f>
        <v>16.252251999999999</v>
      </c>
      <c r="O19" s="29">
        <f>SUM(Quantity!N7,Quantity!N41)/1000000</f>
        <v>8.5427785000000007</v>
      </c>
      <c r="P19" s="29">
        <f>SUM(Quantity!O7,Quantity!O41)/1000000</f>
        <v>37.7275785</v>
      </c>
      <c r="Q19" s="29">
        <f>SUM(Quantity!P7,Quantity!P41)/1000000</f>
        <v>0.24734054687500001</v>
      </c>
      <c r="R19" s="29">
        <f>SUM(Quantity!Q7,Quantity!Q41)/1000000</f>
        <v>2.1754695000000002</v>
      </c>
      <c r="S19" s="29">
        <f>SUM(Quantity!R7,Quantity!R41)/1000000</f>
        <v>0.1099579453125</v>
      </c>
      <c r="T19" s="29">
        <f>SUM(Quantity!S7,Quantity!S41)/1000000</f>
        <v>11.1172085</v>
      </c>
      <c r="U19" s="29">
        <f>SUM(Quantity!T7,Quantity!T41)</f>
        <v>2954697.25</v>
      </c>
      <c r="V19" s="29">
        <f>SUM(Quantity!U7,Quantity!U41)</f>
        <v>132946.3359375</v>
      </c>
      <c r="W19" s="29">
        <f>SUM(Quantity!V7,Quantity!V41)</f>
        <v>245510.9375</v>
      </c>
      <c r="X19" s="29">
        <f>SUM(Quantity!W7,Quantity!W41)</f>
        <v>6786.816650390625</v>
      </c>
      <c r="Y19" s="29">
        <f>SUM(Quantity!X7,Quantity!X41)</f>
        <v>3.1707184910774231</v>
      </c>
      <c r="Z19" s="29">
        <f>SUM(Quantity!Y7,Quantity!Y41)</f>
        <v>0</v>
      </c>
      <c r="AA19" s="29">
        <f>SUM(Quantity!Z7,Quantity!Z41)</f>
        <v>3648046.25</v>
      </c>
    </row>
    <row r="20" spans="1:27" x14ac:dyDescent="0.25">
      <c r="A20" s="5" t="s">
        <v>7</v>
      </c>
      <c r="B20" s="31">
        <v>0.51741287250401091</v>
      </c>
      <c r="C20" s="32">
        <v>0.33206981154693316</v>
      </c>
      <c r="D20" s="32">
        <v>0.96679154920401489</v>
      </c>
      <c r="E20" s="32">
        <v>0.20375294283949852</v>
      </c>
      <c r="F20" s="29">
        <f>AVERAGE(Quantity!E31)/1000000</f>
        <v>0.13953432355821876</v>
      </c>
      <c r="G20" s="29">
        <f>AVERAGE(Quantity!F31)</f>
        <v>10.076592555936802</v>
      </c>
      <c r="H20" s="29">
        <f>AVERAGE(Quantity!G31)</f>
        <v>13.507768623373261</v>
      </c>
      <c r="I20" s="29">
        <f>AVERAGE(Quantity!H31)</f>
        <v>13.274216031833555</v>
      </c>
      <c r="J20" s="29">
        <f>AVERAGE(Quantity!I31)</f>
        <v>16.48535858419519</v>
      </c>
      <c r="K20" s="29">
        <f>SUM(Quantity!J31)/1000000</f>
        <v>9.562087</v>
      </c>
      <c r="L20" s="29">
        <f>SUM(Quantity!K31)/1000000</f>
        <v>12.586672</v>
      </c>
      <c r="M20" s="29">
        <f>SUM(Quantity!L31)/1000000</f>
        <v>18.638301999999999</v>
      </c>
      <c r="N20" s="29">
        <f>SUM(Quantity!M31)/1000000</f>
        <v>9.2528670000000002</v>
      </c>
      <c r="O20" s="29">
        <f>SUM(Quantity!N31)/1000000</f>
        <v>0.34877446875000001</v>
      </c>
      <c r="P20" s="29">
        <f>SUM(Quantity!O31)/1000000</f>
        <v>16.165692</v>
      </c>
      <c r="Q20" s="29">
        <f>SUM(Quantity!P31)/1000000</f>
        <v>24.403331999999999</v>
      </c>
      <c r="R20" s="29">
        <f>SUM(Quantity!Q31)/1000000</f>
        <v>0.17233765625</v>
      </c>
      <c r="S20" s="29">
        <f>SUM(Quantity!R31)/1000000</f>
        <v>3.3009534999999999</v>
      </c>
      <c r="T20" s="29">
        <f>SUM(Quantity!S31)/1000000</f>
        <v>4.1371410156250003E-2</v>
      </c>
      <c r="U20" s="29">
        <f>SUM(Quantity!T31)</f>
        <v>4862.03076171875</v>
      </c>
      <c r="V20" s="29">
        <f>SUM(Quantity!U31)</f>
        <v>53758.94140625</v>
      </c>
      <c r="W20" s="29">
        <f>SUM(Quantity!V31)</f>
        <v>9396686</v>
      </c>
      <c r="X20" s="29">
        <f>SUM(Quantity!W31)</f>
        <v>52619.203125</v>
      </c>
      <c r="Y20" s="29">
        <f>SUM(Quantity!X31)</f>
        <v>21172.978515625</v>
      </c>
      <c r="Z20" s="29">
        <f>SUM(Quantity!Y31)</f>
        <v>3748211.5</v>
      </c>
      <c r="AA20" s="29">
        <f>SUM(Quantity!Z31)</f>
        <v>0</v>
      </c>
    </row>
    <row r="23" spans="1:27" x14ac:dyDescent="0.25">
      <c r="A23" s="26"/>
      <c r="B23" s="26"/>
      <c r="C23" s="26"/>
      <c r="D23" s="26"/>
      <c r="E23" s="26"/>
    </row>
    <row r="24" spans="1:27" x14ac:dyDescent="0.25">
      <c r="A24" s="26"/>
      <c r="B24" s="26"/>
      <c r="C24" s="26"/>
      <c r="D24" s="26"/>
      <c r="E24" s="26"/>
    </row>
    <row r="25" spans="1:27" x14ac:dyDescent="0.25">
      <c r="A25" s="26"/>
      <c r="B25" s="26"/>
      <c r="C25" s="26"/>
      <c r="D25" s="26"/>
      <c r="E25" s="26"/>
    </row>
    <row r="26" spans="1:27" x14ac:dyDescent="0.25">
      <c r="A26" s="26"/>
      <c r="B26" s="26"/>
      <c r="C26" s="26"/>
      <c r="D26" s="26"/>
      <c r="E26" s="26"/>
    </row>
    <row r="27" spans="1:27" x14ac:dyDescent="0.25">
      <c r="A27" s="26"/>
      <c r="B27" s="26"/>
      <c r="C27" s="26"/>
      <c r="D27" s="26"/>
      <c r="E27" s="26"/>
    </row>
    <row r="28" spans="1:27" x14ac:dyDescent="0.25">
      <c r="A28" s="26"/>
      <c r="B28" s="26"/>
      <c r="C28" s="26"/>
      <c r="D28" s="26"/>
      <c r="E28" s="26"/>
    </row>
    <row r="29" spans="1:27" x14ac:dyDescent="0.25">
      <c r="A29" s="26"/>
      <c r="B29" s="26"/>
      <c r="C29" s="26"/>
      <c r="D29" s="26"/>
      <c r="E29" s="26"/>
    </row>
    <row r="30" spans="1:27" x14ac:dyDescent="0.25">
      <c r="A30" s="26"/>
      <c r="B30" s="26"/>
      <c r="C30" s="26"/>
      <c r="D30" s="26"/>
      <c r="E30" s="26"/>
    </row>
    <row r="31" spans="1:27" x14ac:dyDescent="0.25">
      <c r="A31" s="26"/>
      <c r="B31" s="26"/>
      <c r="C31" s="26"/>
      <c r="D31" s="26"/>
      <c r="E31" s="26"/>
    </row>
    <row r="32" spans="1:27" x14ac:dyDescent="0.25">
      <c r="A32" s="27"/>
      <c r="B32" s="27"/>
      <c r="C32" s="27"/>
      <c r="D32" s="27"/>
      <c r="E32" s="27"/>
    </row>
    <row r="33" spans="1:5" x14ac:dyDescent="0.25">
      <c r="A33" s="27"/>
      <c r="B33" s="27"/>
      <c r="C33" s="27"/>
      <c r="D33" s="27"/>
      <c r="E33" s="27"/>
    </row>
    <row r="34" spans="1:5" x14ac:dyDescent="0.25">
      <c r="A34" s="26"/>
      <c r="B34" s="26"/>
      <c r="C34" s="26"/>
      <c r="D34" s="26"/>
      <c r="E34" s="26"/>
    </row>
    <row r="35" spans="1:5" x14ac:dyDescent="0.25">
      <c r="A35" s="26"/>
      <c r="B35" s="26"/>
      <c r="C35" s="26"/>
      <c r="D35" s="26"/>
      <c r="E35" s="26"/>
    </row>
    <row r="36" spans="1:5" x14ac:dyDescent="0.25">
      <c r="A36" s="26"/>
      <c r="B36" s="26"/>
      <c r="C36" s="26"/>
      <c r="D36" s="26"/>
      <c r="E36" s="26"/>
    </row>
    <row r="37" spans="1:5" x14ac:dyDescent="0.25">
      <c r="A37" s="27"/>
      <c r="B37" s="27"/>
      <c r="C37" s="27"/>
      <c r="D37" s="27"/>
      <c r="E37" s="27"/>
    </row>
    <row r="38" spans="1:5" x14ac:dyDescent="0.25">
      <c r="A38" s="27"/>
      <c r="B38" s="27"/>
      <c r="C38" s="27"/>
      <c r="D38" s="27"/>
      <c r="E38" s="27"/>
    </row>
    <row r="39" spans="1:5" x14ac:dyDescent="0.25">
      <c r="A39" s="27"/>
      <c r="B39" s="27"/>
      <c r="C39" s="27"/>
      <c r="D39" s="27"/>
      <c r="E39" s="27"/>
    </row>
    <row r="40" spans="1:5" x14ac:dyDescent="0.25">
      <c r="A40" s="26"/>
      <c r="B40" s="26"/>
      <c r="C40" s="26"/>
      <c r="D40" s="26"/>
      <c r="E40" s="26"/>
    </row>
    <row r="41" spans="1:5" x14ac:dyDescent="0.25">
      <c r="A41" s="26"/>
      <c r="B41" s="26"/>
      <c r="C41" s="26"/>
      <c r="D41" s="26"/>
      <c r="E41" s="26"/>
    </row>
    <row r="42" spans="1:5" x14ac:dyDescent="0.25">
      <c r="A42" s="26"/>
      <c r="B42" s="26"/>
      <c r="C42" s="26"/>
      <c r="D42" s="26"/>
      <c r="E42" s="26"/>
    </row>
    <row r="43" spans="1:5" x14ac:dyDescent="0.25">
      <c r="A43" s="26"/>
      <c r="B43" s="26"/>
      <c r="C43" s="26"/>
      <c r="D43" s="26"/>
      <c r="E43" s="26"/>
    </row>
    <row r="44" spans="1:5" x14ac:dyDescent="0.25">
      <c r="A44" s="26"/>
      <c r="B44" s="26"/>
      <c r="C44" s="26"/>
      <c r="D44" s="26"/>
      <c r="E44" s="26"/>
    </row>
    <row r="45" spans="1:5" x14ac:dyDescent="0.25">
      <c r="A45" s="26"/>
      <c r="B45" s="26"/>
      <c r="C45" s="26"/>
      <c r="D45" s="26"/>
      <c r="E45" s="26"/>
    </row>
    <row r="46" spans="1:5" x14ac:dyDescent="0.25">
      <c r="A46" s="26"/>
      <c r="B46" s="26"/>
      <c r="C46" s="26"/>
      <c r="D46" s="26"/>
      <c r="E46" s="26"/>
    </row>
  </sheetData>
  <sortState xmlns:xlrd2="http://schemas.microsoft.com/office/spreadsheetml/2017/richdata2" ref="A5:A47">
    <sortCondition ref="A1"/>
  </sortState>
  <mergeCells count="10">
    <mergeCell ref="A1:A2"/>
    <mergeCell ref="G1:J1"/>
    <mergeCell ref="K1:N1"/>
    <mergeCell ref="O1:T1"/>
    <mergeCell ref="U1:AA1"/>
    <mergeCell ref="C1:C2"/>
    <mergeCell ref="D1:D2"/>
    <mergeCell ref="B1:B2"/>
    <mergeCell ref="E1:E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2ED7D-3D70-4062-B69E-2AC81A6A5983}">
  <dimension ref="A1:Q38"/>
  <sheetViews>
    <sheetView tabSelected="1" zoomScale="115" zoomScaleNormal="115" workbookViewId="0">
      <selection activeCell="Q38" sqref="Q38"/>
    </sheetView>
  </sheetViews>
  <sheetFormatPr defaultRowHeight="13.8" x14ac:dyDescent="0.25"/>
  <cols>
    <col min="1" max="1" width="20.21875" bestFit="1" customWidth="1"/>
    <col min="2" max="17" width="7.6640625" bestFit="1" customWidth="1"/>
  </cols>
  <sheetData>
    <row r="1" spans="1:17" ht="18.75" customHeight="1" x14ac:dyDescent="0.25">
      <c r="A1" s="44" t="s">
        <v>23</v>
      </c>
      <c r="B1" s="49" t="s">
        <v>80</v>
      </c>
      <c r="C1" s="50"/>
      <c r="D1" s="50"/>
      <c r="E1" s="51"/>
      <c r="F1" s="49" t="s">
        <v>81</v>
      </c>
      <c r="G1" s="50"/>
      <c r="H1" s="50"/>
      <c r="I1" s="51"/>
      <c r="J1" s="49" t="s">
        <v>86</v>
      </c>
      <c r="K1" s="50"/>
      <c r="L1" s="50"/>
      <c r="M1" s="51"/>
      <c r="N1" s="49" t="s">
        <v>87</v>
      </c>
      <c r="O1" s="50"/>
      <c r="P1" s="50"/>
      <c r="Q1" s="51"/>
    </row>
    <row r="2" spans="1:17" ht="18" customHeight="1" x14ac:dyDescent="0.25">
      <c r="A2" s="45"/>
      <c r="B2" s="33" t="s">
        <v>82</v>
      </c>
      <c r="C2" s="33" t="s">
        <v>83</v>
      </c>
      <c r="D2" s="33" t="s">
        <v>84</v>
      </c>
      <c r="E2" s="33" t="s">
        <v>85</v>
      </c>
      <c r="F2" s="33" t="s">
        <v>82</v>
      </c>
      <c r="G2" s="33" t="s">
        <v>83</v>
      </c>
      <c r="H2" s="33" t="s">
        <v>84</v>
      </c>
      <c r="I2" s="33" t="s">
        <v>85</v>
      </c>
      <c r="J2" s="33" t="s">
        <v>82</v>
      </c>
      <c r="K2" s="33" t="s">
        <v>83</v>
      </c>
      <c r="L2" s="33" t="s">
        <v>84</v>
      </c>
      <c r="M2" s="33" t="s">
        <v>85</v>
      </c>
      <c r="N2" s="33" t="s">
        <v>82</v>
      </c>
      <c r="O2" s="33" t="s">
        <v>83</v>
      </c>
      <c r="P2" s="33" t="s">
        <v>84</v>
      </c>
      <c r="Q2" s="33" t="s">
        <v>85</v>
      </c>
    </row>
    <row r="3" spans="1:17" x14ac:dyDescent="0.25">
      <c r="A3" s="5" t="s">
        <v>64</v>
      </c>
      <c r="B3" s="23">
        <v>0.48535794059873633</v>
      </c>
      <c r="C3" s="23">
        <v>0.59292432713699939</v>
      </c>
      <c r="D3" s="23">
        <v>0.66124811713407738</v>
      </c>
      <c r="E3" s="23">
        <v>0.57906666562369213</v>
      </c>
      <c r="F3" s="23">
        <v>0.20240904068834228</v>
      </c>
      <c r="G3" s="23">
        <v>0.31653485592372321</v>
      </c>
      <c r="H3" s="23">
        <v>0.38559421070752142</v>
      </c>
      <c r="I3" s="23">
        <v>0.39798823518115861</v>
      </c>
      <c r="J3" s="23">
        <v>0.62187168038497065</v>
      </c>
      <c r="K3" s="23">
        <v>0.64689817611145506</v>
      </c>
      <c r="L3" s="23">
        <v>0.67685539148558471</v>
      </c>
      <c r="M3" s="23">
        <v>0.59879231986078274</v>
      </c>
      <c r="N3" s="23">
        <v>0.51944491359686162</v>
      </c>
      <c r="O3" s="23">
        <v>0.61661991535813698</v>
      </c>
      <c r="P3" s="23">
        <v>0.65182849167276102</v>
      </c>
      <c r="Q3" s="23">
        <v>0.50965004912838474</v>
      </c>
    </row>
    <row r="4" spans="1:17" x14ac:dyDescent="0.25">
      <c r="A4" s="5" t="s">
        <v>65</v>
      </c>
      <c r="B4" s="23">
        <v>0.68281989047289315</v>
      </c>
      <c r="C4" s="23">
        <v>0.69331057405240759</v>
      </c>
      <c r="D4" s="23">
        <v>0.61504600777557039</v>
      </c>
      <c r="E4" s="23">
        <v>0.5624877839079514</v>
      </c>
      <c r="F4" s="23">
        <v>0.70403335206220252</v>
      </c>
      <c r="G4" s="23">
        <v>0.62144487104070911</v>
      </c>
      <c r="H4" s="23">
        <v>0.43863362687901353</v>
      </c>
      <c r="I4" s="23">
        <v>0.48959610583184565</v>
      </c>
      <c r="J4" s="23">
        <v>0.47093566873103809</v>
      </c>
      <c r="K4" s="23">
        <v>0.48592745441067742</v>
      </c>
      <c r="L4" s="23">
        <v>0.5066520830766269</v>
      </c>
      <c r="M4" s="23">
        <v>0.46719802504820346</v>
      </c>
      <c r="N4" s="23">
        <v>0.54775860578888746</v>
      </c>
      <c r="O4" s="23">
        <v>0.63847552987814549</v>
      </c>
      <c r="P4" s="23">
        <v>0.6600161011675596</v>
      </c>
      <c r="Q4" s="23">
        <v>0.5484520004814587</v>
      </c>
    </row>
    <row r="5" spans="1:17" x14ac:dyDescent="0.25">
      <c r="A5" s="5" t="s">
        <v>66</v>
      </c>
      <c r="B5" s="23">
        <v>0.70523006501623142</v>
      </c>
      <c r="C5" s="23">
        <v>0.67574222005701168</v>
      </c>
      <c r="D5" s="23">
        <v>0.74035337243685129</v>
      </c>
      <c r="E5" s="23">
        <v>0.66026253390762502</v>
      </c>
      <c r="F5" s="23">
        <v>0.50169077765376591</v>
      </c>
      <c r="G5" s="23">
        <v>0.43047328985002858</v>
      </c>
      <c r="H5" s="23">
        <v>0.43863670567832347</v>
      </c>
      <c r="I5" s="23">
        <v>0.43658499103830212</v>
      </c>
      <c r="J5" s="23">
        <v>0.76276855174580149</v>
      </c>
      <c r="K5" s="23">
        <v>0.79148135688355392</v>
      </c>
      <c r="L5" s="23">
        <v>0.81278645347983647</v>
      </c>
      <c r="M5" s="23">
        <v>0.76004175701014332</v>
      </c>
      <c r="N5" s="23">
        <v>0.50049601610421135</v>
      </c>
      <c r="O5" s="23">
        <v>0.54295236055591301</v>
      </c>
      <c r="P5" s="23">
        <v>0.62112215723557962</v>
      </c>
      <c r="Q5" s="23">
        <v>0.50187317514876928</v>
      </c>
    </row>
    <row r="6" spans="1:17" x14ac:dyDescent="0.25">
      <c r="A6" s="5" t="s">
        <v>24</v>
      </c>
      <c r="B6" s="23">
        <v>0.54028866453255242</v>
      </c>
      <c r="C6" s="23">
        <v>0.5458521039476949</v>
      </c>
      <c r="D6" s="23">
        <v>0.65432167460406176</v>
      </c>
      <c r="E6" s="23">
        <v>0.64116428570083261</v>
      </c>
      <c r="F6" s="23">
        <v>5.7011874239925091E-2</v>
      </c>
      <c r="G6" s="23">
        <v>0.11971172311800825</v>
      </c>
      <c r="H6" s="23">
        <v>0.3206076150498513</v>
      </c>
      <c r="I6" s="23">
        <v>0.27348571709245034</v>
      </c>
      <c r="J6" s="23">
        <v>0.72445604738359348</v>
      </c>
      <c r="K6" s="23">
        <v>0.75182048492563602</v>
      </c>
      <c r="L6" s="23">
        <v>0.77768221105481361</v>
      </c>
      <c r="M6" s="23">
        <v>0.71619071447647531</v>
      </c>
      <c r="N6" s="23">
        <v>0.64237256350317129</v>
      </c>
      <c r="O6" s="23">
        <v>0.65691479825011923</v>
      </c>
      <c r="P6" s="23">
        <v>0.64441338438280116</v>
      </c>
      <c r="Q6" s="23">
        <v>0.64435693947019901</v>
      </c>
    </row>
    <row r="7" spans="1:17" x14ac:dyDescent="0.25">
      <c r="A7" s="5" t="s">
        <v>33</v>
      </c>
      <c r="B7" s="23">
        <v>0.64348832745984241</v>
      </c>
      <c r="C7" s="23">
        <v>0.70747049614070878</v>
      </c>
      <c r="D7" s="23">
        <v>0.79184969659457216</v>
      </c>
      <c r="E7" s="23">
        <v>0.70513794416709596</v>
      </c>
      <c r="F7" s="23">
        <v>0.46132949710172572</v>
      </c>
      <c r="G7" s="23">
        <v>0.50651858836473695</v>
      </c>
      <c r="H7" s="23">
        <v>0.56429052793265655</v>
      </c>
      <c r="I7" s="23">
        <v>0.57466206532138531</v>
      </c>
      <c r="J7" s="23">
        <v>0.72180567919958027</v>
      </c>
      <c r="K7" s="23">
        <v>0.75535840424561407</v>
      </c>
      <c r="L7" s="23">
        <v>0.78179354764066766</v>
      </c>
      <c r="M7" s="23">
        <v>0.71784860769163272</v>
      </c>
      <c r="N7" s="23">
        <v>0.49517061509188354</v>
      </c>
      <c r="O7" s="23">
        <v>0.56888060488746717</v>
      </c>
      <c r="P7" s="23">
        <v>0.61942608173907532</v>
      </c>
      <c r="Q7" s="23">
        <v>0.49669176469427828</v>
      </c>
    </row>
    <row r="8" spans="1:17" x14ac:dyDescent="0.25">
      <c r="A8" s="5" t="s">
        <v>26</v>
      </c>
      <c r="B8" s="23">
        <v>0.71818479658463086</v>
      </c>
      <c r="C8" s="23">
        <v>0.7051703063478334</v>
      </c>
      <c r="D8" s="23">
        <v>0.76898421009876672</v>
      </c>
      <c r="E8" s="23">
        <v>0.68222808959483494</v>
      </c>
      <c r="F8" s="23">
        <v>0.42360010390950137</v>
      </c>
      <c r="G8" s="23">
        <v>0.36279267976028584</v>
      </c>
      <c r="H8" s="23">
        <v>0.38863473617371774</v>
      </c>
      <c r="I8" s="23">
        <v>0.38786450836194214</v>
      </c>
      <c r="J8" s="23">
        <v>0.77376685273312773</v>
      </c>
      <c r="K8" s="23">
        <v>0.79016066926610495</v>
      </c>
      <c r="L8" s="23">
        <v>0.81071265911295864</v>
      </c>
      <c r="M8" s="23">
        <v>0.75408795216089508</v>
      </c>
      <c r="N8" s="23">
        <v>0.57195312906593476</v>
      </c>
      <c r="O8" s="23">
        <v>0.65046416631389858</v>
      </c>
      <c r="P8" s="23">
        <v>0.71778942970817183</v>
      </c>
      <c r="Q8" s="23">
        <v>0.57239584394565757</v>
      </c>
    </row>
    <row r="9" spans="1:17" x14ac:dyDescent="0.25">
      <c r="A9" s="5" t="s">
        <v>67</v>
      </c>
      <c r="B9" s="23">
        <v>0.76416564792235531</v>
      </c>
      <c r="C9" s="23">
        <v>0.7578666746601973</v>
      </c>
      <c r="D9" s="23">
        <v>0.77143656806869532</v>
      </c>
      <c r="E9" s="23">
        <v>0.72417667960542442</v>
      </c>
      <c r="F9" s="23">
        <v>0.4557688691767926</v>
      </c>
      <c r="G9" s="23">
        <v>0.38947523455733646</v>
      </c>
      <c r="H9" s="23">
        <v>0.3854659533340703</v>
      </c>
      <c r="I9" s="23">
        <v>0.40014461369906262</v>
      </c>
      <c r="J9" s="23">
        <v>0.7758745936519541</v>
      </c>
      <c r="K9" s="23">
        <v>0.78725007064998442</v>
      </c>
      <c r="L9" s="23">
        <v>0.8093848246697547</v>
      </c>
      <c r="M9" s="23">
        <v>0.76957045533387358</v>
      </c>
      <c r="N9" s="23">
        <v>0.5923746079850345</v>
      </c>
      <c r="O9" s="23">
        <v>0.69258341328749595</v>
      </c>
      <c r="P9" s="23">
        <v>0.74002786106177676</v>
      </c>
      <c r="Q9" s="23">
        <v>0.59561946967902701</v>
      </c>
    </row>
    <row r="10" spans="1:17" x14ac:dyDescent="0.25">
      <c r="A10" s="5" t="s">
        <v>28</v>
      </c>
      <c r="B10" s="23">
        <v>0.49135801928519413</v>
      </c>
      <c r="C10" s="23">
        <v>0.54769171007767514</v>
      </c>
      <c r="D10" s="23">
        <v>0.64217666926975547</v>
      </c>
      <c r="E10" s="23">
        <v>0.62805731765576578</v>
      </c>
      <c r="F10" s="23">
        <v>0.34926059104522317</v>
      </c>
      <c r="G10" s="23">
        <v>0.36752047313590025</v>
      </c>
      <c r="H10" s="23">
        <v>0.45744470739920995</v>
      </c>
      <c r="I10" s="23">
        <v>0.6080024215211739</v>
      </c>
      <c r="J10" s="23">
        <v>0.59675502429495053</v>
      </c>
      <c r="K10" s="23">
        <v>0.60761692274786994</v>
      </c>
      <c r="L10" s="23">
        <v>0.63074034275936064</v>
      </c>
      <c r="M10" s="23">
        <v>0.58835747202645983</v>
      </c>
      <c r="N10" s="23">
        <v>0.42105867928545776</v>
      </c>
      <c r="O10" s="23">
        <v>0.53317136604222715</v>
      </c>
      <c r="P10" s="23">
        <v>0.59301413876267994</v>
      </c>
      <c r="Q10" s="23">
        <v>0.42285508092155899</v>
      </c>
    </row>
    <row r="11" spans="1:17" x14ac:dyDescent="0.25">
      <c r="A11" s="5" t="s">
        <v>9</v>
      </c>
      <c r="B11" s="24">
        <v>0.79660682246772707</v>
      </c>
      <c r="C11" s="24">
        <v>0.74904599690911733</v>
      </c>
      <c r="D11" s="24">
        <v>0.76672451835644828</v>
      </c>
      <c r="E11" s="24">
        <v>0.77339833708348693</v>
      </c>
      <c r="F11" s="24">
        <v>0.49970278761377579</v>
      </c>
      <c r="G11" s="24">
        <v>0.42019491676297199</v>
      </c>
      <c r="H11" s="24">
        <v>0.442841195152408</v>
      </c>
      <c r="I11" s="24">
        <v>0.46299853104049715</v>
      </c>
      <c r="J11" s="24">
        <v>0.56505397484946651</v>
      </c>
      <c r="K11" s="24">
        <v>0.60089543198617446</v>
      </c>
      <c r="L11" s="24">
        <v>0.64389672178135027</v>
      </c>
      <c r="M11" s="24">
        <v>0.55526028809016015</v>
      </c>
      <c r="N11" s="24">
        <v>0.77967926011153199</v>
      </c>
      <c r="O11" s="24">
        <v>0.77901565668025485</v>
      </c>
      <c r="P11" s="24">
        <v>0.7641673660270849</v>
      </c>
      <c r="Q11" s="24">
        <v>0.78119317715316605</v>
      </c>
    </row>
    <row r="12" spans="1:17" x14ac:dyDescent="0.25">
      <c r="A12" s="5" t="s">
        <v>29</v>
      </c>
      <c r="B12" s="23">
        <v>0.48921710885962405</v>
      </c>
      <c r="C12" s="23">
        <v>0.54001833107465036</v>
      </c>
      <c r="D12" s="23">
        <v>0.53821950147142794</v>
      </c>
      <c r="E12" s="23">
        <v>0.46168128674956871</v>
      </c>
      <c r="F12" s="23">
        <v>0.36357867482902428</v>
      </c>
      <c r="G12" s="23">
        <v>0.34745435251860335</v>
      </c>
      <c r="H12" s="23">
        <v>0.31568070786915015</v>
      </c>
      <c r="I12" s="23">
        <v>0.32868707456665258</v>
      </c>
      <c r="J12" s="23">
        <v>0.51136793877231623</v>
      </c>
      <c r="K12" s="23">
        <v>0.52718843970090656</v>
      </c>
      <c r="L12" s="23">
        <v>0.55098843027866529</v>
      </c>
      <c r="M12" s="23">
        <v>0.49942728968253131</v>
      </c>
      <c r="N12" s="23">
        <v>0.49349337879237426</v>
      </c>
      <c r="O12" s="23">
        <v>0.61206063104684671</v>
      </c>
      <c r="P12" s="23">
        <v>0.62162683067610502</v>
      </c>
      <c r="Q12" s="23">
        <v>0.49579835866436583</v>
      </c>
    </row>
    <row r="13" spans="1:17" x14ac:dyDescent="0.25">
      <c r="A13" s="5" t="s">
        <v>16</v>
      </c>
      <c r="B13" s="23">
        <v>0.7677288865172639</v>
      </c>
      <c r="C13" s="23">
        <v>0.76746248099546777</v>
      </c>
      <c r="D13" s="23">
        <v>0.79454079223967244</v>
      </c>
      <c r="E13" s="23">
        <v>0.77936675362091923</v>
      </c>
      <c r="F13" s="23">
        <v>0.81996646126157713</v>
      </c>
      <c r="G13" s="23">
        <v>0.8227278752649495</v>
      </c>
      <c r="H13" s="23">
        <v>0.83421272271278935</v>
      </c>
      <c r="I13" s="23">
        <v>0.82574883583409286</v>
      </c>
      <c r="J13" s="23">
        <v>0.3570265373310364</v>
      </c>
      <c r="K13" s="23">
        <v>0.37565451985707848</v>
      </c>
      <c r="L13" s="23">
        <v>0.41075439476395254</v>
      </c>
      <c r="M13" s="23">
        <v>0.35484083980043629</v>
      </c>
      <c r="N13" s="23">
        <v>0.73945017895842846</v>
      </c>
      <c r="O13" s="23">
        <v>0.72270415488418971</v>
      </c>
      <c r="P13" s="23">
        <v>0.7264791733478374</v>
      </c>
      <c r="Q13" s="23">
        <v>0.7412853739149271</v>
      </c>
    </row>
    <row r="14" spans="1:17" x14ac:dyDescent="0.25">
      <c r="A14" s="5" t="s">
        <v>68</v>
      </c>
      <c r="B14" s="23">
        <v>0.66319728029350755</v>
      </c>
      <c r="C14" s="23">
        <v>0.63221460259198092</v>
      </c>
      <c r="D14" s="23">
        <v>0.67871481938329148</v>
      </c>
      <c r="E14" s="23">
        <v>0.60852156214850739</v>
      </c>
      <c r="F14" s="23">
        <v>0.49870556939597921</v>
      </c>
      <c r="G14" s="23">
        <v>0.38320545799386552</v>
      </c>
      <c r="H14" s="23">
        <v>0.39183538448092209</v>
      </c>
      <c r="I14" s="23">
        <v>0.43147778565804651</v>
      </c>
      <c r="J14" s="23">
        <v>0.67736079164346286</v>
      </c>
      <c r="K14" s="23">
        <v>0.70646401377903312</v>
      </c>
      <c r="L14" s="23">
        <v>0.7307601113915172</v>
      </c>
      <c r="M14" s="23">
        <v>0.67404795076261648</v>
      </c>
      <c r="N14" s="23">
        <v>0.52497883170951976</v>
      </c>
      <c r="O14" s="23">
        <v>0.60352052956133662</v>
      </c>
      <c r="P14" s="23">
        <v>0.65011768756451294</v>
      </c>
      <c r="Q14" s="23">
        <v>0.52576553451981967</v>
      </c>
    </row>
    <row r="15" spans="1:17" x14ac:dyDescent="0.25">
      <c r="A15" s="5" t="s">
        <v>30</v>
      </c>
      <c r="B15" s="23">
        <v>0.86075695487722803</v>
      </c>
      <c r="C15" s="23">
        <v>0.86392858072313372</v>
      </c>
      <c r="D15" s="23">
        <v>0.87230184170219405</v>
      </c>
      <c r="E15" s="23">
        <v>0.84149376012308919</v>
      </c>
      <c r="F15" s="23">
        <v>0.6838896750418807</v>
      </c>
      <c r="G15" s="23">
        <v>0.63066467634909085</v>
      </c>
      <c r="H15" s="23">
        <v>0.63090868665465705</v>
      </c>
      <c r="I15" s="23">
        <v>0.63425409853775072</v>
      </c>
      <c r="J15" s="23">
        <v>0.71601123812956924</v>
      </c>
      <c r="K15" s="23">
        <v>0.71355162368196789</v>
      </c>
      <c r="L15" s="23">
        <v>0.73036230708312289</v>
      </c>
      <c r="M15" s="23">
        <v>0.71576906688516451</v>
      </c>
      <c r="N15" s="23">
        <v>0.65459730419711948</v>
      </c>
      <c r="O15" s="23">
        <v>0.73382993162481147</v>
      </c>
      <c r="P15" s="23">
        <v>0.75078128983746517</v>
      </c>
      <c r="Q15" s="23">
        <v>0.65567504371382967</v>
      </c>
    </row>
    <row r="19" spans="1:17" x14ac:dyDescent="0.25">
      <c r="A19" s="44" t="s">
        <v>75</v>
      </c>
      <c r="B19" s="49" t="s">
        <v>80</v>
      </c>
      <c r="C19" s="50"/>
      <c r="D19" s="50"/>
      <c r="E19" s="51"/>
      <c r="F19" s="49" t="s">
        <v>81</v>
      </c>
      <c r="G19" s="50"/>
      <c r="H19" s="50"/>
      <c r="I19" s="51"/>
      <c r="J19" s="49" t="s">
        <v>86</v>
      </c>
      <c r="K19" s="50"/>
      <c r="L19" s="50"/>
      <c r="M19" s="51"/>
      <c r="N19" s="49" t="s">
        <v>87</v>
      </c>
      <c r="O19" s="50"/>
      <c r="P19" s="50"/>
      <c r="Q19" s="51"/>
    </row>
    <row r="20" spans="1:17" x14ac:dyDescent="0.25">
      <c r="A20" s="45"/>
      <c r="B20" s="33" t="s">
        <v>82</v>
      </c>
      <c r="C20" s="33" t="s">
        <v>83</v>
      </c>
      <c r="D20" s="33" t="s">
        <v>84</v>
      </c>
      <c r="E20" s="33" t="s">
        <v>85</v>
      </c>
      <c r="F20" s="33" t="s">
        <v>82</v>
      </c>
      <c r="G20" s="33" t="s">
        <v>83</v>
      </c>
      <c r="H20" s="33" t="s">
        <v>84</v>
      </c>
      <c r="I20" s="33" t="s">
        <v>85</v>
      </c>
      <c r="J20" s="33" t="s">
        <v>82</v>
      </c>
      <c r="K20" s="33" t="s">
        <v>83</v>
      </c>
      <c r="L20" s="33" t="s">
        <v>84</v>
      </c>
      <c r="M20" s="33" t="s">
        <v>85</v>
      </c>
      <c r="N20" s="33" t="s">
        <v>82</v>
      </c>
      <c r="O20" s="33" t="s">
        <v>83</v>
      </c>
      <c r="P20" s="33" t="s">
        <v>84</v>
      </c>
      <c r="Q20" s="33" t="s">
        <v>85</v>
      </c>
    </row>
    <row r="21" spans="1:17" x14ac:dyDescent="0.25">
      <c r="A21" s="4" t="s">
        <v>12</v>
      </c>
      <c r="B21" s="23">
        <v>0.49769461598032522</v>
      </c>
      <c r="C21" s="23">
        <v>0.53212866083251398</v>
      </c>
      <c r="D21" s="23">
        <v>0.6199053616041168</v>
      </c>
      <c r="E21" s="23">
        <v>0.58221417309866852</v>
      </c>
      <c r="F21" s="23">
        <v>5.1420173988599931E-2</v>
      </c>
      <c r="G21" s="23">
        <v>0.1134260827223016</v>
      </c>
      <c r="H21" s="23">
        <v>0.25464013743342662</v>
      </c>
      <c r="I21" s="23">
        <v>0.22884295223254011</v>
      </c>
      <c r="J21" s="23">
        <v>0.75597996568049419</v>
      </c>
      <c r="K21" s="23">
        <v>0.78277036187353799</v>
      </c>
      <c r="L21" s="23">
        <v>0.80130441241716932</v>
      </c>
      <c r="M21" s="23">
        <v>0.74752116940439539</v>
      </c>
      <c r="N21" s="23">
        <v>0.5696503689166228</v>
      </c>
      <c r="O21" s="23">
        <v>0.61918831141669073</v>
      </c>
      <c r="P21" s="23">
        <v>0.63831679915684558</v>
      </c>
      <c r="Q21" s="23">
        <v>0.57090733142525829</v>
      </c>
    </row>
    <row r="22" spans="1:17" x14ac:dyDescent="0.25">
      <c r="A22" s="4" t="s">
        <v>10</v>
      </c>
      <c r="B22" s="23">
        <v>0.64425868988691593</v>
      </c>
      <c r="C22" s="23">
        <v>0.68753869470690199</v>
      </c>
      <c r="D22" s="23">
        <v>0.75350670865887315</v>
      </c>
      <c r="E22" s="23">
        <v>0.59273788052948739</v>
      </c>
      <c r="F22" s="23">
        <v>0.39864790561898683</v>
      </c>
      <c r="G22" s="23">
        <v>0.34599175986677527</v>
      </c>
      <c r="H22" s="23">
        <v>0.36181156542116683</v>
      </c>
      <c r="I22" s="23">
        <v>0.34051063863127851</v>
      </c>
      <c r="J22" s="23">
        <v>0.99065807453339161</v>
      </c>
      <c r="K22" s="23">
        <v>0.99187518075875003</v>
      </c>
      <c r="L22" s="23">
        <v>0.99338445618012006</v>
      </c>
      <c r="M22" s="23">
        <v>0.98758424453734184</v>
      </c>
      <c r="N22" s="23">
        <v>0.38287808758930014</v>
      </c>
      <c r="O22" s="23">
        <v>0.49678655775955932</v>
      </c>
      <c r="P22" s="23">
        <v>0.58219498044180229</v>
      </c>
      <c r="Q22" s="23">
        <v>0.38614074981625368</v>
      </c>
    </row>
    <row r="23" spans="1:17" x14ac:dyDescent="0.25">
      <c r="A23" s="4" t="s">
        <v>31</v>
      </c>
      <c r="B23" s="23">
        <v>0.78216120109617737</v>
      </c>
      <c r="C23" s="23">
        <v>0.77349737524476792</v>
      </c>
      <c r="D23" s="23">
        <v>0.82070015132764329</v>
      </c>
      <c r="E23" s="23">
        <v>0.74512769053334638</v>
      </c>
      <c r="F23" s="23">
        <v>0.42659387623959671</v>
      </c>
      <c r="G23" s="23">
        <v>0.35634289146486181</v>
      </c>
      <c r="H23" s="23">
        <v>0.37194264119585269</v>
      </c>
      <c r="I23" s="23">
        <v>0.36919825152140179</v>
      </c>
      <c r="J23" s="23">
        <v>0.77303213864205433</v>
      </c>
      <c r="K23" s="23">
        <v>0.79800339517333441</v>
      </c>
      <c r="L23" s="23">
        <v>0.80466334497236702</v>
      </c>
      <c r="M23" s="23">
        <v>0.77455401056340933</v>
      </c>
      <c r="N23" s="23">
        <v>0.64432715546466768</v>
      </c>
      <c r="O23" s="23">
        <v>0.75330482087862938</v>
      </c>
      <c r="P23" s="23">
        <v>0.84469026101225331</v>
      </c>
      <c r="Q23" s="23">
        <v>0.64635040480498007</v>
      </c>
    </row>
    <row r="24" spans="1:17" x14ac:dyDescent="0.25">
      <c r="A24" s="5" t="s">
        <v>8</v>
      </c>
      <c r="B24" s="23">
        <v>0.72307840214266739</v>
      </c>
      <c r="C24" s="23">
        <v>0.72067886865741682</v>
      </c>
      <c r="D24" s="23">
        <v>0.70879165864738469</v>
      </c>
      <c r="E24" s="23">
        <v>0.6697315924828251</v>
      </c>
      <c r="F24" s="23">
        <v>0.40050027951412953</v>
      </c>
      <c r="G24" s="23">
        <v>0.37157328511954973</v>
      </c>
      <c r="H24" s="23">
        <v>0.33638365066414411</v>
      </c>
      <c r="I24" s="23">
        <v>0.33620475412007167</v>
      </c>
      <c r="J24" s="23">
        <v>0.82888405922489961</v>
      </c>
      <c r="K24" s="23">
        <v>0.83749456952307655</v>
      </c>
      <c r="L24" s="23">
        <v>0.86354334276611633</v>
      </c>
      <c r="M24" s="23">
        <v>0.81535667949402579</v>
      </c>
      <c r="N24" s="23">
        <v>0.50135325063373615</v>
      </c>
      <c r="O24" s="23">
        <v>0.57479203101297605</v>
      </c>
      <c r="P24" s="23">
        <v>0.61817072245089977</v>
      </c>
      <c r="Q24" s="23">
        <v>0.51119538093659789</v>
      </c>
    </row>
    <row r="25" spans="1:17" x14ac:dyDescent="0.25">
      <c r="A25" s="4" t="s">
        <v>2</v>
      </c>
      <c r="B25" s="23">
        <v>0.75608578607286925</v>
      </c>
      <c r="C25" s="23">
        <v>0.74066004651764694</v>
      </c>
      <c r="D25" s="23">
        <v>0.76802449523466443</v>
      </c>
      <c r="E25" s="23">
        <v>0.73900728024894402</v>
      </c>
      <c r="F25" s="23">
        <v>0.67070651266001247</v>
      </c>
      <c r="G25" s="23">
        <v>0.62019065632364956</v>
      </c>
      <c r="H25" s="23">
        <v>0.62869256628207149</v>
      </c>
      <c r="I25" s="23">
        <v>0.63958703001255446</v>
      </c>
      <c r="J25" s="23">
        <v>0.50628567026728122</v>
      </c>
      <c r="K25" s="23">
        <v>0.53034593584194634</v>
      </c>
      <c r="L25" s="23">
        <v>0.56152785926279036</v>
      </c>
      <c r="M25" s="23">
        <v>0.50388900060111941</v>
      </c>
      <c r="N25" s="23">
        <v>0.68877053117730203</v>
      </c>
      <c r="O25" s="23">
        <v>0.71191327095844026</v>
      </c>
      <c r="P25" s="23">
        <v>0.72362789498444491</v>
      </c>
      <c r="Q25" s="23">
        <v>0.69021893651693156</v>
      </c>
    </row>
    <row r="26" spans="1:17" x14ac:dyDescent="0.25">
      <c r="A26" s="4" t="s">
        <v>27</v>
      </c>
      <c r="B26" s="23">
        <v>0.66315377746674098</v>
      </c>
      <c r="C26" s="23">
        <v>0.65421949996305595</v>
      </c>
      <c r="D26" s="23">
        <v>0.7635826157372142</v>
      </c>
      <c r="E26" s="23">
        <v>0.6408974004946506</v>
      </c>
      <c r="F26" s="23">
        <v>0.49270618169078012</v>
      </c>
      <c r="G26" s="23">
        <v>0.47156519375698808</v>
      </c>
      <c r="H26" s="23">
        <v>0.48359153690557644</v>
      </c>
      <c r="I26" s="23">
        <v>0.47315191006398744</v>
      </c>
      <c r="J26" s="23">
        <v>0.87611611954509949</v>
      </c>
      <c r="K26" s="23">
        <v>0.89135588662113052</v>
      </c>
      <c r="L26" s="23">
        <v>0.90504538903335996</v>
      </c>
      <c r="M26" s="23">
        <v>0.87279252195043211</v>
      </c>
      <c r="N26" s="23">
        <v>0.35707583699748274</v>
      </c>
      <c r="O26" s="23">
        <v>0.40579065267505454</v>
      </c>
      <c r="P26" s="23">
        <v>0.55048715399046799</v>
      </c>
      <c r="Q26" s="23">
        <v>0.3582921278159224</v>
      </c>
    </row>
    <row r="27" spans="1:17" x14ac:dyDescent="0.25">
      <c r="A27" s="4" t="s">
        <v>25</v>
      </c>
      <c r="B27" s="23">
        <v>0.60984037156659765</v>
      </c>
      <c r="C27" s="23">
        <v>0.49142703288182787</v>
      </c>
      <c r="D27" s="23">
        <v>0.70717577704805445</v>
      </c>
      <c r="E27" s="23">
        <v>0.70807451617100181</v>
      </c>
      <c r="F27" s="23">
        <v>0.52595285044774442</v>
      </c>
      <c r="G27" s="23">
        <v>0.33559748501508724</v>
      </c>
      <c r="H27" s="23">
        <v>0.55696605130536492</v>
      </c>
      <c r="I27" s="23">
        <v>0.70597364858146872</v>
      </c>
      <c r="J27" s="23">
        <v>0.68184748606388124</v>
      </c>
      <c r="K27" s="23">
        <v>0.68307870501660728</v>
      </c>
      <c r="L27" s="23">
        <v>0.70611720309479442</v>
      </c>
      <c r="M27" s="23">
        <v>0.67896355322450996</v>
      </c>
      <c r="N27" s="23">
        <v>0.35064182647746606</v>
      </c>
      <c r="O27" s="23">
        <v>0.3937364154608155</v>
      </c>
      <c r="P27" s="23">
        <v>0.51210277337140175</v>
      </c>
      <c r="Q27" s="23">
        <v>0.35190358944105132</v>
      </c>
    </row>
    <row r="28" spans="1:17" x14ac:dyDescent="0.25">
      <c r="A28" s="4" t="s">
        <v>19</v>
      </c>
      <c r="B28" s="23">
        <v>0.48166536111687525</v>
      </c>
      <c r="C28" s="23">
        <v>0.52578136051475466</v>
      </c>
      <c r="D28" s="23">
        <v>0.47058864897274327</v>
      </c>
      <c r="E28" s="23">
        <v>0.38481484026329171</v>
      </c>
      <c r="F28" s="23">
        <v>0.4658055723633418</v>
      </c>
      <c r="G28" s="23">
        <v>0.39975724611490576</v>
      </c>
      <c r="H28" s="23">
        <v>0.28096271213987234</v>
      </c>
      <c r="I28" s="23">
        <v>0.31417067335918125</v>
      </c>
      <c r="J28" s="23">
        <v>0.4275015154478396</v>
      </c>
      <c r="K28" s="23">
        <v>0.44217884610715386</v>
      </c>
      <c r="L28" s="23">
        <v>0.46060654502225723</v>
      </c>
      <c r="M28" s="23">
        <v>0.42328826195359814</v>
      </c>
      <c r="N28" s="23">
        <v>0.46872951757711678</v>
      </c>
      <c r="O28" s="23">
        <v>0.61806597994221213</v>
      </c>
      <c r="P28" s="23">
        <v>0.62591303482299332</v>
      </c>
      <c r="Q28" s="23">
        <v>0.45963876957449989</v>
      </c>
    </row>
    <row r="29" spans="1:17" x14ac:dyDescent="0.25">
      <c r="A29" s="4" t="s">
        <v>21</v>
      </c>
      <c r="B29" s="23">
        <v>0.72282047213984901</v>
      </c>
      <c r="C29" s="23">
        <v>0.77302269189174255</v>
      </c>
      <c r="D29" s="23">
        <v>0.80607364793545788</v>
      </c>
      <c r="E29" s="23">
        <v>0.7678510283823935</v>
      </c>
      <c r="F29" s="23">
        <v>0.45516364033926854</v>
      </c>
      <c r="G29" s="23">
        <v>0.53332794225242153</v>
      </c>
      <c r="H29" s="23">
        <v>0.53782557413138932</v>
      </c>
      <c r="I29" s="23">
        <v>0.54076625761173303</v>
      </c>
      <c r="J29" s="23">
        <v>0.63552877985131262</v>
      </c>
      <c r="K29" s="23">
        <v>0.65705708392277251</v>
      </c>
      <c r="L29" s="23">
        <v>0.69995886553060871</v>
      </c>
      <c r="M29" s="23">
        <v>0.60685923606839054</v>
      </c>
      <c r="N29" s="23">
        <v>0.60730662463764495</v>
      </c>
      <c r="O29" s="23">
        <v>0.62824992263080093</v>
      </c>
      <c r="P29" s="23">
        <v>0.65103900580909468</v>
      </c>
      <c r="Q29" s="23">
        <v>0.61400248996186058</v>
      </c>
    </row>
    <row r="30" spans="1:17" x14ac:dyDescent="0.25">
      <c r="A30" s="5" t="s">
        <v>5</v>
      </c>
      <c r="B30" s="23">
        <v>0.60474604092660578</v>
      </c>
      <c r="C30" s="23">
        <v>0.6870039058201749</v>
      </c>
      <c r="D30" s="23">
        <v>0.7437795125839235</v>
      </c>
      <c r="E30" s="23">
        <v>0.53590152913243583</v>
      </c>
      <c r="F30" s="23">
        <v>0.44741090019774571</v>
      </c>
      <c r="G30" s="23">
        <v>0.37060574786806511</v>
      </c>
      <c r="H30" s="23">
        <v>0.34912274133957544</v>
      </c>
      <c r="I30" s="23">
        <v>0.36321440197199711</v>
      </c>
      <c r="J30" s="23">
        <v>0.85641560609828193</v>
      </c>
      <c r="K30" s="23">
        <v>0.86917746951936226</v>
      </c>
      <c r="L30" s="23">
        <v>0.88530317550756266</v>
      </c>
      <c r="M30" s="23">
        <v>0.8506262441547322</v>
      </c>
      <c r="N30" s="23">
        <v>0.28914403425533125</v>
      </c>
      <c r="O30" s="23">
        <v>0.51738753590294007</v>
      </c>
      <c r="P30" s="23">
        <v>0.66160387358883255</v>
      </c>
      <c r="Q30" s="23">
        <v>0.29310444915664996</v>
      </c>
    </row>
    <row r="31" spans="1:17" x14ac:dyDescent="0.25">
      <c r="A31" s="4" t="s">
        <v>4</v>
      </c>
      <c r="B31" s="23">
        <v>0.74265034203853197</v>
      </c>
      <c r="C31" s="23">
        <v>0.72572312211216516</v>
      </c>
      <c r="D31" s="23">
        <v>0.77855585509206304</v>
      </c>
      <c r="E31" s="23">
        <v>0.70842810879529972</v>
      </c>
      <c r="F31" s="23">
        <v>0.43281506713275369</v>
      </c>
      <c r="G31" s="23">
        <v>0.37381859964621522</v>
      </c>
      <c r="H31" s="23">
        <v>0.39464442386178517</v>
      </c>
      <c r="I31" s="23">
        <v>0.39717650031152907</v>
      </c>
      <c r="J31" s="23">
        <v>0.7693512729886276</v>
      </c>
      <c r="K31" s="23">
        <v>0.78414912393004332</v>
      </c>
      <c r="L31" s="23">
        <v>0.80472493763565889</v>
      </c>
      <c r="M31" s="23">
        <v>0.74890188801360491</v>
      </c>
      <c r="N31" s="23">
        <v>0.5995149444350758</v>
      </c>
      <c r="O31" s="23">
        <v>0.66796735319333267</v>
      </c>
      <c r="P31" s="23">
        <v>0.72939159373176576</v>
      </c>
      <c r="Q31" s="23">
        <v>0.59997699583158381</v>
      </c>
    </row>
    <row r="32" spans="1:17" x14ac:dyDescent="0.25">
      <c r="A32" s="4" t="s">
        <v>32</v>
      </c>
      <c r="B32" s="23">
        <v>0.81126675015628102</v>
      </c>
      <c r="C32" s="23">
        <v>0.78605251782021768</v>
      </c>
      <c r="D32" s="23">
        <v>0.79166333032247505</v>
      </c>
      <c r="E32" s="23">
        <v>0.76719880592603662</v>
      </c>
      <c r="F32" s="23">
        <v>0.49720870732156747</v>
      </c>
      <c r="G32" s="23">
        <v>0.43130833598998225</v>
      </c>
      <c r="H32" s="23">
        <v>0.42097482294205285</v>
      </c>
      <c r="I32" s="23">
        <v>0.42475044113715393</v>
      </c>
      <c r="J32" s="23">
        <v>0.87005491244768385</v>
      </c>
      <c r="K32" s="23">
        <v>0.89334315806311559</v>
      </c>
      <c r="L32" s="23">
        <v>0.90564956804666852</v>
      </c>
      <c r="M32" s="23">
        <v>0.86654085389057012</v>
      </c>
      <c r="N32" s="23">
        <v>0.56837629118904487</v>
      </c>
      <c r="O32" s="23">
        <v>0.59994922585867927</v>
      </c>
      <c r="P32" s="23">
        <v>0.62073827331785825</v>
      </c>
      <c r="Q32" s="23">
        <v>0.56971046481750298</v>
      </c>
    </row>
    <row r="33" spans="1:17" x14ac:dyDescent="0.25">
      <c r="A33" s="4" t="s">
        <v>11</v>
      </c>
      <c r="B33" s="23">
        <v>0.67452969351907877</v>
      </c>
      <c r="C33" s="23">
        <v>0.75289821030212378</v>
      </c>
      <c r="D33" s="23">
        <v>0.85024041720331744</v>
      </c>
      <c r="E33" s="23">
        <v>0.7555458169560102</v>
      </c>
      <c r="F33" s="23">
        <v>0.48715487723052714</v>
      </c>
      <c r="G33" s="23">
        <v>0.54569047356043709</v>
      </c>
      <c r="H33" s="23">
        <v>0.62567645382422732</v>
      </c>
      <c r="I33" s="23">
        <v>0.63421162552653421</v>
      </c>
      <c r="J33" s="23">
        <v>0.84290820871737882</v>
      </c>
      <c r="K33" s="23">
        <v>0.86698929188080165</v>
      </c>
      <c r="L33" s="23">
        <v>0.88941248160061959</v>
      </c>
      <c r="M33" s="23">
        <v>0.83971115846212319</v>
      </c>
      <c r="N33" s="23">
        <v>0.42593029241481395</v>
      </c>
      <c r="O33" s="23">
        <v>0.53118267595491353</v>
      </c>
      <c r="P33" s="23">
        <v>0.57750390068210666</v>
      </c>
      <c r="Q33" s="23">
        <v>0.42757146496343873</v>
      </c>
    </row>
    <row r="34" spans="1:17" x14ac:dyDescent="0.25">
      <c r="A34" s="4" t="s">
        <v>13</v>
      </c>
      <c r="B34" s="23">
        <v>0.60191863632636977</v>
      </c>
      <c r="C34" s="23">
        <v>0.66836272853271672</v>
      </c>
      <c r="D34" s="23">
        <v>0.76038586283164322</v>
      </c>
      <c r="E34" s="23">
        <v>0.68691528174674099</v>
      </c>
      <c r="F34" s="23">
        <v>0.30137271429353146</v>
      </c>
      <c r="G34" s="23">
        <v>0.38699391909781072</v>
      </c>
      <c r="H34" s="23">
        <v>0.50545562079629203</v>
      </c>
      <c r="I34" s="23">
        <v>0.48519512926921848</v>
      </c>
      <c r="J34" s="23">
        <v>0.58825245380442892</v>
      </c>
      <c r="K34" s="23">
        <v>0.62533599097905679</v>
      </c>
      <c r="L34" s="23">
        <v>0.6727716384630964</v>
      </c>
      <c r="M34" s="23">
        <v>0.53023399740749499</v>
      </c>
      <c r="N34" s="23">
        <v>0.6289887932439181</v>
      </c>
      <c r="O34" s="23">
        <v>0.65269644195354959</v>
      </c>
      <c r="P34" s="23">
        <v>0.64533428379055569</v>
      </c>
      <c r="Q34" s="23">
        <v>0.62997182982057964</v>
      </c>
    </row>
    <row r="35" spans="1:17" x14ac:dyDescent="0.25">
      <c r="A35" s="5" t="s">
        <v>6</v>
      </c>
      <c r="B35" s="23">
        <v>0.71694648819807805</v>
      </c>
      <c r="C35" s="23">
        <v>0.74821257111131811</v>
      </c>
      <c r="D35" s="23">
        <v>0.72970066903699682</v>
      </c>
      <c r="E35" s="23">
        <v>0.65874868968846301</v>
      </c>
      <c r="F35" s="23">
        <v>0.43404437954294472</v>
      </c>
      <c r="G35" s="23">
        <v>0.37714161477246039</v>
      </c>
      <c r="H35" s="23">
        <v>0.34809192779208709</v>
      </c>
      <c r="I35" s="23">
        <v>0.35868821304371795</v>
      </c>
      <c r="J35" s="23">
        <v>0.89923310792353284</v>
      </c>
      <c r="K35" s="23">
        <v>0.90385248236337878</v>
      </c>
      <c r="L35" s="23">
        <v>0.9170789068048264</v>
      </c>
      <c r="M35" s="23">
        <v>0.8994588074914559</v>
      </c>
      <c r="N35" s="23">
        <v>0.44088132290664156</v>
      </c>
      <c r="O35" s="23">
        <v>0.58321056770956559</v>
      </c>
      <c r="P35" s="23">
        <v>0.60325054943514467</v>
      </c>
      <c r="Q35" s="23">
        <v>0.44408644649819801</v>
      </c>
    </row>
    <row r="36" spans="1:17" x14ac:dyDescent="0.25">
      <c r="A36" s="4" t="s">
        <v>15</v>
      </c>
      <c r="B36" s="23">
        <v>0.40786019784574196</v>
      </c>
      <c r="C36" s="23">
        <v>0.56672424985659131</v>
      </c>
      <c r="D36" s="23">
        <v>0.63993418187680084</v>
      </c>
      <c r="E36" s="23">
        <v>0.57493113760549519</v>
      </c>
      <c r="F36" s="23">
        <v>0.39996860855545419</v>
      </c>
      <c r="G36" s="23">
        <v>0.50841633985212009</v>
      </c>
      <c r="H36" s="23">
        <v>0.52636205051572837</v>
      </c>
      <c r="I36" s="23">
        <v>0.7170224358987628</v>
      </c>
      <c r="J36" s="23">
        <v>0.53175843621003449</v>
      </c>
      <c r="K36" s="23">
        <v>0.5411574816633612</v>
      </c>
      <c r="L36" s="23">
        <v>0.56450062881800434</v>
      </c>
      <c r="M36" s="23">
        <v>0.52124138221184491</v>
      </c>
      <c r="N36" s="23">
        <v>0.32144916250803113</v>
      </c>
      <c r="O36" s="23">
        <v>0.48550756369727432</v>
      </c>
      <c r="P36" s="23">
        <v>0.58573418388085174</v>
      </c>
      <c r="Q36" s="23">
        <v>0.32366686408399181</v>
      </c>
    </row>
    <row r="37" spans="1:17" x14ac:dyDescent="0.25">
      <c r="A37" s="4" t="s">
        <v>14</v>
      </c>
      <c r="B37" s="23">
        <v>0.59591558802476352</v>
      </c>
      <c r="C37" s="23">
        <v>0.69185469992811566</v>
      </c>
      <c r="D37" s="23">
        <v>0.75545344666858993</v>
      </c>
      <c r="E37" s="23">
        <v>0.72892340846341419</v>
      </c>
      <c r="F37" s="23">
        <v>0.3028759216998782</v>
      </c>
      <c r="G37" s="23">
        <v>0.42066848963799686</v>
      </c>
      <c r="H37" s="23">
        <v>0.51168687754863884</v>
      </c>
      <c r="I37" s="23">
        <v>0.53475690724585112</v>
      </c>
      <c r="J37" s="23">
        <v>0.66043759250378975</v>
      </c>
      <c r="K37" s="23">
        <v>0.68194504228513708</v>
      </c>
      <c r="L37" s="23">
        <v>0.71799418077896493</v>
      </c>
      <c r="M37" s="23">
        <v>0.64180008107440389</v>
      </c>
      <c r="N37" s="23">
        <v>0.57524986008817725</v>
      </c>
      <c r="O37" s="23">
        <v>0.63722992875286266</v>
      </c>
      <c r="P37" s="23">
        <v>0.63761019869770297</v>
      </c>
      <c r="Q37" s="23">
        <v>0.58890402791146679</v>
      </c>
    </row>
    <row r="38" spans="1:17" x14ac:dyDescent="0.25">
      <c r="A38" s="5" t="s">
        <v>7</v>
      </c>
      <c r="B38" s="23">
        <v>0.58869495493811563</v>
      </c>
      <c r="C38" s="23">
        <v>0.70170219115489441</v>
      </c>
      <c r="D38" s="23">
        <v>0.77712918726871416</v>
      </c>
      <c r="E38" s="23">
        <v>0.51741287250401091</v>
      </c>
      <c r="F38" s="23">
        <v>0.40544294182746021</v>
      </c>
      <c r="G38" s="23">
        <v>0.367799288773419</v>
      </c>
      <c r="H38" s="23">
        <v>0.34007672986254428</v>
      </c>
      <c r="I38" s="23">
        <v>0.33206981154693316</v>
      </c>
      <c r="J38" s="23">
        <v>0.96729201055101688</v>
      </c>
      <c r="K38" s="23">
        <v>0.96431313277708897</v>
      </c>
      <c r="L38" s="23">
        <v>0.97236621944282986</v>
      </c>
      <c r="M38" s="23">
        <v>0.96679154920401489</v>
      </c>
      <c r="N38" s="23">
        <v>0.20063738507856274</v>
      </c>
      <c r="O38" s="23">
        <v>0.5669114063250702</v>
      </c>
      <c r="P38" s="23">
        <v>0.81276475599097275</v>
      </c>
      <c r="Q38" s="23">
        <v>0.20375294283949852</v>
      </c>
    </row>
  </sheetData>
  <mergeCells count="10">
    <mergeCell ref="B1:E1"/>
    <mergeCell ref="F1:I1"/>
    <mergeCell ref="J1:M1"/>
    <mergeCell ref="N1:Q1"/>
    <mergeCell ref="A1:A2"/>
    <mergeCell ref="A19:A20"/>
    <mergeCell ref="B19:E19"/>
    <mergeCell ref="F19:I19"/>
    <mergeCell ref="J19:M19"/>
    <mergeCell ref="N19:Q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Quantity</vt:lpstr>
      <vt:lpstr>Percentage</vt:lpstr>
      <vt:lpstr>Fig3</vt:lpstr>
      <vt:lpstr>Fig3_Supplement</vt:lpstr>
      <vt:lpstr>Risk_Assessment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</cp:lastModifiedBy>
  <dcterms:created xsi:type="dcterms:W3CDTF">2015-06-05T18:19:34Z</dcterms:created>
  <dcterms:modified xsi:type="dcterms:W3CDTF">2021-12-16T12:38:21Z</dcterms:modified>
</cp:coreProperties>
</file>