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CMIP6\Program\6_DrawFigure\Fig3_OutputTable\"/>
    </mc:Choice>
  </mc:AlternateContent>
  <xr:revisionPtr revIDLastSave="0" documentId="13_ncr:1_{7100E920-6779-465A-B27B-EB6849DCFF3B}" xr6:coauthVersionLast="45" xr6:coauthVersionMax="45" xr10:uidLastSave="{00000000-0000-0000-0000-000000000000}"/>
  <bookViews>
    <workbookView xWindow="1275" yWindow="-120" windowWidth="50445" windowHeight="21840" tabRatio="498" activeTab="4" xr2:uid="{00000000-000D-0000-FFFF-FFFF00000000}"/>
  </bookViews>
  <sheets>
    <sheet name="Quantity" sheetId="1" r:id="rId1"/>
    <sheet name="Percentage" sheetId="2" r:id="rId2"/>
    <sheet name="Fig3" sheetId="3" r:id="rId3"/>
    <sheet name="Fig3_Supplement" sheetId="4" r:id="rId4"/>
    <sheet name="Risk_Assessment" sheetId="5" r:id="rId5"/>
  </sheets>
  <definedNames>
    <definedName name="_xlnm._FilterDatabase" localSheetId="3" hidden="1">Fig3_Supplement!$A$3:$A$46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O3" i="4" l="1"/>
  <c r="P3" i="4"/>
  <c r="Q3" i="4"/>
  <c r="R3" i="4"/>
  <c r="S3" i="4"/>
  <c r="T3" i="4"/>
  <c r="O4" i="4"/>
  <c r="P4" i="4"/>
  <c r="Q4" i="4"/>
  <c r="R4" i="4"/>
  <c r="S4" i="4"/>
  <c r="T4" i="4"/>
  <c r="O5" i="4"/>
  <c r="P5" i="4"/>
  <c r="Q5" i="4"/>
  <c r="R5" i="4"/>
  <c r="S5" i="4"/>
  <c r="T5" i="4"/>
  <c r="O6" i="4"/>
  <c r="P6" i="4"/>
  <c r="Q6" i="4"/>
  <c r="R6" i="4"/>
  <c r="S6" i="4"/>
  <c r="T6" i="4"/>
  <c r="O7" i="4"/>
  <c r="P7" i="4"/>
  <c r="Q7" i="4"/>
  <c r="R7" i="4"/>
  <c r="S7" i="4"/>
  <c r="T7" i="4"/>
  <c r="O8" i="4"/>
  <c r="P8" i="4"/>
  <c r="Q8" i="4"/>
  <c r="R8" i="4"/>
  <c r="S8" i="4"/>
  <c r="T8" i="4"/>
  <c r="O9" i="4"/>
  <c r="P9" i="4"/>
  <c r="Q9" i="4"/>
  <c r="R9" i="4"/>
  <c r="S9" i="4"/>
  <c r="T9" i="4"/>
  <c r="O10" i="4"/>
  <c r="P10" i="4"/>
  <c r="Q10" i="4"/>
  <c r="R10" i="4"/>
  <c r="S10" i="4"/>
  <c r="T10" i="4"/>
  <c r="O11" i="4"/>
  <c r="P11" i="4"/>
  <c r="Q11" i="4"/>
  <c r="R11" i="4"/>
  <c r="S11" i="4"/>
  <c r="T11" i="4"/>
  <c r="O12" i="4"/>
  <c r="P12" i="4"/>
  <c r="Q12" i="4"/>
  <c r="R12" i="4"/>
  <c r="S12" i="4"/>
  <c r="T12" i="4"/>
  <c r="O13" i="4"/>
  <c r="P13" i="4"/>
  <c r="Q13" i="4"/>
  <c r="R13" i="4"/>
  <c r="S13" i="4"/>
  <c r="T13" i="4"/>
  <c r="O14" i="4"/>
  <c r="P14" i="4"/>
  <c r="Q14" i="4"/>
  <c r="R14" i="4"/>
  <c r="S14" i="4"/>
  <c r="T14" i="4"/>
  <c r="O15" i="4"/>
  <c r="P15" i="4"/>
  <c r="Q15" i="4"/>
  <c r="R15" i="4"/>
  <c r="S15" i="4"/>
  <c r="T15" i="4"/>
  <c r="O16" i="4"/>
  <c r="P16" i="4"/>
  <c r="Q16" i="4"/>
  <c r="R16" i="4"/>
  <c r="S16" i="4"/>
  <c r="T16" i="4"/>
  <c r="O17" i="4"/>
  <c r="P17" i="4"/>
  <c r="Q17" i="4"/>
  <c r="R17" i="4"/>
  <c r="S17" i="4"/>
  <c r="T17" i="4"/>
  <c r="O18" i="4"/>
  <c r="P18" i="4"/>
  <c r="Q18" i="4"/>
  <c r="R18" i="4"/>
  <c r="S18" i="4"/>
  <c r="T18" i="4"/>
  <c r="O19" i="4"/>
  <c r="P19" i="4"/>
  <c r="Q19" i="4"/>
  <c r="R19" i="4"/>
  <c r="S19" i="4"/>
  <c r="T19" i="4"/>
  <c r="O20" i="4"/>
  <c r="P20" i="4"/>
  <c r="Q20" i="4"/>
  <c r="R20" i="4"/>
  <c r="S20" i="4"/>
  <c r="T20" i="4"/>
  <c r="U3" i="4"/>
  <c r="V3" i="4"/>
  <c r="W3" i="4"/>
  <c r="X3" i="4"/>
  <c r="Y3" i="4"/>
  <c r="Z3" i="4"/>
  <c r="U4" i="4"/>
  <c r="V4" i="4"/>
  <c r="W4" i="4"/>
  <c r="X4" i="4"/>
  <c r="Y4" i="4"/>
  <c r="Z4" i="4"/>
  <c r="U5" i="4"/>
  <c r="V5" i="4"/>
  <c r="W5" i="4"/>
  <c r="X5" i="4"/>
  <c r="Y5" i="4"/>
  <c r="Z5" i="4"/>
  <c r="U6" i="4"/>
  <c r="V6" i="4"/>
  <c r="W6" i="4"/>
  <c r="X6" i="4"/>
  <c r="Y6" i="4"/>
  <c r="Z6" i="4"/>
  <c r="U7" i="4"/>
  <c r="V7" i="4"/>
  <c r="W7" i="4"/>
  <c r="X7" i="4"/>
  <c r="Y7" i="4"/>
  <c r="Z7" i="4"/>
  <c r="U8" i="4"/>
  <c r="V8" i="4"/>
  <c r="W8" i="4"/>
  <c r="X8" i="4"/>
  <c r="Y8" i="4"/>
  <c r="Z8" i="4"/>
  <c r="U9" i="4"/>
  <c r="V9" i="4"/>
  <c r="W9" i="4"/>
  <c r="X9" i="4"/>
  <c r="Y9" i="4"/>
  <c r="Z9" i="4"/>
  <c r="U10" i="4"/>
  <c r="V10" i="4"/>
  <c r="W10" i="4"/>
  <c r="X10" i="4"/>
  <c r="Y10" i="4"/>
  <c r="Z10" i="4"/>
  <c r="U11" i="4"/>
  <c r="V11" i="4"/>
  <c r="W11" i="4"/>
  <c r="X11" i="4"/>
  <c r="Y11" i="4"/>
  <c r="Z11" i="4"/>
  <c r="U12" i="4"/>
  <c r="V12" i="4"/>
  <c r="W12" i="4"/>
  <c r="X12" i="4"/>
  <c r="Y12" i="4"/>
  <c r="Z12" i="4"/>
  <c r="U13" i="4"/>
  <c r="V13" i="4"/>
  <c r="W13" i="4"/>
  <c r="X13" i="4"/>
  <c r="Y13" i="4"/>
  <c r="Z13" i="4"/>
  <c r="U14" i="4"/>
  <c r="V14" i="4"/>
  <c r="W14" i="4"/>
  <c r="X14" i="4"/>
  <c r="Y14" i="4"/>
  <c r="Z14" i="4"/>
  <c r="U15" i="4"/>
  <c r="V15" i="4"/>
  <c r="W15" i="4"/>
  <c r="X15" i="4"/>
  <c r="Y15" i="4"/>
  <c r="Z15" i="4"/>
  <c r="U16" i="4"/>
  <c r="V16" i="4"/>
  <c r="W16" i="4"/>
  <c r="X16" i="4"/>
  <c r="Y16" i="4"/>
  <c r="Z16" i="4"/>
  <c r="U17" i="4"/>
  <c r="V17" i="4"/>
  <c r="W17" i="4"/>
  <c r="X17" i="4"/>
  <c r="Y17" i="4"/>
  <c r="Z17" i="4"/>
  <c r="U18" i="4"/>
  <c r="V18" i="4"/>
  <c r="W18" i="4"/>
  <c r="X18" i="4"/>
  <c r="Y18" i="4"/>
  <c r="Z18" i="4"/>
  <c r="U19" i="4"/>
  <c r="V19" i="4"/>
  <c r="W19" i="4"/>
  <c r="X19" i="4"/>
  <c r="Y19" i="4"/>
  <c r="Z19" i="4"/>
  <c r="U20" i="4"/>
  <c r="V20" i="4"/>
  <c r="W20" i="4"/>
  <c r="X20" i="4"/>
  <c r="Y20" i="4"/>
  <c r="Z20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20" i="4"/>
  <c r="J3" i="4"/>
  <c r="G3" i="4"/>
  <c r="H3" i="4"/>
  <c r="I3" i="4"/>
  <c r="G4" i="4"/>
  <c r="H4" i="4"/>
  <c r="I4" i="4"/>
  <c r="J4" i="4"/>
  <c r="G5" i="4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H3" i="3" l="1"/>
  <c r="H15" i="3"/>
  <c r="H14" i="3"/>
  <c r="H13" i="3"/>
  <c r="H12" i="3"/>
  <c r="H11" i="3"/>
  <c r="H10" i="3"/>
  <c r="H9" i="3"/>
  <c r="H8" i="3"/>
  <c r="H7" i="3"/>
  <c r="H6" i="3"/>
  <c r="H5" i="3"/>
  <c r="H4" i="3"/>
  <c r="I3" i="3"/>
  <c r="I15" i="3"/>
  <c r="I14" i="3"/>
  <c r="I13" i="3"/>
  <c r="I12" i="3"/>
  <c r="I11" i="3"/>
  <c r="I10" i="3"/>
  <c r="I9" i="3"/>
  <c r="I8" i="3"/>
  <c r="I7" i="3"/>
  <c r="I6" i="3"/>
  <c r="I5" i="3"/>
  <c r="I4" i="3"/>
  <c r="J3" i="3"/>
  <c r="J15" i="3"/>
  <c r="J14" i="3"/>
  <c r="J13" i="3"/>
  <c r="J12" i="3"/>
  <c r="J11" i="3"/>
  <c r="J10" i="3"/>
  <c r="J9" i="3"/>
  <c r="J8" i="3"/>
  <c r="J7" i="3"/>
  <c r="J6" i="3"/>
  <c r="J5" i="3"/>
  <c r="J4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J45" i="2" l="1"/>
  <c r="K45" i="2"/>
  <c r="L45" i="2"/>
  <c r="M45" i="2"/>
  <c r="H17" i="3" s="1"/>
  <c r="Z45" i="2" l="1"/>
  <c r="O45" i="2"/>
  <c r="P45" i="2"/>
  <c r="Q45" i="2"/>
  <c r="R45" i="2"/>
  <c r="S45" i="2"/>
  <c r="T45" i="2"/>
  <c r="U45" i="2"/>
  <c r="V45" i="2"/>
  <c r="W45" i="2"/>
  <c r="X45" i="2"/>
  <c r="Y45" i="2"/>
  <c r="N45" i="2"/>
  <c r="J17" i="3" l="1"/>
  <c r="I17" i="3"/>
</calcChain>
</file>

<file path=xl/sharedStrings.xml><?xml version="1.0" encoding="utf-8"?>
<sst xmlns="http://schemas.openxmlformats.org/spreadsheetml/2006/main" count="319" uniqueCount="92">
  <si>
    <t>Mekong</t>
    <phoneticPr fontId="1" type="noConversion"/>
  </si>
  <si>
    <t>Country</t>
    <phoneticPr fontId="1" type="noConversion"/>
  </si>
  <si>
    <t>China</t>
  </si>
  <si>
    <t>China</t>
    <phoneticPr fontId="1" type="noConversion"/>
  </si>
  <si>
    <t>Myanmar</t>
  </si>
  <si>
    <t>Laos</t>
    <phoneticPr fontId="1" type="noConversion"/>
  </si>
  <si>
    <t>Thailand</t>
  </si>
  <si>
    <t>Vietnam</t>
  </si>
  <si>
    <t>Cambodia</t>
  </si>
  <si>
    <t>Salween</t>
  </si>
  <si>
    <t>Bangladesh</t>
  </si>
  <si>
    <t>Pakistan</t>
  </si>
  <si>
    <t>Afghanistan</t>
  </si>
  <si>
    <t>Tajikistan</t>
  </si>
  <si>
    <t>Uzbekistan</t>
  </si>
  <si>
    <t>Turkmenistan</t>
  </si>
  <si>
    <t>Tarim</t>
  </si>
  <si>
    <t>Yangtze</t>
    <phoneticPr fontId="1" type="noConversion"/>
  </si>
  <si>
    <t>Risk Probability</t>
    <phoneticPr fontId="1" type="noConversion"/>
  </si>
  <si>
    <t>Kazakhstan</t>
  </si>
  <si>
    <t>Amu Darya</t>
    <phoneticPr fontId="1" type="noConversion"/>
  </si>
  <si>
    <t>Kyrgyzstan</t>
  </si>
  <si>
    <t>Balkhash</t>
    <phoneticPr fontId="1" type="noConversion"/>
  </si>
  <si>
    <t>WaterShed</t>
    <phoneticPr fontId="1" type="noConversion"/>
  </si>
  <si>
    <t>Helmand</t>
  </si>
  <si>
    <t>Iran</t>
  </si>
  <si>
    <t>Irrawaddy</t>
  </si>
  <si>
    <t>India</t>
  </si>
  <si>
    <t>Murghab-Harirud</t>
  </si>
  <si>
    <t>Syr Darya</t>
  </si>
  <si>
    <t>Yellow River</t>
  </si>
  <si>
    <t>Bhutan</t>
  </si>
  <si>
    <t>Nepal</t>
  </si>
  <si>
    <t>Indus</t>
  </si>
  <si>
    <t>ssp126</t>
    <phoneticPr fontId="1" type="noConversion"/>
  </si>
  <si>
    <t>ssp245</t>
    <phoneticPr fontId="1" type="noConversion"/>
  </si>
  <si>
    <t>ssp370</t>
    <phoneticPr fontId="1" type="noConversion"/>
  </si>
  <si>
    <t>ssp585</t>
    <phoneticPr fontId="1" type="noConversion"/>
  </si>
  <si>
    <t>Cattle</t>
  </si>
  <si>
    <t>Chickens</t>
    <phoneticPr fontId="1" type="noConversion"/>
  </si>
  <si>
    <t>Ducks</t>
  </si>
  <si>
    <t>Goats</t>
  </si>
  <si>
    <t>Pigs</t>
  </si>
  <si>
    <t>Sheep</t>
  </si>
  <si>
    <t>Cotton</t>
  </si>
  <si>
    <t>Maize</t>
  </si>
  <si>
    <t>Rice</t>
  </si>
  <si>
    <t>Rubber</t>
  </si>
  <si>
    <t>Soybean</t>
  </si>
  <si>
    <t>Sugarcane</t>
  </si>
  <si>
    <t>Wheat</t>
  </si>
  <si>
    <t>Crop Production (tons)</t>
    <phoneticPr fontId="1" type="noConversion"/>
  </si>
  <si>
    <t>Ganges-Brahmaputra</t>
    <phoneticPr fontId="1" type="noConversion"/>
  </si>
  <si>
    <t>Population (Number of Persons)</t>
    <phoneticPr fontId="1" type="noConversion"/>
  </si>
  <si>
    <t>Percentage Change of Runoff  (%)</t>
    <phoneticPr fontId="1" type="noConversion"/>
  </si>
  <si>
    <t>Soil Microbial Biomass Gradient</t>
    <phoneticPr fontId="1" type="noConversion"/>
  </si>
  <si>
    <t>MicrobialAbundance (gC/m²)</t>
    <phoneticPr fontId="1" type="noConversion"/>
  </si>
  <si>
    <t>NematodeAbundance (number/m²)</t>
    <phoneticPr fontId="1" type="noConversion"/>
  </si>
  <si>
    <t>Livestock Numbers (Heads or Birds)</t>
    <phoneticPr fontId="1" type="noConversion"/>
  </si>
  <si>
    <t>Livestock Numbers (%)</t>
    <phoneticPr fontId="1" type="noConversion"/>
  </si>
  <si>
    <t>Crop Production (%)</t>
    <phoneticPr fontId="1" type="noConversion"/>
  </si>
  <si>
    <t>Population (%)</t>
    <phoneticPr fontId="1" type="noConversion"/>
  </si>
  <si>
    <t>Total</t>
    <phoneticPr fontId="1" type="noConversion"/>
  </si>
  <si>
    <t>Helmand</t>
    <phoneticPr fontId="1" type="noConversion"/>
  </si>
  <si>
    <t>Amu Darya</t>
  </si>
  <si>
    <t>Balkhash</t>
  </si>
  <si>
    <t>Ganges-Brahmaputra</t>
  </si>
  <si>
    <t>Mekong</t>
  </si>
  <si>
    <t>Yangtze</t>
  </si>
  <si>
    <t>WaterShed</t>
  </si>
  <si>
    <t>Livestock Numbers (Million Heads or Birds)</t>
    <phoneticPr fontId="1" type="noConversion"/>
  </si>
  <si>
    <t>Crop Production (Million tons)</t>
    <phoneticPr fontId="1" type="noConversion"/>
  </si>
  <si>
    <t>Population (Million People)</t>
    <phoneticPr fontId="1" type="noConversion"/>
  </si>
  <si>
    <t>Percentage of Global (%)</t>
    <phoneticPr fontId="1" type="noConversion"/>
  </si>
  <si>
    <t>Mean Risk Index</t>
    <phoneticPr fontId="1" type="noConversion"/>
  </si>
  <si>
    <t>Country</t>
  </si>
  <si>
    <t>SSP585 Mean Risk Index</t>
    <phoneticPr fontId="1" type="noConversion"/>
  </si>
  <si>
    <t>SSP585 Mean Hazard Index</t>
    <phoneticPr fontId="1" type="noConversion"/>
  </si>
  <si>
    <t>SSP585 Mean Exposure Index</t>
    <phoneticPr fontId="1" type="noConversion"/>
  </si>
  <si>
    <t>SSP585 Mean Vulnerability Index</t>
    <phoneticPr fontId="1" type="noConversion"/>
  </si>
  <si>
    <t>Mean Risk Index</t>
  </si>
  <si>
    <t>Mean Hazard Index</t>
    <phoneticPr fontId="1" type="noConversion"/>
  </si>
  <si>
    <t>SSP126</t>
    <phoneticPr fontId="1" type="noConversion"/>
  </si>
  <si>
    <t>SSP245</t>
    <phoneticPr fontId="1" type="noConversion"/>
  </si>
  <si>
    <t>SSP370</t>
    <phoneticPr fontId="1" type="noConversion"/>
  </si>
  <si>
    <t>SSP585</t>
    <phoneticPr fontId="1" type="noConversion"/>
  </si>
  <si>
    <t>Mean Exposure Index</t>
    <phoneticPr fontId="1" type="noConversion"/>
  </si>
  <si>
    <t>Mean Vulnerability Index</t>
    <phoneticPr fontId="1" type="noConversion"/>
  </si>
  <si>
    <r>
      <t>D</t>
    </r>
    <r>
      <rPr>
        <b/>
        <vertAlign val="subscript"/>
        <sz val="11"/>
        <color theme="1"/>
        <rFont val="等线"/>
        <family val="3"/>
        <charset val="134"/>
        <scheme val="minor"/>
      </rPr>
      <t xml:space="preserve">nem </t>
    </r>
    <r>
      <rPr>
        <b/>
        <sz val="11"/>
        <color theme="1"/>
        <rFont val="等线"/>
        <family val="3"/>
        <charset val="134"/>
        <scheme val="minor"/>
      </rPr>
      <t>gradient (Million/m²)</t>
    </r>
    <phoneticPr fontId="1" type="noConversion"/>
  </si>
  <si>
    <r>
      <t>D</t>
    </r>
    <r>
      <rPr>
        <b/>
        <vertAlign val="subscript"/>
        <sz val="12"/>
        <color theme="1"/>
        <rFont val="等线"/>
        <family val="3"/>
        <charset val="134"/>
        <scheme val="minor"/>
      </rPr>
      <t xml:space="preserve">Nem </t>
    </r>
    <r>
      <rPr>
        <b/>
        <sz val="12"/>
        <color theme="1"/>
        <rFont val="等线"/>
        <family val="3"/>
        <charset val="134"/>
        <scheme val="minor"/>
      </rPr>
      <t xml:space="preserve"> gradient (Million/m²)</t>
    </r>
    <phoneticPr fontId="1" type="noConversion"/>
  </si>
  <si>
    <t>SSP585 Percentage Change of Runoff  (%)</t>
    <phoneticPr fontId="1" type="noConversion"/>
  </si>
  <si>
    <t>SSP585 Population (Million People)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</si>
</sst>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vertAlign val="subscript"/>
      <sz val="11"/>
      <color theme="1"/>
      <name val="等线"/>
      <family val="3"/>
      <charset val="134"/>
      <scheme val="minor"/>
    </font>
    <font>
      <b/>
      <vertAlign val="subscript"/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0" fillId="0" borderId="0" xfId="0" applyNumberFormat="1"/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77" fontId="0" fillId="0" borderId="1" xfId="1" applyNumberFormat="1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left" vertical="top"/>
    </xf>
    <xf numFmtId="2" fontId="7" fillId="0" borderId="1" xfId="0" applyNumberFormat="1" applyFont="1" applyFill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top"/>
    </xf>
    <xf numFmtId="0" fontId="0" fillId="0" borderId="0" xfId="0" applyAlignment="1">
      <alignment wrapText="1"/>
    </xf>
    <xf numFmtId="2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top"/>
    </xf>
    <xf numFmtId="2" fontId="6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77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6" fillId="0" borderId="5" xfId="0" applyNumberFormat="1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2A1A0"/>
      <color rgb="FFED4C4A"/>
      <color rgb="FFBDC1DB"/>
      <color rgb="FFE1E2E8"/>
      <color rgb="FFF7DE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zoomScale="115" zoomScaleNormal="115" workbookViewId="0">
      <pane ySplit="1" topLeftCell="A2" activePane="bottomLeft" state="frozen"/>
      <selection pane="bottomLeft" activeCell="D82" sqref="D82"/>
    </sheetView>
  </sheetViews>
  <sheetFormatPr defaultRowHeight="14.25" x14ac:dyDescent="0.2"/>
  <cols>
    <col min="1" max="1" width="20.25" style="1" bestFit="1" customWidth="1"/>
    <col min="2" max="2" width="12.625" style="1" bestFit="1" customWidth="1"/>
    <col min="3" max="3" width="17.75" style="1" customWidth="1"/>
    <col min="4" max="4" width="26.875" style="1" customWidth="1"/>
    <col min="5" max="5" width="32.375" style="1" customWidth="1"/>
    <col min="6" max="9" width="8.25" style="1" bestFit="1" customWidth="1"/>
    <col min="10" max="10" width="10.5" style="1" bestFit="1" customWidth="1"/>
    <col min="11" max="11" width="8.125" style="1" customWidth="1"/>
    <col min="12" max="12" width="11.625" style="1" bestFit="1" customWidth="1"/>
    <col min="13" max="13" width="10.5" style="1" bestFit="1" customWidth="1"/>
    <col min="14" max="14" width="10.625" style="1" bestFit="1" customWidth="1"/>
    <col min="15" max="15" width="11.625" style="1" bestFit="1" customWidth="1"/>
    <col min="16" max="16" width="10.5" style="1" bestFit="1" customWidth="1"/>
    <col min="17" max="17" width="9.5" style="1" bestFit="1" customWidth="1"/>
    <col min="18" max="18" width="7.875" style="1" customWidth="1"/>
    <col min="19" max="19" width="9.5" style="1" bestFit="1" customWidth="1"/>
    <col min="20" max="20" width="10.5" style="1" bestFit="1" customWidth="1"/>
    <col min="21" max="22" width="9.5" style="1" bestFit="1" customWidth="1"/>
    <col min="23" max="26" width="12.875" style="1" bestFit="1" customWidth="1"/>
    <col min="27" max="27" width="7.625" style="1" bestFit="1" customWidth="1"/>
    <col min="28" max="16384" width="9" style="1"/>
  </cols>
  <sheetData>
    <row r="1" spans="1:27" ht="15.75" x14ac:dyDescent="0.2">
      <c r="A1" s="34" t="s">
        <v>23</v>
      </c>
      <c r="B1" s="34" t="s">
        <v>1</v>
      </c>
      <c r="C1" s="34" t="s">
        <v>74</v>
      </c>
      <c r="D1" s="35" t="s">
        <v>55</v>
      </c>
      <c r="E1" s="35"/>
      <c r="F1" s="38" t="s">
        <v>54</v>
      </c>
      <c r="G1" s="38"/>
      <c r="H1" s="38"/>
      <c r="I1" s="38"/>
      <c r="J1" s="38" t="s">
        <v>53</v>
      </c>
      <c r="K1" s="38"/>
      <c r="L1" s="38"/>
      <c r="M1" s="38"/>
      <c r="N1" s="38" t="s">
        <v>58</v>
      </c>
      <c r="O1" s="38"/>
      <c r="P1" s="38"/>
      <c r="Q1" s="38"/>
      <c r="R1" s="38"/>
      <c r="S1" s="38"/>
      <c r="T1" s="39" t="s">
        <v>51</v>
      </c>
      <c r="U1" s="39"/>
      <c r="V1" s="39"/>
      <c r="W1" s="39"/>
      <c r="X1" s="39"/>
      <c r="Y1" s="39"/>
      <c r="Z1" s="39"/>
      <c r="AA1" s="12"/>
    </row>
    <row r="2" spans="1:27" ht="15.75" x14ac:dyDescent="0.2">
      <c r="A2" s="34"/>
      <c r="B2" s="34"/>
      <c r="C2" s="34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37" t="s">
        <v>20</v>
      </c>
      <c r="B3" s="4" t="s">
        <v>12</v>
      </c>
      <c r="C3" s="36"/>
      <c r="D3" s="9">
        <v>61.645161290322577</v>
      </c>
      <c r="E3" s="4">
        <v>3433697.3206861578</v>
      </c>
      <c r="F3" s="4">
        <v>-8.4314379243658593</v>
      </c>
      <c r="G3" s="4">
        <v>-5.4402579925041259</v>
      </c>
      <c r="H3" s="4">
        <v>-5.5208197708928903</v>
      </c>
      <c r="I3" s="4">
        <v>-2.4020066865649095</v>
      </c>
      <c r="J3" s="4">
        <v>20011813</v>
      </c>
      <c r="K3" s="4">
        <v>34725705</v>
      </c>
      <c r="L3" s="4">
        <v>56125730</v>
      </c>
      <c r="M3" s="4">
        <v>17620406</v>
      </c>
      <c r="N3" s="7">
        <v>1940842.625</v>
      </c>
      <c r="O3" s="4">
        <v>2669378</v>
      </c>
      <c r="P3" s="4">
        <v>57694.40234375</v>
      </c>
      <c r="Q3" s="4">
        <v>2191000.75</v>
      </c>
      <c r="R3" s="4">
        <v>18.517547607421875</v>
      </c>
      <c r="S3" s="4">
        <v>4982736</v>
      </c>
      <c r="T3" s="4">
        <v>1516.8531494140625</v>
      </c>
      <c r="U3" s="4">
        <v>36141.19921875</v>
      </c>
      <c r="V3" s="4">
        <v>49354.09375</v>
      </c>
      <c r="W3" s="4">
        <v>12.491656303405762</v>
      </c>
      <c r="X3" s="4">
        <v>7.9190947115421295E-2</v>
      </c>
      <c r="Y3" s="4">
        <v>31.921182632446289</v>
      </c>
      <c r="Z3" s="4">
        <v>461763</v>
      </c>
    </row>
    <row r="4" spans="1:27" x14ac:dyDescent="0.2">
      <c r="A4" s="37"/>
      <c r="B4" s="4" t="s">
        <v>19</v>
      </c>
      <c r="C4" s="36"/>
      <c r="D4" s="9">
        <v>72.770161290322577</v>
      </c>
      <c r="E4" s="4">
        <v>2565916.3212735299</v>
      </c>
      <c r="F4" s="4">
        <v>-19.667098277578834</v>
      </c>
      <c r="G4" s="4">
        <v>-22.204648251012451</v>
      </c>
      <c r="H4" s="4">
        <v>-26.792364879922889</v>
      </c>
      <c r="I4" s="4">
        <v>-24.422564774038843</v>
      </c>
      <c r="J4" s="4">
        <v>124417</v>
      </c>
      <c r="K4" s="4">
        <v>163503</v>
      </c>
      <c r="L4" s="4">
        <v>220994</v>
      </c>
      <c r="M4" s="4">
        <v>125965</v>
      </c>
      <c r="N4" s="7">
        <v>136985.8125</v>
      </c>
      <c r="O4" s="4">
        <v>1020998.375</v>
      </c>
      <c r="P4" s="4">
        <v>46161.28515625</v>
      </c>
      <c r="Q4" s="4">
        <v>39211.83984375</v>
      </c>
      <c r="R4" s="4">
        <v>1066.2626953125</v>
      </c>
      <c r="S4" s="4">
        <v>176972.4375</v>
      </c>
      <c r="T4" s="4">
        <v>684.24530029296875</v>
      </c>
      <c r="U4" s="4">
        <v>0</v>
      </c>
      <c r="V4" s="4">
        <v>41200.2421875</v>
      </c>
      <c r="W4" s="4">
        <v>14.571928024291992</v>
      </c>
      <c r="X4" s="4">
        <v>24.809492111206055</v>
      </c>
      <c r="Y4" s="4">
        <v>0</v>
      </c>
      <c r="Z4" s="4">
        <v>0</v>
      </c>
    </row>
    <row r="5" spans="1:27" x14ac:dyDescent="0.2">
      <c r="A5" s="37"/>
      <c r="B5" s="4" t="s">
        <v>13</v>
      </c>
      <c r="C5" s="36"/>
      <c r="D5" s="9">
        <v>37.611827956989245</v>
      </c>
      <c r="E5" s="4">
        <v>2899961.0053409892</v>
      </c>
      <c r="F5" s="4">
        <v>0.32457514723380232</v>
      </c>
      <c r="G5" s="4">
        <v>4.8974756662643326</v>
      </c>
      <c r="H5" s="4">
        <v>11.765042760657167</v>
      </c>
      <c r="I5" s="4">
        <v>12.803632593830066</v>
      </c>
      <c r="J5" s="4">
        <v>3352121</v>
      </c>
      <c r="K5" s="4">
        <v>5080399</v>
      </c>
      <c r="L5" s="4">
        <v>10348125</v>
      </c>
      <c r="M5" s="4">
        <v>1691241</v>
      </c>
      <c r="N5" s="7">
        <v>1614095</v>
      </c>
      <c r="O5" s="4">
        <v>2806447.5</v>
      </c>
      <c r="P5" s="4">
        <v>48454.95703125</v>
      </c>
      <c r="Q5" s="4">
        <v>1422542.625</v>
      </c>
      <c r="R5" s="4">
        <v>307.39739990234375</v>
      </c>
      <c r="S5" s="4">
        <v>2264512.5</v>
      </c>
      <c r="T5" s="4">
        <v>335568.875</v>
      </c>
      <c r="U5" s="4">
        <v>39699.05859375</v>
      </c>
      <c r="V5" s="4">
        <v>43067.22265625</v>
      </c>
      <c r="W5" s="4">
        <v>2767.940673828125</v>
      </c>
      <c r="X5" s="4">
        <v>12.062822341918945</v>
      </c>
      <c r="Y5" s="4">
        <v>0</v>
      </c>
      <c r="Z5" s="4">
        <v>378414.8125</v>
      </c>
    </row>
    <row r="6" spans="1:27" x14ac:dyDescent="0.2">
      <c r="A6" s="37"/>
      <c r="B6" s="4" t="s">
        <v>15</v>
      </c>
      <c r="C6" s="36"/>
      <c r="D6" s="9">
        <v>93.049923195084489</v>
      </c>
      <c r="E6" s="4">
        <v>3712562.5783164231</v>
      </c>
      <c r="F6" s="4">
        <v>3.0421057441373422</v>
      </c>
      <c r="G6" s="4">
        <v>5.883440469846259</v>
      </c>
      <c r="H6" s="4">
        <v>16.235093887862952</v>
      </c>
      <c r="I6" s="4">
        <v>21.422204632541415</v>
      </c>
      <c r="J6" s="4">
        <v>955550</v>
      </c>
      <c r="K6" s="4">
        <v>1263768</v>
      </c>
      <c r="L6" s="4">
        <v>1798529</v>
      </c>
      <c r="M6" s="4">
        <v>874146</v>
      </c>
      <c r="N6" s="7">
        <v>264005.78125</v>
      </c>
      <c r="O6" s="4">
        <v>19009.498046875</v>
      </c>
      <c r="P6" s="4">
        <v>25647.1796875</v>
      </c>
      <c r="Q6" s="4">
        <v>585505.5</v>
      </c>
      <c r="R6" s="4">
        <v>4815.94677734375</v>
      </c>
      <c r="S6" s="4">
        <v>2789812.75</v>
      </c>
      <c r="T6" s="4">
        <v>144850</v>
      </c>
      <c r="U6" s="4">
        <v>1927.4013671875</v>
      </c>
      <c r="V6" s="4">
        <v>7788.27001953125</v>
      </c>
      <c r="W6" s="4">
        <v>231.429931640625</v>
      </c>
      <c r="X6" s="4">
        <v>0</v>
      </c>
      <c r="Y6" s="4">
        <v>0</v>
      </c>
      <c r="Z6" s="4">
        <v>261735.921875</v>
      </c>
    </row>
    <row r="7" spans="1:27" x14ac:dyDescent="0.2">
      <c r="A7" s="37"/>
      <c r="B7" s="4" t="s">
        <v>14</v>
      </c>
      <c r="C7" s="36"/>
      <c r="D7" s="9">
        <v>76.730527143981107</v>
      </c>
      <c r="E7" s="4">
        <v>3113462.0214430992</v>
      </c>
      <c r="F7" s="4">
        <v>-5.4788865350591935</v>
      </c>
      <c r="G7" s="4">
        <v>-2.26471485899624</v>
      </c>
      <c r="H7" s="4">
        <v>2.7344280392278946</v>
      </c>
      <c r="I7" s="4">
        <v>4.7853293867729443</v>
      </c>
      <c r="J7" s="4">
        <v>7223874</v>
      </c>
      <c r="K7" s="4">
        <v>10237932</v>
      </c>
      <c r="L7" s="4">
        <v>17354923</v>
      </c>
      <c r="M7" s="4">
        <v>6004321</v>
      </c>
      <c r="N7" s="7">
        <v>3916929</v>
      </c>
      <c r="O7" s="4">
        <v>35035004</v>
      </c>
      <c r="P7" s="4">
        <v>137875.421875</v>
      </c>
      <c r="Q7" s="4">
        <v>1569847</v>
      </c>
      <c r="R7" s="4">
        <v>47615.7578125</v>
      </c>
      <c r="S7" s="4">
        <v>7580773.5</v>
      </c>
      <c r="T7" s="4">
        <v>1702448.25</v>
      </c>
      <c r="U7" s="4">
        <v>73022.640625</v>
      </c>
      <c r="V7" s="4">
        <v>140940.125</v>
      </c>
      <c r="W7" s="4">
        <v>3795.839111328125</v>
      </c>
      <c r="X7" s="4">
        <v>0.13764041662216187</v>
      </c>
      <c r="Y7" s="4">
        <v>0</v>
      </c>
      <c r="Z7" s="4">
        <v>2096705.875</v>
      </c>
    </row>
    <row r="8" spans="1:27" x14ac:dyDescent="0.2">
      <c r="A8" s="37" t="s">
        <v>22</v>
      </c>
      <c r="B8" s="4" t="s">
        <v>2</v>
      </c>
      <c r="C8" s="36"/>
      <c r="D8" s="9">
        <v>23.904761904761898</v>
      </c>
      <c r="E8" s="4">
        <v>1274474.9259909396</v>
      </c>
      <c r="F8" s="4">
        <v>6.9676316142029862</v>
      </c>
      <c r="G8" s="4">
        <v>16.186543426390074</v>
      </c>
      <c r="H8" s="4">
        <v>10.936458918735203</v>
      </c>
      <c r="I8" s="4">
        <v>16.825416063659112</v>
      </c>
      <c r="J8" s="4">
        <v>756894</v>
      </c>
      <c r="K8" s="4">
        <v>974316</v>
      </c>
      <c r="L8" s="4">
        <v>1447688</v>
      </c>
      <c r="M8" s="4">
        <v>760430</v>
      </c>
      <c r="N8" s="7">
        <v>791721.0625</v>
      </c>
      <c r="O8" s="4">
        <v>49030.78125</v>
      </c>
      <c r="P8" s="4">
        <v>83345.3515625</v>
      </c>
      <c r="Q8" s="4">
        <v>299716.75</v>
      </c>
      <c r="R8" s="4">
        <v>482401.1875</v>
      </c>
      <c r="S8" s="4">
        <v>9162799</v>
      </c>
      <c r="T8" s="4">
        <v>6535.43994140625</v>
      </c>
      <c r="U8" s="4">
        <v>393574.5625</v>
      </c>
      <c r="V8" s="4">
        <v>23737.142578125</v>
      </c>
      <c r="W8" s="4">
        <v>2488.796630859375</v>
      </c>
      <c r="X8" s="4">
        <v>12823.2861328125</v>
      </c>
      <c r="Y8" s="4">
        <v>0</v>
      </c>
      <c r="Z8" s="4">
        <v>439745.53125</v>
      </c>
    </row>
    <row r="9" spans="1:27" x14ac:dyDescent="0.2">
      <c r="A9" s="37"/>
      <c r="B9" s="4" t="s">
        <v>19</v>
      </c>
      <c r="C9" s="36"/>
      <c r="D9" s="9">
        <v>37.27235772357723</v>
      </c>
      <c r="E9" s="4">
        <v>1826473.0772003857</v>
      </c>
      <c r="F9" s="4">
        <v>9.828854026057062</v>
      </c>
      <c r="G9" s="4">
        <v>12.277952994108864</v>
      </c>
      <c r="H9" s="4">
        <v>4.8710558887301403</v>
      </c>
      <c r="I9" s="4">
        <v>7.7274392179077305</v>
      </c>
      <c r="J9" s="4">
        <v>2944639</v>
      </c>
      <c r="K9" s="4">
        <v>3691058</v>
      </c>
      <c r="L9" s="4">
        <v>4735335</v>
      </c>
      <c r="M9" s="4">
        <v>2959199</v>
      </c>
      <c r="N9" s="7">
        <v>1570538.5</v>
      </c>
      <c r="O9" s="4">
        <v>10798922</v>
      </c>
      <c r="P9" s="4">
        <v>359411.4375</v>
      </c>
      <c r="Q9" s="4">
        <v>843027.375</v>
      </c>
      <c r="R9" s="4">
        <v>273960.6875</v>
      </c>
      <c r="S9" s="4">
        <v>4371692.5</v>
      </c>
      <c r="T9" s="4">
        <v>14697.2158203125</v>
      </c>
      <c r="U9" s="4">
        <v>128259.953125</v>
      </c>
      <c r="V9" s="4">
        <v>20027.283203125</v>
      </c>
      <c r="W9" s="4">
        <v>357.1544189453125</v>
      </c>
      <c r="X9" s="4">
        <v>619.0604248046875</v>
      </c>
      <c r="Y9" s="4">
        <v>0</v>
      </c>
      <c r="Z9" s="4">
        <v>26860.708984375</v>
      </c>
    </row>
    <row r="10" spans="1:27" x14ac:dyDescent="0.2">
      <c r="A10" s="37"/>
      <c r="B10" s="4" t="s">
        <v>21</v>
      </c>
      <c r="C10" s="36"/>
      <c r="D10" s="9"/>
      <c r="E10" s="4">
        <v>-792139.17475721892</v>
      </c>
      <c r="F10" s="4">
        <v>-2.4497629129456411E-2</v>
      </c>
      <c r="G10" s="4">
        <v>4.6467186700316674</v>
      </c>
      <c r="H10" s="4">
        <v>3.0292973411297641</v>
      </c>
      <c r="I10" s="4">
        <v>6.3631594434828953</v>
      </c>
      <c r="J10" s="4">
        <v>26609</v>
      </c>
      <c r="K10" s="4">
        <v>48384</v>
      </c>
      <c r="L10" s="4">
        <v>107896</v>
      </c>
      <c r="M10" s="4">
        <v>20256</v>
      </c>
      <c r="N10" s="7">
        <v>46674.984375</v>
      </c>
      <c r="O10" s="4">
        <v>35299.984375</v>
      </c>
      <c r="P10" s="4">
        <v>8214.216796875</v>
      </c>
      <c r="Q10" s="4">
        <v>23406.685546875</v>
      </c>
      <c r="R10" s="4">
        <v>2435.474609375</v>
      </c>
      <c r="S10" s="4">
        <v>168755.5625</v>
      </c>
      <c r="T10" s="4">
        <v>879.41937255859375</v>
      </c>
      <c r="U10" s="4">
        <v>3581.80322265625</v>
      </c>
      <c r="V10" s="4">
        <v>208.84927368164063</v>
      </c>
      <c r="W10" s="4">
        <v>105.89835357666016</v>
      </c>
      <c r="X10" s="4">
        <v>1.8017544746398926</v>
      </c>
      <c r="Y10" s="4">
        <v>0</v>
      </c>
      <c r="Z10" s="4">
        <v>12269.693359375</v>
      </c>
    </row>
    <row r="11" spans="1:27" x14ac:dyDescent="0.2">
      <c r="A11" s="37" t="s">
        <v>52</v>
      </c>
      <c r="B11" s="4" t="s">
        <v>10</v>
      </c>
      <c r="C11" s="36"/>
      <c r="D11" s="9">
        <v>-29.707575757575768</v>
      </c>
      <c r="E11" s="4">
        <v>2637672.6553429728</v>
      </c>
      <c r="F11" s="4">
        <v>12.492308715468525</v>
      </c>
      <c r="G11" s="4">
        <v>18.915871837225041</v>
      </c>
      <c r="H11" s="4">
        <v>41.905363668819959</v>
      </c>
      <c r="I11" s="4">
        <v>48.09081322495053</v>
      </c>
      <c r="J11" s="4">
        <v>103965146</v>
      </c>
      <c r="K11" s="4">
        <v>140276633</v>
      </c>
      <c r="L11" s="4">
        <v>220923691</v>
      </c>
      <c r="M11" s="4">
        <v>96881696</v>
      </c>
      <c r="N11" s="7">
        <v>25605032</v>
      </c>
      <c r="O11" s="4">
        <v>199328560</v>
      </c>
      <c r="P11" s="4">
        <v>43606164</v>
      </c>
      <c r="Q11" s="4">
        <v>50703636</v>
      </c>
      <c r="R11" s="4">
        <v>136879.484375</v>
      </c>
      <c r="S11" s="4">
        <v>1674462.875</v>
      </c>
      <c r="T11" s="4">
        <v>28836.1796875</v>
      </c>
      <c r="U11" s="4">
        <v>6479.931640625</v>
      </c>
      <c r="V11" s="4">
        <v>30138116</v>
      </c>
      <c r="W11" s="4">
        <v>3606.650634765625</v>
      </c>
      <c r="X11" s="4">
        <v>75.018844604492188</v>
      </c>
      <c r="Y11" s="4">
        <v>6891267.5</v>
      </c>
      <c r="Z11" s="4">
        <v>1594704.875</v>
      </c>
    </row>
    <row r="12" spans="1:27" x14ac:dyDescent="0.2">
      <c r="A12" s="37"/>
      <c r="B12" s="4" t="s">
        <v>31</v>
      </c>
      <c r="C12" s="36"/>
      <c r="D12" s="9">
        <v>-12.357575757575773</v>
      </c>
      <c r="E12" s="4">
        <v>880743.642783185</v>
      </c>
      <c r="F12" s="4">
        <v>11.259595341596407</v>
      </c>
      <c r="G12" s="4">
        <v>11.607762573620404</v>
      </c>
      <c r="H12" s="4">
        <v>21.723610055122588</v>
      </c>
      <c r="I12" s="4">
        <v>29.844590695686293</v>
      </c>
      <c r="J12" s="4">
        <v>868743</v>
      </c>
      <c r="K12" s="4">
        <v>1308698</v>
      </c>
      <c r="L12" s="4">
        <v>1992825</v>
      </c>
      <c r="M12" s="4">
        <v>936930</v>
      </c>
      <c r="N12" s="7">
        <v>503205.75</v>
      </c>
      <c r="O12" s="4">
        <v>349403.34375</v>
      </c>
      <c r="P12" s="4">
        <v>140749.734375</v>
      </c>
      <c r="Q12" s="4">
        <v>47341.59765625</v>
      </c>
      <c r="R12" s="4">
        <v>39697.46875</v>
      </c>
      <c r="S12" s="4">
        <v>30111.98828125</v>
      </c>
      <c r="T12" s="4">
        <v>3.3806134015321732E-2</v>
      </c>
      <c r="U12" s="4">
        <v>66215.40625</v>
      </c>
      <c r="V12" s="4">
        <v>51184.6953125</v>
      </c>
      <c r="W12" s="4">
        <v>0.15527179837226868</v>
      </c>
      <c r="X12" s="4">
        <v>982.0460205078125</v>
      </c>
      <c r="Y12" s="4">
        <v>13889.5361328125</v>
      </c>
      <c r="Z12" s="4">
        <v>10968.904296875</v>
      </c>
    </row>
    <row r="13" spans="1:27" x14ac:dyDescent="0.2">
      <c r="A13" s="37"/>
      <c r="B13" s="4" t="s">
        <v>2</v>
      </c>
      <c r="C13" s="36"/>
      <c r="D13" s="9">
        <v>19.842424242424229</v>
      </c>
      <c r="E13" s="4">
        <v>363895.89988761209</v>
      </c>
      <c r="F13" s="4">
        <v>14.891605169917845</v>
      </c>
      <c r="G13" s="4">
        <v>11.286050745587472</v>
      </c>
      <c r="H13" s="4">
        <v>17.523933698615615</v>
      </c>
      <c r="I13" s="4">
        <v>28.730766437727493</v>
      </c>
      <c r="J13" s="4">
        <v>943459</v>
      </c>
      <c r="K13" s="4">
        <v>1615864</v>
      </c>
      <c r="L13" s="4">
        <v>3017692</v>
      </c>
      <c r="M13" s="4">
        <v>945042</v>
      </c>
      <c r="N13" s="7">
        <v>5002844.5</v>
      </c>
      <c r="O13" s="4">
        <v>1524716.75</v>
      </c>
      <c r="P13" s="4">
        <v>76944.78125</v>
      </c>
      <c r="Q13" s="4">
        <v>3538580.75</v>
      </c>
      <c r="R13" s="4">
        <v>621173.5625</v>
      </c>
      <c r="S13" s="4">
        <v>5800770</v>
      </c>
      <c r="T13" s="4">
        <v>45.76861572265625</v>
      </c>
      <c r="U13" s="4">
        <v>27727.20703125</v>
      </c>
      <c r="V13" s="4">
        <v>201315.90625</v>
      </c>
      <c r="W13" s="4">
        <v>1337.9710693359375</v>
      </c>
      <c r="X13" s="4">
        <v>34439.1875</v>
      </c>
      <c r="Y13" s="4">
        <v>23163.3984375</v>
      </c>
      <c r="Z13" s="4">
        <v>218696.3125</v>
      </c>
    </row>
    <row r="14" spans="1:27" x14ac:dyDescent="0.2">
      <c r="A14" s="37"/>
      <c r="B14" s="4" t="s">
        <v>4</v>
      </c>
      <c r="C14" s="36"/>
      <c r="D14" s="9"/>
      <c r="E14" s="4">
        <v>1760253.787284907</v>
      </c>
      <c r="F14" s="4"/>
      <c r="G14" s="4"/>
      <c r="H14" s="4"/>
      <c r="I14" s="4"/>
      <c r="J14" s="4">
        <v>2120</v>
      </c>
      <c r="K14" s="4">
        <v>3288</v>
      </c>
      <c r="L14" s="4">
        <v>5940</v>
      </c>
      <c r="M14" s="4">
        <v>2056</v>
      </c>
      <c r="N14" s="7">
        <v>1004.5001831054688</v>
      </c>
      <c r="O14" s="4">
        <v>28704.462890625</v>
      </c>
      <c r="P14" s="4">
        <v>456.70721435546875</v>
      </c>
      <c r="Q14" s="4">
        <v>488.13955688476563</v>
      </c>
      <c r="R14" s="4">
        <v>3783.29345703125</v>
      </c>
      <c r="S14" s="4">
        <v>8.7476158142089844</v>
      </c>
      <c r="T14" s="4">
        <v>22.270473480224609</v>
      </c>
      <c r="U14" s="4">
        <v>236.5582275390625</v>
      </c>
      <c r="V14" s="4">
        <v>612.53564453125</v>
      </c>
      <c r="W14" s="4">
        <v>4.7897672653198242</v>
      </c>
      <c r="X14" s="4">
        <v>4.2363014221191406</v>
      </c>
      <c r="Y14" s="4">
        <v>102.79401397705078</v>
      </c>
      <c r="Z14" s="4">
        <v>18.990564346313477</v>
      </c>
    </row>
    <row r="15" spans="1:27" x14ac:dyDescent="0.2">
      <c r="A15" s="37"/>
      <c r="B15" s="4" t="s">
        <v>32</v>
      </c>
      <c r="C15" s="36"/>
      <c r="D15" s="9">
        <v>12.011174242424232</v>
      </c>
      <c r="E15" s="4">
        <v>2229450.1152333911</v>
      </c>
      <c r="F15" s="4">
        <v>20.676919240945313</v>
      </c>
      <c r="G15" s="4">
        <v>22.466496246728354</v>
      </c>
      <c r="H15" s="4">
        <v>30.651203860241488</v>
      </c>
      <c r="I15" s="4">
        <v>44.00332358590331</v>
      </c>
      <c r="J15" s="4">
        <v>36431401</v>
      </c>
      <c r="K15" s="4">
        <v>51763965</v>
      </c>
      <c r="L15" s="4">
        <v>94092599</v>
      </c>
      <c r="M15" s="4">
        <v>35243045</v>
      </c>
      <c r="N15" s="7">
        <v>9278444</v>
      </c>
      <c r="O15" s="4">
        <v>30817266</v>
      </c>
      <c r="P15" s="4">
        <v>511547.90625</v>
      </c>
      <c r="Q15" s="4">
        <v>9766390</v>
      </c>
      <c r="R15" s="4">
        <v>1166896.375</v>
      </c>
      <c r="S15" s="4">
        <v>1075152.75</v>
      </c>
      <c r="T15" s="4">
        <v>729.486083984375</v>
      </c>
      <c r="U15" s="4">
        <v>1438621.125</v>
      </c>
      <c r="V15" s="4">
        <v>4061307.25</v>
      </c>
      <c r="W15" s="4">
        <v>7.1134522557258606E-2</v>
      </c>
      <c r="X15" s="4">
        <v>16922.580078125</v>
      </c>
      <c r="Y15" s="4">
        <v>2064598.125</v>
      </c>
      <c r="Z15" s="4">
        <v>1140188.625</v>
      </c>
    </row>
    <row r="16" spans="1:27" x14ac:dyDescent="0.2">
      <c r="A16" s="37"/>
      <c r="B16" s="4" t="s">
        <v>27</v>
      </c>
      <c r="C16" s="36"/>
      <c r="D16" s="9">
        <v>52.297496706192348</v>
      </c>
      <c r="E16" s="4">
        <v>2719761.9326132974</v>
      </c>
      <c r="F16" s="4">
        <v>22.194796473501587</v>
      </c>
      <c r="G16" s="4">
        <v>32.945018555411515</v>
      </c>
      <c r="H16" s="4">
        <v>45.19165312367344</v>
      </c>
      <c r="I16" s="4">
        <v>51.112452988485003</v>
      </c>
      <c r="J16" s="4">
        <v>492312520</v>
      </c>
      <c r="K16" s="4">
        <v>697893040</v>
      </c>
      <c r="L16" s="4">
        <v>1152442772</v>
      </c>
      <c r="M16" s="4">
        <v>490084693</v>
      </c>
      <c r="N16" s="7">
        <v>102389360</v>
      </c>
      <c r="O16" s="4">
        <v>147328704</v>
      </c>
      <c r="P16" s="4">
        <v>22402506</v>
      </c>
      <c r="Q16" s="4">
        <v>72947016</v>
      </c>
      <c r="R16" s="4">
        <v>10067281</v>
      </c>
      <c r="S16" s="4">
        <v>8113926.5</v>
      </c>
      <c r="T16" s="4">
        <v>47295.66796875</v>
      </c>
      <c r="U16" s="4">
        <v>3281395.5</v>
      </c>
      <c r="V16" s="4">
        <v>46593440</v>
      </c>
      <c r="W16" s="4">
        <v>19398.32421875</v>
      </c>
      <c r="X16" s="4">
        <v>2679129</v>
      </c>
      <c r="Y16" s="4">
        <v>135443808</v>
      </c>
      <c r="Z16" s="4">
        <v>42032744</v>
      </c>
    </row>
    <row r="17" spans="1:26" x14ac:dyDescent="0.2">
      <c r="A17" s="37" t="s">
        <v>63</v>
      </c>
      <c r="B17" s="4" t="s">
        <v>12</v>
      </c>
      <c r="C17" s="36"/>
      <c r="D17" s="9">
        <v>47.380122950819668</v>
      </c>
      <c r="E17" s="4">
        <v>2018956.9250699275</v>
      </c>
      <c r="F17" s="4">
        <v>-15.024301620330753</v>
      </c>
      <c r="G17" s="4">
        <v>-10.003905398529636</v>
      </c>
      <c r="H17" s="4">
        <v>-2.3193267734411567</v>
      </c>
      <c r="I17" s="4">
        <v>-1.8995095135784135</v>
      </c>
      <c r="J17" s="4">
        <v>16788720</v>
      </c>
      <c r="K17" s="4">
        <v>29353715</v>
      </c>
      <c r="L17" s="4">
        <v>47846924</v>
      </c>
      <c r="M17" s="4">
        <v>14771479</v>
      </c>
      <c r="N17" s="7">
        <v>1089034.25</v>
      </c>
      <c r="O17" s="4">
        <v>3820974.25</v>
      </c>
      <c r="P17" s="4">
        <v>202160.40625</v>
      </c>
      <c r="Q17" s="4">
        <v>2109446.5</v>
      </c>
      <c r="R17" s="4">
        <v>0</v>
      </c>
      <c r="S17" s="4">
        <v>2938880.75</v>
      </c>
      <c r="T17" s="4">
        <v>25.877792358398438</v>
      </c>
      <c r="U17" s="4">
        <v>29015.806640625</v>
      </c>
      <c r="V17" s="4">
        <v>41392.609375</v>
      </c>
      <c r="W17" s="4">
        <v>0</v>
      </c>
      <c r="X17" s="4">
        <v>3.5281600952148438</v>
      </c>
      <c r="Y17" s="4">
        <v>87.914031982421875</v>
      </c>
      <c r="Z17" s="4">
        <v>380751.78125</v>
      </c>
    </row>
    <row r="18" spans="1:26" x14ac:dyDescent="0.2">
      <c r="A18" s="37"/>
      <c r="B18" s="4" t="s">
        <v>25</v>
      </c>
      <c r="C18" s="36"/>
      <c r="D18" s="9">
        <v>66.9375</v>
      </c>
      <c r="E18" s="4">
        <v>2403724.0571580231</v>
      </c>
      <c r="F18" s="4">
        <v>5.4365583332730214</v>
      </c>
      <c r="G18" s="4">
        <v>13.657916569752762</v>
      </c>
      <c r="H18" s="4">
        <v>28.291945279837623</v>
      </c>
      <c r="I18" s="4">
        <v>34.030739947318963</v>
      </c>
      <c r="J18" s="4">
        <v>26097</v>
      </c>
      <c r="K18" s="4">
        <v>37228</v>
      </c>
      <c r="L18" s="4">
        <v>59881</v>
      </c>
      <c r="M18" s="4">
        <v>25019</v>
      </c>
      <c r="N18" s="7">
        <v>1412.9150390625</v>
      </c>
      <c r="O18" s="4">
        <v>1468.853271484375</v>
      </c>
      <c r="P18" s="4">
        <v>30.12883186340332</v>
      </c>
      <c r="Q18" s="4">
        <v>5556.0986328125</v>
      </c>
      <c r="R18" s="4">
        <v>0</v>
      </c>
      <c r="S18" s="4">
        <v>2410.8291015625</v>
      </c>
      <c r="T18" s="4">
        <v>0</v>
      </c>
      <c r="U18" s="4">
        <v>542.82452392578125</v>
      </c>
      <c r="V18" s="4">
        <v>367.40182495117188</v>
      </c>
      <c r="W18" s="4">
        <v>0</v>
      </c>
      <c r="X18" s="4">
        <v>57.168739318847656</v>
      </c>
      <c r="Y18" s="4">
        <v>1299.74267578125</v>
      </c>
      <c r="Z18" s="4">
        <v>3013.127685546875</v>
      </c>
    </row>
    <row r="19" spans="1:26" x14ac:dyDescent="0.2">
      <c r="A19" s="37"/>
      <c r="B19" s="4" t="s">
        <v>11</v>
      </c>
      <c r="C19" s="36"/>
      <c r="D19" s="9">
        <v>24.9375</v>
      </c>
      <c r="E19" s="4">
        <v>1912282.8991432232</v>
      </c>
      <c r="F19" s="4">
        <v>-6.9733404431640587</v>
      </c>
      <c r="G19" s="4">
        <v>-3.5435927005668288</v>
      </c>
      <c r="H19" s="4">
        <v>-0.84456208617036499</v>
      </c>
      <c r="I19" s="4">
        <v>14.703300966983262</v>
      </c>
      <c r="J19" s="4">
        <v>528775</v>
      </c>
      <c r="K19" s="4">
        <v>857424</v>
      </c>
      <c r="L19" s="4">
        <v>1578819</v>
      </c>
      <c r="M19" s="4">
        <v>501655</v>
      </c>
      <c r="N19" s="7">
        <v>52214.90234375</v>
      </c>
      <c r="O19" s="4">
        <v>1025125.625</v>
      </c>
      <c r="P19" s="4">
        <v>18640.30859375</v>
      </c>
      <c r="Q19" s="4">
        <v>304397.21875</v>
      </c>
      <c r="R19" s="4">
        <v>0</v>
      </c>
      <c r="S19" s="4">
        <v>339481.65625</v>
      </c>
      <c r="T19" s="4">
        <v>215.31953430175781</v>
      </c>
      <c r="U19" s="4">
        <v>19.475967407226563</v>
      </c>
      <c r="V19" s="4">
        <v>4104.8515625</v>
      </c>
      <c r="W19" s="4">
        <v>0</v>
      </c>
      <c r="X19" s="4">
        <v>7.846714973449707</v>
      </c>
      <c r="Y19" s="4">
        <v>249.54277038574219</v>
      </c>
      <c r="Z19" s="4">
        <v>4594.5244140625</v>
      </c>
    </row>
    <row r="20" spans="1:26" x14ac:dyDescent="0.2">
      <c r="A20" s="37" t="s">
        <v>33</v>
      </c>
      <c r="B20" s="4" t="s">
        <v>12</v>
      </c>
      <c r="C20" s="36"/>
      <c r="D20" s="9">
        <v>36.740259740259745</v>
      </c>
      <c r="E20" s="4">
        <v>2911076.7212234279</v>
      </c>
      <c r="F20" s="4">
        <v>-10.173955590837865</v>
      </c>
      <c r="G20" s="4">
        <v>-9.6172653074845478</v>
      </c>
      <c r="H20" s="4">
        <v>-8.0980076650808641</v>
      </c>
      <c r="I20" s="4">
        <v>-5.9458203655287249</v>
      </c>
      <c r="J20" s="4">
        <v>20224064</v>
      </c>
      <c r="K20" s="4">
        <v>33936371</v>
      </c>
      <c r="L20" s="4">
        <v>52892543</v>
      </c>
      <c r="M20" s="4">
        <v>17846323</v>
      </c>
      <c r="N20" s="7">
        <v>2183906.25</v>
      </c>
      <c r="O20" s="4">
        <v>6712527</v>
      </c>
      <c r="P20" s="4">
        <v>253694.984375</v>
      </c>
      <c r="Q20" s="4">
        <v>2710702.75</v>
      </c>
      <c r="R20" s="4">
        <v>0</v>
      </c>
      <c r="S20" s="4">
        <v>1632072.375</v>
      </c>
      <c r="T20" s="4">
        <v>1.533143162727356</v>
      </c>
      <c r="U20" s="4">
        <v>14970.2705078125</v>
      </c>
      <c r="V20" s="4">
        <v>18897.66796875</v>
      </c>
      <c r="W20" s="4">
        <v>0</v>
      </c>
      <c r="X20" s="4">
        <v>7.1162924766540527</v>
      </c>
      <c r="Y20" s="4">
        <v>9189.92578125</v>
      </c>
      <c r="Z20" s="4">
        <v>175404.59375</v>
      </c>
    </row>
    <row r="21" spans="1:26" x14ac:dyDescent="0.2">
      <c r="A21" s="37"/>
      <c r="B21" s="4" t="s">
        <v>11</v>
      </c>
      <c r="C21" s="36"/>
      <c r="D21" s="9">
        <v>91.378737541528238</v>
      </c>
      <c r="E21" s="4">
        <v>3719249.6897652023</v>
      </c>
      <c r="F21" s="4">
        <v>14.979149879285291</v>
      </c>
      <c r="G21" s="4">
        <v>20.143748054923581</v>
      </c>
      <c r="H21" s="4">
        <v>37.140198974129497</v>
      </c>
      <c r="I21" s="4">
        <v>41.105116302083403</v>
      </c>
      <c r="J21" s="4">
        <v>182785148</v>
      </c>
      <c r="K21" s="4">
        <v>282367383</v>
      </c>
      <c r="L21" s="4">
        <v>491041640</v>
      </c>
      <c r="M21" s="4">
        <v>174152798</v>
      </c>
      <c r="N21" s="7">
        <v>38854180</v>
      </c>
      <c r="O21" s="4">
        <v>293199904</v>
      </c>
      <c r="P21" s="4">
        <v>4478308</v>
      </c>
      <c r="Q21" s="4">
        <v>61582452</v>
      </c>
      <c r="R21" s="4">
        <v>139061.75</v>
      </c>
      <c r="S21" s="4">
        <v>28138790</v>
      </c>
      <c r="T21" s="4">
        <v>4783168</v>
      </c>
      <c r="U21" s="4">
        <v>1547905.875</v>
      </c>
      <c r="V21" s="4">
        <v>6141347</v>
      </c>
      <c r="W21" s="4">
        <v>0</v>
      </c>
      <c r="X21" s="4">
        <v>8594.765625</v>
      </c>
      <c r="Y21" s="4">
        <v>44641488</v>
      </c>
      <c r="Z21" s="4">
        <v>17291628</v>
      </c>
    </row>
    <row r="22" spans="1:26" x14ac:dyDescent="0.2">
      <c r="A22" s="37"/>
      <c r="B22" s="4" t="s">
        <v>27</v>
      </c>
      <c r="C22" s="36"/>
      <c r="D22" s="9">
        <v>73.462184873949582</v>
      </c>
      <c r="E22" s="4">
        <v>3417695.2294977345</v>
      </c>
      <c r="F22" s="4">
        <v>8.678640451797806</v>
      </c>
      <c r="G22" s="4">
        <v>16.078484956778119</v>
      </c>
      <c r="H22" s="4">
        <v>26.578724842257692</v>
      </c>
      <c r="I22" s="4">
        <v>34.382602279548252</v>
      </c>
      <c r="J22" s="4">
        <v>28157801</v>
      </c>
      <c r="K22" s="4">
        <v>41495998</v>
      </c>
      <c r="L22" s="4">
        <v>70205639</v>
      </c>
      <c r="M22" s="4">
        <v>28026553</v>
      </c>
      <c r="N22" s="7">
        <v>10161988</v>
      </c>
      <c r="O22" s="4">
        <v>19968996</v>
      </c>
      <c r="P22" s="4">
        <v>275547.40625</v>
      </c>
      <c r="Q22" s="4">
        <v>5853437</v>
      </c>
      <c r="R22" s="4">
        <v>30565.560546875</v>
      </c>
      <c r="S22" s="4">
        <v>8158246</v>
      </c>
      <c r="T22" s="4">
        <v>87448.6875</v>
      </c>
      <c r="U22" s="4">
        <v>1173637.5</v>
      </c>
      <c r="V22" s="4">
        <v>6246708.5</v>
      </c>
      <c r="W22" s="4">
        <v>1.8590958118438721</v>
      </c>
      <c r="X22" s="4">
        <v>2404.10400390625</v>
      </c>
      <c r="Y22" s="4">
        <v>7779434.5</v>
      </c>
      <c r="Z22" s="4">
        <v>6842647</v>
      </c>
    </row>
    <row r="23" spans="1:26" x14ac:dyDescent="0.2">
      <c r="A23" s="37" t="s">
        <v>26</v>
      </c>
      <c r="B23" s="4" t="s">
        <v>2</v>
      </c>
      <c r="C23" s="36"/>
      <c r="D23" s="9">
        <v>-23.75</v>
      </c>
      <c r="E23" s="4">
        <v>2528308.7274206686</v>
      </c>
      <c r="F23" s="4">
        <v>8.1519548956748515</v>
      </c>
      <c r="G23" s="4">
        <v>6.8948214574997033</v>
      </c>
      <c r="H23" s="4">
        <v>16.085503934014529</v>
      </c>
      <c r="I23" s="4">
        <v>22.697410091399401</v>
      </c>
      <c r="J23" s="4">
        <v>495923</v>
      </c>
      <c r="K23" s="4">
        <v>637773</v>
      </c>
      <c r="L23" s="4">
        <v>947418</v>
      </c>
      <c r="M23" s="4">
        <v>497048</v>
      </c>
      <c r="N23" s="7">
        <v>168121.390625</v>
      </c>
      <c r="O23" s="4">
        <v>3217390.75</v>
      </c>
      <c r="P23" s="4">
        <v>210155.96875</v>
      </c>
      <c r="Q23" s="4">
        <v>80194.5703125</v>
      </c>
      <c r="R23" s="4">
        <v>809213.9375</v>
      </c>
      <c r="S23" s="4">
        <v>10453.6640625</v>
      </c>
      <c r="T23" s="4">
        <v>93.697181701660156</v>
      </c>
      <c r="U23" s="4">
        <v>57651.953125</v>
      </c>
      <c r="V23" s="4">
        <v>344198.3125</v>
      </c>
      <c r="W23" s="4">
        <v>740.89453125</v>
      </c>
      <c r="X23" s="4">
        <v>10479.37890625</v>
      </c>
      <c r="Y23" s="4">
        <v>1946077.625</v>
      </c>
      <c r="Z23" s="4">
        <v>39584.7421875</v>
      </c>
    </row>
    <row r="24" spans="1:26" x14ac:dyDescent="0.2">
      <c r="A24" s="37"/>
      <c r="B24" s="4" t="s">
        <v>4</v>
      </c>
      <c r="C24" s="36"/>
      <c r="D24" s="9">
        <v>-15.808333333333337</v>
      </c>
      <c r="E24" s="4">
        <v>2490666.080248456</v>
      </c>
      <c r="F24" s="4">
        <v>11.332332123791755</v>
      </c>
      <c r="G24" s="4">
        <v>16.657134667599038</v>
      </c>
      <c r="H24" s="4">
        <v>28.089955511669238</v>
      </c>
      <c r="I24" s="4">
        <v>40.73694071910468</v>
      </c>
      <c r="J24" s="4">
        <v>10869681</v>
      </c>
      <c r="K24" s="4">
        <v>15355888</v>
      </c>
      <c r="L24" s="4">
        <v>24726103</v>
      </c>
      <c r="M24" s="4">
        <v>9990023</v>
      </c>
      <c r="N24" s="7">
        <v>9252218</v>
      </c>
      <c r="O24" s="4">
        <v>54633704</v>
      </c>
      <c r="P24" s="4">
        <v>1973489.5</v>
      </c>
      <c r="Q24" s="4">
        <v>2060528.625</v>
      </c>
      <c r="R24" s="4">
        <v>4100840</v>
      </c>
      <c r="S24" s="4">
        <v>707292.125</v>
      </c>
      <c r="T24" s="4">
        <v>74576.390625</v>
      </c>
      <c r="U24" s="4">
        <v>231252.578125</v>
      </c>
      <c r="V24" s="4">
        <v>5614234.5</v>
      </c>
      <c r="W24" s="4">
        <v>15296.837890625</v>
      </c>
      <c r="X24" s="4">
        <v>36833.890625</v>
      </c>
      <c r="Y24" s="4">
        <v>2895676.5</v>
      </c>
      <c r="Z24" s="4">
        <v>62467.75</v>
      </c>
    </row>
    <row r="25" spans="1:26" x14ac:dyDescent="0.2">
      <c r="A25" s="37"/>
      <c r="B25" s="4" t="s">
        <v>27</v>
      </c>
      <c r="C25" s="36"/>
      <c r="D25" s="9">
        <v>-11.25</v>
      </c>
      <c r="E25" s="4">
        <v>2346351.8058537319</v>
      </c>
      <c r="F25" s="4">
        <v>7.2890978846758312</v>
      </c>
      <c r="G25" s="4">
        <v>11.22479237375263</v>
      </c>
      <c r="H25" s="4">
        <v>28.298739687620866</v>
      </c>
      <c r="I25" s="4">
        <v>37.708019147116275</v>
      </c>
      <c r="J25" s="4">
        <v>2558587</v>
      </c>
      <c r="K25" s="4">
        <v>3660975</v>
      </c>
      <c r="L25" s="4">
        <v>5846314</v>
      </c>
      <c r="M25" s="4">
        <v>2552226</v>
      </c>
      <c r="N25" s="7">
        <v>493702.6875</v>
      </c>
      <c r="O25" s="4">
        <v>2701928</v>
      </c>
      <c r="P25" s="4">
        <v>665692.375</v>
      </c>
      <c r="Q25" s="4">
        <v>102402.2109375</v>
      </c>
      <c r="R25" s="4">
        <v>534594</v>
      </c>
      <c r="S25" s="4">
        <v>10288.583984375</v>
      </c>
      <c r="T25" s="4">
        <v>1049.1474609375</v>
      </c>
      <c r="U25" s="4">
        <v>27570.04296875</v>
      </c>
      <c r="V25" s="4">
        <v>413623.8125</v>
      </c>
      <c r="W25" s="4">
        <v>149.40562438964844</v>
      </c>
      <c r="X25" s="4">
        <v>90.983123779296875</v>
      </c>
      <c r="Y25" s="4">
        <v>614.36932373046875</v>
      </c>
      <c r="Z25" s="4">
        <v>301.61395263671875</v>
      </c>
    </row>
    <row r="26" spans="1:26" x14ac:dyDescent="0.2">
      <c r="A26" s="37" t="s">
        <v>0</v>
      </c>
      <c r="B26" s="5" t="s">
        <v>8</v>
      </c>
      <c r="C26" s="36"/>
      <c r="D26" s="9">
        <v>52.212962962962948</v>
      </c>
      <c r="E26" s="4">
        <v>1147955.2447717355</v>
      </c>
      <c r="F26" s="4">
        <v>8.4726954352524579</v>
      </c>
      <c r="G26" s="4">
        <v>18.09061128661838</v>
      </c>
      <c r="H26" s="4">
        <v>12.462531793799918</v>
      </c>
      <c r="I26" s="4">
        <v>20.033958667296996</v>
      </c>
      <c r="J26" s="4">
        <v>8985105</v>
      </c>
      <c r="K26" s="4">
        <v>12769164</v>
      </c>
      <c r="L26" s="4">
        <v>20949190</v>
      </c>
      <c r="M26" s="4">
        <v>7489961</v>
      </c>
      <c r="N26" s="7">
        <v>3196492.25</v>
      </c>
      <c r="O26" s="4">
        <v>14273091</v>
      </c>
      <c r="P26" s="4">
        <v>6475313</v>
      </c>
      <c r="Q26" s="4">
        <v>1937.74365234375</v>
      </c>
      <c r="R26" s="4">
        <v>2478614.75</v>
      </c>
      <c r="S26" s="4">
        <v>12788.5322265625</v>
      </c>
      <c r="T26" s="4">
        <v>205.73060607910156</v>
      </c>
      <c r="U26" s="4">
        <v>112696.9296875</v>
      </c>
      <c r="V26" s="4">
        <v>2749890.25</v>
      </c>
      <c r="W26" s="4">
        <v>30590.1484375</v>
      </c>
      <c r="X26" s="4">
        <v>32545.9140625</v>
      </c>
      <c r="Y26" s="4">
        <v>90962.375</v>
      </c>
      <c r="Z26" s="4">
        <v>4.6477016061544418E-2</v>
      </c>
    </row>
    <row r="27" spans="1:26" x14ac:dyDescent="0.2">
      <c r="A27" s="37"/>
      <c r="B27" s="5" t="s">
        <v>3</v>
      </c>
      <c r="C27" s="36"/>
      <c r="D27" s="9">
        <v>31.56481481481481</v>
      </c>
      <c r="E27" s="4">
        <v>718409.40515065379</v>
      </c>
      <c r="F27" s="4">
        <v>8.8568797189903652</v>
      </c>
      <c r="G27" s="4">
        <v>9.0301056509793938</v>
      </c>
      <c r="H27" s="4">
        <v>14.186629209998239</v>
      </c>
      <c r="I27" s="4">
        <v>23.09417607806456</v>
      </c>
      <c r="J27" s="4">
        <v>1715373</v>
      </c>
      <c r="K27" s="4">
        <v>2309608</v>
      </c>
      <c r="L27" s="4">
        <v>3600879</v>
      </c>
      <c r="M27" s="4">
        <v>1722709</v>
      </c>
      <c r="N27" s="7">
        <v>2458245.5</v>
      </c>
      <c r="O27" s="4">
        <v>14869001</v>
      </c>
      <c r="P27" s="4">
        <v>1005632.75</v>
      </c>
      <c r="Q27" s="4">
        <v>2482390</v>
      </c>
      <c r="R27" s="4">
        <v>4097145</v>
      </c>
      <c r="S27" s="4">
        <v>1219439.625</v>
      </c>
      <c r="T27" s="4">
        <v>2186.02001953125</v>
      </c>
      <c r="U27" s="4">
        <v>370403.875</v>
      </c>
      <c r="V27" s="4">
        <v>894273.0625</v>
      </c>
      <c r="W27" s="4">
        <v>3359.7958984375</v>
      </c>
      <c r="X27" s="4">
        <v>52926.890625</v>
      </c>
      <c r="Y27" s="4">
        <v>4500176.5</v>
      </c>
      <c r="Z27" s="4">
        <v>144077.75</v>
      </c>
    </row>
    <row r="28" spans="1:26" x14ac:dyDescent="0.2">
      <c r="A28" s="37"/>
      <c r="B28" s="5" t="s">
        <v>5</v>
      </c>
      <c r="C28" s="36"/>
      <c r="D28" s="9">
        <v>30.226190476190453</v>
      </c>
      <c r="E28" s="4">
        <v>903518.37313516252</v>
      </c>
      <c r="F28" s="4">
        <v>13.290613935008903</v>
      </c>
      <c r="G28" s="4">
        <v>12.438625286411868</v>
      </c>
      <c r="H28" s="4">
        <v>10.32536215733772</v>
      </c>
      <c r="I28" s="4">
        <v>20.507058268384721</v>
      </c>
      <c r="J28" s="4">
        <v>4939521</v>
      </c>
      <c r="K28" s="4">
        <v>7211099</v>
      </c>
      <c r="L28" s="4">
        <v>11882996</v>
      </c>
      <c r="M28" s="4">
        <v>4447809</v>
      </c>
      <c r="N28" s="7">
        <v>1403286.125</v>
      </c>
      <c r="O28" s="4">
        <v>22624244</v>
      </c>
      <c r="P28" s="4">
        <v>3424083.25</v>
      </c>
      <c r="Q28" s="4">
        <v>218790.46875</v>
      </c>
      <c r="R28" s="4">
        <v>2040000.25</v>
      </c>
      <c r="S28" s="4">
        <v>21199.619140625</v>
      </c>
      <c r="T28" s="4">
        <v>10453.373046875</v>
      </c>
      <c r="U28" s="4">
        <v>86025.453125</v>
      </c>
      <c r="V28" s="4">
        <v>1788046</v>
      </c>
      <c r="W28" s="4">
        <v>2402.577392578125</v>
      </c>
      <c r="X28" s="4">
        <v>2859.990234375</v>
      </c>
      <c r="Y28" s="4">
        <v>176141.65625</v>
      </c>
      <c r="Z28" s="4">
        <v>3.5297584533691406</v>
      </c>
    </row>
    <row r="29" spans="1:26" x14ac:dyDescent="0.2">
      <c r="A29" s="37"/>
      <c r="B29" s="5" t="s">
        <v>4</v>
      </c>
      <c r="C29" s="36"/>
      <c r="D29" s="9">
        <v>46.291666666666657</v>
      </c>
      <c r="E29" s="4">
        <v>871023.3580674543</v>
      </c>
      <c r="F29" s="4">
        <v>10.629336063390376</v>
      </c>
      <c r="G29" s="4">
        <v>12.526427425681103</v>
      </c>
      <c r="H29" s="4">
        <v>17.95466502525705</v>
      </c>
      <c r="I29" s="4">
        <v>29.687723102911743</v>
      </c>
      <c r="J29" s="4">
        <v>228964</v>
      </c>
      <c r="K29" s="4">
        <v>332402</v>
      </c>
      <c r="L29" s="4">
        <v>557093</v>
      </c>
      <c r="M29" s="4">
        <v>213017</v>
      </c>
      <c r="N29" s="7">
        <v>109226.578125</v>
      </c>
      <c r="O29" s="4">
        <v>1211299.5</v>
      </c>
      <c r="P29" s="4">
        <v>127803.0390625</v>
      </c>
      <c r="Q29" s="4">
        <v>8085.09423828125</v>
      </c>
      <c r="R29" s="4">
        <v>149928.46875</v>
      </c>
      <c r="S29" s="4">
        <v>3.1375842094421387</v>
      </c>
      <c r="T29" s="4">
        <v>4006.4296875</v>
      </c>
      <c r="U29" s="4">
        <v>50537.59375</v>
      </c>
      <c r="V29" s="4">
        <v>372659.96875</v>
      </c>
      <c r="W29" s="4">
        <v>1454.933837890625</v>
      </c>
      <c r="X29" s="4">
        <v>14709.4248046875</v>
      </c>
      <c r="Y29" s="4">
        <v>344134.9375</v>
      </c>
      <c r="Z29" s="4">
        <v>3997.180908203125</v>
      </c>
    </row>
    <row r="30" spans="1:26" x14ac:dyDescent="0.2">
      <c r="A30" s="37"/>
      <c r="B30" s="5" t="s">
        <v>6</v>
      </c>
      <c r="C30" s="36"/>
      <c r="D30" s="9">
        <v>79.825117370892016</v>
      </c>
      <c r="E30" s="4">
        <v>1290330.5149049631</v>
      </c>
      <c r="F30" s="4">
        <v>10.126095648907381</v>
      </c>
      <c r="G30" s="4">
        <v>15.540423772742367</v>
      </c>
      <c r="H30" s="4">
        <v>9.6145051191787712</v>
      </c>
      <c r="I30" s="4">
        <v>19.139218939751849</v>
      </c>
      <c r="J30" s="4">
        <v>13851860</v>
      </c>
      <c r="K30" s="4">
        <v>18817404</v>
      </c>
      <c r="L30" s="4">
        <v>29640244</v>
      </c>
      <c r="M30" s="4">
        <v>14806289</v>
      </c>
      <c r="N30" s="7">
        <v>3403513</v>
      </c>
      <c r="O30" s="4">
        <v>94074592</v>
      </c>
      <c r="P30" s="4">
        <v>4536429</v>
      </c>
      <c r="Q30" s="4">
        <v>13096.81640625</v>
      </c>
      <c r="R30" s="4">
        <v>2183130</v>
      </c>
      <c r="S30" s="4">
        <v>1798.2921142578125</v>
      </c>
      <c r="T30" s="4">
        <v>10153.0048828125</v>
      </c>
      <c r="U30" s="4">
        <v>1489056.5</v>
      </c>
      <c r="V30" s="4">
        <v>10335140</v>
      </c>
      <c r="W30" s="4">
        <v>1198036.75</v>
      </c>
      <c r="X30" s="4">
        <v>80143.3671875</v>
      </c>
      <c r="Y30" s="4">
        <v>24603020</v>
      </c>
      <c r="Z30" s="4">
        <v>378.07391357421875</v>
      </c>
    </row>
    <row r="31" spans="1:26" x14ac:dyDescent="0.2">
      <c r="A31" s="37"/>
      <c r="B31" s="5" t="s">
        <v>7</v>
      </c>
      <c r="C31" s="36"/>
      <c r="D31" s="9">
        <v>30.541666666666657</v>
      </c>
      <c r="E31" s="4">
        <v>748678.91951655131</v>
      </c>
      <c r="F31" s="4">
        <v>8.4937842043872909</v>
      </c>
      <c r="G31" s="4">
        <v>14.277373400430436</v>
      </c>
      <c r="H31" s="4">
        <v>11.968784879410391</v>
      </c>
      <c r="I31" s="4">
        <v>18.07158176903042</v>
      </c>
      <c r="J31" s="4">
        <v>9461714</v>
      </c>
      <c r="K31" s="4">
        <v>12406113</v>
      </c>
      <c r="L31" s="4">
        <v>18242603</v>
      </c>
      <c r="M31" s="4">
        <v>9158277</v>
      </c>
      <c r="N31" s="7">
        <v>756706.375</v>
      </c>
      <c r="O31" s="4">
        <v>17225718</v>
      </c>
      <c r="P31" s="4">
        <v>19659280</v>
      </c>
      <c r="Q31" s="4">
        <v>261922.921875</v>
      </c>
      <c r="R31" s="4">
        <v>3550868.75</v>
      </c>
      <c r="S31" s="4">
        <v>45195.23828125</v>
      </c>
      <c r="T31" s="4">
        <v>5043.49267578125</v>
      </c>
      <c r="U31" s="4">
        <v>151771.375</v>
      </c>
      <c r="V31" s="4">
        <v>7230094</v>
      </c>
      <c r="W31" s="4">
        <v>55309.1875</v>
      </c>
      <c r="X31" s="4">
        <v>30739.37890625</v>
      </c>
      <c r="Y31" s="4">
        <v>3585046</v>
      </c>
      <c r="Z31" s="4">
        <v>0</v>
      </c>
    </row>
    <row r="32" spans="1:26" x14ac:dyDescent="0.2">
      <c r="A32" s="37" t="s">
        <v>28</v>
      </c>
      <c r="B32" s="4" t="s">
        <v>12</v>
      </c>
      <c r="C32" s="36"/>
      <c r="D32" s="9">
        <v>27.328282828282831</v>
      </c>
      <c r="E32" s="4">
        <v>1581463.3921692958</v>
      </c>
      <c r="F32" s="4">
        <v>-18.07381694120102</v>
      </c>
      <c r="G32" s="4">
        <v>-12.142177826105662</v>
      </c>
      <c r="H32" s="4">
        <v>-6.5893866150625469</v>
      </c>
      <c r="I32" s="4">
        <v>-6.4799419933022264</v>
      </c>
      <c r="J32" s="4">
        <v>5571721</v>
      </c>
      <c r="K32" s="4">
        <v>9973524</v>
      </c>
      <c r="L32" s="4">
        <v>16601203</v>
      </c>
      <c r="M32" s="4">
        <v>4892441</v>
      </c>
      <c r="N32" s="7">
        <v>458862.125</v>
      </c>
      <c r="O32" s="4">
        <v>1379607.5</v>
      </c>
      <c r="P32" s="4">
        <v>13370.4580078125</v>
      </c>
      <c r="Q32" s="4">
        <v>1219415.875</v>
      </c>
      <c r="R32" s="4">
        <v>16.637517929077148</v>
      </c>
      <c r="S32" s="4">
        <v>2461706</v>
      </c>
      <c r="T32" s="4">
        <v>576.10205078125</v>
      </c>
      <c r="U32" s="4">
        <v>25365.23828125</v>
      </c>
      <c r="V32" s="4">
        <v>51714.02734375</v>
      </c>
      <c r="W32" s="4">
        <v>1.0885379314422607</v>
      </c>
      <c r="X32" s="4">
        <v>0</v>
      </c>
      <c r="Y32" s="4">
        <v>0</v>
      </c>
      <c r="Z32" s="4">
        <v>450687.90625</v>
      </c>
    </row>
    <row r="33" spans="1:26" x14ac:dyDescent="0.2">
      <c r="A33" s="37"/>
      <c r="B33" s="4" t="s">
        <v>25</v>
      </c>
      <c r="C33" s="36"/>
      <c r="D33" s="9">
        <v>25.732026143790854</v>
      </c>
      <c r="E33" s="4">
        <v>2108574.7156772935</v>
      </c>
      <c r="F33" s="4">
        <v>10.945257265576995</v>
      </c>
      <c r="G33" s="4">
        <v>5.3926657958250424</v>
      </c>
      <c r="H33" s="4">
        <v>17.179212038157573</v>
      </c>
      <c r="I33" s="4">
        <v>14.272104460151738</v>
      </c>
      <c r="J33" s="4">
        <v>2695732</v>
      </c>
      <c r="K33" s="4">
        <v>3568165</v>
      </c>
      <c r="L33" s="4">
        <v>5590834</v>
      </c>
      <c r="M33" s="4">
        <v>2660722</v>
      </c>
      <c r="N33" s="7">
        <v>138895.4375</v>
      </c>
      <c r="O33" s="4">
        <v>269837.4375</v>
      </c>
      <c r="P33" s="4">
        <v>1317.4794921875</v>
      </c>
      <c r="Q33" s="4">
        <v>844731.4375</v>
      </c>
      <c r="R33" s="4">
        <v>48.344963073730469</v>
      </c>
      <c r="S33" s="4">
        <v>2196844</v>
      </c>
      <c r="T33" s="4">
        <v>42108.41796875</v>
      </c>
      <c r="U33" s="4">
        <v>35797.375</v>
      </c>
      <c r="V33" s="4">
        <v>1617.2742919921875</v>
      </c>
      <c r="W33" s="4">
        <v>4.926483154296875</v>
      </c>
      <c r="X33" s="4">
        <v>3949.634033203125</v>
      </c>
      <c r="Y33" s="4">
        <v>89795.734375</v>
      </c>
      <c r="Z33" s="4">
        <v>309935.4375</v>
      </c>
    </row>
    <row r="34" spans="1:26" x14ac:dyDescent="0.2">
      <c r="A34" s="37"/>
      <c r="B34" s="4" t="s">
        <v>15</v>
      </c>
      <c r="C34" s="36"/>
      <c r="D34" s="9">
        <v>56.352657004830917</v>
      </c>
      <c r="E34" s="4">
        <v>2274921.652120932</v>
      </c>
      <c r="F34" s="4">
        <v>3.4527186617095929</v>
      </c>
      <c r="G34" s="4">
        <v>2.4438897375247843</v>
      </c>
      <c r="H34" s="4">
        <v>8.7648566885148629</v>
      </c>
      <c r="I34" s="4">
        <v>17.125954756327864</v>
      </c>
      <c r="J34" s="4">
        <v>1600906</v>
      </c>
      <c r="K34" s="4">
        <v>2153481</v>
      </c>
      <c r="L34" s="4">
        <v>3131650</v>
      </c>
      <c r="M34" s="4">
        <v>1469190</v>
      </c>
      <c r="N34" s="7">
        <v>1072012</v>
      </c>
      <c r="O34" s="4">
        <v>181782.234375</v>
      </c>
      <c r="P34" s="4">
        <v>71154.7734375</v>
      </c>
      <c r="Q34" s="4">
        <v>1579972.5</v>
      </c>
      <c r="R34" s="4">
        <v>23348.984375</v>
      </c>
      <c r="S34" s="4">
        <v>8740220</v>
      </c>
      <c r="T34" s="4">
        <v>524563.375</v>
      </c>
      <c r="U34" s="4">
        <v>6702.92333984375</v>
      </c>
      <c r="V34" s="4">
        <v>28040.16015625</v>
      </c>
      <c r="W34" s="4">
        <v>835.61322021484375</v>
      </c>
      <c r="X34" s="4">
        <v>4.4213976860046387</v>
      </c>
      <c r="Y34" s="4">
        <v>100.52137756347656</v>
      </c>
      <c r="Z34" s="4">
        <v>949360.125</v>
      </c>
    </row>
    <row r="35" spans="1:26" x14ac:dyDescent="0.2">
      <c r="A35" s="37" t="s">
        <v>9</v>
      </c>
      <c r="B35" s="5" t="s">
        <v>3</v>
      </c>
      <c r="C35" s="36"/>
      <c r="D35" s="9">
        <v>17.11388888888888</v>
      </c>
      <c r="E35" s="4">
        <v>906393.3528391798</v>
      </c>
      <c r="F35" s="4">
        <v>9.5453861465603094</v>
      </c>
      <c r="G35" s="4">
        <v>8.0754897326128763</v>
      </c>
      <c r="H35" s="4">
        <v>14.909499315836657</v>
      </c>
      <c r="I35" s="4">
        <v>23.370847320899362</v>
      </c>
      <c r="J35" s="4">
        <v>813104</v>
      </c>
      <c r="K35" s="4">
        <v>1143433</v>
      </c>
      <c r="L35" s="4">
        <v>1864220</v>
      </c>
      <c r="M35" s="4">
        <v>815887</v>
      </c>
      <c r="N35" s="7">
        <v>1212885.625</v>
      </c>
      <c r="O35" s="4">
        <v>5129448</v>
      </c>
      <c r="P35" s="4">
        <v>426861.625</v>
      </c>
      <c r="Q35" s="4">
        <v>1587281.375</v>
      </c>
      <c r="R35" s="4">
        <v>2723631.5</v>
      </c>
      <c r="S35" s="4">
        <v>2098391.25</v>
      </c>
      <c r="T35" s="4">
        <v>123.74530029296875</v>
      </c>
      <c r="U35" s="4">
        <v>206783.828125</v>
      </c>
      <c r="V35" s="4">
        <v>401196.3125</v>
      </c>
      <c r="W35" s="4">
        <v>1464.01171875</v>
      </c>
      <c r="X35" s="4">
        <v>29381.04296875</v>
      </c>
      <c r="Y35" s="4">
        <v>3197678</v>
      </c>
      <c r="Z35" s="4">
        <v>110858.6640625</v>
      </c>
    </row>
    <row r="36" spans="1:26" x14ac:dyDescent="0.2">
      <c r="A36" s="37"/>
      <c r="B36" s="5" t="s">
        <v>4</v>
      </c>
      <c r="C36" s="36"/>
      <c r="D36" s="9">
        <v>44.75</v>
      </c>
      <c r="E36" s="4">
        <v>993738.69295791117</v>
      </c>
      <c r="F36" s="4">
        <v>11.713310030132849</v>
      </c>
      <c r="G36" s="4">
        <v>17.041509701754649</v>
      </c>
      <c r="H36" s="4">
        <v>23.515968858239169</v>
      </c>
      <c r="I36" s="4">
        <v>39.75497154611449</v>
      </c>
      <c r="J36" s="4">
        <v>1619983</v>
      </c>
      <c r="K36" s="4">
        <v>2358424</v>
      </c>
      <c r="L36" s="4">
        <v>3974224</v>
      </c>
      <c r="M36" s="4">
        <v>1489355</v>
      </c>
      <c r="N36" s="7">
        <v>1167229</v>
      </c>
      <c r="O36" s="4">
        <v>10398204</v>
      </c>
      <c r="P36" s="4">
        <v>481453.71875</v>
      </c>
      <c r="Q36" s="4">
        <v>61937.44140625</v>
      </c>
      <c r="R36" s="4">
        <v>876275.375</v>
      </c>
      <c r="S36" s="4">
        <v>118.47531127929688</v>
      </c>
      <c r="T36" s="4">
        <v>17193.533203125</v>
      </c>
      <c r="U36" s="4">
        <v>80329.0703125</v>
      </c>
      <c r="V36" s="4">
        <v>1284096.25</v>
      </c>
      <c r="W36" s="4">
        <v>2762.01416015625</v>
      </c>
      <c r="X36" s="4">
        <v>25277.935546875</v>
      </c>
      <c r="Y36" s="4">
        <v>593992.125</v>
      </c>
      <c r="Z36" s="4">
        <v>7561.07421875</v>
      </c>
    </row>
    <row r="37" spans="1:26" x14ac:dyDescent="0.2">
      <c r="A37" s="37"/>
      <c r="B37" s="5" t="s">
        <v>6</v>
      </c>
      <c r="C37" s="36"/>
      <c r="D37" s="9">
        <v>57.724999999999994</v>
      </c>
      <c r="E37" s="4">
        <v>803329.75909259403</v>
      </c>
      <c r="F37" s="4">
        <v>12.302766782639107</v>
      </c>
      <c r="G37" s="4">
        <v>20.418982472379632</v>
      </c>
      <c r="H37" s="4">
        <v>23.597437514321719</v>
      </c>
      <c r="I37" s="4">
        <v>42.454362717394794</v>
      </c>
      <c r="J37" s="4">
        <v>44417</v>
      </c>
      <c r="K37" s="4">
        <v>75590</v>
      </c>
      <c r="L37" s="4">
        <v>148011</v>
      </c>
      <c r="M37" s="4">
        <v>47237</v>
      </c>
      <c r="N37" s="7">
        <v>25351.376953125</v>
      </c>
      <c r="O37" s="4">
        <v>369306.3125</v>
      </c>
      <c r="P37" s="4">
        <v>5944.541015625</v>
      </c>
      <c r="Q37" s="4">
        <v>481.94705200195313</v>
      </c>
      <c r="R37" s="4">
        <v>14917.8310546875</v>
      </c>
      <c r="S37" s="4">
        <v>17.443382263183594</v>
      </c>
      <c r="T37" s="4">
        <v>325.56768798828125</v>
      </c>
      <c r="U37" s="4">
        <v>479.120361328125</v>
      </c>
      <c r="V37" s="4">
        <v>27288.322265625</v>
      </c>
      <c r="W37" s="4">
        <v>3261.501708984375</v>
      </c>
      <c r="X37" s="4">
        <v>8556.611328125</v>
      </c>
      <c r="Y37" s="4">
        <v>80127.3125</v>
      </c>
      <c r="Z37" s="4">
        <v>1.1068873405456543</v>
      </c>
    </row>
    <row r="38" spans="1:26" x14ac:dyDescent="0.2">
      <c r="A38" s="37" t="s">
        <v>29</v>
      </c>
      <c r="B38" s="4" t="s">
        <v>19</v>
      </c>
      <c r="C38" s="36"/>
      <c r="D38" s="9">
        <v>64.680097680097674</v>
      </c>
      <c r="E38" s="4">
        <v>1978833.0569124795</v>
      </c>
      <c r="F38" s="4">
        <v>-2.1487444327835008</v>
      </c>
      <c r="G38" s="4">
        <v>-0.79718438490522225</v>
      </c>
      <c r="H38" s="4">
        <v>-2.7416683357192615</v>
      </c>
      <c r="I38" s="4">
        <v>-1.0036750763888473</v>
      </c>
      <c r="J38" s="4">
        <v>1820287</v>
      </c>
      <c r="K38" s="4">
        <v>2407798</v>
      </c>
      <c r="L38" s="4">
        <v>3311957</v>
      </c>
      <c r="M38" s="4">
        <v>1810256</v>
      </c>
      <c r="N38" s="7">
        <v>1113093.375</v>
      </c>
      <c r="O38" s="4">
        <v>2371589.75</v>
      </c>
      <c r="P38" s="4">
        <v>115050.046875</v>
      </c>
      <c r="Q38" s="4">
        <v>538061.0625</v>
      </c>
      <c r="R38" s="4">
        <v>34093.6640625</v>
      </c>
      <c r="S38" s="4">
        <v>3062388.5</v>
      </c>
      <c r="T38" s="4">
        <v>24702.26171875</v>
      </c>
      <c r="U38" s="4">
        <v>77186.125</v>
      </c>
      <c r="V38" s="4">
        <v>149994.5625</v>
      </c>
      <c r="W38" s="4">
        <v>240.06619262695313</v>
      </c>
      <c r="X38" s="4">
        <v>352.13479614257813</v>
      </c>
      <c r="Y38" s="4">
        <v>0</v>
      </c>
      <c r="Z38" s="4">
        <v>9535.2041015625</v>
      </c>
    </row>
    <row r="39" spans="1:26" x14ac:dyDescent="0.2">
      <c r="A39" s="37"/>
      <c r="B39" s="4" t="s">
        <v>21</v>
      </c>
      <c r="C39" s="36"/>
      <c r="D39" s="9">
        <v>22.934065934065941</v>
      </c>
      <c r="E39" s="4">
        <v>1149643.5670904829</v>
      </c>
      <c r="F39" s="4">
        <v>4.6045096041544431</v>
      </c>
      <c r="G39" s="4">
        <v>10.381380632824671</v>
      </c>
      <c r="H39" s="4">
        <v>13.159475508579373</v>
      </c>
      <c r="I39" s="4">
        <v>15.491239831303986</v>
      </c>
      <c r="J39" s="4">
        <v>2039185</v>
      </c>
      <c r="K39" s="4">
        <v>3038264</v>
      </c>
      <c r="L39" s="4">
        <v>5693373</v>
      </c>
      <c r="M39" s="4">
        <v>1564398</v>
      </c>
      <c r="N39" s="7">
        <v>1134308.25</v>
      </c>
      <c r="O39" s="4">
        <v>2815210</v>
      </c>
      <c r="P39" s="4">
        <v>125767.8046875</v>
      </c>
      <c r="Q39" s="4">
        <v>942005.3125</v>
      </c>
      <c r="R39" s="4">
        <v>18857.10546875</v>
      </c>
      <c r="S39" s="4">
        <v>2752925</v>
      </c>
      <c r="T39" s="4">
        <v>55619.19140625</v>
      </c>
      <c r="U39" s="4">
        <v>186885.5625</v>
      </c>
      <c r="V39" s="4">
        <v>9579.7529296875</v>
      </c>
      <c r="W39" s="4">
        <v>5604.4091796875</v>
      </c>
      <c r="X39" s="4">
        <v>41.066432952880859</v>
      </c>
      <c r="Y39" s="4">
        <v>0</v>
      </c>
      <c r="Z39" s="4">
        <v>685066</v>
      </c>
    </row>
    <row r="40" spans="1:26" x14ac:dyDescent="0.2">
      <c r="A40" s="37"/>
      <c r="B40" s="4" t="s">
        <v>13</v>
      </c>
      <c r="C40" s="36"/>
      <c r="D40" s="9">
        <v>43.82692307692308</v>
      </c>
      <c r="E40" s="4">
        <v>2340794.0666365223</v>
      </c>
      <c r="F40" s="4">
        <v>3.6894669444719557</v>
      </c>
      <c r="G40" s="4">
        <v>1.7345231142295783</v>
      </c>
      <c r="H40" s="4">
        <v>14.454578077847872</v>
      </c>
      <c r="I40" s="4">
        <v>17.054623340444341</v>
      </c>
      <c r="J40" s="4">
        <v>1724994</v>
      </c>
      <c r="K40" s="4">
        <v>2286742</v>
      </c>
      <c r="L40" s="4">
        <v>4036114</v>
      </c>
      <c r="M40" s="4">
        <v>976668</v>
      </c>
      <c r="N40" s="7">
        <v>470622.75</v>
      </c>
      <c r="O40" s="4">
        <v>810040.4375</v>
      </c>
      <c r="P40" s="4">
        <v>14345.08984375</v>
      </c>
      <c r="Q40" s="4">
        <v>298827.4375</v>
      </c>
      <c r="R40" s="4">
        <v>2052.5517578125</v>
      </c>
      <c r="S40" s="4">
        <v>590285.5625</v>
      </c>
      <c r="T40" s="4">
        <v>65726.734375</v>
      </c>
      <c r="U40" s="4">
        <v>9055.828125</v>
      </c>
      <c r="V40" s="4">
        <v>8095.626953125</v>
      </c>
      <c r="W40" s="4">
        <v>551.1395263671875</v>
      </c>
      <c r="X40" s="4">
        <v>2.4540128707885742</v>
      </c>
      <c r="Y40" s="4">
        <v>0</v>
      </c>
      <c r="Z40" s="4">
        <v>80961.765625</v>
      </c>
    </row>
    <row r="41" spans="1:26" x14ac:dyDescent="0.2">
      <c r="A41" s="37"/>
      <c r="B41" s="4" t="s">
        <v>14</v>
      </c>
      <c r="C41" s="36"/>
      <c r="D41" s="9">
        <v>54.031468531468533</v>
      </c>
      <c r="E41" s="4">
        <v>2081570.5787378834</v>
      </c>
      <c r="F41" s="4">
        <v>3.9399844802386408</v>
      </c>
      <c r="G41" s="4">
        <v>9.1921886898827321</v>
      </c>
      <c r="H41" s="4">
        <v>14.593258466686175</v>
      </c>
      <c r="I41" s="4">
        <v>16.847742115004291</v>
      </c>
      <c r="J41" s="4">
        <v>11998543</v>
      </c>
      <c r="K41" s="4">
        <v>15430351</v>
      </c>
      <c r="L41" s="4">
        <v>22233456</v>
      </c>
      <c r="M41" s="4">
        <v>10209213</v>
      </c>
      <c r="N41" s="7">
        <v>4555014</v>
      </c>
      <c r="O41" s="4">
        <v>2661407.25</v>
      </c>
      <c r="P41" s="4">
        <v>103001.4375</v>
      </c>
      <c r="Q41" s="4">
        <v>573361.5</v>
      </c>
      <c r="R41" s="4">
        <v>61731.13671875</v>
      </c>
      <c r="S41" s="4">
        <v>3384636.5</v>
      </c>
      <c r="T41" s="4">
        <v>1246723</v>
      </c>
      <c r="U41" s="4">
        <v>59687.41796875</v>
      </c>
      <c r="V41" s="4">
        <v>104113.8203125</v>
      </c>
      <c r="W41" s="4">
        <v>2978.72509765625</v>
      </c>
      <c r="X41" s="4">
        <v>3.0330781936645508</v>
      </c>
      <c r="Y41" s="4">
        <v>0</v>
      </c>
      <c r="Z41" s="4">
        <v>1544542.375</v>
      </c>
    </row>
    <row r="42" spans="1:26" ht="15.75" x14ac:dyDescent="0.2">
      <c r="A42" s="6" t="s">
        <v>16</v>
      </c>
      <c r="B42" s="4" t="s">
        <v>3</v>
      </c>
      <c r="C42" s="22"/>
      <c r="D42" s="9">
        <v>100.6728255404726</v>
      </c>
      <c r="E42" s="4">
        <v>2893491.4406495672</v>
      </c>
      <c r="F42" s="4">
        <v>14.014033791964067</v>
      </c>
      <c r="G42" s="4">
        <v>23.755291456245068</v>
      </c>
      <c r="H42" s="4">
        <v>33.00790115655245</v>
      </c>
      <c r="I42" s="4">
        <v>34.039359713440184</v>
      </c>
      <c r="J42" s="4">
        <v>2684901</v>
      </c>
      <c r="K42" s="4">
        <v>3470606</v>
      </c>
      <c r="L42" s="4">
        <v>5182305</v>
      </c>
      <c r="M42" s="4">
        <v>2702215</v>
      </c>
      <c r="N42" s="7">
        <v>2707386.75</v>
      </c>
      <c r="O42" s="4">
        <v>24782352</v>
      </c>
      <c r="P42" s="4">
        <v>1008054.25</v>
      </c>
      <c r="Q42" s="4">
        <v>3312962</v>
      </c>
      <c r="R42" s="4">
        <v>167167.328125</v>
      </c>
      <c r="S42" s="4">
        <v>25439254</v>
      </c>
      <c r="T42" s="4">
        <v>1374699.375</v>
      </c>
      <c r="U42" s="4">
        <v>1198814.75</v>
      </c>
      <c r="V42" s="4">
        <v>179975.71875</v>
      </c>
      <c r="W42" s="4">
        <v>7137.9443359375</v>
      </c>
      <c r="X42" s="4">
        <v>5009.41796875</v>
      </c>
      <c r="Y42" s="4">
        <v>0</v>
      </c>
      <c r="Z42" s="4">
        <v>1538123.75</v>
      </c>
    </row>
    <row r="43" spans="1:26" ht="15.75" x14ac:dyDescent="0.2">
      <c r="A43" s="6" t="s">
        <v>17</v>
      </c>
      <c r="B43" s="4" t="s">
        <v>3</v>
      </c>
      <c r="C43" s="22"/>
      <c r="D43" s="9">
        <v>47.871716101694915</v>
      </c>
      <c r="E43" s="4">
        <v>839308.19913594611</v>
      </c>
      <c r="F43" s="4">
        <v>8.1254214268808518</v>
      </c>
      <c r="G43" s="4">
        <v>6.2242151624239535</v>
      </c>
      <c r="H43" s="4">
        <v>11.653895197993725</v>
      </c>
      <c r="I43" s="4">
        <v>16.468282812739876</v>
      </c>
      <c r="J43" s="4">
        <v>167446931</v>
      </c>
      <c r="K43" s="4">
        <v>205734055</v>
      </c>
      <c r="L43" s="4">
        <v>288197919</v>
      </c>
      <c r="M43" s="4">
        <v>167623546</v>
      </c>
      <c r="N43" s="7">
        <v>41461040</v>
      </c>
      <c r="O43" s="4">
        <v>1701438208</v>
      </c>
      <c r="P43" s="4">
        <v>515404096</v>
      </c>
      <c r="Q43" s="4">
        <v>58643656</v>
      </c>
      <c r="R43" s="4">
        <v>234315760</v>
      </c>
      <c r="S43" s="4">
        <v>7108600.5</v>
      </c>
      <c r="T43" s="4">
        <v>3837522</v>
      </c>
      <c r="U43" s="4">
        <v>12439630</v>
      </c>
      <c r="V43" s="4">
        <v>91865008</v>
      </c>
      <c r="W43" s="4">
        <v>120240.28125</v>
      </c>
      <c r="X43" s="4">
        <v>2916544</v>
      </c>
      <c r="Y43" s="4">
        <v>7867550</v>
      </c>
      <c r="Z43" s="4">
        <v>17025018</v>
      </c>
    </row>
    <row r="44" spans="1:26" ht="15.75" x14ac:dyDescent="0.2">
      <c r="A44" s="6" t="s">
        <v>30</v>
      </c>
      <c r="B44" s="4" t="s">
        <v>3</v>
      </c>
      <c r="C44" s="22"/>
      <c r="D44" s="9">
        <v>64.882465205045861</v>
      </c>
      <c r="E44" s="4">
        <v>419561.9169737515</v>
      </c>
      <c r="F44" s="4">
        <v>21.583052651522777</v>
      </c>
      <c r="G44" s="4">
        <v>24.672680565321595</v>
      </c>
      <c r="H44" s="4">
        <v>37.26636841875164</v>
      </c>
      <c r="I44" s="4">
        <v>45.850234653942415</v>
      </c>
      <c r="J44" s="4">
        <v>83161897</v>
      </c>
      <c r="K44" s="4">
        <v>97798181</v>
      </c>
      <c r="L44" s="4">
        <v>128589747</v>
      </c>
      <c r="M44" s="4">
        <v>83243553</v>
      </c>
      <c r="N44" s="7">
        <v>19066084</v>
      </c>
      <c r="O44" s="4">
        <v>766468096</v>
      </c>
      <c r="P44" s="4">
        <v>57157904</v>
      </c>
      <c r="Q44" s="4">
        <v>59258984</v>
      </c>
      <c r="R44" s="4">
        <v>46352468</v>
      </c>
      <c r="S44" s="4">
        <v>59830456</v>
      </c>
      <c r="T44" s="4">
        <v>1797587.625</v>
      </c>
      <c r="U44" s="4">
        <v>17735662</v>
      </c>
      <c r="V44" s="4">
        <v>1346650.375</v>
      </c>
      <c r="W44" s="4">
        <v>73205.0859375</v>
      </c>
      <c r="X44" s="4">
        <v>1810862.75</v>
      </c>
      <c r="Y44" s="4">
        <v>13917.775390625</v>
      </c>
      <c r="Z44" s="4">
        <v>23278508</v>
      </c>
    </row>
    <row r="45" spans="1:26" x14ac:dyDescent="0.2">
      <c r="A45" s="3"/>
      <c r="B45" s="2"/>
      <c r="C45" s="3"/>
      <c r="D45" s="3"/>
    </row>
  </sheetData>
  <mergeCells count="28">
    <mergeCell ref="N1:S1"/>
    <mergeCell ref="J1:M1"/>
    <mergeCell ref="F1:I1"/>
    <mergeCell ref="C23:C25"/>
    <mergeCell ref="T1:Z1"/>
    <mergeCell ref="C26:C31"/>
    <mergeCell ref="C32:C34"/>
    <mergeCell ref="C1:C2"/>
    <mergeCell ref="B1:B2"/>
    <mergeCell ref="C3:C7"/>
    <mergeCell ref="C8:C10"/>
    <mergeCell ref="C11:C16"/>
    <mergeCell ref="A1:A2"/>
    <mergeCell ref="D1:E1"/>
    <mergeCell ref="C35:C37"/>
    <mergeCell ref="C38:C41"/>
    <mergeCell ref="A20:A22"/>
    <mergeCell ref="A3:A7"/>
    <mergeCell ref="A8:A10"/>
    <mergeCell ref="A17:A19"/>
    <mergeCell ref="A23:A25"/>
    <mergeCell ref="A32:A34"/>
    <mergeCell ref="A38:A41"/>
    <mergeCell ref="A11:A16"/>
    <mergeCell ref="A26:A31"/>
    <mergeCell ref="A35:A37"/>
    <mergeCell ref="C17:C19"/>
    <mergeCell ref="C20:C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EE2C-431F-40A3-AE36-CDE9CDC9267E}">
  <dimension ref="A1:AA45"/>
  <sheetViews>
    <sheetView zoomScale="115" zoomScaleNormal="115" workbookViewId="0">
      <pane ySplit="1" topLeftCell="A2" activePane="bottomLeft" state="frozen"/>
      <selection pane="bottomLeft" activeCell="C23" sqref="A1:Z45"/>
    </sheetView>
  </sheetViews>
  <sheetFormatPr defaultRowHeight="14.25" x14ac:dyDescent="0.2"/>
  <cols>
    <col min="1" max="1" width="21.125" bestFit="1" customWidth="1"/>
    <col min="2" max="2" width="12.625" bestFit="1" customWidth="1"/>
    <col min="3" max="3" width="16.375" bestFit="1" customWidth="1"/>
    <col min="4" max="4" width="30.375" bestFit="1" customWidth="1"/>
    <col min="5" max="5" width="36.75" bestFit="1" customWidth="1"/>
    <col min="6" max="13" width="8.125" bestFit="1" customWidth="1"/>
    <col min="14" max="14" width="7.875" bestFit="1" customWidth="1"/>
    <col min="15" max="15" width="10" bestFit="1" customWidth="1"/>
    <col min="16" max="16" width="7.875" bestFit="1" customWidth="1"/>
    <col min="17" max="17" width="7.5" bestFit="1" customWidth="1"/>
    <col min="18" max="18" width="7.875" bestFit="1" customWidth="1"/>
    <col min="19" max="19" width="7.625" bestFit="1" customWidth="1"/>
    <col min="26" max="26" width="11.75" bestFit="1" customWidth="1"/>
  </cols>
  <sheetData>
    <row r="1" spans="1:27" ht="15.75" x14ac:dyDescent="0.2">
      <c r="A1" s="34" t="s">
        <v>23</v>
      </c>
      <c r="B1" s="34" t="s">
        <v>1</v>
      </c>
      <c r="C1" s="34" t="s">
        <v>18</v>
      </c>
      <c r="D1" s="35" t="s">
        <v>55</v>
      </c>
      <c r="E1" s="35"/>
      <c r="F1" s="38" t="s">
        <v>54</v>
      </c>
      <c r="G1" s="38"/>
      <c r="H1" s="38"/>
      <c r="I1" s="38"/>
      <c r="J1" s="38" t="s">
        <v>61</v>
      </c>
      <c r="K1" s="38"/>
      <c r="L1" s="38"/>
      <c r="M1" s="38"/>
      <c r="N1" s="38" t="s">
        <v>59</v>
      </c>
      <c r="O1" s="38"/>
      <c r="P1" s="38"/>
      <c r="Q1" s="38"/>
      <c r="R1" s="38"/>
      <c r="S1" s="38"/>
      <c r="T1" s="39" t="s">
        <v>60</v>
      </c>
      <c r="U1" s="39"/>
      <c r="V1" s="39"/>
      <c r="W1" s="39"/>
      <c r="X1" s="39"/>
      <c r="Y1" s="39"/>
      <c r="Z1" s="39"/>
      <c r="AA1" s="14"/>
    </row>
    <row r="2" spans="1:27" ht="15.75" x14ac:dyDescent="0.2">
      <c r="A2" s="34"/>
      <c r="B2" s="34"/>
      <c r="C2" s="34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37" t="s">
        <v>20</v>
      </c>
      <c r="B3" s="4" t="s">
        <v>12</v>
      </c>
      <c r="C3" s="40"/>
      <c r="D3" s="16"/>
      <c r="E3" s="17"/>
      <c r="F3" s="17"/>
      <c r="G3" s="17"/>
      <c r="H3" s="17"/>
      <c r="I3" s="17"/>
      <c r="J3" s="4">
        <v>0.29011631838564361</v>
      </c>
      <c r="K3" s="4">
        <v>0.38512709118704352</v>
      </c>
      <c r="L3" s="4">
        <v>0.44350059512371276</v>
      </c>
      <c r="M3" s="4">
        <v>0.23841784237405009</v>
      </c>
      <c r="N3" s="8">
        <v>0.10018377006053925</v>
      </c>
      <c r="O3" s="8">
        <v>1.0634077712893486E-2</v>
      </c>
      <c r="P3" s="8">
        <v>3.2917608041316271E-3</v>
      </c>
      <c r="Q3" s="8">
        <v>0.18588913977146149</v>
      </c>
      <c r="R3" s="8">
        <v>1.3548213928515906E-6</v>
      </c>
      <c r="S3" s="8">
        <v>0.30472993850708008</v>
      </c>
      <c r="T3" s="4">
        <v>2.9687625356018543E-3</v>
      </c>
      <c r="U3" s="4">
        <v>6.0897194780409336E-3</v>
      </c>
      <c r="V3" s="4">
        <v>8.6433840915560722E-3</v>
      </c>
      <c r="W3" s="4">
        <v>1.7539739201311022E-4</v>
      </c>
      <c r="X3" s="4">
        <v>4.8525595985893233E-8</v>
      </c>
      <c r="Y3" s="4">
        <v>2.5829524474829668E-6</v>
      </c>
      <c r="Z3" s="4">
        <v>8.2396946847438812E-2</v>
      </c>
    </row>
    <row r="4" spans="1:27" x14ac:dyDescent="0.2">
      <c r="A4" s="37"/>
      <c r="B4" s="4" t="s">
        <v>19</v>
      </c>
      <c r="C4" s="41"/>
      <c r="D4" s="16"/>
      <c r="E4" s="17"/>
      <c r="F4" s="17"/>
      <c r="G4" s="17"/>
      <c r="H4" s="17"/>
      <c r="I4" s="17"/>
      <c r="J4" s="4">
        <v>1.803704741024045E-3</v>
      </c>
      <c r="K4" s="4">
        <v>1.8133378369238342E-3</v>
      </c>
      <c r="L4" s="4">
        <v>1.7462752024565164E-3</v>
      </c>
      <c r="M4" s="4">
        <v>1.7044047404269353E-3</v>
      </c>
      <c r="N4" s="8">
        <v>7.0710289292037487E-3</v>
      </c>
      <c r="O4" s="8">
        <v>4.0673809126019478E-3</v>
      </c>
      <c r="P4" s="8">
        <v>2.6337374001741409E-3</v>
      </c>
      <c r="Q4" s="8">
        <v>3.32681555300951E-3</v>
      </c>
      <c r="R4" s="8">
        <v>7.8012250014580786E-5</v>
      </c>
      <c r="S4" s="8">
        <v>1.082313060760498E-2</v>
      </c>
      <c r="T4" s="4">
        <v>1.33919483050704E-3</v>
      </c>
      <c r="U4" s="4">
        <v>0</v>
      </c>
      <c r="V4" s="4">
        <v>7.2153997607529163E-3</v>
      </c>
      <c r="W4" s="4">
        <v>2.0460684027057141E-4</v>
      </c>
      <c r="X4" s="4">
        <v>1.5202436770778149E-5</v>
      </c>
      <c r="Y4" s="4">
        <v>0</v>
      </c>
      <c r="Z4" s="4">
        <v>0</v>
      </c>
    </row>
    <row r="5" spans="1:27" x14ac:dyDescent="0.2">
      <c r="A5" s="37"/>
      <c r="B5" s="4" t="s">
        <v>13</v>
      </c>
      <c r="C5" s="41"/>
      <c r="D5" s="16"/>
      <c r="E5" s="17"/>
      <c r="F5" s="17"/>
      <c r="G5" s="17"/>
      <c r="H5" s="17"/>
      <c r="I5" s="17"/>
      <c r="J5" s="4">
        <v>4.8596546614902009E-2</v>
      </c>
      <c r="K5" s="4">
        <v>5.634440795196425E-2</v>
      </c>
      <c r="L5" s="4">
        <v>8.1769976014825468E-2</v>
      </c>
      <c r="M5" s="4">
        <v>2.2883810404512293E-2</v>
      </c>
      <c r="N5" s="8">
        <v>8.3317480981349945E-2</v>
      </c>
      <c r="O5" s="8">
        <v>1.118012610822916E-2</v>
      </c>
      <c r="P5" s="8">
        <v>2.7646031230688095E-3</v>
      </c>
      <c r="Q5" s="8">
        <v>0.12069153785705566</v>
      </c>
      <c r="R5" s="8">
        <v>2.2490481569548137E-5</v>
      </c>
      <c r="S5" s="8">
        <v>0.13849113881587982</v>
      </c>
      <c r="T5" s="4">
        <v>0.65677046775817871</v>
      </c>
      <c r="U5" s="4">
        <v>6.6892118193209171E-3</v>
      </c>
      <c r="V5" s="4">
        <v>7.5423638336360455E-3</v>
      </c>
      <c r="W5" s="4">
        <v>3.8865108042955399E-2</v>
      </c>
      <c r="X5" s="4">
        <v>7.3916994551836979E-6</v>
      </c>
      <c r="Y5" s="4">
        <v>0</v>
      </c>
      <c r="Z5" s="4">
        <v>6.752430647611618E-2</v>
      </c>
    </row>
    <row r="6" spans="1:27" x14ac:dyDescent="0.2">
      <c r="A6" s="37"/>
      <c r="B6" s="4" t="s">
        <v>15</v>
      </c>
      <c r="C6" s="41"/>
      <c r="D6" s="16"/>
      <c r="E6" s="17"/>
      <c r="F6" s="17"/>
      <c r="G6" s="17"/>
      <c r="H6" s="17"/>
      <c r="I6" s="17"/>
      <c r="J6" s="4">
        <v>1.385285021569019E-2</v>
      </c>
      <c r="K6" s="4">
        <v>1.401587941195917E-2</v>
      </c>
      <c r="L6" s="4">
        <v>1.4211818391444636E-2</v>
      </c>
      <c r="M6" s="4">
        <v>1.1827877475689627E-2</v>
      </c>
      <c r="N6" s="8">
        <v>1.3627634383738041E-2</v>
      </c>
      <c r="O6" s="8">
        <v>7.5728683441411704E-5</v>
      </c>
      <c r="P6" s="8">
        <v>1.4633028768002987E-3</v>
      </c>
      <c r="Q6" s="8">
        <v>4.9675527960062027E-2</v>
      </c>
      <c r="R6" s="8">
        <v>3.5235483665019274E-4</v>
      </c>
      <c r="S6" s="8">
        <v>0.1706169992685318</v>
      </c>
      <c r="T6" s="4">
        <v>0.28349828720092773</v>
      </c>
      <c r="U6" s="4">
        <v>3.2476327032782137E-4</v>
      </c>
      <c r="V6" s="4">
        <v>1.3639599783346057E-3</v>
      </c>
      <c r="W6" s="4">
        <v>3.249545581638813E-3</v>
      </c>
      <c r="X6" s="4">
        <v>0</v>
      </c>
      <c r="Y6" s="4">
        <v>0</v>
      </c>
      <c r="Z6" s="4">
        <v>4.6704135835170746E-2</v>
      </c>
    </row>
    <row r="7" spans="1:27" x14ac:dyDescent="0.2">
      <c r="A7" s="37"/>
      <c r="B7" s="4" t="s">
        <v>14</v>
      </c>
      <c r="C7" s="42"/>
      <c r="D7" s="16"/>
      <c r="E7" s="17"/>
      <c r="F7" s="17"/>
      <c r="G7" s="17"/>
      <c r="H7" s="17"/>
      <c r="I7" s="17"/>
      <c r="J7" s="4">
        <v>0.10472632986135602</v>
      </c>
      <c r="K7" s="4">
        <v>0.11354427421792447</v>
      </c>
      <c r="L7" s="4">
        <v>0.13713707917609644</v>
      </c>
      <c r="M7" s="4">
        <v>8.1243148298694071E-2</v>
      </c>
      <c r="N7" s="8">
        <v>0.20218677818775177</v>
      </c>
      <c r="O7" s="8">
        <v>0.139569953083992</v>
      </c>
      <c r="P7" s="8">
        <v>7.8664980828762054E-3</v>
      </c>
      <c r="Q7" s="8">
        <v>0.13318915665149689</v>
      </c>
      <c r="R7" s="8">
        <v>3.4837685525417328E-3</v>
      </c>
      <c r="S7" s="8">
        <v>0.46361851692199707</v>
      </c>
      <c r="T7" s="4">
        <v>3.3320064544677734</v>
      </c>
      <c r="U7" s="4">
        <v>1.2304170057177544E-2</v>
      </c>
      <c r="V7" s="4">
        <v>2.4682847782969475E-2</v>
      </c>
      <c r="W7" s="4">
        <v>5.3298000246286392E-2</v>
      </c>
      <c r="X7" s="4">
        <v>8.4341500894424826E-8</v>
      </c>
      <c r="Y7" s="4">
        <v>0</v>
      </c>
      <c r="Z7" s="4">
        <v>0.37413600087165833</v>
      </c>
    </row>
    <row r="8" spans="1:27" x14ac:dyDescent="0.2">
      <c r="A8" s="37" t="s">
        <v>22</v>
      </c>
      <c r="B8" s="4" t="s">
        <v>2</v>
      </c>
      <c r="C8" s="40"/>
      <c r="D8" s="16"/>
      <c r="E8" s="17"/>
      <c r="F8" s="17"/>
      <c r="G8" s="17"/>
      <c r="H8" s="17"/>
      <c r="I8" s="17"/>
      <c r="J8" s="4">
        <v>1.0972883900533316E-2</v>
      </c>
      <c r="K8" s="4">
        <v>1.0805698170188208E-2</v>
      </c>
      <c r="L8" s="4">
        <v>1.1439503585137466E-2</v>
      </c>
      <c r="M8" s="4">
        <v>1.0289211263151309E-2</v>
      </c>
      <c r="N8" s="8">
        <v>4.0867611765861511E-2</v>
      </c>
      <c r="O8" s="8">
        <v>1.9532533769961447E-4</v>
      </c>
      <c r="P8" s="8">
        <v>4.7552790492773056E-3</v>
      </c>
      <c r="Q8" s="8">
        <v>2.5428604334592819E-2</v>
      </c>
      <c r="R8" s="8">
        <v>3.5294491797685623E-2</v>
      </c>
      <c r="S8" s="8">
        <v>0.56037068367004395</v>
      </c>
      <c r="T8" s="4">
        <v>1.279106643050909E-2</v>
      </c>
      <c r="U8" s="4">
        <v>6.6316530108451843E-2</v>
      </c>
      <c r="V8" s="4">
        <v>4.1570868343114853E-3</v>
      </c>
      <c r="W8" s="4">
        <v>3.4945603460073471E-2</v>
      </c>
      <c r="X8" s="4">
        <v>7.8576868399977684E-3</v>
      </c>
      <c r="Y8" s="4">
        <v>0</v>
      </c>
      <c r="Z8" s="4">
        <v>7.8468151390552521E-2</v>
      </c>
    </row>
    <row r="9" spans="1:27" x14ac:dyDescent="0.2">
      <c r="A9" s="37"/>
      <c r="B9" s="4" t="s">
        <v>19</v>
      </c>
      <c r="C9" s="41"/>
      <c r="D9" s="16"/>
      <c r="E9" s="17"/>
      <c r="F9" s="17"/>
      <c r="G9" s="17"/>
      <c r="H9" s="17"/>
      <c r="I9" s="17"/>
      <c r="J9" s="4">
        <v>4.2689176920391134E-2</v>
      </c>
      <c r="K9" s="4">
        <v>4.0935855181130708E-2</v>
      </c>
      <c r="L9" s="4">
        <v>3.7418201787489384E-2</v>
      </c>
      <c r="M9" s="4">
        <v>4.0040271531509922E-2</v>
      </c>
      <c r="N9" s="8">
        <v>8.1069149076938629E-2</v>
      </c>
      <c r="O9" s="8">
        <v>4.301997646689415E-2</v>
      </c>
      <c r="P9" s="8">
        <v>2.0506260916590691E-2</v>
      </c>
      <c r="Q9" s="8">
        <v>7.1524232625961304E-2</v>
      </c>
      <c r="R9" s="8">
        <v>2.0044112578034401E-2</v>
      </c>
      <c r="S9" s="8">
        <v>0.26736027002334595</v>
      </c>
      <c r="T9" s="4">
        <v>2.8765171766281128E-2</v>
      </c>
      <c r="U9" s="4">
        <v>2.1611545234918594E-2</v>
      </c>
      <c r="V9" s="4">
        <v>3.5073787439614534E-3</v>
      </c>
      <c r="W9" s="4">
        <v>5.0148637965321541E-3</v>
      </c>
      <c r="X9" s="4">
        <v>3.793397918343544E-4</v>
      </c>
      <c r="Y9" s="4">
        <v>0</v>
      </c>
      <c r="Z9" s="4">
        <v>4.7930227592587471E-3</v>
      </c>
    </row>
    <row r="10" spans="1:27" x14ac:dyDescent="0.2">
      <c r="A10" s="37"/>
      <c r="B10" s="4" t="s">
        <v>21</v>
      </c>
      <c r="C10" s="42"/>
      <c r="D10" s="16"/>
      <c r="E10" s="17"/>
      <c r="F10" s="17"/>
      <c r="G10" s="17"/>
      <c r="H10" s="17"/>
      <c r="I10" s="17"/>
      <c r="J10" s="4">
        <v>3.8575740818303623E-4</v>
      </c>
      <c r="K10" s="4">
        <v>5.3660506474941005E-4</v>
      </c>
      <c r="L10" s="4">
        <v>8.5258472738738739E-4</v>
      </c>
      <c r="M10" s="4">
        <v>2.7407948574673921E-4</v>
      </c>
      <c r="N10" s="8">
        <v>2.4093019310384989E-3</v>
      </c>
      <c r="O10" s="8">
        <v>1.4062556147109717E-4</v>
      </c>
      <c r="P10" s="8">
        <v>4.6866308548487723E-4</v>
      </c>
      <c r="Q10" s="8">
        <v>1.9858728628605604E-3</v>
      </c>
      <c r="R10" s="8">
        <v>1.7818952619563788E-4</v>
      </c>
      <c r="S10" s="8">
        <v>1.032060943543911E-2</v>
      </c>
      <c r="T10" s="4">
        <v>1.721186563372612E-3</v>
      </c>
      <c r="U10" s="4">
        <v>6.0352665605023503E-4</v>
      </c>
      <c r="V10" s="4">
        <v>3.6575780541170388E-5</v>
      </c>
      <c r="W10" s="4">
        <v>1.4869361184537411E-3</v>
      </c>
      <c r="X10" s="4">
        <v>1.1040556273655966E-6</v>
      </c>
      <c r="Y10" s="4">
        <v>0</v>
      </c>
      <c r="Z10" s="4">
        <v>2.1894029341638088E-3</v>
      </c>
    </row>
    <row r="11" spans="1:27" x14ac:dyDescent="0.2">
      <c r="A11" s="37" t="s">
        <v>52</v>
      </c>
      <c r="B11" s="4" t="s">
        <v>10</v>
      </c>
      <c r="C11" s="40"/>
      <c r="D11" s="16"/>
      <c r="E11" s="17"/>
      <c r="F11" s="17"/>
      <c r="G11" s="17"/>
      <c r="H11" s="17"/>
      <c r="I11" s="17"/>
      <c r="J11" s="4">
        <v>1.5072090368796631</v>
      </c>
      <c r="K11" s="4">
        <v>1.5557447034927709</v>
      </c>
      <c r="L11" s="4">
        <v>1.745719626906006</v>
      </c>
      <c r="M11" s="4">
        <v>1.3108849436192695</v>
      </c>
      <c r="N11" s="8">
        <v>1.3216983079910278</v>
      </c>
      <c r="O11" s="8">
        <v>0.79407095909118652</v>
      </c>
      <c r="P11" s="8">
        <v>2.4879546165466309</v>
      </c>
      <c r="Q11" s="8">
        <v>4.3018040657043457</v>
      </c>
      <c r="R11" s="8">
        <v>1.0014676488935947E-2</v>
      </c>
      <c r="S11" s="8">
        <v>0.1024053767323494</v>
      </c>
      <c r="T11" s="4">
        <v>5.6437745690345764E-2</v>
      </c>
      <c r="U11" s="4">
        <v>1.0918555781245232E-3</v>
      </c>
      <c r="V11" s="4">
        <v>5.2780890464782715</v>
      </c>
      <c r="W11" s="4">
        <v>5.0641573965549469E-2</v>
      </c>
      <c r="X11" s="4">
        <v>4.5969070924911648E-5</v>
      </c>
      <c r="Y11" s="4">
        <v>0.55761772394180298</v>
      </c>
      <c r="Z11" s="4">
        <v>0.28455901145935059</v>
      </c>
    </row>
    <row r="12" spans="1:27" x14ac:dyDescent="0.2">
      <c r="A12" s="37"/>
      <c r="B12" s="4" t="s">
        <v>31</v>
      </c>
      <c r="C12" s="41"/>
      <c r="D12" s="16"/>
      <c r="E12" s="17"/>
      <c r="F12" s="17"/>
      <c r="G12" s="17"/>
      <c r="H12" s="17"/>
      <c r="I12" s="17"/>
      <c r="J12" s="4">
        <v>1.2594387164386316E-2</v>
      </c>
      <c r="K12" s="4">
        <v>1.4514177724607794E-2</v>
      </c>
      <c r="L12" s="4">
        <v>1.5747128339843649E-2</v>
      </c>
      <c r="M12" s="4">
        <v>1.2677393986013644E-2</v>
      </c>
      <c r="N12" s="8">
        <v>2.5974825024604797E-2</v>
      </c>
      <c r="O12" s="8">
        <v>1.3919281773269176E-3</v>
      </c>
      <c r="P12" s="8">
        <v>8.0304928123950958E-3</v>
      </c>
      <c r="Q12" s="8">
        <v>4.016561433672905E-3</v>
      </c>
      <c r="R12" s="8">
        <v>2.9044330585747957E-3</v>
      </c>
      <c r="S12" s="8">
        <v>1.8415633821859956E-3</v>
      </c>
      <c r="T12" s="4">
        <v>6.6164865586415544E-8</v>
      </c>
      <c r="U12" s="4">
        <v>1.1157163418829441E-2</v>
      </c>
      <c r="V12" s="4">
        <v>8.9639779180288315E-3</v>
      </c>
      <c r="W12" s="4">
        <v>2.180196815970703E-6</v>
      </c>
      <c r="X12" s="4">
        <v>6.0176535043865442E-4</v>
      </c>
      <c r="Y12" s="4">
        <v>1.1238935403525829E-3</v>
      </c>
      <c r="Z12" s="4">
        <v>1.9572903402149677E-3</v>
      </c>
    </row>
    <row r="13" spans="1:27" x14ac:dyDescent="0.2">
      <c r="A13" s="37"/>
      <c r="B13" s="4" t="s">
        <v>2</v>
      </c>
      <c r="C13" s="41"/>
      <c r="D13" s="16"/>
      <c r="E13" s="17"/>
      <c r="F13" s="17"/>
      <c r="G13" s="17"/>
      <c r="H13" s="17"/>
      <c r="I13" s="17"/>
      <c r="J13" s="4">
        <v>1.3677563928255821E-2</v>
      </c>
      <c r="K13" s="4">
        <v>1.7920816930105839E-2</v>
      </c>
      <c r="L13" s="4">
        <v>2.3845537472743195E-2</v>
      </c>
      <c r="M13" s="4">
        <v>1.2787155675803213E-2</v>
      </c>
      <c r="N13" s="8">
        <v>0.25824031233787537</v>
      </c>
      <c r="O13" s="8">
        <v>6.0740578919649124E-3</v>
      </c>
      <c r="P13" s="8">
        <v>4.3900934979319572E-3</v>
      </c>
      <c r="Q13" s="8">
        <v>0.30022069811820984</v>
      </c>
      <c r="R13" s="8">
        <v>4.5447658747434616E-2</v>
      </c>
      <c r="S13" s="8">
        <v>0.35475856065750122</v>
      </c>
      <c r="T13" s="4">
        <v>8.9577653852757066E-5</v>
      </c>
      <c r="U13" s="4">
        <v>4.6719787642359734E-3</v>
      </c>
      <c r="V13" s="4">
        <v>3.5256460309028625E-2</v>
      </c>
      <c r="W13" s="4">
        <v>1.878667064011097E-2</v>
      </c>
      <c r="X13" s="4">
        <v>2.110319584608078E-2</v>
      </c>
      <c r="Y13" s="4">
        <v>1.8743027467280626E-3</v>
      </c>
      <c r="Z13" s="4">
        <v>3.9024151861667633E-2</v>
      </c>
    </row>
    <row r="14" spans="1:27" x14ac:dyDescent="0.2">
      <c r="A14" s="37"/>
      <c r="B14" s="4" t="s">
        <v>4</v>
      </c>
      <c r="C14" s="41"/>
      <c r="D14" s="16"/>
      <c r="E14" s="17"/>
      <c r="F14" s="17"/>
      <c r="G14" s="17"/>
      <c r="H14" s="17"/>
      <c r="I14" s="17"/>
      <c r="J14" s="4">
        <v>3.0734176607465022E-5</v>
      </c>
      <c r="K14" s="4">
        <v>3.6465721166006541E-5</v>
      </c>
      <c r="L14" s="4">
        <v>4.6937358944549208E-5</v>
      </c>
      <c r="M14" s="4">
        <v>2.7819284295778826E-5</v>
      </c>
      <c r="N14" s="8">
        <v>5.18509914400056E-5</v>
      </c>
      <c r="O14" s="8">
        <v>1.1435079068178311E-4</v>
      </c>
      <c r="P14" s="8">
        <v>2.6057483410113491E-5</v>
      </c>
      <c r="Q14" s="8">
        <v>4.1414794395677745E-5</v>
      </c>
      <c r="R14" s="8">
        <v>2.7680158382281661E-4</v>
      </c>
      <c r="S14" s="8">
        <v>5.349792786546459E-7</v>
      </c>
      <c r="T14" s="4">
        <v>4.3587442632997409E-5</v>
      </c>
      <c r="U14" s="4">
        <v>3.9859587559476495E-5</v>
      </c>
      <c r="V14" s="4">
        <v>1.0727338667493314E-4</v>
      </c>
      <c r="W14" s="4">
        <v>6.725390994688496E-5</v>
      </c>
      <c r="X14" s="4">
        <v>2.5958656806324143E-6</v>
      </c>
      <c r="Y14" s="4">
        <v>8.3177383203292266E-6</v>
      </c>
      <c r="Z14" s="4">
        <v>3.3886744859046303E-6</v>
      </c>
    </row>
    <row r="15" spans="1:27" x14ac:dyDescent="0.2">
      <c r="A15" s="37"/>
      <c r="B15" s="4" t="s">
        <v>32</v>
      </c>
      <c r="C15" s="41"/>
      <c r="D15" s="16"/>
      <c r="E15" s="17"/>
      <c r="F15" s="17"/>
      <c r="G15" s="17"/>
      <c r="H15" s="17"/>
      <c r="I15" s="17"/>
      <c r="J15" s="4">
        <v>0.52815524169404615</v>
      </c>
      <c r="K15" s="4">
        <v>0.57409072814383266</v>
      </c>
      <c r="L15" s="4">
        <v>0.74351146351658792</v>
      </c>
      <c r="M15" s="4">
        <v>0.47686589898050896</v>
      </c>
      <c r="N15" s="8">
        <v>0.47894120216369629</v>
      </c>
      <c r="O15" s="8">
        <v>0.12276762723922729</v>
      </c>
      <c r="P15" s="8">
        <v>2.9186423867940903E-2</v>
      </c>
      <c r="Q15" s="8">
        <v>0.82860124111175537</v>
      </c>
      <c r="R15" s="8">
        <v>8.5375025868415833E-2</v>
      </c>
      <c r="S15" s="8">
        <v>6.5753273665904999E-2</v>
      </c>
      <c r="T15" s="4">
        <v>1.427739392966032E-3</v>
      </c>
      <c r="U15" s="4">
        <v>0.24240477383136749</v>
      </c>
      <c r="V15" s="4">
        <v>0.71125686168670654</v>
      </c>
      <c r="W15" s="4">
        <v>9.9881151527370093E-7</v>
      </c>
      <c r="X15" s="4">
        <v>1.0369597934186459E-2</v>
      </c>
      <c r="Y15" s="4">
        <v>0.16706019639968872</v>
      </c>
      <c r="Z15" s="4">
        <v>0.20345516502857208</v>
      </c>
    </row>
    <row r="16" spans="1:27" x14ac:dyDescent="0.2">
      <c r="A16" s="37"/>
      <c r="B16" s="4" t="s">
        <v>27</v>
      </c>
      <c r="C16" s="42"/>
      <c r="D16" s="16"/>
      <c r="E16" s="17"/>
      <c r="F16" s="17"/>
      <c r="G16" s="17"/>
      <c r="H16" s="17"/>
      <c r="I16" s="17"/>
      <c r="J16" s="4">
        <v>7.1371792149746023</v>
      </c>
      <c r="K16" s="4">
        <v>7.7400161193237977</v>
      </c>
      <c r="L16" s="4">
        <v>9.1065016923258053</v>
      </c>
      <c r="M16" s="4">
        <v>6.6312283091325321</v>
      </c>
      <c r="N16" s="8">
        <v>5.2852053642272949</v>
      </c>
      <c r="O16" s="8">
        <v>0.58691757917404175</v>
      </c>
      <c r="P16" s="8">
        <v>1.2781774997711182</v>
      </c>
      <c r="Q16" s="8">
        <v>6.1889791488647461</v>
      </c>
      <c r="R16" s="8">
        <v>0.73656445741653442</v>
      </c>
      <c r="S16" s="8">
        <v>0.49622464179992676</v>
      </c>
      <c r="T16" s="4">
        <v>9.2566385865211487E-2</v>
      </c>
      <c r="U16" s="4">
        <v>0.55290853977203369</v>
      </c>
      <c r="V16" s="4">
        <v>8.1599111557006836</v>
      </c>
      <c r="W16" s="4">
        <v>0.27237507700920105</v>
      </c>
      <c r="X16" s="4">
        <v>1.6416817903518677</v>
      </c>
      <c r="Y16" s="4">
        <v>10.959647178649902</v>
      </c>
      <c r="Z16" s="4">
        <v>7.5003190040588379</v>
      </c>
    </row>
    <row r="17" spans="1:26" x14ac:dyDescent="0.2">
      <c r="A17" s="37" t="s">
        <v>24</v>
      </c>
      <c r="B17" s="4" t="s">
        <v>12</v>
      </c>
      <c r="C17" s="40"/>
      <c r="D17" s="16"/>
      <c r="E17" s="17"/>
      <c r="F17" s="17"/>
      <c r="G17" s="17"/>
      <c r="H17" s="17"/>
      <c r="I17" s="17"/>
      <c r="J17" s="4">
        <v>0.24339032334588689</v>
      </c>
      <c r="K17" s="4">
        <v>0.32554877931156434</v>
      </c>
      <c r="L17" s="4">
        <v>0.37808219632669465</v>
      </c>
      <c r="M17" s="4">
        <v>0.19986963704772698</v>
      </c>
      <c r="N17" s="8">
        <v>5.6214526295661926E-2</v>
      </c>
      <c r="O17" s="8">
        <v>1.5221725217998028E-2</v>
      </c>
      <c r="P17" s="8">
        <v>1.1534285731613636E-2</v>
      </c>
      <c r="Q17" s="8">
        <v>0.17896991968154907</v>
      </c>
      <c r="R17" s="8">
        <v>0</v>
      </c>
      <c r="S17" s="8">
        <v>0.17973357439041138</v>
      </c>
      <c r="T17" s="4">
        <v>5.0647635362111032E-5</v>
      </c>
      <c r="U17" s="4">
        <v>4.8891054466366768E-3</v>
      </c>
      <c r="V17" s="4">
        <v>7.2490889579057693E-3</v>
      </c>
      <c r="W17" s="4">
        <v>0</v>
      </c>
      <c r="X17" s="4">
        <v>2.1619398467009887E-6</v>
      </c>
      <c r="Y17" s="4">
        <v>7.1137014856503811E-6</v>
      </c>
      <c r="Z17" s="4">
        <v>6.7941315472126007E-2</v>
      </c>
    </row>
    <row r="18" spans="1:26" x14ac:dyDescent="0.2">
      <c r="A18" s="37"/>
      <c r="B18" s="4" t="s">
        <v>25</v>
      </c>
      <c r="C18" s="41"/>
      <c r="D18" s="16"/>
      <c r="E18" s="17"/>
      <c r="F18" s="17"/>
      <c r="G18" s="17"/>
      <c r="H18" s="17"/>
      <c r="I18" s="17"/>
      <c r="J18" s="4">
        <v>3.7833481458727109E-4</v>
      </c>
      <c r="K18" s="4">
        <v>4.1287891349394508E-4</v>
      </c>
      <c r="L18" s="4">
        <v>4.7317440925228135E-4</v>
      </c>
      <c r="M18" s="4">
        <v>3.3852659231327353E-4</v>
      </c>
      <c r="N18" s="8">
        <v>7.2932831244543195E-5</v>
      </c>
      <c r="O18" s="8">
        <v>5.8515129239822272E-6</v>
      </c>
      <c r="P18" s="8">
        <v>1.7190039898196119E-6</v>
      </c>
      <c r="Q18" s="8">
        <v>4.7139119124040008E-4</v>
      </c>
      <c r="R18" s="8">
        <v>0</v>
      </c>
      <c r="S18" s="8">
        <v>1.4743943756911904E-4</v>
      </c>
      <c r="T18" s="4">
        <v>0</v>
      </c>
      <c r="U18" s="4">
        <v>9.1464848082978278E-5</v>
      </c>
      <c r="V18" s="4">
        <v>6.4343097619712353E-5</v>
      </c>
      <c r="W18" s="4">
        <v>0</v>
      </c>
      <c r="X18" s="4">
        <v>3.503111656755209E-5</v>
      </c>
      <c r="Y18" s="4">
        <v>1.0517071495996788E-4</v>
      </c>
      <c r="Z18" s="4">
        <v>5.376622430048883E-4</v>
      </c>
    </row>
    <row r="19" spans="1:26" x14ac:dyDescent="0.2">
      <c r="A19" s="37"/>
      <c r="B19" s="4" t="s">
        <v>11</v>
      </c>
      <c r="C19" s="42"/>
      <c r="D19" s="16"/>
      <c r="E19" s="17"/>
      <c r="F19" s="17"/>
      <c r="G19" s="17"/>
      <c r="H19" s="17"/>
      <c r="I19" s="17"/>
      <c r="J19" s="4">
        <v>7.6657850167982629E-3</v>
      </c>
      <c r="K19" s="4">
        <v>9.5093018567645963E-3</v>
      </c>
      <c r="L19" s="4">
        <v>1.2475689244355933E-2</v>
      </c>
      <c r="M19" s="4">
        <v>6.7877835911473372E-3</v>
      </c>
      <c r="N19" s="8">
        <v>2.6952652260661125E-3</v>
      </c>
      <c r="O19" s="8">
        <v>4.0838224813342094E-3</v>
      </c>
      <c r="P19" s="8">
        <v>1.063524978235364E-3</v>
      </c>
      <c r="Q19" s="8">
        <v>2.5825705379247665E-2</v>
      </c>
      <c r="R19" s="8">
        <v>0</v>
      </c>
      <c r="S19" s="8">
        <v>2.0761732012033463E-2</v>
      </c>
      <c r="T19" s="4">
        <v>4.2142023448832333E-4</v>
      </c>
      <c r="U19" s="4">
        <v>3.281661520304624E-6</v>
      </c>
      <c r="V19" s="4">
        <v>7.1888277307152748E-4</v>
      </c>
      <c r="W19" s="4">
        <v>0</v>
      </c>
      <c r="X19" s="4">
        <v>4.8082079047162551E-6</v>
      </c>
      <c r="Y19" s="4">
        <v>2.0192142983432859E-5</v>
      </c>
      <c r="Z19" s="4">
        <v>8.1984652206301689E-4</v>
      </c>
    </row>
    <row r="20" spans="1:26" x14ac:dyDescent="0.2">
      <c r="A20" s="37" t="s">
        <v>33</v>
      </c>
      <c r="B20" s="4" t="s">
        <v>12</v>
      </c>
      <c r="C20" s="40"/>
      <c r="D20" s="16"/>
      <c r="E20" s="17"/>
      <c r="F20" s="17"/>
      <c r="G20" s="17"/>
      <c r="H20" s="17"/>
      <c r="I20" s="17"/>
      <c r="J20" s="4">
        <v>0.29319337485692243</v>
      </c>
      <c r="K20" s="4">
        <v>0.37637294472997279</v>
      </c>
      <c r="L20" s="4">
        <v>0.41795223506414203</v>
      </c>
      <c r="M20" s="4">
        <v>0.24147467566697298</v>
      </c>
      <c r="N20" s="8">
        <v>0.11273039132356644</v>
      </c>
      <c r="O20" s="8">
        <v>2.6740888133645058E-2</v>
      </c>
      <c r="P20" s="8">
        <v>1.4474596828222275E-2</v>
      </c>
      <c r="Q20" s="8">
        <v>0.22998178005218506</v>
      </c>
      <c r="R20" s="8">
        <v>0</v>
      </c>
      <c r="S20" s="8">
        <v>9.9812887609004974E-2</v>
      </c>
      <c r="T20" s="4">
        <v>3.0006451652297983E-6</v>
      </c>
      <c r="U20" s="4">
        <v>2.522460650652647E-3</v>
      </c>
      <c r="V20" s="4">
        <v>3.3095492981374264E-3</v>
      </c>
      <c r="W20" s="4">
        <v>0</v>
      </c>
      <c r="X20" s="4">
        <v>4.3606287363218144E-6</v>
      </c>
      <c r="Y20" s="4">
        <v>7.4361724546179175E-4</v>
      </c>
      <c r="Z20" s="4">
        <v>3.1299181282520294E-2</v>
      </c>
    </row>
    <row r="21" spans="1:26" x14ac:dyDescent="0.2">
      <c r="A21" s="37"/>
      <c r="B21" s="4" t="s">
        <v>11</v>
      </c>
      <c r="C21" s="41"/>
      <c r="D21" s="16"/>
      <c r="E21" s="17"/>
      <c r="F21" s="17"/>
      <c r="G21" s="17"/>
      <c r="H21" s="17"/>
      <c r="I21" s="17"/>
      <c r="J21" s="4">
        <v>2.6498825565347319</v>
      </c>
      <c r="K21" s="4">
        <v>3.1316089582886173</v>
      </c>
      <c r="L21" s="4">
        <v>3.8801679652188739</v>
      </c>
      <c r="M21" s="4">
        <v>2.3564232482817813</v>
      </c>
      <c r="N21" s="8">
        <v>2.0056021213531494</v>
      </c>
      <c r="O21" s="8">
        <v>1.1680289506912231</v>
      </c>
      <c r="P21" s="8">
        <v>0.2555103600025177</v>
      </c>
      <c r="Q21" s="8">
        <v>5.2247858047485352</v>
      </c>
      <c r="R21" s="8">
        <v>1.0174340568482876E-2</v>
      </c>
      <c r="S21" s="8">
        <v>1.7208881378173828</v>
      </c>
      <c r="T21" s="4">
        <v>9.3615455627441406</v>
      </c>
      <c r="U21" s="4">
        <v>0.26081904768943787</v>
      </c>
      <c r="V21" s="4">
        <v>1.0755343437194824</v>
      </c>
      <c r="W21" s="4">
        <v>0</v>
      </c>
      <c r="X21" s="4">
        <v>5.2665881812572479E-3</v>
      </c>
      <c r="Y21" s="4">
        <v>3.6122360229492188</v>
      </c>
      <c r="Z21" s="4">
        <v>3.0855166912078857</v>
      </c>
    </row>
    <row r="22" spans="1:26" x14ac:dyDescent="0.2">
      <c r="A22" s="37"/>
      <c r="B22" s="4" t="s">
        <v>27</v>
      </c>
      <c r="C22" s="42"/>
      <c r="D22" s="16"/>
      <c r="E22" s="17"/>
      <c r="F22" s="17"/>
      <c r="G22" s="17"/>
      <c r="H22" s="17"/>
      <c r="I22" s="17"/>
      <c r="J22" s="4">
        <v>0.40821076830747893</v>
      </c>
      <c r="K22" s="4">
        <v>0.46021334932273872</v>
      </c>
      <c r="L22" s="4">
        <v>0.5547588009552934</v>
      </c>
      <c r="M22" s="4">
        <v>0.37922113119538564</v>
      </c>
      <c r="N22" s="8">
        <v>0.52454859018325806</v>
      </c>
      <c r="O22" s="8">
        <v>7.9551063477993011E-2</v>
      </c>
      <c r="P22" s="8">
        <v>1.5721388161182404E-2</v>
      </c>
      <c r="Q22" s="8">
        <v>0.49661797285079956</v>
      </c>
      <c r="R22" s="8">
        <v>2.236304571852088E-3</v>
      </c>
      <c r="S22" s="8">
        <v>0.49893507361412048</v>
      </c>
      <c r="T22" s="4">
        <v>0.17115327715873718</v>
      </c>
      <c r="U22" s="4">
        <v>0.19775557518005371</v>
      </c>
      <c r="V22" s="4">
        <v>1.0939862728118896</v>
      </c>
      <c r="W22" s="4">
        <v>2.6103871277882718E-5</v>
      </c>
      <c r="X22" s="4">
        <v>1.4731554547324777E-3</v>
      </c>
      <c r="Y22" s="4">
        <v>0.62948513031005859</v>
      </c>
      <c r="Z22" s="4">
        <v>1.2210013866424561</v>
      </c>
    </row>
    <row r="23" spans="1:26" x14ac:dyDescent="0.2">
      <c r="A23" s="37" t="s">
        <v>26</v>
      </c>
      <c r="B23" s="4" t="s">
        <v>2</v>
      </c>
      <c r="C23" s="40"/>
      <c r="D23" s="16"/>
      <c r="E23" s="17"/>
      <c r="F23" s="17"/>
      <c r="G23" s="17"/>
      <c r="H23" s="17"/>
      <c r="I23" s="17"/>
      <c r="J23" s="4">
        <v>7.1895212574074894E-3</v>
      </c>
      <c r="K23" s="4">
        <v>7.0732519419730803E-3</v>
      </c>
      <c r="L23" s="4">
        <v>7.4864139287082361E-3</v>
      </c>
      <c r="M23" s="4">
        <v>6.7254472863075253E-3</v>
      </c>
      <c r="N23" s="8">
        <v>8.6782071739435196E-3</v>
      </c>
      <c r="O23" s="8">
        <v>1.2817212380468845E-2</v>
      </c>
      <c r="P23" s="8">
        <v>1.1990473605692387E-2</v>
      </c>
      <c r="Q23" s="8">
        <v>6.8038776516914368E-3</v>
      </c>
      <c r="R23" s="8">
        <v>5.9205479919910431E-2</v>
      </c>
      <c r="S23" s="8">
        <v>6.3931627664715052E-4</v>
      </c>
      <c r="T23" s="4">
        <v>1.833827409427613E-4</v>
      </c>
      <c r="U23" s="4">
        <v>9.7142383456230164E-3</v>
      </c>
      <c r="V23" s="4">
        <v>6.0279462486505508E-2</v>
      </c>
      <c r="W23" s="4">
        <v>1.0403021238744259E-2</v>
      </c>
      <c r="X23" s="4">
        <v>6.4214174635708332E-3</v>
      </c>
      <c r="Y23" s="4">
        <v>0.15746991336345673</v>
      </c>
      <c r="Z23" s="4">
        <v>7.0634982548654079E-3</v>
      </c>
    </row>
    <row r="24" spans="1:26" x14ac:dyDescent="0.2">
      <c r="A24" s="37"/>
      <c r="B24" s="4" t="s">
        <v>4</v>
      </c>
      <c r="C24" s="41"/>
      <c r="D24" s="16"/>
      <c r="E24" s="17"/>
      <c r="F24" s="17"/>
      <c r="G24" s="17"/>
      <c r="H24" s="17"/>
      <c r="I24" s="17"/>
      <c r="J24" s="4">
        <v>0.15758051675509765</v>
      </c>
      <c r="K24" s="4">
        <v>0.17030520987360884</v>
      </c>
      <c r="L24" s="4">
        <v>0.19538349693786111</v>
      </c>
      <c r="M24" s="4">
        <v>0.13517280639998505</v>
      </c>
      <c r="N24" s="8">
        <v>0.47758743166923523</v>
      </c>
      <c r="O24" s="8">
        <v>0.21764585375785828</v>
      </c>
      <c r="P24" s="8">
        <v>0.11259766668081284</v>
      </c>
      <c r="Q24" s="8">
        <v>0.17481961846351624</v>
      </c>
      <c r="R24" s="8">
        <v>0.30003464221954346</v>
      </c>
      <c r="S24" s="8">
        <v>4.3255969882011414E-2</v>
      </c>
      <c r="T24" s="4">
        <v>0.14595980942249298</v>
      </c>
      <c r="U24" s="4">
        <v>3.8965597748756409E-2</v>
      </c>
      <c r="V24" s="4">
        <v>0.98322105407714844</v>
      </c>
      <c r="W24" s="4">
        <v>0.21478541195392609</v>
      </c>
      <c r="X24" s="4">
        <v>2.2570591419935226E-2</v>
      </c>
      <c r="Y24" s="4">
        <v>0.23430818319320679</v>
      </c>
      <c r="Z24" s="4">
        <v>1.1146740056574345E-2</v>
      </c>
    </row>
    <row r="25" spans="1:26" x14ac:dyDescent="0.2">
      <c r="A25" s="37"/>
      <c r="B25" s="4" t="s">
        <v>27</v>
      </c>
      <c r="C25" s="42"/>
      <c r="D25" s="16"/>
      <c r="E25" s="17"/>
      <c r="F25" s="17"/>
      <c r="G25" s="17"/>
      <c r="H25" s="17"/>
      <c r="I25" s="17"/>
      <c r="J25" s="4">
        <v>3.7092483360171749E-2</v>
      </c>
      <c r="K25" s="4">
        <v>4.0602218231666903E-2</v>
      </c>
      <c r="L25" s="4">
        <v>4.6197060390663847E-2</v>
      </c>
      <c r="M25" s="4">
        <v>3.453360928068016E-2</v>
      </c>
      <c r="N25" s="8">
        <v>2.5484288111329079E-2</v>
      </c>
      <c r="O25" s="8">
        <v>1.0763748548924923E-2</v>
      </c>
      <c r="P25" s="8">
        <v>3.7981156259775162E-2</v>
      </c>
      <c r="Q25" s="8">
        <v>8.6880205199122429E-3</v>
      </c>
      <c r="R25" s="8">
        <v>3.9113137871026993E-2</v>
      </c>
      <c r="S25" s="8">
        <v>6.2922050710767508E-4</v>
      </c>
      <c r="T25" s="4">
        <v>2.0533760543912649E-3</v>
      </c>
      <c r="U25" s="4">
        <v>4.6454970724880695E-3</v>
      </c>
      <c r="V25" s="4">
        <v>7.2437949478626251E-2</v>
      </c>
      <c r="W25" s="4">
        <v>2.0978287793695927E-3</v>
      </c>
      <c r="X25" s="4">
        <v>5.575145041802898E-5</v>
      </c>
      <c r="Y25" s="4">
        <v>4.9712656618794426E-5</v>
      </c>
      <c r="Z25" s="4">
        <v>5.3819967433810234E-5</v>
      </c>
    </row>
    <row r="26" spans="1:26" x14ac:dyDescent="0.2">
      <c r="A26" s="37" t="s">
        <v>0</v>
      </c>
      <c r="B26" s="5" t="s">
        <v>8</v>
      </c>
      <c r="C26" s="40"/>
      <c r="D26" s="16"/>
      <c r="E26" s="17"/>
      <c r="F26" s="17"/>
      <c r="G26" s="17"/>
      <c r="H26" s="17"/>
      <c r="I26" s="17"/>
      <c r="J26" s="4">
        <v>0.1302593414653854</v>
      </c>
      <c r="K26" s="4">
        <v>0.14161702370651116</v>
      </c>
      <c r="L26" s="4">
        <v>0.16553866172181159</v>
      </c>
      <c r="M26" s="4">
        <v>0.10134501674284818</v>
      </c>
      <c r="N26" s="8">
        <v>0.16499876976013184</v>
      </c>
      <c r="O26" s="8">
        <v>5.6860122829675674E-2</v>
      </c>
      <c r="P26" s="8">
        <v>0.36944973468780518</v>
      </c>
      <c r="Q26" s="8">
        <v>1.6440227045677602E-4</v>
      </c>
      <c r="R26" s="8">
        <v>0.18134583532810211</v>
      </c>
      <c r="S26" s="8">
        <v>7.8211014624685049E-4</v>
      </c>
      <c r="T26" s="4">
        <v>4.0265289135277271E-4</v>
      </c>
      <c r="U26" s="4">
        <v>1.8989207223057747E-2</v>
      </c>
      <c r="V26" s="4">
        <v>0.48158839344978333</v>
      </c>
      <c r="W26" s="4">
        <v>0.42952132225036621</v>
      </c>
      <c r="X26" s="4">
        <v>1.9943060353398323E-2</v>
      </c>
      <c r="Y26" s="4">
        <v>7.3603629134595394E-3</v>
      </c>
      <c r="Z26" s="4">
        <v>8.293355335808883E-9</v>
      </c>
    </row>
    <row r="27" spans="1:26" x14ac:dyDescent="0.2">
      <c r="A27" s="37"/>
      <c r="B27" s="5" t="s">
        <v>3</v>
      </c>
      <c r="C27" s="41"/>
      <c r="D27" s="16"/>
      <c r="E27" s="17"/>
      <c r="F27" s="17"/>
      <c r="G27" s="17"/>
      <c r="H27" s="17"/>
      <c r="I27" s="17"/>
      <c r="J27" s="4">
        <v>2.4868196570602404E-2</v>
      </c>
      <c r="K27" s="4">
        <v>2.5614817922986022E-2</v>
      </c>
      <c r="L27" s="4">
        <v>2.8453829989712021E-2</v>
      </c>
      <c r="M27" s="4">
        <v>2.3309596998977063E-2</v>
      </c>
      <c r="N27" s="8">
        <v>0.12689143419265747</v>
      </c>
      <c r="O27" s="8">
        <v>5.9234064072370529E-2</v>
      </c>
      <c r="P27" s="8">
        <v>5.7376496493816376E-2</v>
      </c>
      <c r="Q27" s="8">
        <v>0.21061122417449951</v>
      </c>
      <c r="R27" s="8">
        <v>0.29976427555084229</v>
      </c>
      <c r="S27" s="8">
        <v>7.4577450752258301E-2</v>
      </c>
      <c r="T27" s="4">
        <v>4.2784460820257664E-3</v>
      </c>
      <c r="U27" s="4">
        <v>6.2412314116954803E-2</v>
      </c>
      <c r="V27" s="4">
        <v>0.15661406517028809</v>
      </c>
      <c r="W27" s="4">
        <v>4.7175444662570953E-2</v>
      </c>
      <c r="X27" s="4">
        <v>3.2431852072477341E-2</v>
      </c>
      <c r="Y27" s="4">
        <v>0.36413881182670593</v>
      </c>
      <c r="Z27" s="4">
        <v>2.5709221139550209E-2</v>
      </c>
    </row>
    <row r="28" spans="1:26" x14ac:dyDescent="0.2">
      <c r="A28" s="37"/>
      <c r="B28" s="5" t="s">
        <v>5</v>
      </c>
      <c r="C28" s="41"/>
      <c r="D28" s="16"/>
      <c r="E28" s="17"/>
      <c r="F28" s="17"/>
      <c r="G28" s="17"/>
      <c r="H28" s="17"/>
      <c r="I28" s="17"/>
      <c r="J28" s="4">
        <v>7.160948621239728E-2</v>
      </c>
      <c r="K28" s="4">
        <v>7.9975038149169286E-2</v>
      </c>
      <c r="L28" s="4">
        <v>9.3898392018289978E-2</v>
      </c>
      <c r="M28" s="4">
        <v>6.0182326393153553E-2</v>
      </c>
      <c r="N28" s="8">
        <v>7.2435803711414337E-2</v>
      </c>
      <c r="O28" s="8">
        <v>9.0128853917121887E-2</v>
      </c>
      <c r="P28" s="8">
        <v>0.19536146521568298</v>
      </c>
      <c r="Q28" s="8">
        <v>1.8562646582722664E-2</v>
      </c>
      <c r="R28" s="8">
        <v>0.14925496280193329</v>
      </c>
      <c r="S28" s="8">
        <v>1.2965082423761487E-3</v>
      </c>
      <c r="T28" s="4">
        <v>2.0459188148379326E-2</v>
      </c>
      <c r="U28" s="4">
        <v>1.4495117589831352E-2</v>
      </c>
      <c r="V28" s="4">
        <v>0.31314054131507874</v>
      </c>
      <c r="W28" s="4">
        <v>3.3734984695911407E-2</v>
      </c>
      <c r="X28" s="4">
        <v>1.7525075236335397E-3</v>
      </c>
      <c r="Y28" s="4">
        <v>1.4252777211368084E-2</v>
      </c>
      <c r="Z28" s="4">
        <v>6.298497510215384E-7</v>
      </c>
    </row>
    <row r="29" spans="1:26" x14ac:dyDescent="0.2">
      <c r="A29" s="37"/>
      <c r="B29" s="5" t="s">
        <v>4</v>
      </c>
      <c r="C29" s="41"/>
      <c r="D29" s="16"/>
      <c r="E29" s="17"/>
      <c r="F29" s="17"/>
      <c r="G29" s="17"/>
      <c r="H29" s="17"/>
      <c r="I29" s="17"/>
      <c r="J29" s="4">
        <v>3.3193490626186894E-3</v>
      </c>
      <c r="K29" s="4">
        <v>3.6865202697758228E-3</v>
      </c>
      <c r="L29" s="4">
        <v>4.4021000179285778E-3</v>
      </c>
      <c r="M29" s="4">
        <v>2.8822862270592984E-3</v>
      </c>
      <c r="N29" s="8">
        <v>5.6381337344646454E-3</v>
      </c>
      <c r="O29" s="8">
        <v>4.8254886642098427E-3</v>
      </c>
      <c r="P29" s="8">
        <v>7.2918171063065529E-3</v>
      </c>
      <c r="Q29" s="8">
        <v>6.859565619379282E-4</v>
      </c>
      <c r="R29" s="8">
        <v>1.0969394817948341E-2</v>
      </c>
      <c r="S29" s="8">
        <v>1.9188570377082215E-7</v>
      </c>
      <c r="T29" s="4">
        <v>7.8413253650069237E-3</v>
      </c>
      <c r="U29" s="4">
        <v>8.5154827684164047E-3</v>
      </c>
      <c r="V29" s="4">
        <v>6.5263956785202026E-2</v>
      </c>
      <c r="W29" s="4">
        <v>2.0428964868187904E-2</v>
      </c>
      <c r="X29" s="4">
        <v>9.0134497731924057E-3</v>
      </c>
      <c r="Y29" s="4">
        <v>2.7846215292811394E-2</v>
      </c>
      <c r="Z29" s="4">
        <v>7.1325659519061446E-4</v>
      </c>
    </row>
    <row r="30" spans="1:26" x14ac:dyDescent="0.2">
      <c r="A30" s="37"/>
      <c r="B30" s="5" t="s">
        <v>6</v>
      </c>
      <c r="C30" s="41"/>
      <c r="D30" s="16"/>
      <c r="E30" s="17"/>
      <c r="F30" s="17"/>
      <c r="G30" s="17"/>
      <c r="H30" s="17"/>
      <c r="I30" s="17"/>
      <c r="J30" s="4">
        <v>0.20081392055749078</v>
      </c>
      <c r="K30" s="4">
        <v>0.2086953185316594</v>
      </c>
      <c r="L30" s="4">
        <v>0.23421460805252875</v>
      </c>
      <c r="M30" s="4">
        <v>0.20034064350995268</v>
      </c>
      <c r="N30" s="8">
        <v>0.17568489909172058</v>
      </c>
      <c r="O30" s="8">
        <v>0.37476766109466553</v>
      </c>
      <c r="P30" s="8">
        <v>0.25882649421691895</v>
      </c>
      <c r="Q30" s="8">
        <v>1.1111616622656584E-3</v>
      </c>
      <c r="R30" s="8">
        <v>0.15972693264484406</v>
      </c>
      <c r="S30" s="8">
        <v>1.0997842036886141E-4</v>
      </c>
      <c r="T30" s="4">
        <v>1.9871311262249947E-2</v>
      </c>
      <c r="U30" s="4">
        <v>0.25090304017066956</v>
      </c>
      <c r="V30" s="4">
        <v>1.8099933862686157</v>
      </c>
      <c r="W30" s="4">
        <v>16.821830749511719</v>
      </c>
      <c r="X30" s="4">
        <v>4.9109209328889847E-2</v>
      </c>
      <c r="Y30" s="4">
        <v>1.9907917976379395</v>
      </c>
      <c r="Z30" s="4">
        <v>6.7463472078088671E-5</v>
      </c>
    </row>
    <row r="31" spans="1:26" x14ac:dyDescent="0.2">
      <c r="A31" s="37"/>
      <c r="B31" s="5" t="s">
        <v>7</v>
      </c>
      <c r="C31" s="42"/>
      <c r="D31" s="16"/>
      <c r="E31" s="17"/>
      <c r="F31" s="17"/>
      <c r="G31" s="17"/>
      <c r="H31" s="17"/>
      <c r="I31" s="17"/>
      <c r="J31" s="4">
        <v>0.13716886277609636</v>
      </c>
      <c r="K31" s="4">
        <v>0.13759058923721681</v>
      </c>
      <c r="L31" s="4">
        <v>0.14415144866900845</v>
      </c>
      <c r="M31" s="4">
        <v>0.12391863400899436</v>
      </c>
      <c r="N31" s="8">
        <v>3.9060194045305252E-2</v>
      </c>
      <c r="O31" s="8">
        <v>6.8622589111328125E-2</v>
      </c>
      <c r="P31" s="8">
        <v>1.1216624975204468</v>
      </c>
      <c r="Q31" s="8">
        <v>2.2222096100449562E-2</v>
      </c>
      <c r="R31" s="8">
        <v>0.25979644060134888</v>
      </c>
      <c r="S31" s="8">
        <v>2.7640119660645723E-3</v>
      </c>
      <c r="T31" s="4">
        <v>9.8710497841238976E-3</v>
      </c>
      <c r="U31" s="4">
        <v>2.5573171675205231E-2</v>
      </c>
      <c r="V31" s="4">
        <v>1.2662066221237183</v>
      </c>
      <c r="W31" s="4">
        <v>0.77660542726516724</v>
      </c>
      <c r="X31" s="4">
        <v>1.8836075440049171E-2</v>
      </c>
      <c r="Y31" s="4">
        <v>0.29008960723876953</v>
      </c>
      <c r="Z31" s="4">
        <v>0</v>
      </c>
    </row>
    <row r="32" spans="1:26" x14ac:dyDescent="0.2">
      <c r="A32" s="37" t="s">
        <v>28</v>
      </c>
      <c r="B32" s="4" t="s">
        <v>12</v>
      </c>
      <c r="C32" s="40"/>
      <c r="D32" s="16"/>
      <c r="E32" s="17"/>
      <c r="F32" s="17"/>
      <c r="G32" s="17"/>
      <c r="H32" s="17"/>
      <c r="I32" s="17"/>
      <c r="J32" s="4">
        <v>8.0774649632793225E-2</v>
      </c>
      <c r="K32" s="4">
        <v>0.1106118446552537</v>
      </c>
      <c r="L32" s="4">
        <v>0.13118124985224364</v>
      </c>
      <c r="M32" s="4">
        <v>6.6198544299282305E-2</v>
      </c>
      <c r="N32" s="8">
        <v>2.3685865104198456E-2</v>
      </c>
      <c r="O32" s="8">
        <v>5.4959817789494991E-3</v>
      </c>
      <c r="P32" s="8">
        <v>7.6285307295620441E-4</v>
      </c>
      <c r="Q32" s="8">
        <v>0.10345783084630966</v>
      </c>
      <c r="R32" s="8">
        <v>1.2172705510238302E-6</v>
      </c>
      <c r="S32" s="8">
        <v>0.15055093169212341</v>
      </c>
      <c r="T32" s="4">
        <v>1.1275383876636624E-3</v>
      </c>
      <c r="U32" s="4">
        <v>4.2739920318126678E-3</v>
      </c>
      <c r="V32" s="4">
        <v>9.0566789731383324E-3</v>
      </c>
      <c r="W32" s="4">
        <v>1.5284340406651609E-5</v>
      </c>
      <c r="X32" s="4">
        <v>0</v>
      </c>
      <c r="Y32" s="4">
        <v>0</v>
      </c>
      <c r="Z32" s="4">
        <v>8.0420710146427155E-2</v>
      </c>
    </row>
    <row r="33" spans="1:26" x14ac:dyDescent="0.2">
      <c r="A33" s="37"/>
      <c r="B33" s="4" t="s">
        <v>25</v>
      </c>
      <c r="C33" s="41"/>
      <c r="D33" s="16"/>
      <c r="E33" s="17"/>
      <c r="F33" s="17"/>
      <c r="G33" s="17"/>
      <c r="H33" s="17"/>
      <c r="I33" s="17"/>
      <c r="J33" s="4">
        <v>3.9080709138865515E-2</v>
      </c>
      <c r="K33" s="4">
        <v>3.9572904490360016E-2</v>
      </c>
      <c r="L33" s="4">
        <v>4.4178279841311417E-2</v>
      </c>
      <c r="M33" s="4">
        <v>3.6001644820055065E-2</v>
      </c>
      <c r="N33" s="8">
        <v>7.1696015074849129E-3</v>
      </c>
      <c r="O33" s="8">
        <v>1.0749591747298837E-3</v>
      </c>
      <c r="P33" s="8">
        <v>7.5168944022152573E-5</v>
      </c>
      <c r="Q33" s="8">
        <v>7.1668803691864014E-2</v>
      </c>
      <c r="R33" s="8">
        <v>3.5371201647649286E-6</v>
      </c>
      <c r="S33" s="8">
        <v>0.13435272872447968</v>
      </c>
      <c r="T33" s="4">
        <v>8.2413971424102783E-2</v>
      </c>
      <c r="U33" s="4">
        <v>6.0317860916256905E-3</v>
      </c>
      <c r="V33" s="4">
        <v>2.832332975231111E-4</v>
      </c>
      <c r="W33" s="4">
        <v>6.917355494806543E-5</v>
      </c>
      <c r="X33" s="4">
        <v>2.4202051572501659E-3</v>
      </c>
      <c r="Y33" s="4">
        <v>7.2659626603126526E-3</v>
      </c>
      <c r="Z33" s="4">
        <v>5.530485138297081E-2</v>
      </c>
    </row>
    <row r="34" spans="1:26" x14ac:dyDescent="0.2">
      <c r="A34" s="37"/>
      <c r="B34" s="4" t="s">
        <v>15</v>
      </c>
      <c r="C34" s="42"/>
      <c r="D34" s="16"/>
      <c r="E34" s="17"/>
      <c r="F34" s="17"/>
      <c r="G34" s="17"/>
      <c r="H34" s="17"/>
      <c r="I34" s="17"/>
      <c r="J34" s="4">
        <v>2.3208739498089812E-2</v>
      </c>
      <c r="K34" s="4">
        <v>2.3883283966634104E-2</v>
      </c>
      <c r="L34" s="4">
        <v>2.4746023592373319E-2</v>
      </c>
      <c r="M34" s="4">
        <v>1.987928710822728E-2</v>
      </c>
      <c r="N34" s="8">
        <v>5.5335864424705505E-2</v>
      </c>
      <c r="O34" s="8">
        <v>7.2417111368849874E-4</v>
      </c>
      <c r="P34" s="8">
        <v>4.0597440674901009E-3</v>
      </c>
      <c r="Q34" s="8">
        <v>0.1340482085943222</v>
      </c>
      <c r="R34" s="8">
        <v>1.7083095153793693E-3</v>
      </c>
      <c r="S34" s="8">
        <v>0.53452694416046143</v>
      </c>
      <c r="T34" s="4">
        <v>1.026667594909668</v>
      </c>
      <c r="U34" s="4">
        <v>1.1294292053207755E-3</v>
      </c>
      <c r="V34" s="4">
        <v>4.9106739461421967E-3</v>
      </c>
      <c r="W34" s="4">
        <v>1.1732982471585274E-2</v>
      </c>
      <c r="X34" s="4">
        <v>2.7092864911537617E-6</v>
      </c>
      <c r="Y34" s="4">
        <v>8.1338448580936529E-6</v>
      </c>
      <c r="Z34" s="4">
        <v>0.16940373182296753</v>
      </c>
    </row>
    <row r="35" spans="1:26" x14ac:dyDescent="0.2">
      <c r="A35" s="37" t="s">
        <v>9</v>
      </c>
      <c r="B35" s="5" t="s">
        <v>3</v>
      </c>
      <c r="C35" s="40"/>
      <c r="D35" s="16"/>
      <c r="E35" s="17"/>
      <c r="F35" s="17"/>
      <c r="G35" s="17"/>
      <c r="H35" s="17"/>
      <c r="I35" s="17"/>
      <c r="J35" s="4">
        <v>1.1787774498224643E-2</v>
      </c>
      <c r="K35" s="4">
        <v>1.2681298342460571E-2</v>
      </c>
      <c r="L35" s="4">
        <v>1.4730902911045039E-2</v>
      </c>
      <c r="M35" s="4">
        <v>1.1039587746220863E-2</v>
      </c>
      <c r="N35" s="8">
        <v>6.2607571482658386E-2</v>
      </c>
      <c r="O35" s="8">
        <v>2.043432928621769E-2</v>
      </c>
      <c r="P35" s="8">
        <v>2.4354640394449234E-2</v>
      </c>
      <c r="Q35" s="8">
        <v>0.13466832041740417</v>
      </c>
      <c r="R35" s="8">
        <v>0.19927230477333069</v>
      </c>
      <c r="S35" s="8">
        <v>0.12833163142204285</v>
      </c>
      <c r="T35" s="4">
        <v>2.4219248734880239E-4</v>
      </c>
      <c r="U35" s="4">
        <v>3.4842658787965775E-2</v>
      </c>
      <c r="V35" s="4">
        <v>7.0261523127555847E-2</v>
      </c>
      <c r="W35" s="4">
        <v>2.0556429401040077E-2</v>
      </c>
      <c r="X35" s="4">
        <v>1.8003731966018677E-2</v>
      </c>
      <c r="Y35" s="4">
        <v>0.25874510407447815</v>
      </c>
      <c r="Z35" s="4">
        <v>1.9781609997153282E-2</v>
      </c>
    </row>
    <row r="36" spans="1:26" x14ac:dyDescent="0.2">
      <c r="A36" s="37"/>
      <c r="B36" s="5" t="s">
        <v>4</v>
      </c>
      <c r="C36" s="41"/>
      <c r="D36" s="16"/>
      <c r="E36" s="17"/>
      <c r="F36" s="17"/>
      <c r="G36" s="17"/>
      <c r="H36" s="17"/>
      <c r="I36" s="17"/>
      <c r="J36" s="4">
        <v>2.3485303595797646E-2</v>
      </c>
      <c r="K36" s="4">
        <v>2.615621410438498E-2</v>
      </c>
      <c r="L36" s="4">
        <v>3.1403969429973422E-2</v>
      </c>
      <c r="M36" s="4">
        <v>2.0152135292966764E-2</v>
      </c>
      <c r="N36" s="8">
        <v>6.0250837355852127E-2</v>
      </c>
      <c r="O36" s="8">
        <v>4.1423626244068146E-2</v>
      </c>
      <c r="P36" s="8">
        <v>2.7469396591186523E-2</v>
      </c>
      <c r="Q36" s="8">
        <v>5.2549038082361221E-3</v>
      </c>
      <c r="R36" s="8">
        <v>6.4111977815628052E-2</v>
      </c>
      <c r="S36" s="8">
        <v>7.2456123234587722E-6</v>
      </c>
      <c r="T36" s="4">
        <v>3.3650927245616913E-2</v>
      </c>
      <c r="U36" s="4">
        <v>1.3535288162529469E-2</v>
      </c>
      <c r="V36" s="4">
        <v>0.22488380968570709</v>
      </c>
      <c r="W36" s="4">
        <v>3.8781896233558655E-2</v>
      </c>
      <c r="X36" s="4">
        <v>1.5489483252167702E-2</v>
      </c>
      <c r="Y36" s="4">
        <v>4.8063803464174271E-2</v>
      </c>
      <c r="Z36" s="4">
        <v>1.3491974677890539E-3</v>
      </c>
    </row>
    <row r="37" spans="1:26" x14ac:dyDescent="0.2">
      <c r="A37" s="37"/>
      <c r="B37" s="5" t="s">
        <v>6</v>
      </c>
      <c r="C37" s="42"/>
      <c r="D37" s="16"/>
      <c r="E37" s="17"/>
      <c r="F37" s="17"/>
      <c r="G37" s="17"/>
      <c r="H37" s="17"/>
      <c r="I37" s="17"/>
      <c r="J37" s="4">
        <v>6.439244916857424E-4</v>
      </c>
      <c r="K37" s="4">
        <v>8.3833450819295445E-4</v>
      </c>
      <c r="L37" s="4">
        <v>1.1695699385086992E-3</v>
      </c>
      <c r="M37" s="4">
        <v>6.3915346900763833E-4</v>
      </c>
      <c r="N37" s="8">
        <v>1.3086049584671855E-3</v>
      </c>
      <c r="O37" s="8">
        <v>1.4712162083014846E-3</v>
      </c>
      <c r="P37" s="8">
        <v>3.3916646498255432E-4</v>
      </c>
      <c r="Q37" s="8">
        <v>4.0889408410293981E-5</v>
      </c>
      <c r="R37" s="8">
        <v>1.0914510348811746E-3</v>
      </c>
      <c r="S37" s="8">
        <v>1.0667874903447228E-6</v>
      </c>
      <c r="T37" s="4">
        <v>6.3719623722136021E-4</v>
      </c>
      <c r="U37" s="4">
        <v>8.0730824265629053E-5</v>
      </c>
      <c r="V37" s="4">
        <v>4.7790044918656349E-3</v>
      </c>
      <c r="W37" s="4">
        <v>4.5795280486345291E-2</v>
      </c>
      <c r="X37" s="4">
        <v>5.2432087250053883E-3</v>
      </c>
      <c r="Y37" s="4">
        <v>6.4836270175874233E-3</v>
      </c>
      <c r="Z37" s="4">
        <v>1.9751287538838369E-7</v>
      </c>
    </row>
    <row r="38" spans="1:26" x14ac:dyDescent="0.2">
      <c r="A38" s="37" t="s">
        <v>29</v>
      </c>
      <c r="B38" s="4" t="s">
        <v>19</v>
      </c>
      <c r="C38" s="40"/>
      <c r="D38" s="16"/>
      <c r="E38" s="17"/>
      <c r="F38" s="17"/>
      <c r="G38" s="17"/>
      <c r="H38" s="17"/>
      <c r="I38" s="17"/>
      <c r="J38" s="4">
        <v>2.6389161384090885E-2</v>
      </c>
      <c r="K38" s="4">
        <v>2.6703798811456268E-2</v>
      </c>
      <c r="L38" s="4">
        <v>2.6170793689884234E-2</v>
      </c>
      <c r="M38" s="4">
        <v>2.4494176221857681E-2</v>
      </c>
      <c r="N38" s="8">
        <v>5.7456426322460175E-2</v>
      </c>
      <c r="O38" s="8">
        <v>9.4477701932191849E-3</v>
      </c>
      <c r="P38" s="8">
        <v>6.5641934052109718E-3</v>
      </c>
      <c r="Q38" s="8">
        <v>4.5650243759155273E-2</v>
      </c>
      <c r="R38" s="8">
        <v>2.494435291737318E-3</v>
      </c>
      <c r="S38" s="8">
        <v>0.18728695809841156</v>
      </c>
      <c r="T38" s="4">
        <v>4.8346903175115585E-2</v>
      </c>
      <c r="U38" s="4">
        <v>1.3005707412958145E-2</v>
      </c>
      <c r="V38" s="4">
        <v>2.6268552988767624E-2</v>
      </c>
      <c r="W38" s="4">
        <v>3.3708089031279087E-3</v>
      </c>
      <c r="X38" s="4">
        <v>2.1577657025773078E-4</v>
      </c>
      <c r="Y38" s="4">
        <v>0</v>
      </c>
      <c r="Z38" s="4">
        <v>1.7014610348269343E-3</v>
      </c>
    </row>
    <row r="39" spans="1:26" x14ac:dyDescent="0.2">
      <c r="A39" s="37"/>
      <c r="B39" s="4" t="s">
        <v>21</v>
      </c>
      <c r="C39" s="41"/>
      <c r="D39" s="16"/>
      <c r="E39" s="17"/>
      <c r="F39" s="17"/>
      <c r="G39" s="17"/>
      <c r="H39" s="17"/>
      <c r="I39" s="17"/>
      <c r="J39" s="4">
        <v>2.9562581096836585E-2</v>
      </c>
      <c r="K39" s="4">
        <v>3.3696012120655629E-2</v>
      </c>
      <c r="L39" s="4">
        <v>4.4988534024613627E-2</v>
      </c>
      <c r="M39" s="4">
        <v>2.1167525638982394E-2</v>
      </c>
      <c r="N39" s="8">
        <v>5.8551512658596039E-2</v>
      </c>
      <c r="O39" s="8">
        <v>1.1215033009648323E-2</v>
      </c>
      <c r="P39" s="8">
        <v>7.1756965480744839E-3</v>
      </c>
      <c r="Q39" s="8">
        <v>7.9921722412109375E-2</v>
      </c>
      <c r="R39" s="8">
        <v>1.3796647544950247E-3</v>
      </c>
      <c r="S39" s="8">
        <v>0.16836105287075043</v>
      </c>
      <c r="T39" s="4">
        <v>0.10885705798864365</v>
      </c>
      <c r="U39" s="4">
        <v>3.1489845365285873E-2</v>
      </c>
      <c r="V39" s="4">
        <v>1.6777025302872062E-3</v>
      </c>
      <c r="W39" s="4">
        <v>7.8692436218261719E-2</v>
      </c>
      <c r="X39" s="4">
        <v>2.5164152248180471E-5</v>
      </c>
      <c r="Y39" s="4">
        <v>0</v>
      </c>
      <c r="Z39" s="4">
        <v>0.12224312126636505</v>
      </c>
    </row>
    <row r="40" spans="1:26" x14ac:dyDescent="0.2">
      <c r="A40" s="37"/>
      <c r="B40" s="4" t="s">
        <v>13</v>
      </c>
      <c r="C40" s="41"/>
      <c r="D40" s="16"/>
      <c r="E40" s="17"/>
      <c r="F40" s="17"/>
      <c r="G40" s="17"/>
      <c r="H40" s="17"/>
      <c r="I40" s="17"/>
      <c r="J40" s="4">
        <v>2.5007674642838457E-2</v>
      </c>
      <c r="K40" s="4">
        <v>2.5361221456993956E-2</v>
      </c>
      <c r="L40" s="4">
        <v>3.1893018780996679E-2</v>
      </c>
      <c r="M40" s="4">
        <v>1.3215080133555308E-2</v>
      </c>
      <c r="N40" s="8">
        <v>2.4292932823300362E-2</v>
      </c>
      <c r="O40" s="8">
        <v>3.2269814983010292E-3</v>
      </c>
      <c r="P40" s="8">
        <v>8.1846071407198906E-4</v>
      </c>
      <c r="Q40" s="8">
        <v>2.5353152304887772E-2</v>
      </c>
      <c r="R40" s="8">
        <v>1.5017329133115709E-4</v>
      </c>
      <c r="S40" s="8">
        <v>3.6100182682275772E-2</v>
      </c>
      <c r="T40" s="4">
        <v>0.12863940000534058</v>
      </c>
      <c r="U40" s="4">
        <v>1.5258889179676771E-3</v>
      </c>
      <c r="V40" s="4">
        <v>1.4177875127643347E-3</v>
      </c>
      <c r="W40" s="4">
        <v>7.7386409975588322E-3</v>
      </c>
      <c r="X40" s="4">
        <v>1.5037379625937319E-6</v>
      </c>
      <c r="Y40" s="4">
        <v>0</v>
      </c>
      <c r="Z40" s="4">
        <v>1.4446810819208622E-2</v>
      </c>
    </row>
    <row r="41" spans="1:26" x14ac:dyDescent="0.2">
      <c r="A41" s="37"/>
      <c r="B41" s="4" t="s">
        <v>14</v>
      </c>
      <c r="C41" s="42"/>
      <c r="D41" s="16"/>
      <c r="E41" s="17"/>
      <c r="F41" s="17"/>
      <c r="G41" s="17"/>
      <c r="H41" s="17"/>
      <c r="I41" s="17"/>
      <c r="J41" s="4">
        <v>0.17394591490295433</v>
      </c>
      <c r="K41" s="4">
        <v>0.17113104533443133</v>
      </c>
      <c r="L41" s="4">
        <v>0.17568681899828978</v>
      </c>
      <c r="M41" s="4">
        <v>0.13813861813383319</v>
      </c>
      <c r="N41" s="8">
        <v>0.2351238876581192</v>
      </c>
      <c r="O41" s="8">
        <v>1.0602324269711971E-2</v>
      </c>
      <c r="P41" s="8">
        <v>5.8767590671777725E-3</v>
      </c>
      <c r="Q41" s="8">
        <v>4.8645205795764923E-2</v>
      </c>
      <c r="R41" s="8">
        <v>4.5165084302425385E-3</v>
      </c>
      <c r="S41" s="8">
        <v>0.20699472725391388</v>
      </c>
      <c r="T41" s="4">
        <v>2.4400680065155029</v>
      </c>
      <c r="U41" s="4">
        <v>1.0057210922241211E-2</v>
      </c>
      <c r="V41" s="4">
        <v>1.8233455717563629E-2</v>
      </c>
      <c r="W41" s="4">
        <v>4.1824769228696823E-2</v>
      </c>
      <c r="X41" s="4">
        <v>1.8585701582196634E-6</v>
      </c>
      <c r="Y41" s="4">
        <v>0</v>
      </c>
      <c r="Z41" s="4">
        <v>0.27560800313949585</v>
      </c>
    </row>
    <row r="42" spans="1:26" ht="15.75" x14ac:dyDescent="0.2">
      <c r="A42" s="6" t="s">
        <v>16</v>
      </c>
      <c r="B42" s="4" t="s">
        <v>3</v>
      </c>
      <c r="C42" s="16"/>
      <c r="D42" s="16"/>
      <c r="E42" s="17"/>
      <c r="F42" s="17"/>
      <c r="G42" s="17"/>
      <c r="H42" s="17"/>
      <c r="I42" s="17"/>
      <c r="J42" s="4">
        <v>3.8923689390358229E-2</v>
      </c>
      <c r="K42" s="4">
        <v>3.8490921737551489E-2</v>
      </c>
      <c r="L42" s="4">
        <v>4.0950119519382502E-2</v>
      </c>
      <c r="M42" s="4">
        <v>3.6563077487022359E-2</v>
      </c>
      <c r="N42" s="8">
        <v>0.13975177705287933</v>
      </c>
      <c r="O42" s="8">
        <v>9.8726168274879456E-2</v>
      </c>
      <c r="P42" s="8">
        <v>5.7514652609825134E-2</v>
      </c>
      <c r="Q42" s="8">
        <v>0.28107872605323792</v>
      </c>
      <c r="R42" s="8">
        <v>1.2230661697685719E-2</v>
      </c>
      <c r="S42" s="8">
        <v>1.5557922124862671</v>
      </c>
      <c r="T42" s="4">
        <v>2.6905412673950195</v>
      </c>
      <c r="U42" s="4">
        <v>0.20199787616729736</v>
      </c>
      <c r="V42" s="4">
        <v>3.1519155949354172E-2</v>
      </c>
      <c r="W42" s="4">
        <v>0.1002250462770462</v>
      </c>
      <c r="X42" s="4">
        <v>3.069605678319931E-3</v>
      </c>
      <c r="Y42" s="4">
        <v>0</v>
      </c>
      <c r="Z42" s="4">
        <v>0.27446267008781433</v>
      </c>
    </row>
    <row r="43" spans="1:26" ht="15.75" x14ac:dyDescent="0.2">
      <c r="A43" s="6" t="s">
        <v>17</v>
      </c>
      <c r="B43" s="4" t="s">
        <v>3</v>
      </c>
      <c r="C43" s="16"/>
      <c r="D43" s="16"/>
      <c r="E43" s="17"/>
      <c r="F43" s="17"/>
      <c r="G43" s="17"/>
      <c r="H43" s="17"/>
      <c r="I43" s="17"/>
      <c r="J43" s="4">
        <v>2.4275205423264197</v>
      </c>
      <c r="K43" s="4">
        <v>2.28170337104071</v>
      </c>
      <c r="L43" s="4">
        <v>2.2773146752820064</v>
      </c>
      <c r="M43" s="4">
        <v>2.268077373949688</v>
      </c>
      <c r="N43" s="8">
        <v>2.140164852142334</v>
      </c>
      <c r="O43" s="8">
        <v>6.7780680656433105</v>
      </c>
      <c r="P43" s="8">
        <v>29.406440734863281</v>
      </c>
      <c r="Q43" s="8">
        <v>4.9754524230957031</v>
      </c>
      <c r="R43" s="8">
        <v>17.143522262573242</v>
      </c>
      <c r="S43" s="8">
        <v>0.43474173545837402</v>
      </c>
      <c r="T43" s="4">
        <v>7.5107412338256836</v>
      </c>
      <c r="U43" s="4">
        <v>2.096052885055542</v>
      </c>
      <c r="V43" s="4">
        <v>16.088321685791016</v>
      </c>
      <c r="W43" s="4">
        <v>1.6883134841918945</v>
      </c>
      <c r="X43" s="4">
        <v>1.7871618270874023</v>
      </c>
      <c r="Y43" s="4">
        <v>0.63661515712738037</v>
      </c>
      <c r="Z43" s="4">
        <v>3.03794264793396</v>
      </c>
    </row>
    <row r="44" spans="1:26" ht="15.75" x14ac:dyDescent="0.2">
      <c r="A44" s="6" t="s">
        <v>30</v>
      </c>
      <c r="B44" s="4" t="s">
        <v>3</v>
      </c>
      <c r="C44" s="16"/>
      <c r="D44" s="16"/>
      <c r="E44" s="17"/>
      <c r="F44" s="17"/>
      <c r="G44" s="17"/>
      <c r="H44" s="17"/>
      <c r="I44" s="17"/>
      <c r="J44" s="4">
        <v>1.2056190704763281</v>
      </c>
      <c r="K44" s="4">
        <v>1.0846354011218486</v>
      </c>
      <c r="L44" s="4">
        <v>1.0161049009306009</v>
      </c>
      <c r="M44" s="4">
        <v>1.1263502269930603</v>
      </c>
      <c r="N44" s="8">
        <v>0.98416638374328613</v>
      </c>
      <c r="O44" s="8">
        <v>3.053400993347168</v>
      </c>
      <c r="P44" s="8">
        <v>3.2611508369445801</v>
      </c>
      <c r="Q44" s="8">
        <v>5.0276575088500977</v>
      </c>
      <c r="R44" s="8">
        <v>3.3913407325744629</v>
      </c>
      <c r="S44" s="8">
        <v>3.6590602397918701</v>
      </c>
      <c r="T44" s="4">
        <v>3.518211841583252</v>
      </c>
      <c r="U44" s="4">
        <v>2.9884235858917236</v>
      </c>
      <c r="V44" s="4">
        <v>0.23583893477916718</v>
      </c>
      <c r="W44" s="4">
        <v>1.0278846025466919</v>
      </c>
      <c r="X44" s="4">
        <v>1.1096369028091431</v>
      </c>
      <c r="Y44" s="4">
        <v>1.126178540289402E-3</v>
      </c>
      <c r="Z44" s="4">
        <v>4.1538147926330566</v>
      </c>
    </row>
    <row r="45" spans="1:26" ht="15.75" x14ac:dyDescent="0.2">
      <c r="A45" s="15" t="s">
        <v>62</v>
      </c>
      <c r="J45" s="11">
        <f t="shared" ref="J45:M45" si="0">SUM(J3:J44)</f>
        <v>18.190562302834238</v>
      </c>
      <c r="K45" s="11">
        <f t="shared" si="0"/>
        <v>19.519738012336813</v>
      </c>
      <c r="L45" s="11">
        <f t="shared" si="0"/>
        <v>22.387603349664836</v>
      </c>
      <c r="M45" s="11">
        <f t="shared" si="0"/>
        <v>16.505593966769254</v>
      </c>
      <c r="N45" s="11">
        <f>SUM(N3:N44)</f>
        <v>15.549033723989851</v>
      </c>
      <c r="O45" s="11">
        <f t="shared" ref="O45:U45" si="1">SUM(O3:O44)</f>
        <v>13.944829212165587</v>
      </c>
      <c r="P45" s="11">
        <f t="shared" si="1"/>
        <v>39.124961269498158</v>
      </c>
      <c r="Q45" s="11">
        <f t="shared" si="1"/>
        <v>29.748593534572137</v>
      </c>
      <c r="R45" s="11">
        <f t="shared" si="1"/>
        <v>23.23348281104677</v>
      </c>
      <c r="S45" s="11">
        <f t="shared" si="1"/>
        <v>12.787756498467161</v>
      </c>
      <c r="T45" s="11">
        <f t="shared" si="1"/>
        <v>31.804665275112065</v>
      </c>
      <c r="U45" s="11">
        <f t="shared" si="1"/>
        <v>7.2289551246003612</v>
      </c>
      <c r="V45" s="11">
        <f>SUM(V3:V44)</f>
        <v>38.357793882889382</v>
      </c>
      <c r="W45" s="11">
        <f>SUM(W3:W44)</f>
        <v>21.900723909959765</v>
      </c>
      <c r="X45" s="11">
        <f>SUM(X3:X44)</f>
        <v>4.7902577694569963</v>
      </c>
      <c r="Y45" s="11">
        <f>SUM(Y3:Y44)</f>
        <v>19.974546791096827</v>
      </c>
      <c r="Z45" s="11">
        <f>SUM(Z3:Z44)</f>
        <v>21.343880504781254</v>
      </c>
    </row>
  </sheetData>
  <mergeCells count="28">
    <mergeCell ref="A20:A22"/>
    <mergeCell ref="C20:C22"/>
    <mergeCell ref="A35:A37"/>
    <mergeCell ref="C35:C37"/>
    <mergeCell ref="A38:A41"/>
    <mergeCell ref="C38:C41"/>
    <mergeCell ref="A23:A25"/>
    <mergeCell ref="C23:C25"/>
    <mergeCell ref="A26:A31"/>
    <mergeCell ref="C26:C31"/>
    <mergeCell ref="A32:A34"/>
    <mergeCell ref="C32:C34"/>
    <mergeCell ref="T1:Z1"/>
    <mergeCell ref="A11:A16"/>
    <mergeCell ref="C11:C16"/>
    <mergeCell ref="A17:A19"/>
    <mergeCell ref="C17:C19"/>
    <mergeCell ref="N1:S1"/>
    <mergeCell ref="A3:A7"/>
    <mergeCell ref="C3:C7"/>
    <mergeCell ref="A8:A10"/>
    <mergeCell ref="C8:C10"/>
    <mergeCell ref="A1:A2"/>
    <mergeCell ref="B1:B2"/>
    <mergeCell ref="C1:C2"/>
    <mergeCell ref="D1:E1"/>
    <mergeCell ref="F1:I1"/>
    <mergeCell ref="J1:M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8ED4-95ED-4296-BCCD-A7D6B08365CF}">
  <dimension ref="A1:J17"/>
  <sheetViews>
    <sheetView zoomScale="145" zoomScaleNormal="145" workbookViewId="0">
      <selection activeCell="I1" sqref="I1:I2"/>
    </sheetView>
  </sheetViews>
  <sheetFormatPr defaultRowHeight="14.25" x14ac:dyDescent="0.2"/>
  <cols>
    <col min="1" max="1" width="20.5" customWidth="1"/>
    <col min="2" max="2" width="9.625" customWidth="1"/>
    <col min="3" max="3" width="8.375" customWidth="1"/>
    <col min="4" max="4" width="11.5" customWidth="1"/>
    <col min="5" max="5" width="11.75" customWidth="1"/>
    <col min="6" max="6" width="11.875" customWidth="1"/>
    <col min="7" max="7" width="10.75" customWidth="1"/>
    <col min="8" max="8" width="10.125" customWidth="1"/>
    <col min="9" max="9" width="13.75" customWidth="1"/>
    <col min="10" max="10" width="12.125" customWidth="1"/>
  </cols>
  <sheetData>
    <row r="1" spans="1:10" ht="34.5" customHeight="1" x14ac:dyDescent="0.2">
      <c r="A1" s="43" t="s">
        <v>69</v>
      </c>
      <c r="B1" s="43" t="s">
        <v>76</v>
      </c>
      <c r="C1" s="44" t="s">
        <v>77</v>
      </c>
      <c r="D1" s="44" t="s">
        <v>78</v>
      </c>
      <c r="E1" s="44" t="s">
        <v>79</v>
      </c>
      <c r="F1" s="44" t="s">
        <v>88</v>
      </c>
      <c r="G1" s="43" t="s">
        <v>90</v>
      </c>
      <c r="H1" s="43" t="s">
        <v>91</v>
      </c>
      <c r="I1" s="43" t="s">
        <v>70</v>
      </c>
      <c r="J1" s="43" t="s">
        <v>71</v>
      </c>
    </row>
    <row r="2" spans="1:10" ht="38.25" customHeight="1" x14ac:dyDescent="0.2">
      <c r="A2" s="43"/>
      <c r="B2" s="43"/>
      <c r="C2" s="45"/>
      <c r="D2" s="45"/>
      <c r="E2" s="45"/>
      <c r="F2" s="45"/>
      <c r="G2" s="43"/>
      <c r="H2" s="43"/>
      <c r="I2" s="43"/>
      <c r="J2" s="43"/>
    </row>
    <row r="3" spans="1:10" ht="14.25" customHeight="1" x14ac:dyDescent="0.2">
      <c r="A3" s="5" t="s">
        <v>64</v>
      </c>
      <c r="B3" s="23">
        <v>0.49153408070061622</v>
      </c>
      <c r="C3" s="23">
        <v>0.39976039917435935</v>
      </c>
      <c r="D3" s="23">
        <v>0.5042352422921963</v>
      </c>
      <c r="E3" s="23">
        <v>0.53907994355174016</v>
      </c>
      <c r="F3" s="18">
        <f>AVERAGE(Quantity!E3:E7)/1000000</f>
        <v>3.14511984941204</v>
      </c>
      <c r="G3" s="18">
        <f>AVERAGE(Quantity!I3:I7)</f>
        <v>2.4373190305081343</v>
      </c>
      <c r="H3" s="18">
        <f>SUM(Quantity!M3:M7)/1000000</f>
        <v>26.316078999999998</v>
      </c>
      <c r="I3" s="18">
        <f>SUM(Quantity!N3:S7)/1000000</f>
        <v>73.396267622467036</v>
      </c>
      <c r="J3" s="18">
        <f>SUM(Quantity!T3:Z7)/1000000</f>
        <v>5.8237193698722498</v>
      </c>
    </row>
    <row r="4" spans="1:10" x14ac:dyDescent="0.2">
      <c r="A4" s="5" t="s">
        <v>65</v>
      </c>
      <c r="B4" s="23">
        <v>0.42420723173060221</v>
      </c>
      <c r="C4" s="23">
        <v>0.48702039965614902</v>
      </c>
      <c r="D4" s="23">
        <v>0.35564178992653828</v>
      </c>
      <c r="E4" s="23">
        <v>0.56780658683201501</v>
      </c>
      <c r="F4" s="18">
        <f>AVERAGE(Quantity!E8:E10)/1000000</f>
        <v>0.76960294281136887</v>
      </c>
      <c r="G4" s="18">
        <f>AVERAGE(Quantity!I8:I10)</f>
        <v>10.305338241683247</v>
      </c>
      <c r="H4" s="18">
        <f>SUM(Quantity!M8:M10)/1000000</f>
        <v>3.7398850000000001</v>
      </c>
      <c r="I4" s="18">
        <f>SUM(Quantity!N8:S10)/1000000</f>
        <v>29.371353541015626</v>
      </c>
      <c r="J4" s="18">
        <f>SUM(Quantity!T8:Z10)/1000000</f>
        <v>1.0867736003460884</v>
      </c>
    </row>
    <row r="5" spans="1:10" x14ac:dyDescent="0.2">
      <c r="A5" s="5" t="s">
        <v>66</v>
      </c>
      <c r="B5" s="23">
        <v>0.54570296322825829</v>
      </c>
      <c r="C5" s="23">
        <v>0.44965944447180145</v>
      </c>
      <c r="D5" s="23">
        <v>0.75495750151409069</v>
      </c>
      <c r="E5" s="23">
        <v>0.46188174692639866</v>
      </c>
      <c r="F5" s="18">
        <f>AVERAGE(Quantity!E11:E16)/1000000</f>
        <v>1.7652963388575607</v>
      </c>
      <c r="G5" s="18">
        <f>AVERAGE(Quantity!I11:I16)</f>
        <v>40.356389386550532</v>
      </c>
      <c r="H5" s="18">
        <f>SUM(Quantity!M11:M16)/1000000</f>
        <v>624.09346200000005</v>
      </c>
      <c r="I5" s="18">
        <f>SUM(Quantity!N11:S16)/1000000</f>
        <v>754.62921096810533</v>
      </c>
      <c r="J5" s="18">
        <f>SUM(Quantity!T11:Z16)/1000000</f>
        <v>278.13363261377862</v>
      </c>
    </row>
    <row r="6" spans="1:10" x14ac:dyDescent="0.2">
      <c r="A6" s="5" t="s">
        <v>24</v>
      </c>
      <c r="B6" s="23">
        <v>0.5644107804325833</v>
      </c>
      <c r="C6" s="23">
        <v>0.27053912625811494</v>
      </c>
      <c r="D6" s="23">
        <v>0.57956449835626211</v>
      </c>
      <c r="E6" s="23">
        <v>0.72252750487532846</v>
      </c>
      <c r="F6" s="18">
        <f>AVERAGE(Quantity!E17:E19)/1000000</f>
        <v>2.1116546271237246</v>
      </c>
      <c r="G6" s="18">
        <f>AVERAGE(Quantity!I17:I19)</f>
        <v>15.611510466907937</v>
      </c>
      <c r="H6" s="18">
        <f>SUM(Quantity!M17:M19)/1000000</f>
        <v>15.298152999999999</v>
      </c>
      <c r="I6" s="18">
        <f>SUM(Quantity!N17:S19)/1000000</f>
        <v>11.911234692064285</v>
      </c>
      <c r="J6" s="18">
        <f>SUM(Quantity!T17:Z19)/1000000</f>
        <v>0.46574934366321563</v>
      </c>
    </row>
    <row r="7" spans="1:10" x14ac:dyDescent="0.2">
      <c r="A7" s="5" t="s">
        <v>33</v>
      </c>
      <c r="B7" s="23">
        <v>0.5624048197354069</v>
      </c>
      <c r="C7" s="23">
        <v>0.63793231157890373</v>
      </c>
      <c r="D7" s="23">
        <v>0.6142473842189311</v>
      </c>
      <c r="E7" s="23">
        <v>0.58190640305108787</v>
      </c>
      <c r="F7" s="18">
        <f>AVERAGE(Quantity!E20:E22)/1000000</f>
        <v>3.3493405468287882</v>
      </c>
      <c r="G7" s="18">
        <f>AVERAGE(Quantity!I20:I22)</f>
        <v>23.180632738700979</v>
      </c>
      <c r="H7" s="18">
        <f>SUM(Quantity!M20:M22)/1000000</f>
        <v>220.02567400000001</v>
      </c>
      <c r="I7" s="18">
        <f>SUM(Quantity!N20:S22)/1000000</f>
        <v>484.3343790761719</v>
      </c>
      <c r="J7" s="18">
        <f>SUM(Quantity!T20:Z22)/1000000</f>
        <v>96.764884898668171</v>
      </c>
    </row>
    <row r="8" spans="1:10" x14ac:dyDescent="0.2">
      <c r="A8" s="5" t="s">
        <v>26</v>
      </c>
      <c r="B8" s="23">
        <v>0.65421282135956815</v>
      </c>
      <c r="C8" s="23">
        <v>0.39025615844087302</v>
      </c>
      <c r="D8" s="23">
        <v>0.74290617040609241</v>
      </c>
      <c r="E8" s="23">
        <v>0.59495853915786012</v>
      </c>
      <c r="F8" s="18">
        <f>AVERAGE(Quantity!E23:E25)/1000000</f>
        <v>2.4551088711742857</v>
      </c>
      <c r="G8" s="18">
        <f>AVERAGE(Quantity!I23:I25)</f>
        <v>33.714123319206784</v>
      </c>
      <c r="H8" s="18">
        <f>SUM(Quantity!M23:M25)/1000000</f>
        <v>13.039296999999999</v>
      </c>
      <c r="I8" s="18">
        <f>SUM(Quantity!N23:S25)/1000000</f>
        <v>81.732210388671874</v>
      </c>
      <c r="J8" s="18">
        <f>SUM(Quantity!T23:Z25)/1000000</f>
        <v>11.77256442565155</v>
      </c>
    </row>
    <row r="9" spans="1:10" x14ac:dyDescent="0.2">
      <c r="A9" s="5" t="s">
        <v>67</v>
      </c>
      <c r="B9" s="23">
        <v>0.63399742933471959</v>
      </c>
      <c r="C9" s="23">
        <v>0.37945963492803519</v>
      </c>
      <c r="D9" s="23">
        <v>0.74382516520430664</v>
      </c>
      <c r="E9" s="23">
        <v>0.51459039131267337</v>
      </c>
      <c r="F9" s="18">
        <f>AVERAGE(Quantity!E26:E31)/1000000</f>
        <v>0.94665263592442017</v>
      </c>
      <c r="G9" s="18">
        <f>AVERAGE(Quantity!I26:I31)</f>
        <v>21.755619470906712</v>
      </c>
      <c r="H9" s="18">
        <f>SUM(Quantity!M26:M31)/1000000</f>
        <v>37.838062000000001</v>
      </c>
      <c r="I9" s="18">
        <f>SUM(Quantity!N26:S31)/1000000</f>
        <v>229.62029107520627</v>
      </c>
      <c r="J9" s="18">
        <f>SUM(Quantity!T26:Z31)/1000000</f>
        <v>60.615659467425047</v>
      </c>
    </row>
    <row r="10" spans="1:10" x14ac:dyDescent="0.2">
      <c r="A10" s="5" t="s">
        <v>28</v>
      </c>
      <c r="B10" s="23">
        <v>0.31253742524311207</v>
      </c>
      <c r="C10" s="23">
        <v>0.56600672490582904</v>
      </c>
      <c r="D10" s="23">
        <v>0.52436166196889833</v>
      </c>
      <c r="E10" s="23">
        <v>0.28601489551248732</v>
      </c>
      <c r="F10" s="18">
        <f>AVERAGE(Quantity!E32:E34)/1000000</f>
        <v>1.9883199199891735</v>
      </c>
      <c r="G10" s="18">
        <f>AVERAGE(Quantity!I32:I34)</f>
        <v>8.3060390743924586</v>
      </c>
      <c r="H10" s="18">
        <f>SUM(Quantity!M32:M34)/1000000</f>
        <v>9.0223530000000007</v>
      </c>
      <c r="I10" s="18">
        <f>SUM(Quantity!N32:S34)/1000000</f>
        <v>20.653143224668504</v>
      </c>
      <c r="J10" s="18">
        <f>SUM(Quantity!T32:Z34)/1000000</f>
        <v>2.5211603016073703</v>
      </c>
    </row>
    <row r="11" spans="1:10" x14ac:dyDescent="0.2">
      <c r="A11" s="5" t="s">
        <v>9</v>
      </c>
      <c r="B11" s="24">
        <v>0.78407162644690431</v>
      </c>
      <c r="C11" s="23">
        <v>0.45145225414882867</v>
      </c>
      <c r="D11" s="23">
        <v>0.54404209910135726</v>
      </c>
      <c r="E11" s="23">
        <v>0.880027921283422</v>
      </c>
      <c r="F11" s="18">
        <f>AVERAGE(Quantity!E35:E37)/1000000</f>
        <v>0.90115393496322826</v>
      </c>
      <c r="G11" s="18">
        <f>AVERAGE(Quantity!I35:I37)</f>
        <v>35.193393861469552</v>
      </c>
      <c r="H11" s="18">
        <f>SUM(Quantity!M35:M37)/1000000</f>
        <v>2.3524790000000002</v>
      </c>
      <c r="I11" s="18">
        <f>SUM(Quantity!N35:S37)/1000000</f>
        <v>26.579736837425234</v>
      </c>
      <c r="J11" s="18">
        <f>SUM(Quantity!T35:Z37)/1000000</f>
        <v>6.0787371498560905</v>
      </c>
    </row>
    <row r="12" spans="1:10" x14ac:dyDescent="0.2">
      <c r="A12" s="5" t="s">
        <v>29</v>
      </c>
      <c r="B12" s="23">
        <v>0.42471340432342009</v>
      </c>
      <c r="C12" s="23">
        <v>0.42701172705720558</v>
      </c>
      <c r="D12" s="23">
        <v>0.6001846095416431</v>
      </c>
      <c r="E12" s="23">
        <v>0.36249054332076797</v>
      </c>
      <c r="F12" s="18">
        <f>AVERAGE(Quantity!E38:E41)/1000000</f>
        <v>1.8877103173443419</v>
      </c>
      <c r="G12" s="18">
        <f>AVERAGE(Quantity!I38:I41)</f>
        <v>12.097482552590943</v>
      </c>
      <c r="H12" s="18">
        <f>SUM(Quantity!M38:M41)/1000000</f>
        <v>14.560535</v>
      </c>
      <c r="I12" s="18">
        <f>SUM(Quantity!N38:S41)/1000000</f>
        <v>28.548675524414062</v>
      </c>
      <c r="J12" s="18">
        <f>SUM(Quantity!T38:Z41)/1000000</f>
        <v>4.3272482568321227</v>
      </c>
    </row>
    <row r="13" spans="1:10" x14ac:dyDescent="0.2">
      <c r="A13" s="5" t="s">
        <v>16</v>
      </c>
      <c r="B13" s="23">
        <v>0.81960401460457422</v>
      </c>
      <c r="C13" s="23">
        <v>0.78250199727685188</v>
      </c>
      <c r="D13" s="23">
        <v>0.35864913290825018</v>
      </c>
      <c r="E13" s="23">
        <v>0.9791955060599643</v>
      </c>
      <c r="F13" s="18">
        <f>AVERAGE(Quantity!E42)/1000000</f>
        <v>2.8934914406495671</v>
      </c>
      <c r="G13" s="18">
        <f>AVERAGE(Quantity!I42)</f>
        <v>34.039359713440184</v>
      </c>
      <c r="H13" s="18">
        <f>SUM(Quantity!M42)/1000000</f>
        <v>2.7022149999999998</v>
      </c>
      <c r="I13" s="18">
        <f>SUM(Quantity!N42:S42)/1000000</f>
        <v>57.417176328125002</v>
      </c>
      <c r="J13" s="18">
        <f>SUM(Quantity!T42:Z42)/1000000</f>
        <v>4.3037609560546874</v>
      </c>
    </row>
    <row r="14" spans="1:10" x14ac:dyDescent="0.2">
      <c r="A14" s="5" t="s">
        <v>68</v>
      </c>
      <c r="B14" s="23">
        <v>0.45519367186315013</v>
      </c>
      <c r="C14" s="23">
        <v>0.38991013796974283</v>
      </c>
      <c r="D14" s="23">
        <v>0.81605148840658293</v>
      </c>
      <c r="E14" s="23">
        <v>0.36501682174367867</v>
      </c>
      <c r="F14" s="18">
        <f>AVERAGE(Quantity!E43)/1000000</f>
        <v>0.83930819913594612</v>
      </c>
      <c r="G14" s="18">
        <f>AVERAGE(Quantity!I43)</f>
        <v>16.468282812739876</v>
      </c>
      <c r="H14" s="18">
        <f>SUM(Quantity!M43)/1000000</f>
        <v>167.623546</v>
      </c>
      <c r="I14" s="18">
        <f>SUM(Quantity!N43:S43)/1000000</f>
        <v>2558.3713604999998</v>
      </c>
      <c r="J14" s="18">
        <f>SUM(Quantity!T43:Z43)/1000000</f>
        <v>136.07151228124999</v>
      </c>
    </row>
    <row r="15" spans="1:10" x14ac:dyDescent="0.2">
      <c r="A15" s="5" t="s">
        <v>30</v>
      </c>
      <c r="B15" s="23">
        <v>0.63650456145971834</v>
      </c>
      <c r="C15" s="23">
        <v>0.6678038592890233</v>
      </c>
      <c r="D15" s="23">
        <v>0.79422240396283217</v>
      </c>
      <c r="E15" s="23">
        <v>0.54675071422154953</v>
      </c>
      <c r="F15" s="18">
        <f>AVERAGE(Quantity!E44)/1000000</f>
        <v>0.4195619169737515</v>
      </c>
      <c r="G15" s="18">
        <f>AVERAGE(Quantity!I44)</f>
        <v>45.850234653942415</v>
      </c>
      <c r="H15" s="18">
        <f>SUM(Quantity!M44)/1000000</f>
        <v>83.243553000000006</v>
      </c>
      <c r="I15" s="18">
        <f>SUM(Quantity!N44:S44)/1000000</f>
        <v>1008.133992</v>
      </c>
      <c r="J15" s="18">
        <f>SUM(Quantity!T44:Z44)/1000000</f>
        <v>46.056393611328126</v>
      </c>
    </row>
    <row r="16" spans="1:10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</row>
    <row r="17" spans="1:10" x14ac:dyDescent="0.2">
      <c r="A17" s="5" t="s">
        <v>73</v>
      </c>
      <c r="B17" s="20"/>
      <c r="C17" s="20"/>
      <c r="D17" s="20"/>
      <c r="E17" s="20"/>
      <c r="F17" s="20"/>
      <c r="G17" s="20"/>
      <c r="H17" s="21">
        <f>Percentage!M45</f>
        <v>16.505593966769254</v>
      </c>
      <c r="I17" s="21">
        <f>AVERAGE(Percentage!N45:S45)</f>
        <v>22.398109508289945</v>
      </c>
      <c r="J17" s="21">
        <f>AVERAGE(Percentage!T45:Z45)</f>
        <v>20.771546179699524</v>
      </c>
    </row>
  </sheetData>
  <mergeCells count="10">
    <mergeCell ref="I1:I2"/>
    <mergeCell ref="J1:J2"/>
    <mergeCell ref="A1:A2"/>
    <mergeCell ref="B1:B2"/>
    <mergeCell ref="G1:G2"/>
    <mergeCell ref="H1:H2"/>
    <mergeCell ref="D1:D2"/>
    <mergeCell ref="E1:E2"/>
    <mergeCell ref="C1:C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50B2-6548-440C-80AC-E7E6613A7E8A}">
  <dimension ref="A1:AA46"/>
  <sheetViews>
    <sheetView zoomScale="145" zoomScaleNormal="145" workbookViewId="0">
      <selection activeCell="N3" sqref="N3"/>
    </sheetView>
  </sheetViews>
  <sheetFormatPr defaultRowHeight="14.25" x14ac:dyDescent="0.2"/>
  <cols>
    <col min="1" max="1" width="12.625" style="25" bestFit="1" customWidth="1"/>
    <col min="2" max="2" width="12" style="25" customWidth="1"/>
    <col min="3" max="3" width="11.75" style="25" customWidth="1"/>
    <col min="4" max="4" width="13.375" style="25" customWidth="1"/>
    <col min="5" max="5" width="13.125" style="25" customWidth="1"/>
    <col min="6" max="6" width="12.5" customWidth="1"/>
    <col min="7" max="7" width="7.875" customWidth="1"/>
    <col min="8" max="8" width="7.375" customWidth="1"/>
    <col min="9" max="9" width="7.125" customWidth="1"/>
    <col min="10" max="10" width="7.25" customWidth="1"/>
    <col min="11" max="11" width="7.625" customWidth="1"/>
    <col min="12" max="14" width="8.125" bestFit="1" customWidth="1"/>
    <col min="15" max="15" width="6.5" customWidth="1"/>
    <col min="16" max="16" width="9.5" customWidth="1"/>
    <col min="17" max="17" width="6.25" customWidth="1"/>
    <col min="18" max="18" width="6.375" customWidth="1"/>
    <col min="19" max="19" width="6.875" bestFit="1" customWidth="1"/>
    <col min="20" max="20" width="6.625" customWidth="1"/>
    <col min="21" max="21" width="11" bestFit="1" customWidth="1"/>
    <col min="22" max="23" width="12.125" bestFit="1" customWidth="1"/>
    <col min="24" max="25" width="11" bestFit="1" customWidth="1"/>
    <col min="26" max="26" width="13.125" bestFit="1" customWidth="1"/>
    <col min="27" max="27" width="12.125" bestFit="1" customWidth="1"/>
  </cols>
  <sheetData>
    <row r="1" spans="1:27" s="28" customFormat="1" ht="28.5" customHeight="1" x14ac:dyDescent="0.2">
      <c r="A1" s="44" t="s">
        <v>75</v>
      </c>
      <c r="B1" s="44" t="s">
        <v>76</v>
      </c>
      <c r="C1" s="44" t="s">
        <v>77</v>
      </c>
      <c r="D1" s="44" t="s">
        <v>78</v>
      </c>
      <c r="E1" s="44" t="s">
        <v>79</v>
      </c>
      <c r="F1" s="47" t="s">
        <v>89</v>
      </c>
      <c r="G1" s="46" t="s">
        <v>54</v>
      </c>
      <c r="H1" s="46"/>
      <c r="I1" s="46"/>
      <c r="J1" s="46"/>
      <c r="K1" s="46" t="s">
        <v>72</v>
      </c>
      <c r="L1" s="46"/>
      <c r="M1" s="46"/>
      <c r="N1" s="46"/>
      <c r="O1" s="46" t="s">
        <v>70</v>
      </c>
      <c r="P1" s="46"/>
      <c r="Q1" s="46"/>
      <c r="R1" s="46"/>
      <c r="S1" s="46"/>
      <c r="T1" s="46"/>
      <c r="U1" s="46" t="s">
        <v>51</v>
      </c>
      <c r="V1" s="46"/>
      <c r="W1" s="46"/>
      <c r="X1" s="46"/>
      <c r="Y1" s="46"/>
      <c r="Z1" s="46"/>
      <c r="AA1" s="46"/>
    </row>
    <row r="2" spans="1:27" s="28" customFormat="1" ht="36" customHeight="1" x14ac:dyDescent="0.2">
      <c r="A2" s="45"/>
      <c r="B2" s="45"/>
      <c r="C2" s="45"/>
      <c r="D2" s="45"/>
      <c r="E2" s="45"/>
      <c r="F2" s="48"/>
      <c r="G2" s="30" t="s">
        <v>34</v>
      </c>
      <c r="H2" s="30" t="s">
        <v>35</v>
      </c>
      <c r="I2" s="30" t="s">
        <v>36</v>
      </c>
      <c r="J2" s="30" t="s">
        <v>37</v>
      </c>
      <c r="K2" s="30" t="s">
        <v>34</v>
      </c>
      <c r="L2" s="30" t="s">
        <v>35</v>
      </c>
      <c r="M2" s="30" t="s">
        <v>36</v>
      </c>
      <c r="N2" s="30" t="s">
        <v>37</v>
      </c>
      <c r="O2" s="30" t="s">
        <v>38</v>
      </c>
      <c r="P2" s="30" t="s">
        <v>39</v>
      </c>
      <c r="Q2" s="30" t="s">
        <v>40</v>
      </c>
      <c r="R2" s="30" t="s">
        <v>41</v>
      </c>
      <c r="S2" s="30" t="s">
        <v>42</v>
      </c>
      <c r="T2" s="30" t="s">
        <v>43</v>
      </c>
      <c r="U2" s="30" t="s">
        <v>44</v>
      </c>
      <c r="V2" s="30" t="s">
        <v>45</v>
      </c>
      <c r="W2" s="30" t="s">
        <v>46</v>
      </c>
      <c r="X2" s="30" t="s">
        <v>47</v>
      </c>
      <c r="Y2" s="30" t="s">
        <v>48</v>
      </c>
      <c r="Z2" s="30" t="s">
        <v>49</v>
      </c>
      <c r="AA2" s="30" t="s">
        <v>50</v>
      </c>
    </row>
    <row r="3" spans="1:27" x14ac:dyDescent="0.2">
      <c r="A3" s="4" t="s">
        <v>12</v>
      </c>
      <c r="B3" s="31">
        <v>0.51199518170252567</v>
      </c>
      <c r="C3" s="31">
        <v>0.20622345473840573</v>
      </c>
      <c r="D3" s="31">
        <v>0.67376542385346416</v>
      </c>
      <c r="E3" s="31">
        <v>0.60811482176281706</v>
      </c>
      <c r="F3" s="29">
        <f>AVERAGE(Quantity!E3,Quantity!E17,Quantity!E20,Quantity!E32)/1000000</f>
        <v>2.4862985897872019</v>
      </c>
      <c r="G3" s="29">
        <f>AVERAGE(Quantity!F3,Quantity!F17,Quantity!F20,Quantity!F32)</f>
        <v>-12.925878019183873</v>
      </c>
      <c r="H3" s="29">
        <f>AVERAGE(Quantity!G3,Quantity!G17,Quantity!G20,Quantity!G32)</f>
        <v>-9.3009016311559929</v>
      </c>
      <c r="I3" s="29">
        <f>AVERAGE(Quantity!H3,Quantity!H17,Quantity!H20,Quantity!H32)</f>
        <v>-5.6318852061193647</v>
      </c>
      <c r="J3" s="29">
        <f>AVERAGE(Quantity!I3,Quantity!I17,Quantity!I20,Quantity!I32)</f>
        <v>-4.1818196397435683</v>
      </c>
      <c r="K3" s="29">
        <f>SUM(Quantity!J3,Quantity!J17,Quantity!J20,Quantity!J32)/1000000</f>
        <v>62.596317999999997</v>
      </c>
      <c r="L3" s="29">
        <f>SUM(Quantity!K3,Quantity!K17,Quantity!K20,Quantity!K32)/1000000</f>
        <v>107.989315</v>
      </c>
      <c r="M3" s="29">
        <f>SUM(Quantity!L3,Quantity!L17,Quantity!L20,Quantity!L32)/1000000</f>
        <v>173.46639999999999</v>
      </c>
      <c r="N3" s="29">
        <f>SUM(Quantity!M3,Quantity!M17,Quantity!M20,Quantity!M32)/1000000</f>
        <v>55.130648999999998</v>
      </c>
      <c r="O3" s="29">
        <f>SUM(Quantity!N3,Quantity!N17,Quantity!N20,Quantity!N32)/1000000</f>
        <v>5.6726452500000004</v>
      </c>
      <c r="P3" s="29">
        <f>SUM(Quantity!O3,Quantity!O17,Quantity!O20,Quantity!O32)/1000000</f>
        <v>14.582486749999999</v>
      </c>
      <c r="Q3" s="29">
        <f>SUM(Quantity!P3,Quantity!P17,Quantity!P20,Quantity!P32)/1000000</f>
        <v>0.52692025097656248</v>
      </c>
      <c r="R3" s="29">
        <f>SUM(Quantity!Q3,Quantity!Q17,Quantity!Q20,Quantity!Q32)/1000000</f>
        <v>8.2305658749999999</v>
      </c>
      <c r="S3" s="29">
        <f>SUM(Quantity!R3,Quantity!R17,Quantity!R20,Quantity!R32)/1000000</f>
        <v>3.5155065536499023E-5</v>
      </c>
      <c r="T3" s="29">
        <f>SUM(Quantity!S3,Quantity!S17,Quantity!S20,Quantity!S32)/1000000</f>
        <v>12.015395125</v>
      </c>
      <c r="U3" s="29">
        <f>SUM(Quantity!T3,Quantity!T17,Quantity!T20,Quantity!T32)</f>
        <v>2120.3661357164383</v>
      </c>
      <c r="V3" s="29">
        <f>SUM(Quantity!U3,Quantity!U17,Quantity!U20,Quantity!U32)</f>
        <v>105492.5146484375</v>
      </c>
      <c r="W3" s="29">
        <f>SUM(Quantity!V3,Quantity!V17,Quantity!V20,Quantity!V32)</f>
        <v>161358.3984375</v>
      </c>
      <c r="X3" s="29">
        <f>SUM(Quantity!W3,Quantity!W17,Quantity!W20,Quantity!W32)</f>
        <v>13.580194234848022</v>
      </c>
      <c r="Y3" s="29">
        <f>SUM(Quantity!X3,Quantity!X17,Quantity!X20,Quantity!X32)</f>
        <v>10.723643518984318</v>
      </c>
      <c r="Z3" s="29">
        <f>SUM(Quantity!Y3,Quantity!Y17,Quantity!Y20,Quantity!Y32)</f>
        <v>9309.7609958648682</v>
      </c>
      <c r="AA3" s="29">
        <f>SUM(Quantity!Z3,Quantity!Z17,Quantity!Z20,Quantity!Z32)</f>
        <v>1468607.28125</v>
      </c>
    </row>
    <row r="4" spans="1:27" x14ac:dyDescent="0.2">
      <c r="A4" s="4" t="s">
        <v>10</v>
      </c>
      <c r="B4" s="31">
        <v>0.51352995582821015</v>
      </c>
      <c r="C4" s="31">
        <v>0.33866550230663195</v>
      </c>
      <c r="D4" s="31">
        <v>0.98338227050783777</v>
      </c>
      <c r="E4" s="31">
        <v>0.19994975302555906</v>
      </c>
      <c r="F4" s="29">
        <f>AVERAGE(Quantity!E11)/1000000</f>
        <v>2.637672655342973</v>
      </c>
      <c r="G4" s="29">
        <f>AVERAGE(Quantity!F11)</f>
        <v>12.492308715468525</v>
      </c>
      <c r="H4" s="29">
        <f>AVERAGE(Quantity!G11)</f>
        <v>18.915871837225041</v>
      </c>
      <c r="I4" s="29">
        <f>AVERAGE(Quantity!H11)</f>
        <v>41.905363668819959</v>
      </c>
      <c r="J4" s="29">
        <f>AVERAGE(Quantity!I11)</f>
        <v>48.09081322495053</v>
      </c>
      <c r="K4" s="29">
        <f>SUM(Quantity!J11)/1000000</f>
        <v>103.965146</v>
      </c>
      <c r="L4" s="29">
        <f>SUM(Quantity!K11)/1000000</f>
        <v>140.276633</v>
      </c>
      <c r="M4" s="29">
        <f>SUM(Quantity!L11)/1000000</f>
        <v>220.92369099999999</v>
      </c>
      <c r="N4" s="29">
        <f>SUM(Quantity!M11)/1000000</f>
        <v>96.881696000000005</v>
      </c>
      <c r="O4" s="29">
        <f>SUM(Quantity!N11)/1000000</f>
        <v>25.605032000000001</v>
      </c>
      <c r="P4" s="29">
        <f>SUM(Quantity!O11)/1000000</f>
        <v>199.32856000000001</v>
      </c>
      <c r="Q4" s="29">
        <f>SUM(Quantity!P11)/1000000</f>
        <v>43.606164</v>
      </c>
      <c r="R4" s="29">
        <f>SUM(Quantity!Q11)/1000000</f>
        <v>50.703636000000003</v>
      </c>
      <c r="S4" s="29">
        <f>SUM(Quantity!R11)/1000000</f>
        <v>0.136879484375</v>
      </c>
      <c r="T4" s="29">
        <f>SUM(Quantity!S11)/1000000</f>
        <v>1.6744628749999999</v>
      </c>
      <c r="U4" s="29">
        <f>SUM(Quantity!T11)</f>
        <v>28836.1796875</v>
      </c>
      <c r="V4" s="29">
        <f>SUM(Quantity!U11)</f>
        <v>6479.931640625</v>
      </c>
      <c r="W4" s="29">
        <f>SUM(Quantity!V11)</f>
        <v>30138116</v>
      </c>
      <c r="X4" s="29">
        <f>SUM(Quantity!W11)</f>
        <v>3606.650634765625</v>
      </c>
      <c r="Y4" s="29">
        <f>SUM(Quantity!X11)</f>
        <v>75.018844604492188</v>
      </c>
      <c r="Z4" s="29">
        <f>SUM(Quantity!Y11)</f>
        <v>6891267.5</v>
      </c>
      <c r="AA4" s="29">
        <f>SUM(Quantity!Z11)</f>
        <v>1594704.875</v>
      </c>
    </row>
    <row r="5" spans="1:27" x14ac:dyDescent="0.2">
      <c r="A5" s="4" t="s">
        <v>31</v>
      </c>
      <c r="B5" s="31">
        <v>0.69657522579976294</v>
      </c>
      <c r="C5" s="31">
        <v>0.36919825152140179</v>
      </c>
      <c r="D5" s="31">
        <v>0.51945701727484683</v>
      </c>
      <c r="E5" s="31">
        <v>0.44195854508038052</v>
      </c>
      <c r="F5" s="29">
        <f>AVERAGE(Quantity!E12)/1000000</f>
        <v>0.88074364278318495</v>
      </c>
      <c r="G5" s="29">
        <f>AVERAGE(Quantity!F12)</f>
        <v>11.259595341596407</v>
      </c>
      <c r="H5" s="29">
        <f>AVERAGE(Quantity!G12)</f>
        <v>11.607762573620404</v>
      </c>
      <c r="I5" s="29">
        <f>AVERAGE(Quantity!H12)</f>
        <v>21.723610055122588</v>
      </c>
      <c r="J5" s="29">
        <f>AVERAGE(Quantity!I12)</f>
        <v>29.844590695686293</v>
      </c>
      <c r="K5" s="29">
        <f>SUM(Quantity!J12)/1000000</f>
        <v>0.86874300000000004</v>
      </c>
      <c r="L5" s="29">
        <f>SUM(Quantity!K12)/1000000</f>
        <v>1.3086979999999999</v>
      </c>
      <c r="M5" s="29">
        <f>SUM(Quantity!L12)/1000000</f>
        <v>1.9928250000000001</v>
      </c>
      <c r="N5" s="29">
        <f>SUM(Quantity!M12)/1000000</f>
        <v>0.93693000000000004</v>
      </c>
      <c r="O5" s="29">
        <f>SUM(Quantity!N12)/1000000</f>
        <v>0.50320575000000001</v>
      </c>
      <c r="P5" s="29">
        <f>SUM(Quantity!O12)/1000000</f>
        <v>0.34940334374999998</v>
      </c>
      <c r="Q5" s="29">
        <f>SUM(Quantity!P12)/1000000</f>
        <v>0.14074973437499999</v>
      </c>
      <c r="R5" s="29">
        <f>SUM(Quantity!Q12)/1000000</f>
        <v>4.7341597656249998E-2</v>
      </c>
      <c r="S5" s="29">
        <f>SUM(Quantity!R12)/1000000</f>
        <v>3.9697468749999999E-2</v>
      </c>
      <c r="T5" s="29">
        <f>SUM(Quantity!S12)/1000000</f>
        <v>3.0111988281250002E-2</v>
      </c>
      <c r="U5" s="29">
        <f>SUM(Quantity!T12)</f>
        <v>3.3806134015321732E-2</v>
      </c>
      <c r="V5" s="29">
        <f>SUM(Quantity!U12)</f>
        <v>66215.40625</v>
      </c>
      <c r="W5" s="29">
        <f>SUM(Quantity!V12)</f>
        <v>51184.6953125</v>
      </c>
      <c r="X5" s="29">
        <f>SUM(Quantity!W12)</f>
        <v>0.15527179837226868</v>
      </c>
      <c r="Y5" s="29">
        <f>SUM(Quantity!X12)</f>
        <v>982.0460205078125</v>
      </c>
      <c r="Z5" s="29">
        <f>SUM(Quantity!Y12)</f>
        <v>13889.5361328125</v>
      </c>
      <c r="AA5" s="29">
        <f>SUM(Quantity!Z12)</f>
        <v>10968.904296875</v>
      </c>
    </row>
    <row r="6" spans="1:27" x14ac:dyDescent="0.2">
      <c r="A6" s="5" t="s">
        <v>8</v>
      </c>
      <c r="B6" s="31">
        <v>0.76495753848655379</v>
      </c>
      <c r="C6" s="32">
        <v>0.34645334863134453</v>
      </c>
      <c r="D6" s="32">
        <v>0.75547131964046055</v>
      </c>
      <c r="E6" s="32">
        <v>0.67611610780362197</v>
      </c>
      <c r="F6" s="29">
        <f>AVERAGE(Quantity!E26)/1000000</f>
        <v>1.1479552447717356</v>
      </c>
      <c r="G6" s="29">
        <f>AVERAGE(Quantity!F26)</f>
        <v>8.4726954352524579</v>
      </c>
      <c r="H6" s="29">
        <f>AVERAGE(Quantity!G26)</f>
        <v>18.09061128661838</v>
      </c>
      <c r="I6" s="29">
        <f>AVERAGE(Quantity!H26)</f>
        <v>12.462531793799918</v>
      </c>
      <c r="J6" s="29">
        <f>AVERAGE(Quantity!I26)</f>
        <v>20.033958667296996</v>
      </c>
      <c r="K6" s="29">
        <f>SUM(Quantity!J26)/1000000</f>
        <v>8.9851050000000008</v>
      </c>
      <c r="L6" s="29">
        <f>SUM(Quantity!K26)/1000000</f>
        <v>12.769164</v>
      </c>
      <c r="M6" s="29">
        <f>SUM(Quantity!L26)/1000000</f>
        <v>20.949190000000002</v>
      </c>
      <c r="N6" s="29">
        <f>SUM(Quantity!M26)/1000000</f>
        <v>7.4899610000000001</v>
      </c>
      <c r="O6" s="29">
        <f>SUM(Quantity!N26)/1000000</f>
        <v>3.1964922499999999</v>
      </c>
      <c r="P6" s="29">
        <f>SUM(Quantity!O26)/1000000</f>
        <v>14.273091000000001</v>
      </c>
      <c r="Q6" s="29">
        <f>SUM(Quantity!P26)/1000000</f>
        <v>6.4753129999999999</v>
      </c>
      <c r="R6" s="29">
        <f>SUM(Quantity!Q26)/1000000</f>
        <v>1.93774365234375E-3</v>
      </c>
      <c r="S6" s="29">
        <f>SUM(Quantity!R26)/1000000</f>
        <v>2.4786147500000002</v>
      </c>
      <c r="T6" s="29">
        <f>SUM(Quantity!S26)/1000000</f>
        <v>1.27885322265625E-2</v>
      </c>
      <c r="U6" s="29">
        <f>SUM(Quantity!T26)</f>
        <v>205.73060607910156</v>
      </c>
      <c r="V6" s="29">
        <f>SUM(Quantity!U26)</f>
        <v>112696.9296875</v>
      </c>
      <c r="W6" s="29">
        <f>SUM(Quantity!V26)</f>
        <v>2749890.25</v>
      </c>
      <c r="X6" s="29">
        <f>SUM(Quantity!W26)</f>
        <v>30590.1484375</v>
      </c>
      <c r="Y6" s="29">
        <f>SUM(Quantity!X26)</f>
        <v>32545.9140625</v>
      </c>
      <c r="Z6" s="29">
        <f>SUM(Quantity!Y26)</f>
        <v>90962.375</v>
      </c>
      <c r="AA6" s="29">
        <f>SUM(Quantity!Z26)</f>
        <v>4.6477016061544418E-2</v>
      </c>
    </row>
    <row r="7" spans="1:27" x14ac:dyDescent="0.2">
      <c r="A7" s="4" t="s">
        <v>2</v>
      </c>
      <c r="B7" s="31">
        <v>0.6150186052118426</v>
      </c>
      <c r="C7" s="31">
        <v>0.54274201281366719</v>
      </c>
      <c r="D7" s="31">
        <v>0.6370904114146676</v>
      </c>
      <c r="E7" s="31">
        <v>0.62869032634076849</v>
      </c>
      <c r="F7" s="29">
        <f>AVERAGE(Quantity!E8,Quantity!E23,Quantity!E35,Quantity!E42:E44,Quantity!E27,Quantity!E13)/1000000</f>
        <v>1.2429804835060396</v>
      </c>
      <c r="G7" s="29">
        <f>AVERAGE(Quantity!F8,Quantity!F23,Quantity!F35,Quantity!F42:F44,Quantity!F27,Quantity!F13)</f>
        <v>11.516995676964257</v>
      </c>
      <c r="H7" s="29">
        <f>AVERAGE(Quantity!G8,Quantity!G23,Quantity!G35,Quantity!G42:G44,Quantity!G27,Quantity!G13)</f>
        <v>13.265649774632516</v>
      </c>
      <c r="I7" s="29">
        <f>AVERAGE(Quantity!H8,Quantity!H23,Quantity!H35,Quantity!H42:H44,Quantity!H27,Quantity!H13)</f>
        <v>19.446273731312257</v>
      </c>
      <c r="J7" s="29">
        <f>AVERAGE(Quantity!I8,Quantity!I23,Quantity!I35,Quantity!I42:I44,Quantity!I27,Quantity!I13)</f>
        <v>26.384561646484048</v>
      </c>
      <c r="K7" s="29">
        <f>SUM(Quantity!J8,Quantity!J23,Quantity!J35,Quantity!J42:J44,Quantity!J27,Quantity!J13)/1000000</f>
        <v>258.01848200000001</v>
      </c>
      <c r="L7" s="29">
        <f>SUM(Quantity!K8,Quantity!K23,Quantity!K35,Quantity!K42:K44,Quantity!K27,Quantity!K13)/1000000</f>
        <v>313.68383599999999</v>
      </c>
      <c r="M7" s="29">
        <f>SUM(Quantity!L8,Quantity!L23,Quantity!L35,Quantity!L42:L44,Quantity!L27,Quantity!L13)/1000000</f>
        <v>432.84786800000001</v>
      </c>
      <c r="N7" s="29">
        <f>SUM(Quantity!M8,Quantity!M23,Quantity!M35,Quantity!M42:M44,Quantity!M27,Quantity!M13)/1000000</f>
        <v>258.31043</v>
      </c>
      <c r="O7" s="29">
        <f>SUM(Quantity!N8,Quantity!N23,Quantity!N35,Quantity!N42:N44,Quantity!N27,Quantity!N13)/1000000</f>
        <v>72.868328828125001</v>
      </c>
      <c r="P7" s="29">
        <f>SUM(Quantity!O8,Quantity!O23,Quantity!O35,Quantity!O42:O44,Quantity!O27,Quantity!O13)/1000000</f>
        <v>2517.4782432812499</v>
      </c>
      <c r="Q7" s="29">
        <f>SUM(Quantity!P8,Quantity!P23,Quantity!P35,Quantity!P42:P44,Quantity!P27,Quantity!P13)/1000000</f>
        <v>575.37299472656252</v>
      </c>
      <c r="R7" s="29">
        <f>SUM(Quantity!Q8,Quantity!Q23,Quantity!Q35,Quantity!Q42:Q44,Quantity!Q27,Quantity!Q13)/1000000</f>
        <v>129.20376544531251</v>
      </c>
      <c r="S7" s="29">
        <f>SUM(Quantity!R8,Quantity!R23,Quantity!R35,Quantity!R42:R44,Quantity!R27,Quantity!R13)/1000000</f>
        <v>289.56896051562501</v>
      </c>
      <c r="T7" s="29">
        <f>SUM(Quantity!S8,Quantity!S23,Quantity!S35,Quantity!S42:S44,Quantity!S27,Quantity!S13)/1000000</f>
        <v>110.6701640390625</v>
      </c>
      <c r="U7" s="29">
        <f>SUM(Quantity!T8,Quantity!T23,Quantity!T35,Quantity!T42:T44,Quantity!T27,Quantity!T13)</f>
        <v>7018793.6710586548</v>
      </c>
      <c r="V7" s="29">
        <f>SUM(Quantity!U8,Quantity!U23,Quantity!U35,Quantity!U42:U44,Quantity!U27,Quantity!U13)</f>
        <v>32430248.17578125</v>
      </c>
      <c r="W7" s="29">
        <f>SUM(Quantity!V8,Quantity!V23,Quantity!V35,Quantity!V42:V44,Quantity!V27,Quantity!V13)</f>
        <v>95256354.830078125</v>
      </c>
      <c r="X7" s="29">
        <f>SUM(Quantity!W8,Quantity!W23,Quantity!W35,Quantity!W42:W44,Quantity!W27,Quantity!W13)</f>
        <v>209974.78137207031</v>
      </c>
      <c r="Y7" s="29">
        <f>SUM(Quantity!X8,Quantity!X23,Quantity!X35,Quantity!X42:X44,Quantity!X27,Quantity!X13)</f>
        <v>4872465.9541015625</v>
      </c>
      <c r="Z7" s="29">
        <f>SUM(Quantity!Y8,Quantity!Y23,Quantity!Y35,Quantity!Y42:Y44,Quantity!Y27,Quantity!Y13)</f>
        <v>17548563.298828125</v>
      </c>
      <c r="AA7" s="29">
        <f>SUM(Quantity!Z8,Quantity!Z23,Quantity!Z35,Quantity!Z42:Z44,Quantity!Z27,Quantity!Z13)</f>
        <v>42794612.75</v>
      </c>
    </row>
    <row r="8" spans="1:27" x14ac:dyDescent="0.2">
      <c r="A8" s="4" t="s">
        <v>27</v>
      </c>
      <c r="B8" s="31">
        <v>0.50060005230719695</v>
      </c>
      <c r="C8" s="31">
        <v>0.48825623956393005</v>
      </c>
      <c r="D8" s="31">
        <v>0.84800489010780078</v>
      </c>
      <c r="E8" s="31">
        <v>0.36553354403619004</v>
      </c>
      <c r="F8" s="29">
        <f>AVERAGE(Quantity!E16,Quantity!E25,Quantity!E22)/1000000</f>
        <v>2.8279363226549217</v>
      </c>
      <c r="G8" s="29">
        <f>AVERAGE(Quantity!F16,Quantity!F25,Quantity!F22)</f>
        <v>12.720844936658407</v>
      </c>
      <c r="H8" s="29">
        <f>AVERAGE(Quantity!G16,Quantity!G25,Quantity!G22)</f>
        <v>20.082765295314086</v>
      </c>
      <c r="I8" s="29">
        <f>AVERAGE(Quantity!H16,Quantity!H25,Quantity!H22)</f>
        <v>33.356372551183995</v>
      </c>
      <c r="J8" s="29">
        <f>AVERAGE(Quantity!I16,Quantity!I25,Quantity!I22)</f>
        <v>41.067691471716508</v>
      </c>
      <c r="K8" s="29">
        <f>SUM(Quantity!J16,Quantity!J25,Quantity!J22)/1000000</f>
        <v>523.028908</v>
      </c>
      <c r="L8" s="29">
        <f>SUM(Quantity!K16,Quantity!K25,Quantity!K22)/1000000</f>
        <v>743.05001300000004</v>
      </c>
      <c r="M8" s="29">
        <f>SUM(Quantity!L16,Quantity!L25,Quantity!L22)/1000000</f>
        <v>1228.494725</v>
      </c>
      <c r="N8" s="29">
        <f>SUM(Quantity!M16,Quantity!M25,Quantity!M22)/1000000</f>
        <v>520.66347199999996</v>
      </c>
      <c r="O8" s="29">
        <f>SUM(Quantity!N16,Quantity!N25,Quantity!N22)/1000000</f>
        <v>113.04505068749999</v>
      </c>
      <c r="P8" s="29">
        <f>SUM(Quantity!O16,Quantity!O25,Quantity!O22)/1000000</f>
        <v>169.999628</v>
      </c>
      <c r="Q8" s="29">
        <f>SUM(Quantity!P16,Quantity!P25,Quantity!P22)/1000000</f>
        <v>23.34374578125</v>
      </c>
      <c r="R8" s="29">
        <f>SUM(Quantity!Q16,Quantity!Q25,Quantity!Q22)/1000000</f>
        <v>78.902855210937503</v>
      </c>
      <c r="S8" s="29">
        <f>SUM(Quantity!R16,Quantity!R25,Quantity!R22)/1000000</f>
        <v>10.632440560546875</v>
      </c>
      <c r="T8" s="29">
        <f>SUM(Quantity!S16,Quantity!S25,Quantity!S22)/1000000</f>
        <v>16.282461083984376</v>
      </c>
      <c r="U8" s="29">
        <f>SUM(Quantity!T16,Quantity!T25,Quantity!T22)</f>
        <v>135793.5029296875</v>
      </c>
      <c r="V8" s="29">
        <f>SUM(Quantity!U16,Quantity!U25,Quantity!U22)</f>
        <v>4482603.04296875</v>
      </c>
      <c r="W8" s="29">
        <f>SUM(Quantity!V16,Quantity!V25,Quantity!V22)</f>
        <v>53253772.3125</v>
      </c>
      <c r="X8" s="29">
        <f>SUM(Quantity!W16,Quantity!W25,Quantity!W22)</f>
        <v>19549.588938951492</v>
      </c>
      <c r="Y8" s="29">
        <f>SUM(Quantity!X16,Quantity!X25,Quantity!X22)</f>
        <v>2681624.0871276855</v>
      </c>
      <c r="Z8" s="29">
        <f>SUM(Quantity!Y16,Quantity!Y25,Quantity!Y22)</f>
        <v>143223856.86932373</v>
      </c>
      <c r="AA8" s="29">
        <f>SUM(Quantity!Z16,Quantity!Z25,Quantity!Z22)</f>
        <v>48875692.613952637</v>
      </c>
    </row>
    <row r="9" spans="1:27" x14ac:dyDescent="0.2">
      <c r="A9" s="4" t="s">
        <v>25</v>
      </c>
      <c r="B9" s="31">
        <v>0.15616517568310082</v>
      </c>
      <c r="C9" s="31">
        <v>0.69293569478486017</v>
      </c>
      <c r="D9" s="31">
        <v>0.52440448731165523</v>
      </c>
      <c r="E9" s="31">
        <v>2.4066988282187049E-2</v>
      </c>
      <c r="F9" s="29">
        <f>AVERAGE(Quantity!E18,Quantity!E33)/1000000</f>
        <v>2.2561493864176581</v>
      </c>
      <c r="G9" s="29">
        <f>AVERAGE(Quantity!F18,Quantity!F33)</f>
        <v>8.190907799425009</v>
      </c>
      <c r="H9" s="29">
        <f>AVERAGE(Quantity!G18,Quantity!G33)</f>
        <v>9.5252911827889015</v>
      </c>
      <c r="I9" s="29">
        <f>AVERAGE(Quantity!H18,Quantity!H33)</f>
        <v>22.735578658997596</v>
      </c>
      <c r="J9" s="29">
        <f>AVERAGE(Quantity!I18,Quantity!I33)</f>
        <v>24.151422203735351</v>
      </c>
      <c r="K9" s="29">
        <f>SUM(Quantity!J18,Quantity!J33)/1000000</f>
        <v>2.7218290000000001</v>
      </c>
      <c r="L9" s="29">
        <f>SUM(Quantity!K18,Quantity!K33)/1000000</f>
        <v>3.6053929999999998</v>
      </c>
      <c r="M9" s="29">
        <f>SUM(Quantity!L18,Quantity!L33)/1000000</f>
        <v>5.6507149999999999</v>
      </c>
      <c r="N9" s="29">
        <f>SUM(Quantity!M18,Quantity!M33)/1000000</f>
        <v>2.6857410000000002</v>
      </c>
      <c r="O9" s="29">
        <f>SUM(Quantity!N18,Quantity!N33)/1000000</f>
        <v>0.14030835253906249</v>
      </c>
      <c r="P9" s="29">
        <f>SUM(Quantity!O18,Quantity!O33)/1000000</f>
        <v>0.27130629077148438</v>
      </c>
      <c r="Q9" s="29">
        <f>SUM(Quantity!P18,Quantity!P33)/1000000</f>
        <v>1.3476083240509032E-3</v>
      </c>
      <c r="R9" s="29">
        <f>SUM(Quantity!Q18,Quantity!Q33)/1000000</f>
        <v>0.85028753613281249</v>
      </c>
      <c r="S9" s="29">
        <f>SUM(Quantity!R18,Quantity!R33)/1000000</f>
        <v>4.8344963073730468E-5</v>
      </c>
      <c r="T9" s="29">
        <f>SUM(Quantity!S18,Quantity!S33)/1000000</f>
        <v>2.1992548291015623</v>
      </c>
      <c r="U9" s="29">
        <f>SUM(Quantity!T18,Quantity!T33)</f>
        <v>42108.41796875</v>
      </c>
      <c r="V9" s="29">
        <f>SUM(Quantity!U18,Quantity!U33)</f>
        <v>36340.199523925781</v>
      </c>
      <c r="W9" s="29">
        <f>SUM(Quantity!V18,Quantity!V33)</f>
        <v>1984.6761169433594</v>
      </c>
      <c r="X9" s="29">
        <f>SUM(Quantity!W18,Quantity!W33)</f>
        <v>4.926483154296875</v>
      </c>
      <c r="Y9" s="29">
        <f>SUM(Quantity!X18,Quantity!X33)</f>
        <v>4006.8027725219727</v>
      </c>
      <c r="Z9" s="29">
        <f>SUM(Quantity!Y18,Quantity!Y33)</f>
        <v>91095.47705078125</v>
      </c>
      <c r="AA9" s="29">
        <f>SUM(Quantity!Z18,Quantity!Z33)</f>
        <v>312948.56518554688</v>
      </c>
    </row>
    <row r="10" spans="1:27" x14ac:dyDescent="0.2">
      <c r="A10" s="4" t="s">
        <v>19</v>
      </c>
      <c r="B10" s="31">
        <v>0.24848823619808905</v>
      </c>
      <c r="C10" s="31">
        <v>0.36928511368724148</v>
      </c>
      <c r="D10" s="31">
        <v>0.32630688423702808</v>
      </c>
      <c r="E10" s="31">
        <v>0.35499512892015656</v>
      </c>
      <c r="F10" s="29">
        <f>AVERAGE(Quantity!E4,Quantity!E9,Quantity!E38)/1000000</f>
        <v>2.1237408184621316</v>
      </c>
      <c r="G10" s="29">
        <f>AVERAGE(Quantity!F4,Quantity!F9,Quantity!F38)</f>
        <v>-3.9956628947684241</v>
      </c>
      <c r="H10" s="29">
        <f>AVERAGE(Quantity!G4,Quantity!G9,Quantity!G38)</f>
        <v>-3.5746265472696028</v>
      </c>
      <c r="I10" s="29">
        <f>AVERAGE(Quantity!H4,Quantity!H9,Quantity!H38)</f>
        <v>-8.2209924423040039</v>
      </c>
      <c r="J10" s="29">
        <f>AVERAGE(Quantity!I4,Quantity!I9,Quantity!I38)</f>
        <v>-5.8996002108399876</v>
      </c>
      <c r="K10" s="29">
        <f>SUM(Quantity!J4,Quantity!J9,Quantity!J38)/1000000</f>
        <v>4.8893430000000002</v>
      </c>
      <c r="L10" s="29">
        <f>SUM(Quantity!K4,Quantity!K9,Quantity!K38)/1000000</f>
        <v>6.262359</v>
      </c>
      <c r="M10" s="29">
        <f>SUM(Quantity!L4,Quantity!L9,Quantity!L38)/1000000</f>
        <v>8.2682859999999998</v>
      </c>
      <c r="N10" s="29">
        <f>SUM(Quantity!M4,Quantity!M9,Quantity!M38)/1000000</f>
        <v>4.8954199999999997</v>
      </c>
      <c r="O10" s="29">
        <f>SUM(Quantity!N4,Quantity!N9,Quantity!N38)/1000000</f>
        <v>2.8206176875</v>
      </c>
      <c r="P10" s="29">
        <f>SUM(Quantity!O4,Quantity!O9,Quantity!O38)/1000000</f>
        <v>14.191510125000001</v>
      </c>
      <c r="Q10" s="29">
        <f>SUM(Quantity!P4,Quantity!P9,Quantity!P38)/1000000</f>
        <v>0.52062276953124997</v>
      </c>
      <c r="R10" s="29">
        <f>SUM(Quantity!Q4,Quantity!Q9,Quantity!Q38)/1000000</f>
        <v>1.4203002773437501</v>
      </c>
      <c r="S10" s="29">
        <f>SUM(Quantity!R4,Quantity!R9,Quantity!R38)/1000000</f>
        <v>0.30912061425781251</v>
      </c>
      <c r="T10" s="29">
        <f>SUM(Quantity!S4,Quantity!S9,Quantity!S38)/1000000</f>
        <v>7.6110534374999999</v>
      </c>
      <c r="U10" s="29">
        <f>SUM(Quantity!T4,Quantity!T9,Quantity!T38)</f>
        <v>40083.722839355469</v>
      </c>
      <c r="V10" s="29">
        <f>SUM(Quantity!U4,Quantity!U9,Quantity!U38)</f>
        <v>205446.078125</v>
      </c>
      <c r="W10" s="29">
        <f>SUM(Quantity!V4,Quantity!V9,Quantity!V38)</f>
        <v>211222.087890625</v>
      </c>
      <c r="X10" s="29">
        <f>SUM(Quantity!W4,Quantity!W9,Quantity!W38)</f>
        <v>611.79253959655762</v>
      </c>
      <c r="Y10" s="29">
        <f>SUM(Quantity!X4,Quantity!X9,Quantity!X38)</f>
        <v>996.00471305847168</v>
      </c>
      <c r="Z10" s="29">
        <f>SUM(Quantity!Y4,Quantity!Y9,Quantity!Y38)</f>
        <v>0</v>
      </c>
      <c r="AA10" s="29">
        <f>SUM(Quantity!Z4,Quantity!Z9,Quantity!Z38)</f>
        <v>36395.9130859375</v>
      </c>
    </row>
    <row r="11" spans="1:27" x14ac:dyDescent="0.2">
      <c r="A11" s="4" t="s">
        <v>21</v>
      </c>
      <c r="B11" s="31">
        <v>0.77384069443289072</v>
      </c>
      <c r="C11" s="31">
        <v>0.52776745230067845</v>
      </c>
      <c r="D11" s="31">
        <v>0.63069545021843376</v>
      </c>
      <c r="E11" s="31">
        <v>0.7102985845460541</v>
      </c>
      <c r="F11" s="29">
        <f>AVERAGE(Quantity!E39,Quantity!E10)/1000000</f>
        <v>0.17875219616663199</v>
      </c>
      <c r="G11" s="29">
        <f>AVERAGE(Quantity!F39,Quantity!F10)</f>
        <v>2.2900059875124934</v>
      </c>
      <c r="H11" s="29">
        <f>AVERAGE(Quantity!G39,Quantity!G10)</f>
        <v>7.5140496514281692</v>
      </c>
      <c r="I11" s="29">
        <f>AVERAGE(Quantity!H39,Quantity!H10)</f>
        <v>8.0943864248545694</v>
      </c>
      <c r="J11" s="29">
        <f>AVERAGE(Quantity!I39,Quantity!I10)</f>
        <v>10.927199637393441</v>
      </c>
      <c r="K11" s="29">
        <f>SUM(Quantity!J39,Quantity!J10)/1000000</f>
        <v>2.0657939999999999</v>
      </c>
      <c r="L11" s="29">
        <f>SUM(Quantity!K39,Quantity!K10)/1000000</f>
        <v>3.0866479999999998</v>
      </c>
      <c r="M11" s="29">
        <f>SUM(Quantity!L39,Quantity!L10)/1000000</f>
        <v>5.8012689999999996</v>
      </c>
      <c r="N11" s="29">
        <f>SUM(Quantity!M39,Quantity!M10)/1000000</f>
        <v>1.584654</v>
      </c>
      <c r="O11" s="29">
        <f>SUM(Quantity!N39,Quantity!N10)/1000000</f>
        <v>1.180983234375</v>
      </c>
      <c r="P11" s="29">
        <f>SUM(Quantity!O39,Quantity!O10)/1000000</f>
        <v>2.8505099843749999</v>
      </c>
      <c r="Q11" s="29">
        <f>SUM(Quantity!P39,Quantity!P10)/1000000</f>
        <v>0.13398202148437499</v>
      </c>
      <c r="R11" s="29">
        <f>SUM(Quantity!Q39,Quantity!Q10)/1000000</f>
        <v>0.96541199804687505</v>
      </c>
      <c r="S11" s="29">
        <f>SUM(Quantity!R39,Quantity!R10)/1000000</f>
        <v>2.1292580078125001E-2</v>
      </c>
      <c r="T11" s="29">
        <f>SUM(Quantity!S39,Quantity!S10)/1000000</f>
        <v>2.9216805625000002</v>
      </c>
      <c r="U11" s="29">
        <f>SUM(Quantity!T39,Quantity!T10)</f>
        <v>56498.610778808594</v>
      </c>
      <c r="V11" s="29">
        <f>SUM(Quantity!U39,Quantity!U10)</f>
        <v>190467.36572265625</v>
      </c>
      <c r="W11" s="29">
        <f>SUM(Quantity!V39,Quantity!V10)</f>
        <v>9788.6022033691406</v>
      </c>
      <c r="X11" s="29">
        <f>SUM(Quantity!W39,Quantity!W10)</f>
        <v>5710.3075332641602</v>
      </c>
      <c r="Y11" s="29">
        <f>SUM(Quantity!X39,Quantity!X10)</f>
        <v>42.868187427520752</v>
      </c>
      <c r="Z11" s="29">
        <f>SUM(Quantity!Y39,Quantity!Y10)</f>
        <v>0</v>
      </c>
      <c r="AA11" s="29">
        <f>SUM(Quantity!Z39,Quantity!Z10)</f>
        <v>697335.693359375</v>
      </c>
    </row>
    <row r="12" spans="1:27" x14ac:dyDescent="0.2">
      <c r="A12" s="5" t="s">
        <v>5</v>
      </c>
      <c r="B12" s="31">
        <v>0.48145885569751518</v>
      </c>
      <c r="C12" s="32">
        <v>0.35722215426043608</v>
      </c>
      <c r="D12" s="32">
        <v>0.74225001174220118</v>
      </c>
      <c r="E12" s="32">
        <v>0.19307548084016793</v>
      </c>
      <c r="F12" s="29">
        <f>AVERAGE(Quantity!E28)/1000000</f>
        <v>0.90351837313516248</v>
      </c>
      <c r="G12" s="29">
        <f>AVERAGE(Quantity!F28)</f>
        <v>13.290613935008903</v>
      </c>
      <c r="H12" s="29">
        <f>AVERAGE(Quantity!G28)</f>
        <v>12.438625286411868</v>
      </c>
      <c r="I12" s="29">
        <f>AVERAGE(Quantity!H28)</f>
        <v>10.32536215733772</v>
      </c>
      <c r="J12" s="29">
        <f>AVERAGE(Quantity!I28)</f>
        <v>20.507058268384721</v>
      </c>
      <c r="K12" s="29">
        <f>SUM(Quantity!J28)/1000000</f>
        <v>4.9395210000000001</v>
      </c>
      <c r="L12" s="29">
        <f>SUM(Quantity!K28)/1000000</f>
        <v>7.2110989999999999</v>
      </c>
      <c r="M12" s="29">
        <f>SUM(Quantity!L28)/1000000</f>
        <v>11.882996</v>
      </c>
      <c r="N12" s="29">
        <f>SUM(Quantity!M28)/1000000</f>
        <v>4.4478090000000003</v>
      </c>
      <c r="O12" s="29">
        <f>SUM(Quantity!N28)/1000000</f>
        <v>1.4032861249999999</v>
      </c>
      <c r="P12" s="29">
        <f>SUM(Quantity!O28)/1000000</f>
        <v>22.624244000000001</v>
      </c>
      <c r="Q12" s="29">
        <f>SUM(Quantity!P28)/1000000</f>
        <v>3.4240832499999998</v>
      </c>
      <c r="R12" s="29">
        <f>SUM(Quantity!Q28)/1000000</f>
        <v>0.21879046874999999</v>
      </c>
      <c r="S12" s="29">
        <f>SUM(Quantity!R28)/1000000</f>
        <v>2.0400002499999998</v>
      </c>
      <c r="T12" s="29">
        <f>SUM(Quantity!S28)/1000000</f>
        <v>2.1199619140625001E-2</v>
      </c>
      <c r="U12" s="29">
        <f>SUM(Quantity!T28)</f>
        <v>10453.373046875</v>
      </c>
      <c r="V12" s="29">
        <f>SUM(Quantity!U28)</f>
        <v>86025.453125</v>
      </c>
      <c r="W12" s="29">
        <f>SUM(Quantity!V28)</f>
        <v>1788046</v>
      </c>
      <c r="X12" s="29">
        <f>SUM(Quantity!W28)</f>
        <v>2402.577392578125</v>
      </c>
      <c r="Y12" s="29">
        <f>SUM(Quantity!X28)</f>
        <v>2859.990234375</v>
      </c>
      <c r="Z12" s="29">
        <f>SUM(Quantity!Y28)</f>
        <v>176141.65625</v>
      </c>
      <c r="AA12" s="29">
        <f>SUM(Quantity!Z28)</f>
        <v>3.5297584533691406</v>
      </c>
    </row>
    <row r="13" spans="1:27" x14ac:dyDescent="0.2">
      <c r="A13" s="4" t="s">
        <v>4</v>
      </c>
      <c r="B13" s="31">
        <v>0.70288075747179402</v>
      </c>
      <c r="C13" s="31">
        <v>0.40096195398784068</v>
      </c>
      <c r="D13" s="31">
        <v>0.73470024239503595</v>
      </c>
      <c r="E13" s="31">
        <v>0.66016801410235315</v>
      </c>
      <c r="F13" s="29">
        <f>AVERAGE(Quantity!E24,Quantity!E29,Quantity!E36,Quantity!E14)/1000000</f>
        <v>1.528920479639682</v>
      </c>
      <c r="G13" s="29">
        <f>AVERAGE(Quantity!F24,Quantity!F29,Quantity!F36,Quantity!F14)</f>
        <v>11.224992739104993</v>
      </c>
      <c r="H13" s="29">
        <f>AVERAGE(Quantity!G24,Quantity!G29,Quantity!G36,Quantity!G14)</f>
        <v>15.408357265011597</v>
      </c>
      <c r="I13" s="29">
        <f>AVERAGE(Quantity!H24,Quantity!H29,Quantity!H36,Quantity!H14)</f>
        <v>23.186863131721822</v>
      </c>
      <c r="J13" s="29">
        <f>AVERAGE(Quantity!I24,Quantity!I29,Quantity!I36,Quantity!I14)</f>
        <v>36.726545122710306</v>
      </c>
      <c r="K13" s="29">
        <f>SUM(Quantity!J24,Quantity!J29,Quantity!J36,Quantity!J14)/1000000</f>
        <v>12.720748</v>
      </c>
      <c r="L13" s="29">
        <f>SUM(Quantity!K24,Quantity!K29,Quantity!K36,Quantity!K14)/1000000</f>
        <v>18.050001999999999</v>
      </c>
      <c r="M13" s="29">
        <f>SUM(Quantity!L24,Quantity!L29,Quantity!L36,Quantity!L14)/1000000</f>
        <v>29.263359999999999</v>
      </c>
      <c r="N13" s="29">
        <f>SUM(Quantity!M24,Quantity!M29,Quantity!M36,Quantity!M14)/1000000</f>
        <v>11.694451000000001</v>
      </c>
      <c r="O13" s="29">
        <f>SUM(Quantity!N24,Quantity!N29,Quantity!N36,Quantity!N14)/1000000</f>
        <v>10.529678078308105</v>
      </c>
      <c r="P13" s="29">
        <f>SUM(Quantity!O24,Quantity!O29,Quantity!O36,Quantity!O14)/1000000</f>
        <v>66.271911962890627</v>
      </c>
      <c r="Q13" s="29">
        <f>SUM(Quantity!P24,Quantity!P29,Quantity!P36,Quantity!P14)/1000000</f>
        <v>2.5832029650268553</v>
      </c>
      <c r="R13" s="29">
        <f>SUM(Quantity!Q24,Quantity!Q29,Quantity!Q36,Quantity!Q14)/1000000</f>
        <v>2.1310393002014161</v>
      </c>
      <c r="S13" s="29">
        <f>SUM(Quantity!R24,Quantity!R29,Quantity!R36,Quantity!R14)/1000000</f>
        <v>5.1308271372070315</v>
      </c>
      <c r="T13" s="29">
        <f>SUM(Quantity!S24,Quantity!S29,Quantity!S36,Quantity!S14)/1000000</f>
        <v>0.70742248551130293</v>
      </c>
      <c r="U13" s="29">
        <f>SUM(Quantity!T24,Quantity!T29,Quantity!T36,Quantity!T14)</f>
        <v>95798.623989105225</v>
      </c>
      <c r="V13" s="29">
        <f>SUM(Quantity!U24,Quantity!U29,Quantity!U36,Quantity!U14)</f>
        <v>362355.80041503906</v>
      </c>
      <c r="W13" s="29">
        <f>SUM(Quantity!V24,Quantity!V29,Quantity!V36,Quantity!V14)</f>
        <v>7271603.2543945313</v>
      </c>
      <c r="X13" s="29">
        <f>SUM(Quantity!W24,Quantity!W29,Quantity!W36,Quantity!W14)</f>
        <v>19518.575655937195</v>
      </c>
      <c r="Y13" s="29">
        <f>SUM(Quantity!X24,Quantity!X29,Quantity!X36,Quantity!X14)</f>
        <v>76825.487277984619</v>
      </c>
      <c r="Z13" s="29">
        <f>SUM(Quantity!Y24,Quantity!Y29,Quantity!Y36,Quantity!Y14)</f>
        <v>3833906.3565139771</v>
      </c>
      <c r="AA13" s="29">
        <f>SUM(Quantity!Z24,Quantity!Z29,Quantity!Z36,Quantity!Z14)</f>
        <v>74044.995691299438</v>
      </c>
    </row>
    <row r="14" spans="1:27" x14ac:dyDescent="0.2">
      <c r="A14" s="4" t="s">
        <v>32</v>
      </c>
      <c r="B14" s="31">
        <v>0.7104978797775916</v>
      </c>
      <c r="C14" s="31">
        <v>0.42475044113715393</v>
      </c>
      <c r="D14" s="31">
        <v>0.75452180101105493</v>
      </c>
      <c r="E14" s="31">
        <v>0.597174441287602</v>
      </c>
      <c r="F14" s="29">
        <f>AVERAGE(Quantity!E15)/1000000</f>
        <v>2.2294501152333912</v>
      </c>
      <c r="G14" s="29">
        <f>AVERAGE(Quantity!F15)</f>
        <v>20.676919240945313</v>
      </c>
      <c r="H14" s="29">
        <f>AVERAGE(Quantity!G15)</f>
        <v>22.466496246728354</v>
      </c>
      <c r="I14" s="29">
        <f>AVERAGE(Quantity!H15)</f>
        <v>30.651203860241488</v>
      </c>
      <c r="J14" s="29">
        <f>AVERAGE(Quantity!I15)</f>
        <v>44.00332358590331</v>
      </c>
      <c r="K14" s="29">
        <f>SUM(Quantity!J15)/1000000</f>
        <v>36.431401000000001</v>
      </c>
      <c r="L14" s="29">
        <f>SUM(Quantity!K15)/1000000</f>
        <v>51.763964999999999</v>
      </c>
      <c r="M14" s="29">
        <f>SUM(Quantity!L15)/1000000</f>
        <v>94.092599000000007</v>
      </c>
      <c r="N14" s="29">
        <f>SUM(Quantity!M15)/1000000</f>
        <v>35.243045000000002</v>
      </c>
      <c r="O14" s="29">
        <f>SUM(Quantity!N15)/1000000</f>
        <v>9.2784440000000004</v>
      </c>
      <c r="P14" s="29">
        <f>SUM(Quantity!O15)/1000000</f>
        <v>30.817266</v>
      </c>
      <c r="Q14" s="29">
        <f>SUM(Quantity!P15)/1000000</f>
        <v>0.51154790625000002</v>
      </c>
      <c r="R14" s="29">
        <f>SUM(Quantity!Q15)/1000000</f>
        <v>9.7663899999999995</v>
      </c>
      <c r="S14" s="29">
        <f>SUM(Quantity!R15)/1000000</f>
        <v>1.1668963750000001</v>
      </c>
      <c r="T14" s="29">
        <f>SUM(Quantity!S15)/1000000</f>
        <v>1.07515275</v>
      </c>
      <c r="U14" s="29">
        <f>SUM(Quantity!T15)</f>
        <v>729.486083984375</v>
      </c>
      <c r="V14" s="29">
        <f>SUM(Quantity!U15)</f>
        <v>1438621.125</v>
      </c>
      <c r="W14" s="29">
        <f>SUM(Quantity!V15)</f>
        <v>4061307.25</v>
      </c>
      <c r="X14" s="29">
        <f>SUM(Quantity!W15)</f>
        <v>7.1134522557258606E-2</v>
      </c>
      <c r="Y14" s="29">
        <f>SUM(Quantity!X15)</f>
        <v>16922.580078125</v>
      </c>
      <c r="Z14" s="29">
        <f>SUM(Quantity!Y15)</f>
        <v>2064598.125</v>
      </c>
      <c r="AA14" s="29">
        <f>SUM(Quantity!Z15)</f>
        <v>1140188.625</v>
      </c>
    </row>
    <row r="15" spans="1:27" x14ac:dyDescent="0.2">
      <c r="A15" s="4" t="s">
        <v>11</v>
      </c>
      <c r="B15" s="31">
        <v>0.53018888162130162</v>
      </c>
      <c r="C15" s="31">
        <v>0.70170349456328829</v>
      </c>
      <c r="D15" s="31">
        <v>0.78575647712811314</v>
      </c>
      <c r="E15" s="31">
        <v>0.48911879151084048</v>
      </c>
      <c r="F15" s="29">
        <f>AVERAGE(Quantity!E19,Quantity!E21)/1000000</f>
        <v>2.8157662944542126</v>
      </c>
      <c r="G15" s="29">
        <f>AVERAGE(Quantity!F19,Quantity!F21)</f>
        <v>4.0029047180606163</v>
      </c>
      <c r="H15" s="29">
        <f>AVERAGE(Quantity!G19,Quantity!G21)</f>
        <v>8.3000776771783755</v>
      </c>
      <c r="I15" s="29">
        <f>AVERAGE(Quantity!H19,Quantity!H21)</f>
        <v>18.147818443979567</v>
      </c>
      <c r="J15" s="29">
        <f>AVERAGE(Quantity!I19,Quantity!I21)</f>
        <v>27.904208634533333</v>
      </c>
      <c r="K15" s="29">
        <f>SUM(Quantity!J19,Quantity!J21)/1000000</f>
        <v>183.31392299999999</v>
      </c>
      <c r="L15" s="29">
        <f>SUM(Quantity!K19,Quantity!K21)/1000000</f>
        <v>283.224807</v>
      </c>
      <c r="M15" s="29">
        <f>SUM(Quantity!L19,Quantity!L21)/1000000</f>
        <v>492.62045899999998</v>
      </c>
      <c r="N15" s="29">
        <f>SUM(Quantity!M19,Quantity!M21)/1000000</f>
        <v>174.65445299999999</v>
      </c>
      <c r="O15" s="29">
        <f>SUM(Quantity!N19,Quantity!N21)/1000000</f>
        <v>38.906394902343749</v>
      </c>
      <c r="P15" s="29">
        <f>SUM(Quantity!O19,Quantity!O21)/1000000</f>
        <v>294.22502962499999</v>
      </c>
      <c r="Q15" s="29">
        <f>SUM(Quantity!P19,Quantity!P21)/1000000</f>
        <v>4.4969483085937503</v>
      </c>
      <c r="R15" s="29">
        <f>SUM(Quantity!Q19,Quantity!Q21)/1000000</f>
        <v>61.886849218750001</v>
      </c>
      <c r="S15" s="29">
        <f>SUM(Quantity!R19,Quantity!R21)/1000000</f>
        <v>0.13906175000000001</v>
      </c>
      <c r="T15" s="29">
        <f>SUM(Quantity!S19,Quantity!S21)/1000000</f>
        <v>28.478271656250001</v>
      </c>
      <c r="U15" s="29">
        <f>SUM(Quantity!T19,Quantity!T21)</f>
        <v>4783383.3195343018</v>
      </c>
      <c r="V15" s="29">
        <f>SUM(Quantity!U19,Quantity!U21)</f>
        <v>1547925.3509674072</v>
      </c>
      <c r="W15" s="29">
        <f>SUM(Quantity!V19,Quantity!V21)</f>
        <v>6145451.8515625</v>
      </c>
      <c r="X15" s="29">
        <f>SUM(Quantity!W19,Quantity!W21)</f>
        <v>0</v>
      </c>
      <c r="Y15" s="29">
        <f>SUM(Quantity!X19,Quantity!X21)</f>
        <v>8602.6123399734497</v>
      </c>
      <c r="Z15" s="29">
        <f>SUM(Quantity!Y19,Quantity!Y21)</f>
        <v>44641737.542770386</v>
      </c>
      <c r="AA15" s="29">
        <f>SUM(Quantity!Z19,Quantity!Z21)</f>
        <v>17296222.524414063</v>
      </c>
    </row>
    <row r="16" spans="1:27" x14ac:dyDescent="0.2">
      <c r="A16" s="4" t="s">
        <v>13</v>
      </c>
      <c r="B16" s="31">
        <v>0.63751941765145348</v>
      </c>
      <c r="C16" s="31">
        <v>0.48484040969534614</v>
      </c>
      <c r="D16" s="31">
        <v>0.4638898967883649</v>
      </c>
      <c r="E16" s="31">
        <v>0.74071978020823381</v>
      </c>
      <c r="F16" s="29">
        <f>AVERAGE(Quantity!E5,Quantity!E40)/1000000</f>
        <v>2.6203775359887556</v>
      </c>
      <c r="G16" s="29">
        <f>AVERAGE(Quantity!F5,Quantity!F40)</f>
        <v>2.0070210458528788</v>
      </c>
      <c r="H16" s="29">
        <f>AVERAGE(Quantity!G5,Quantity!G40)</f>
        <v>3.3159993902469553</v>
      </c>
      <c r="I16" s="29">
        <f>AVERAGE(Quantity!H5,Quantity!H40)</f>
        <v>13.109810419252518</v>
      </c>
      <c r="J16" s="29">
        <f>AVERAGE(Quantity!I5,Quantity!I40)</f>
        <v>14.929127967137203</v>
      </c>
      <c r="K16" s="29">
        <f>SUM(Quantity!J5,Quantity!J40)/1000000</f>
        <v>5.077115</v>
      </c>
      <c r="L16" s="29">
        <f>SUM(Quantity!K5,Quantity!K40)/1000000</f>
        <v>7.3671410000000002</v>
      </c>
      <c r="M16" s="29">
        <f>SUM(Quantity!L5,Quantity!L40)/1000000</f>
        <v>14.384239000000001</v>
      </c>
      <c r="N16" s="29">
        <f>SUM(Quantity!M5,Quantity!M40)/1000000</f>
        <v>2.6679089999999999</v>
      </c>
      <c r="O16" s="29">
        <f>SUM(Quantity!N5,Quantity!N40)/1000000</f>
        <v>2.0847177499999998</v>
      </c>
      <c r="P16" s="29">
        <f>SUM(Quantity!O5,Quantity!O40)/1000000</f>
        <v>3.6164879375000001</v>
      </c>
      <c r="Q16" s="29">
        <f>SUM(Quantity!P5,Quantity!P40)/1000000</f>
        <v>6.2800046875000001E-2</v>
      </c>
      <c r="R16" s="29">
        <f>SUM(Quantity!Q5,Quantity!Q40)/1000000</f>
        <v>1.7213700624999999</v>
      </c>
      <c r="S16" s="29">
        <f>SUM(Quantity!R5,Quantity!R40)/1000000</f>
        <v>2.3599491577148439E-3</v>
      </c>
      <c r="T16" s="29">
        <f>SUM(Quantity!S5,Quantity!S40)/1000000</f>
        <v>2.8547980625</v>
      </c>
      <c r="U16" s="29">
        <f>SUM(Quantity!T5,Quantity!T40)</f>
        <v>401295.609375</v>
      </c>
      <c r="V16" s="29">
        <f>SUM(Quantity!U5,Quantity!U40)</f>
        <v>48754.88671875</v>
      </c>
      <c r="W16" s="29">
        <f>SUM(Quantity!V5,Quantity!V40)</f>
        <v>51162.849609375</v>
      </c>
      <c r="X16" s="29">
        <f>SUM(Quantity!W5,Quantity!W40)</f>
        <v>3319.0802001953125</v>
      </c>
      <c r="Y16" s="29">
        <f>SUM(Quantity!X5,Quantity!X40)</f>
        <v>14.51683521270752</v>
      </c>
      <c r="Z16" s="29">
        <f>SUM(Quantity!Y5,Quantity!Y40)</f>
        <v>0</v>
      </c>
      <c r="AA16" s="29">
        <f>SUM(Quantity!Z5,Quantity!Z40)</f>
        <v>459376.578125</v>
      </c>
    </row>
    <row r="17" spans="1:27" x14ac:dyDescent="0.2">
      <c r="A17" s="5" t="s">
        <v>6</v>
      </c>
      <c r="B17" s="31">
        <v>0.47431871569000483</v>
      </c>
      <c r="C17" s="32">
        <v>0.364255064817679</v>
      </c>
      <c r="D17" s="32">
        <v>0.81536309573232324</v>
      </c>
      <c r="E17" s="32">
        <v>0.3260286672465928</v>
      </c>
      <c r="F17" s="29">
        <f>AVERAGE(Quantity!E30,Quantity!E37)/1000000</f>
        <v>1.0468301369987785</v>
      </c>
      <c r="G17" s="29">
        <f>AVERAGE(Quantity!F30,Quantity!F37)</f>
        <v>11.214431215773244</v>
      </c>
      <c r="H17" s="29">
        <f>AVERAGE(Quantity!G30,Quantity!G37)</f>
        <v>17.979703122560998</v>
      </c>
      <c r="I17" s="29">
        <f>AVERAGE(Quantity!H30,Quantity!H37)</f>
        <v>16.605971316750246</v>
      </c>
      <c r="J17" s="29">
        <f>AVERAGE(Quantity!I30,Quantity!I37)</f>
        <v>30.796790828573322</v>
      </c>
      <c r="K17" s="29">
        <f>SUM(Quantity!J30,Quantity!J37)/1000000</f>
        <v>13.896277</v>
      </c>
      <c r="L17" s="29">
        <f>SUM(Quantity!K30,Quantity!K37)/1000000</f>
        <v>18.892994000000002</v>
      </c>
      <c r="M17" s="29">
        <f>SUM(Quantity!L30,Quantity!L37)/1000000</f>
        <v>29.788254999999999</v>
      </c>
      <c r="N17" s="29">
        <f>SUM(Quantity!M30,Quantity!M37)/1000000</f>
        <v>14.853526</v>
      </c>
      <c r="O17" s="29">
        <f>SUM(Quantity!N30,Quantity!N37)/1000000</f>
        <v>3.4288643769531251</v>
      </c>
      <c r="P17" s="29">
        <f>SUM(Quantity!O30,Quantity!O37)/1000000</f>
        <v>94.443898312499996</v>
      </c>
      <c r="Q17" s="29">
        <f>SUM(Quantity!P30,Quantity!P37)/1000000</f>
        <v>4.5423735410156247</v>
      </c>
      <c r="R17" s="29">
        <f>SUM(Quantity!Q30,Quantity!Q37)/1000000</f>
        <v>1.3578763458251953E-2</v>
      </c>
      <c r="S17" s="29">
        <f>SUM(Quantity!R30,Quantity!R37)/1000000</f>
        <v>2.1980478310546876</v>
      </c>
      <c r="T17" s="29">
        <f>SUM(Quantity!S30,Quantity!S37)/1000000</f>
        <v>1.8157354965209962E-3</v>
      </c>
      <c r="U17" s="29">
        <f>SUM(Quantity!T30,Quantity!T37)</f>
        <v>10478.572570800781</v>
      </c>
      <c r="V17" s="29">
        <f>SUM(Quantity!U30,Quantity!U37)</f>
        <v>1489535.6203613281</v>
      </c>
      <c r="W17" s="29">
        <f>SUM(Quantity!V30,Quantity!V37)</f>
        <v>10362428.322265625</v>
      </c>
      <c r="X17" s="29">
        <f>SUM(Quantity!W30,Quantity!W37)</f>
        <v>1201298.2517089844</v>
      </c>
      <c r="Y17" s="29">
        <f>SUM(Quantity!X30,Quantity!X37)</f>
        <v>88699.978515625</v>
      </c>
      <c r="Z17" s="29">
        <f>SUM(Quantity!Y30,Quantity!Y37)</f>
        <v>24683147.3125</v>
      </c>
      <c r="AA17" s="29">
        <f>SUM(Quantity!Z30,Quantity!Z37)</f>
        <v>379.1808009147644</v>
      </c>
    </row>
    <row r="18" spans="1:27" x14ac:dyDescent="0.2">
      <c r="A18" s="4" t="s">
        <v>15</v>
      </c>
      <c r="B18" s="31">
        <v>0.21476509763688306</v>
      </c>
      <c r="C18" s="31">
        <v>0.74108766311650787</v>
      </c>
      <c r="D18" s="31">
        <v>0.39275260385935684</v>
      </c>
      <c r="E18" s="31">
        <v>0.13168989784444488</v>
      </c>
      <c r="F18" s="29">
        <f>AVERAGE(Quantity!E6,Quantity!E34)/1000000</f>
        <v>2.9937421152186774</v>
      </c>
      <c r="G18" s="29">
        <f>AVERAGE(Quantity!F6,Quantity!F34)</f>
        <v>3.2474122029234676</v>
      </c>
      <c r="H18" s="29">
        <f>AVERAGE(Quantity!G6,Quantity!G34)</f>
        <v>4.1636651036855215</v>
      </c>
      <c r="I18" s="29">
        <f>AVERAGE(Quantity!H6,Quantity!H34)</f>
        <v>12.499975288188907</v>
      </c>
      <c r="J18" s="29">
        <f>AVERAGE(Quantity!I6,Quantity!I34)</f>
        <v>19.27407969443464</v>
      </c>
      <c r="K18" s="29">
        <f>SUM(Quantity!J6,Quantity!J34)/1000000</f>
        <v>2.5564559999999998</v>
      </c>
      <c r="L18" s="29">
        <f>SUM(Quantity!K6,Quantity!K34)/1000000</f>
        <v>3.417249</v>
      </c>
      <c r="M18" s="29">
        <f>SUM(Quantity!L6,Quantity!L34)/1000000</f>
        <v>4.9301789999999999</v>
      </c>
      <c r="N18" s="29">
        <f>SUM(Quantity!M6,Quantity!M34)/1000000</f>
        <v>2.3433359999999999</v>
      </c>
      <c r="O18" s="29">
        <f>SUM(Quantity!N6,Quantity!N34)/1000000</f>
        <v>1.33601778125</v>
      </c>
      <c r="P18" s="29">
        <f>SUM(Quantity!O6,Quantity!O34)/1000000</f>
        <v>0.20079173242187501</v>
      </c>
      <c r="Q18" s="29">
        <f>SUM(Quantity!P6,Quantity!P34)/1000000</f>
        <v>9.6801953125000006E-2</v>
      </c>
      <c r="R18" s="29">
        <f>SUM(Quantity!Q6,Quantity!Q34)/1000000</f>
        <v>2.1654779999999998</v>
      </c>
      <c r="S18" s="29">
        <f>SUM(Quantity!R6,Quantity!R34)/1000000</f>
        <v>2.8164931152343749E-2</v>
      </c>
      <c r="T18" s="29">
        <f>SUM(Quantity!S6,Quantity!S34)/1000000</f>
        <v>11.53003275</v>
      </c>
      <c r="U18" s="29">
        <f>SUM(Quantity!T6,Quantity!T34)</f>
        <v>669413.375</v>
      </c>
      <c r="V18" s="29">
        <f>SUM(Quantity!U6,Quantity!U34)</f>
        <v>8630.32470703125</v>
      </c>
      <c r="W18" s="29">
        <f>SUM(Quantity!V6,Quantity!V34)</f>
        <v>35828.43017578125</v>
      </c>
      <c r="X18" s="29">
        <f>SUM(Quantity!W6,Quantity!W34)</f>
        <v>1067.0431518554688</v>
      </c>
      <c r="Y18" s="29">
        <f>SUM(Quantity!X6,Quantity!X34)</f>
        <v>4.4213976860046387</v>
      </c>
      <c r="Z18" s="29">
        <f>SUM(Quantity!Y6,Quantity!Y34)</f>
        <v>100.52137756347656</v>
      </c>
      <c r="AA18" s="29">
        <f>SUM(Quantity!Z6,Quantity!Z34)</f>
        <v>1211096.046875</v>
      </c>
    </row>
    <row r="19" spans="1:27" x14ac:dyDescent="0.2">
      <c r="A19" s="4" t="s">
        <v>14</v>
      </c>
      <c r="B19" s="31">
        <v>0.61490341090982537</v>
      </c>
      <c r="C19" s="31">
        <v>0.5367303441709913</v>
      </c>
      <c r="D19" s="31">
        <v>0.58421032009259932</v>
      </c>
      <c r="E19" s="31">
        <v>0.61244641188989668</v>
      </c>
      <c r="F19" s="29">
        <f>AVERAGE(Quantity!E7,Quantity!E41)/1000000</f>
        <v>2.5975163000904913</v>
      </c>
      <c r="G19" s="29">
        <f>AVERAGE(Quantity!F7,Quantity!F41)</f>
        <v>-0.76945102741027638</v>
      </c>
      <c r="H19" s="29">
        <f>AVERAGE(Quantity!G7,Quantity!G41)</f>
        <v>3.463736915443246</v>
      </c>
      <c r="I19" s="29">
        <f>AVERAGE(Quantity!H7,Quantity!H41)</f>
        <v>8.6638432529570348</v>
      </c>
      <c r="J19" s="29">
        <f>AVERAGE(Quantity!I7,Quantity!I41)</f>
        <v>10.816535750888617</v>
      </c>
      <c r="K19" s="29">
        <f>SUM(Quantity!J7,Quantity!J41)/1000000</f>
        <v>19.222417</v>
      </c>
      <c r="L19" s="29">
        <f>SUM(Quantity!K7,Quantity!K41)/1000000</f>
        <v>25.668282999999999</v>
      </c>
      <c r="M19" s="29">
        <f>SUM(Quantity!L7,Quantity!L41)/1000000</f>
        <v>39.588379000000003</v>
      </c>
      <c r="N19" s="29">
        <f>SUM(Quantity!M7,Quantity!M41)/1000000</f>
        <v>16.213533999999999</v>
      </c>
      <c r="O19" s="29">
        <f>SUM(Quantity!N7,Quantity!N41)/1000000</f>
        <v>8.4719429999999996</v>
      </c>
      <c r="P19" s="29">
        <f>SUM(Quantity!O7,Quantity!O41)/1000000</f>
        <v>37.696411249999997</v>
      </c>
      <c r="Q19" s="29">
        <f>SUM(Quantity!P7,Quantity!P41)/1000000</f>
        <v>0.240876859375</v>
      </c>
      <c r="R19" s="29">
        <f>SUM(Quantity!Q7,Quantity!Q41)/1000000</f>
        <v>2.1432085000000001</v>
      </c>
      <c r="S19" s="29">
        <f>SUM(Quantity!R7,Quantity!R41)/1000000</f>
        <v>0.10934689453125</v>
      </c>
      <c r="T19" s="29">
        <f>SUM(Quantity!S7,Quantity!S41)/1000000</f>
        <v>10.96541</v>
      </c>
      <c r="U19" s="29">
        <f>SUM(Quantity!T7,Quantity!T41)</f>
        <v>2949171.25</v>
      </c>
      <c r="V19" s="29">
        <f>SUM(Quantity!U7,Quantity!U41)</f>
        <v>132710.05859375</v>
      </c>
      <c r="W19" s="29">
        <f>SUM(Quantity!V7,Quantity!V41)</f>
        <v>245053.9453125</v>
      </c>
      <c r="X19" s="29">
        <f>SUM(Quantity!W7,Quantity!W41)</f>
        <v>6774.564208984375</v>
      </c>
      <c r="Y19" s="29">
        <f>SUM(Quantity!X7,Quantity!X41)</f>
        <v>3.1707186102867126</v>
      </c>
      <c r="Z19" s="29">
        <f>SUM(Quantity!Y7,Quantity!Y41)</f>
        <v>0</v>
      </c>
      <c r="AA19" s="29">
        <f>SUM(Quantity!Z7,Quantity!Z41)</f>
        <v>3641248.25</v>
      </c>
    </row>
    <row r="20" spans="1:27" x14ac:dyDescent="0.2">
      <c r="A20" s="5" t="s">
        <v>7</v>
      </c>
      <c r="B20" s="31">
        <v>0.77785794149979559</v>
      </c>
      <c r="C20" s="32">
        <v>0.34894505998866238</v>
      </c>
      <c r="D20" s="32">
        <v>0.83474836601078073</v>
      </c>
      <c r="E20" s="32">
        <v>0.409564235670341</v>
      </c>
      <c r="F20" s="29">
        <f>AVERAGE(Quantity!E31)/1000000</f>
        <v>0.7486789195165513</v>
      </c>
      <c r="G20" s="29">
        <f>AVERAGE(Quantity!F31)</f>
        <v>8.4937842043872909</v>
      </c>
      <c r="H20" s="29">
        <f>AVERAGE(Quantity!G31)</f>
        <v>14.277373400430436</v>
      </c>
      <c r="I20" s="29">
        <f>AVERAGE(Quantity!H31)</f>
        <v>11.968784879410391</v>
      </c>
      <c r="J20" s="29">
        <f>AVERAGE(Quantity!I31)</f>
        <v>18.07158176903042</v>
      </c>
      <c r="K20" s="29">
        <f>SUM(Quantity!J31)/1000000</f>
        <v>9.4617140000000006</v>
      </c>
      <c r="L20" s="29">
        <f>SUM(Quantity!K31)/1000000</f>
        <v>12.406113</v>
      </c>
      <c r="M20" s="29">
        <f>SUM(Quantity!L31)/1000000</f>
        <v>18.242602999999999</v>
      </c>
      <c r="N20" s="29">
        <f>SUM(Quantity!M31)/1000000</f>
        <v>9.158277</v>
      </c>
      <c r="O20" s="29">
        <f>SUM(Quantity!N31)/1000000</f>
        <v>0.75670637500000004</v>
      </c>
      <c r="P20" s="29">
        <f>SUM(Quantity!O31)/1000000</f>
        <v>17.225718000000001</v>
      </c>
      <c r="Q20" s="29">
        <f>SUM(Quantity!P31)/1000000</f>
        <v>19.659279999999999</v>
      </c>
      <c r="R20" s="29">
        <f>SUM(Quantity!Q31)/1000000</f>
        <v>0.26192292187499999</v>
      </c>
      <c r="S20" s="29">
        <f>SUM(Quantity!R31)/1000000</f>
        <v>3.5508687499999998</v>
      </c>
      <c r="T20" s="29">
        <f>SUM(Quantity!S31)/1000000</f>
        <v>4.5195238281250001E-2</v>
      </c>
      <c r="U20" s="29">
        <f>SUM(Quantity!T31)</f>
        <v>5043.49267578125</v>
      </c>
      <c r="V20" s="29">
        <f>SUM(Quantity!U31)</f>
        <v>151771.375</v>
      </c>
      <c r="W20" s="29">
        <f>SUM(Quantity!V31)</f>
        <v>7230094</v>
      </c>
      <c r="X20" s="29">
        <f>SUM(Quantity!W31)</f>
        <v>55309.1875</v>
      </c>
      <c r="Y20" s="29">
        <f>SUM(Quantity!X31)</f>
        <v>30739.37890625</v>
      </c>
      <c r="Z20" s="29">
        <f>SUM(Quantity!Y31)</f>
        <v>3585046</v>
      </c>
      <c r="AA20" s="29">
        <f>SUM(Quantity!Z31)</f>
        <v>0</v>
      </c>
    </row>
    <row r="23" spans="1:27" x14ac:dyDescent="0.2">
      <c r="A23" s="26"/>
      <c r="B23" s="26"/>
      <c r="C23" s="26"/>
      <c r="D23" s="26"/>
      <c r="E23" s="26"/>
    </row>
    <row r="24" spans="1:27" x14ac:dyDescent="0.2">
      <c r="A24" s="26"/>
      <c r="B24" s="26"/>
      <c r="C24" s="26"/>
      <c r="D24" s="26"/>
      <c r="E24" s="26"/>
    </row>
    <row r="25" spans="1:27" x14ac:dyDescent="0.2">
      <c r="A25" s="26"/>
      <c r="B25" s="26"/>
      <c r="C25" s="26"/>
      <c r="D25" s="26"/>
      <c r="E25" s="26"/>
    </row>
    <row r="26" spans="1:27" x14ac:dyDescent="0.2">
      <c r="A26" s="26"/>
      <c r="B26" s="26"/>
      <c r="C26" s="26"/>
      <c r="D26" s="26"/>
      <c r="E26" s="26"/>
    </row>
    <row r="27" spans="1:27" x14ac:dyDescent="0.2">
      <c r="A27" s="26"/>
      <c r="B27" s="26"/>
      <c r="C27" s="26"/>
      <c r="D27" s="26"/>
      <c r="E27" s="26"/>
    </row>
    <row r="28" spans="1:27" x14ac:dyDescent="0.2">
      <c r="A28" s="26"/>
      <c r="B28" s="26"/>
      <c r="C28" s="26"/>
      <c r="D28" s="26"/>
      <c r="E28" s="26"/>
    </row>
    <row r="29" spans="1:27" x14ac:dyDescent="0.2">
      <c r="A29" s="26"/>
      <c r="B29" s="26"/>
      <c r="C29" s="26"/>
      <c r="D29" s="26"/>
      <c r="E29" s="26"/>
    </row>
    <row r="30" spans="1:27" x14ac:dyDescent="0.2">
      <c r="A30" s="26"/>
      <c r="B30" s="26"/>
      <c r="C30" s="26"/>
      <c r="D30" s="26"/>
      <c r="E30" s="26"/>
    </row>
    <row r="31" spans="1:27" x14ac:dyDescent="0.2">
      <c r="A31" s="26"/>
      <c r="B31" s="26"/>
      <c r="C31" s="26"/>
      <c r="D31" s="26"/>
      <c r="E31" s="26"/>
    </row>
    <row r="32" spans="1:27" x14ac:dyDescent="0.2">
      <c r="A32" s="27"/>
      <c r="B32" s="27"/>
      <c r="C32" s="27"/>
      <c r="D32" s="27"/>
      <c r="E32" s="27"/>
    </row>
    <row r="33" spans="1:5" x14ac:dyDescent="0.2">
      <c r="A33" s="27"/>
      <c r="B33" s="27"/>
      <c r="C33" s="27"/>
      <c r="D33" s="27"/>
      <c r="E33" s="27"/>
    </row>
    <row r="34" spans="1:5" x14ac:dyDescent="0.2">
      <c r="A34" s="26"/>
      <c r="B34" s="26"/>
      <c r="C34" s="26"/>
      <c r="D34" s="26"/>
      <c r="E34" s="26"/>
    </row>
    <row r="35" spans="1:5" x14ac:dyDescent="0.2">
      <c r="A35" s="26"/>
      <c r="B35" s="26"/>
      <c r="C35" s="26"/>
      <c r="D35" s="26"/>
      <c r="E35" s="26"/>
    </row>
    <row r="36" spans="1:5" x14ac:dyDescent="0.2">
      <c r="A36" s="26"/>
      <c r="B36" s="26"/>
      <c r="C36" s="26"/>
      <c r="D36" s="26"/>
      <c r="E36" s="26"/>
    </row>
    <row r="37" spans="1:5" x14ac:dyDescent="0.2">
      <c r="A37" s="27"/>
      <c r="B37" s="27"/>
      <c r="C37" s="27"/>
      <c r="D37" s="27"/>
      <c r="E37" s="27"/>
    </row>
    <row r="38" spans="1:5" x14ac:dyDescent="0.2">
      <c r="A38" s="27"/>
      <c r="B38" s="27"/>
      <c r="C38" s="27"/>
      <c r="D38" s="27"/>
      <c r="E38" s="27"/>
    </row>
    <row r="39" spans="1:5" x14ac:dyDescent="0.2">
      <c r="A39" s="27"/>
      <c r="B39" s="27"/>
      <c r="C39" s="27"/>
      <c r="D39" s="27"/>
      <c r="E39" s="27"/>
    </row>
    <row r="40" spans="1:5" x14ac:dyDescent="0.2">
      <c r="A40" s="26"/>
      <c r="B40" s="26"/>
      <c r="C40" s="26"/>
      <c r="D40" s="26"/>
      <c r="E40" s="26"/>
    </row>
    <row r="41" spans="1:5" x14ac:dyDescent="0.2">
      <c r="A41" s="26"/>
      <c r="B41" s="26"/>
      <c r="C41" s="26"/>
      <c r="D41" s="26"/>
      <c r="E41" s="26"/>
    </row>
    <row r="42" spans="1:5" x14ac:dyDescent="0.2">
      <c r="A42" s="26"/>
      <c r="B42" s="26"/>
      <c r="C42" s="26"/>
      <c r="D42" s="26"/>
      <c r="E42" s="26"/>
    </row>
    <row r="43" spans="1:5" x14ac:dyDescent="0.2">
      <c r="A43" s="26"/>
      <c r="B43" s="26"/>
      <c r="C43" s="26"/>
      <c r="D43" s="26"/>
      <c r="E43" s="26"/>
    </row>
    <row r="44" spans="1:5" x14ac:dyDescent="0.2">
      <c r="A44" s="26"/>
      <c r="B44" s="26"/>
      <c r="C44" s="26"/>
      <c r="D44" s="26"/>
      <c r="E44" s="26"/>
    </row>
    <row r="45" spans="1:5" x14ac:dyDescent="0.2">
      <c r="A45" s="26"/>
      <c r="B45" s="26"/>
      <c r="C45" s="26"/>
      <c r="D45" s="26"/>
      <c r="E45" s="26"/>
    </row>
    <row r="46" spans="1:5" x14ac:dyDescent="0.2">
      <c r="A46" s="26"/>
      <c r="B46" s="26"/>
      <c r="C46" s="26"/>
      <c r="D46" s="26"/>
      <c r="E46" s="26"/>
    </row>
  </sheetData>
  <sortState xmlns:xlrd2="http://schemas.microsoft.com/office/spreadsheetml/2017/richdata2" ref="A5:A47">
    <sortCondition ref="A1"/>
  </sortState>
  <mergeCells count="10">
    <mergeCell ref="A1:A2"/>
    <mergeCell ref="G1:J1"/>
    <mergeCell ref="K1:N1"/>
    <mergeCell ref="O1:T1"/>
    <mergeCell ref="U1:AA1"/>
    <mergeCell ref="C1:C2"/>
    <mergeCell ref="D1:D2"/>
    <mergeCell ref="B1:B2"/>
    <mergeCell ref="E1:E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2ED7D-3D70-4062-B69E-2AC81A6A5983}">
  <dimension ref="A1:Q38"/>
  <sheetViews>
    <sheetView tabSelected="1" zoomScale="115" zoomScaleNormal="115" workbookViewId="0">
      <selection activeCell="H6" sqref="H6"/>
    </sheetView>
  </sheetViews>
  <sheetFormatPr defaultRowHeight="14.25" x14ac:dyDescent="0.2"/>
  <cols>
    <col min="1" max="1" width="20.25" bestFit="1" customWidth="1"/>
    <col min="2" max="17" width="7.625" bestFit="1" customWidth="1"/>
  </cols>
  <sheetData>
    <row r="1" spans="1:17" ht="18.75" customHeight="1" x14ac:dyDescent="0.2">
      <c r="A1" s="44" t="s">
        <v>23</v>
      </c>
      <c r="B1" s="49" t="s">
        <v>80</v>
      </c>
      <c r="C1" s="50"/>
      <c r="D1" s="50"/>
      <c r="E1" s="51"/>
      <c r="F1" s="49" t="s">
        <v>81</v>
      </c>
      <c r="G1" s="50"/>
      <c r="H1" s="50"/>
      <c r="I1" s="51"/>
      <c r="J1" s="49" t="s">
        <v>86</v>
      </c>
      <c r="K1" s="50"/>
      <c r="L1" s="50"/>
      <c r="M1" s="51"/>
      <c r="N1" s="49" t="s">
        <v>87</v>
      </c>
      <c r="O1" s="50"/>
      <c r="P1" s="50"/>
      <c r="Q1" s="51"/>
    </row>
    <row r="2" spans="1:17" ht="18" customHeight="1" x14ac:dyDescent="0.2">
      <c r="A2" s="45"/>
      <c r="B2" s="33" t="s">
        <v>82</v>
      </c>
      <c r="C2" s="33" t="s">
        <v>83</v>
      </c>
      <c r="D2" s="33" t="s">
        <v>84</v>
      </c>
      <c r="E2" s="33" t="s">
        <v>85</v>
      </c>
      <c r="F2" s="33" t="s">
        <v>82</v>
      </c>
      <c r="G2" s="33" t="s">
        <v>83</v>
      </c>
      <c r="H2" s="33" t="s">
        <v>84</v>
      </c>
      <c r="I2" s="33" t="s">
        <v>85</v>
      </c>
      <c r="J2" s="33" t="s">
        <v>82</v>
      </c>
      <c r="K2" s="33" t="s">
        <v>83</v>
      </c>
      <c r="L2" s="33" t="s">
        <v>84</v>
      </c>
      <c r="M2" s="33" t="s">
        <v>85</v>
      </c>
      <c r="N2" s="33" t="s">
        <v>82</v>
      </c>
      <c r="O2" s="33" t="s">
        <v>83</v>
      </c>
      <c r="P2" s="33" t="s">
        <v>84</v>
      </c>
      <c r="Q2" s="33" t="s">
        <v>85</v>
      </c>
    </row>
    <row r="3" spans="1:17" x14ac:dyDescent="0.2">
      <c r="A3" s="5" t="s">
        <v>64</v>
      </c>
      <c r="B3" s="23">
        <v>0.41535592673323474</v>
      </c>
      <c r="C3" s="23">
        <v>0.51552301029812631</v>
      </c>
      <c r="D3" s="23">
        <v>0.57922804805553962</v>
      </c>
      <c r="E3" s="23">
        <v>0.49153408070061622</v>
      </c>
      <c r="F3" s="23">
        <v>0.20050861590352695</v>
      </c>
      <c r="G3" s="23">
        <v>0.31883665616110751</v>
      </c>
      <c r="H3" s="23">
        <v>0.39022297074004375</v>
      </c>
      <c r="I3" s="23">
        <v>0.39976039917435935</v>
      </c>
      <c r="J3" s="23">
        <v>0.51191554147127982</v>
      </c>
      <c r="K3" s="23">
        <v>0.51756195137916161</v>
      </c>
      <c r="L3" s="23">
        <v>0.52442617785578693</v>
      </c>
      <c r="M3" s="23">
        <v>0.5042352422921963</v>
      </c>
      <c r="N3" s="23">
        <v>0.55396671827476851</v>
      </c>
      <c r="O3" s="23">
        <v>0.7799985015990516</v>
      </c>
      <c r="P3" s="23">
        <v>0.90156180062902236</v>
      </c>
      <c r="Q3" s="23">
        <v>0.53907994355174016</v>
      </c>
    </row>
    <row r="4" spans="1:17" x14ac:dyDescent="0.2">
      <c r="A4" s="5" t="s">
        <v>65</v>
      </c>
      <c r="B4" s="23">
        <v>0.50893653004738382</v>
      </c>
      <c r="C4" s="23">
        <v>0.52950687709886191</v>
      </c>
      <c r="D4" s="23">
        <v>0.46892844683609242</v>
      </c>
      <c r="E4" s="23">
        <v>0.42420723173060221</v>
      </c>
      <c r="F4" s="23">
        <v>0.7049410369077419</v>
      </c>
      <c r="G4" s="23">
        <v>0.62701556616322962</v>
      </c>
      <c r="H4" s="23">
        <v>0.44263676415516851</v>
      </c>
      <c r="I4" s="23">
        <v>0.48702039965614902</v>
      </c>
      <c r="J4" s="23">
        <v>0.35722499761718524</v>
      </c>
      <c r="K4" s="23">
        <v>0.35938021058639913</v>
      </c>
      <c r="L4" s="23">
        <v>0.36311592737126658</v>
      </c>
      <c r="M4" s="23">
        <v>0.35564178992653828</v>
      </c>
      <c r="N4" s="23">
        <v>0.56835991617325821</v>
      </c>
      <c r="O4" s="23">
        <v>0.73430534438248496</v>
      </c>
      <c r="P4" s="23">
        <v>0.79817305176186459</v>
      </c>
      <c r="Q4" s="23">
        <v>0.56780658683201501</v>
      </c>
    </row>
    <row r="5" spans="1:17" x14ac:dyDescent="0.2">
      <c r="A5" s="5" t="s">
        <v>66</v>
      </c>
      <c r="B5" s="23">
        <v>0.55374233440541232</v>
      </c>
      <c r="C5" s="23">
        <v>0.59497720529262932</v>
      </c>
      <c r="D5" s="23">
        <v>0.69610679625884908</v>
      </c>
      <c r="E5" s="23">
        <v>0.54570296322825829</v>
      </c>
      <c r="F5" s="23">
        <v>0.5126500898701023</v>
      </c>
      <c r="G5" s="23">
        <v>0.45445378291399352</v>
      </c>
      <c r="H5" s="23">
        <v>0.45817770427631355</v>
      </c>
      <c r="I5" s="23">
        <v>0.44965944447180145</v>
      </c>
      <c r="J5" s="23">
        <v>0.75642181950414888</v>
      </c>
      <c r="K5" s="23">
        <v>0.75975316954282512</v>
      </c>
      <c r="L5" s="23">
        <v>0.76426180148348366</v>
      </c>
      <c r="M5" s="23">
        <v>0.75495750151409069</v>
      </c>
      <c r="N5" s="23">
        <v>0.4624901119719792</v>
      </c>
      <c r="O5" s="23">
        <v>0.61642731335731893</v>
      </c>
      <c r="P5" s="23">
        <v>0.77442415053877822</v>
      </c>
      <c r="Q5" s="23">
        <v>0.46188174692639866</v>
      </c>
    </row>
    <row r="6" spans="1:17" x14ac:dyDescent="0.2">
      <c r="A6" s="5" t="s">
        <v>24</v>
      </c>
      <c r="B6" s="23">
        <v>0.47606918457835318</v>
      </c>
      <c r="C6" s="23">
        <v>0.49830780979559514</v>
      </c>
      <c r="D6" s="23">
        <v>0.6134538089964342</v>
      </c>
      <c r="E6" s="23">
        <v>0.5644107804325833</v>
      </c>
      <c r="F6" s="23">
        <v>5.2627030552700606E-2</v>
      </c>
      <c r="G6" s="23">
        <v>0.11590601122644678</v>
      </c>
      <c r="H6" s="23">
        <v>0.32111444610482304</v>
      </c>
      <c r="I6" s="23">
        <v>0.27053912625811494</v>
      </c>
      <c r="J6" s="23">
        <v>0.58514123757849645</v>
      </c>
      <c r="K6" s="23">
        <v>0.59228350008645492</v>
      </c>
      <c r="L6" s="23">
        <v>0.59761923860634536</v>
      </c>
      <c r="M6" s="23">
        <v>0.57956449835626211</v>
      </c>
      <c r="N6" s="23">
        <v>0.72365109358627344</v>
      </c>
      <c r="O6" s="23">
        <v>0.89725691856675394</v>
      </c>
      <c r="P6" s="23">
        <v>0.97416659755981982</v>
      </c>
      <c r="Q6" s="23">
        <v>0.72252750487532846</v>
      </c>
    </row>
    <row r="7" spans="1:17" x14ac:dyDescent="0.2">
      <c r="A7" s="5" t="s">
        <v>33</v>
      </c>
      <c r="B7" s="23">
        <v>0.52362686306233985</v>
      </c>
      <c r="C7" s="23">
        <v>0.61959907714489326</v>
      </c>
      <c r="D7" s="23">
        <v>0.70153104421652301</v>
      </c>
      <c r="E7" s="23">
        <v>0.5624048197354069</v>
      </c>
      <c r="F7" s="23">
        <v>0.56197274210945269</v>
      </c>
      <c r="G7" s="23">
        <v>0.58548121559416821</v>
      </c>
      <c r="H7" s="23">
        <v>0.62901423114469002</v>
      </c>
      <c r="I7" s="23">
        <v>0.63793231157890373</v>
      </c>
      <c r="J7" s="23">
        <v>0.61609279223500257</v>
      </c>
      <c r="K7" s="23">
        <v>0.62192501541050849</v>
      </c>
      <c r="L7" s="23">
        <v>0.62638387546013974</v>
      </c>
      <c r="M7" s="23">
        <v>0.6142473842189311</v>
      </c>
      <c r="N7" s="23">
        <v>0.58196039362917107</v>
      </c>
      <c r="O7" s="23">
        <v>0.74784139403632832</v>
      </c>
      <c r="P7" s="23">
        <v>0.88240395510796521</v>
      </c>
      <c r="Q7" s="23">
        <v>0.58190640305108787</v>
      </c>
    </row>
    <row r="8" spans="1:17" x14ac:dyDescent="0.2">
      <c r="A8" s="5" t="s">
        <v>26</v>
      </c>
      <c r="B8" s="23">
        <v>0.65924623301268048</v>
      </c>
      <c r="C8" s="23">
        <v>0.7132340751723274</v>
      </c>
      <c r="D8" s="23">
        <v>0.75698889319932272</v>
      </c>
      <c r="E8" s="23">
        <v>0.65421282135956815</v>
      </c>
      <c r="F8" s="23">
        <v>0.42713656638532205</v>
      </c>
      <c r="G8" s="23">
        <v>0.37011131505043082</v>
      </c>
      <c r="H8" s="23">
        <v>0.39181177089450869</v>
      </c>
      <c r="I8" s="23">
        <v>0.39025615844087302</v>
      </c>
      <c r="J8" s="23">
        <v>0.74850774151480082</v>
      </c>
      <c r="K8" s="23">
        <v>0.75212744336269155</v>
      </c>
      <c r="L8" s="23">
        <v>0.76056738359934184</v>
      </c>
      <c r="M8" s="23">
        <v>0.74290617040609241</v>
      </c>
      <c r="N8" s="23">
        <v>0.59578108004020458</v>
      </c>
      <c r="O8" s="23">
        <v>0.79695796453404755</v>
      </c>
      <c r="P8" s="23">
        <v>0.89045218058614817</v>
      </c>
      <c r="Q8" s="23">
        <v>0.59495853915786012</v>
      </c>
    </row>
    <row r="9" spans="1:17" x14ac:dyDescent="0.2">
      <c r="A9" s="5" t="s">
        <v>67</v>
      </c>
      <c r="B9" s="23">
        <v>0.64389464607257718</v>
      </c>
      <c r="C9" s="23">
        <v>0.71564412440896696</v>
      </c>
      <c r="D9" s="23">
        <v>0.74141933363213097</v>
      </c>
      <c r="E9" s="23">
        <v>0.63399742933471959</v>
      </c>
      <c r="F9" s="23">
        <v>0.4454144929948694</v>
      </c>
      <c r="G9" s="23">
        <v>0.38898491442186023</v>
      </c>
      <c r="H9" s="23">
        <v>0.36392648986973336</v>
      </c>
      <c r="I9" s="23">
        <v>0.37945963492803519</v>
      </c>
      <c r="J9" s="23">
        <v>0.74813899106692539</v>
      </c>
      <c r="K9" s="23">
        <v>0.75136633945647613</v>
      </c>
      <c r="L9" s="23">
        <v>0.75869345232506225</v>
      </c>
      <c r="M9" s="23">
        <v>0.74382516520430664</v>
      </c>
      <c r="N9" s="23">
        <v>0.51405977867500552</v>
      </c>
      <c r="O9" s="23">
        <v>0.70573729392324203</v>
      </c>
      <c r="P9" s="23">
        <v>0.87467760921686399</v>
      </c>
      <c r="Q9" s="23">
        <v>0.51459039131267337</v>
      </c>
    </row>
    <row r="10" spans="1:17" x14ac:dyDescent="0.2">
      <c r="A10" s="5" t="s">
        <v>28</v>
      </c>
      <c r="B10" s="23">
        <v>0.28927431534356618</v>
      </c>
      <c r="C10" s="23">
        <v>0.3850043503661828</v>
      </c>
      <c r="D10" s="23">
        <v>0.51697107474477133</v>
      </c>
      <c r="E10" s="23">
        <v>0.31253742524311207</v>
      </c>
      <c r="F10" s="23">
        <v>0.40317064451384482</v>
      </c>
      <c r="G10" s="23">
        <v>0.35464922181792424</v>
      </c>
      <c r="H10" s="23">
        <v>0.49094445164853856</v>
      </c>
      <c r="I10" s="23">
        <v>0.56600672490582904</v>
      </c>
      <c r="J10" s="23">
        <v>0.5289025254151436</v>
      </c>
      <c r="K10" s="23">
        <v>0.53233317370117184</v>
      </c>
      <c r="L10" s="23">
        <v>0.53724327554169771</v>
      </c>
      <c r="M10" s="23">
        <v>0.52436166196889833</v>
      </c>
      <c r="N10" s="23">
        <v>0.28604810162203265</v>
      </c>
      <c r="O10" s="23">
        <v>0.53471580211188652</v>
      </c>
      <c r="P10" s="23">
        <v>0.72307397873678958</v>
      </c>
      <c r="Q10" s="23">
        <v>0.28601489551248732</v>
      </c>
    </row>
    <row r="11" spans="1:17" x14ac:dyDescent="0.2">
      <c r="A11" s="5" t="s">
        <v>9</v>
      </c>
      <c r="B11" s="24">
        <v>0.79329460830381304</v>
      </c>
      <c r="C11" s="24">
        <v>0.72945923375184241</v>
      </c>
      <c r="D11" s="24">
        <v>0.69897653966635642</v>
      </c>
      <c r="E11" s="24">
        <v>0.78407162644690431</v>
      </c>
      <c r="F11" s="24">
        <v>0.48569806810934402</v>
      </c>
      <c r="G11" s="24">
        <v>0.41478800433425445</v>
      </c>
      <c r="H11" s="24">
        <v>0.43242779984142615</v>
      </c>
      <c r="I11" s="24">
        <v>0.45145225414882867</v>
      </c>
      <c r="J11" s="24">
        <v>0.54755119066443503</v>
      </c>
      <c r="K11" s="24">
        <v>0.55115571628796822</v>
      </c>
      <c r="L11" s="24">
        <v>0.55889879530404984</v>
      </c>
      <c r="M11" s="24">
        <v>0.54404209910135726</v>
      </c>
      <c r="N11" s="24">
        <v>0.88040896049147277</v>
      </c>
      <c r="O11" s="24">
        <v>0.95617035988623877</v>
      </c>
      <c r="P11" s="24">
        <v>0.98251316073039541</v>
      </c>
      <c r="Q11" s="24">
        <v>0.880027921283422</v>
      </c>
    </row>
    <row r="12" spans="1:17" x14ac:dyDescent="0.2">
      <c r="A12" s="5" t="s">
        <v>29</v>
      </c>
      <c r="B12" s="23">
        <v>0.39448479943754317</v>
      </c>
      <c r="C12" s="23">
        <v>0.55458248722981507</v>
      </c>
      <c r="D12" s="23">
        <v>0.58020954181801809</v>
      </c>
      <c r="E12" s="23">
        <v>0.42471340432342009</v>
      </c>
      <c r="F12" s="23">
        <v>0.39525642731490396</v>
      </c>
      <c r="G12" s="23">
        <v>0.4209641347641</v>
      </c>
      <c r="H12" s="23">
        <v>0.43301147461125267</v>
      </c>
      <c r="I12" s="23">
        <v>0.42701172705720558</v>
      </c>
      <c r="J12" s="23">
        <v>0.60757431277672513</v>
      </c>
      <c r="K12" s="23">
        <v>0.61242196985988651</v>
      </c>
      <c r="L12" s="23">
        <v>0.62219066797663003</v>
      </c>
      <c r="M12" s="23">
        <v>0.6001846095416431</v>
      </c>
      <c r="N12" s="23">
        <v>0.36097677367974529</v>
      </c>
      <c r="O12" s="23">
        <v>0.65648437767173562</v>
      </c>
      <c r="P12" s="23">
        <v>0.73423328189648118</v>
      </c>
      <c r="Q12" s="23">
        <v>0.36249054332076797</v>
      </c>
    </row>
    <row r="13" spans="1:17" x14ac:dyDescent="0.2">
      <c r="A13" s="5" t="s">
        <v>16</v>
      </c>
      <c r="B13" s="23">
        <v>0.81461414487546968</v>
      </c>
      <c r="C13" s="23">
        <v>0.7661836393846857</v>
      </c>
      <c r="D13" s="23">
        <v>0.74559627964340702</v>
      </c>
      <c r="E13" s="23">
        <v>0.81960401460457422</v>
      </c>
      <c r="F13" s="23">
        <v>0.76456936968302158</v>
      </c>
      <c r="G13" s="23">
        <v>0.77040539428981791</v>
      </c>
      <c r="H13" s="23">
        <v>0.79270138890761954</v>
      </c>
      <c r="I13" s="23">
        <v>0.78250199727685188</v>
      </c>
      <c r="J13" s="23">
        <v>0.3600377486132747</v>
      </c>
      <c r="K13" s="23">
        <v>0.36081737092965976</v>
      </c>
      <c r="L13" s="23">
        <v>0.36381121694475743</v>
      </c>
      <c r="M13" s="23">
        <v>0.35864913290825018</v>
      </c>
      <c r="N13" s="23">
        <v>0.97920767907977802</v>
      </c>
      <c r="O13" s="23">
        <v>0.99247587207084209</v>
      </c>
      <c r="P13" s="23">
        <v>0.99566756105444121</v>
      </c>
      <c r="Q13" s="23">
        <v>0.9791955060599643</v>
      </c>
    </row>
    <row r="14" spans="1:17" x14ac:dyDescent="0.2">
      <c r="A14" s="5" t="s">
        <v>68</v>
      </c>
      <c r="B14" s="23">
        <v>0.46465253313512095</v>
      </c>
      <c r="C14" s="23">
        <v>0.58634418238553421</v>
      </c>
      <c r="D14" s="23">
        <v>0.69969232400935488</v>
      </c>
      <c r="E14" s="23">
        <v>0.45519367186315013</v>
      </c>
      <c r="F14" s="23">
        <v>0.46054123570954741</v>
      </c>
      <c r="G14" s="23">
        <v>0.3416960314285411</v>
      </c>
      <c r="H14" s="23">
        <v>0.35918209746077162</v>
      </c>
      <c r="I14" s="23">
        <v>0.38991013796974283</v>
      </c>
      <c r="J14" s="23">
        <v>0.81792421431505657</v>
      </c>
      <c r="K14" s="23">
        <v>0.81921741314287433</v>
      </c>
      <c r="L14" s="23">
        <v>0.82321575639998668</v>
      </c>
      <c r="M14" s="23">
        <v>0.81605148840658293</v>
      </c>
      <c r="N14" s="23">
        <v>0.36569753889273465</v>
      </c>
      <c r="O14" s="23">
        <v>0.60152260981466954</v>
      </c>
      <c r="P14" s="23">
        <v>0.7906832301717579</v>
      </c>
      <c r="Q14" s="23">
        <v>0.36501682174367867</v>
      </c>
    </row>
    <row r="15" spans="1:17" x14ac:dyDescent="0.2">
      <c r="A15" s="5" t="s">
        <v>30</v>
      </c>
      <c r="B15" s="23">
        <v>0.64147019812824879</v>
      </c>
      <c r="C15" s="23">
        <v>0.75169738299912214</v>
      </c>
      <c r="D15" s="23">
        <v>0.80249238495712416</v>
      </c>
      <c r="E15" s="23">
        <v>0.63650456145971834</v>
      </c>
      <c r="F15" s="23">
        <v>0.71465605902259943</v>
      </c>
      <c r="G15" s="23">
        <v>0.66032264243037009</v>
      </c>
      <c r="H15" s="23">
        <v>0.66489606915180899</v>
      </c>
      <c r="I15" s="23">
        <v>0.6678038592890233</v>
      </c>
      <c r="J15" s="23">
        <v>0.7964421017664558</v>
      </c>
      <c r="K15" s="23">
        <v>0.79556847349237958</v>
      </c>
      <c r="L15" s="23">
        <v>0.79812981184093157</v>
      </c>
      <c r="M15" s="23">
        <v>0.79422240396283217</v>
      </c>
      <c r="N15" s="23">
        <v>0.54702740162638086</v>
      </c>
      <c r="O15" s="23">
        <v>0.72016282641887153</v>
      </c>
      <c r="P15" s="23">
        <v>0.80208416302664887</v>
      </c>
      <c r="Q15" s="23">
        <v>0.54675071422154953</v>
      </c>
    </row>
    <row r="19" spans="1:17" x14ac:dyDescent="0.2">
      <c r="A19" s="44" t="s">
        <v>75</v>
      </c>
      <c r="B19" s="49" t="s">
        <v>80</v>
      </c>
      <c r="C19" s="50"/>
      <c r="D19" s="50"/>
      <c r="E19" s="51"/>
      <c r="F19" s="49" t="s">
        <v>81</v>
      </c>
      <c r="G19" s="50"/>
      <c r="H19" s="50"/>
      <c r="I19" s="51"/>
      <c r="J19" s="49" t="s">
        <v>86</v>
      </c>
      <c r="K19" s="50"/>
      <c r="L19" s="50"/>
      <c r="M19" s="51"/>
      <c r="N19" s="49" t="s">
        <v>87</v>
      </c>
      <c r="O19" s="50"/>
      <c r="P19" s="50"/>
      <c r="Q19" s="51"/>
    </row>
    <row r="20" spans="1:17" x14ac:dyDescent="0.2">
      <c r="A20" s="45"/>
      <c r="B20" s="33" t="s">
        <v>82</v>
      </c>
      <c r="C20" s="33" t="s">
        <v>83</v>
      </c>
      <c r="D20" s="33" t="s">
        <v>84</v>
      </c>
      <c r="E20" s="33" t="s">
        <v>85</v>
      </c>
      <c r="F20" s="33" t="s">
        <v>82</v>
      </c>
      <c r="G20" s="33" t="s">
        <v>83</v>
      </c>
      <c r="H20" s="33" t="s">
        <v>84</v>
      </c>
      <c r="I20" s="33" t="s">
        <v>85</v>
      </c>
      <c r="J20" s="33" t="s">
        <v>82</v>
      </c>
      <c r="K20" s="33" t="s">
        <v>83</v>
      </c>
      <c r="L20" s="33" t="s">
        <v>84</v>
      </c>
      <c r="M20" s="33" t="s">
        <v>85</v>
      </c>
      <c r="N20" s="33" t="s">
        <v>82</v>
      </c>
      <c r="O20" s="33" t="s">
        <v>83</v>
      </c>
      <c r="P20" s="33" t="s">
        <v>84</v>
      </c>
      <c r="Q20" s="33" t="s">
        <v>85</v>
      </c>
    </row>
    <row r="21" spans="1:17" x14ac:dyDescent="0.2">
      <c r="A21" s="4" t="s">
        <v>12</v>
      </c>
      <c r="B21" s="23">
        <v>0.44594283220409531</v>
      </c>
      <c r="C21" s="23">
        <v>0.50151404419480727</v>
      </c>
      <c r="D21" s="23">
        <v>0.61347012823598923</v>
      </c>
      <c r="E21" s="23">
        <v>0.51199518170252567</v>
      </c>
      <c r="F21" s="23">
        <v>4.456634495503134E-2</v>
      </c>
      <c r="G21" s="23">
        <v>9.9379941571614477E-2</v>
      </c>
      <c r="H21" s="23">
        <v>0.2370359529066188</v>
      </c>
      <c r="I21" s="23">
        <v>0.20622345473840573</v>
      </c>
      <c r="J21" s="23">
        <v>0.6798528883121201</v>
      </c>
      <c r="K21" s="23">
        <v>0.68798831016605733</v>
      </c>
      <c r="L21" s="23">
        <v>0.69281482720429322</v>
      </c>
      <c r="M21" s="23">
        <v>0.67376542385346416</v>
      </c>
      <c r="N21" s="23">
        <v>0.60970013882848362</v>
      </c>
      <c r="O21" s="23">
        <v>0.80725698681381486</v>
      </c>
      <c r="P21" s="23">
        <v>0.93847237165774977</v>
      </c>
      <c r="Q21" s="23">
        <v>0.60811482176281706</v>
      </c>
    </row>
    <row r="22" spans="1:17" x14ac:dyDescent="0.2">
      <c r="A22" s="4" t="s">
        <v>10</v>
      </c>
      <c r="B22" s="23">
        <v>0.52322636458871119</v>
      </c>
      <c r="C22" s="23">
        <v>0.72679425026739264</v>
      </c>
      <c r="D22" s="23">
        <v>0.78296146515815135</v>
      </c>
      <c r="E22" s="23">
        <v>0.51352995582821015</v>
      </c>
      <c r="F22" s="23">
        <v>0.39174552456414441</v>
      </c>
      <c r="G22" s="23">
        <v>0.33977082281062748</v>
      </c>
      <c r="H22" s="23">
        <v>0.35795001682372596</v>
      </c>
      <c r="I22" s="23">
        <v>0.33866550230663195</v>
      </c>
      <c r="J22" s="23">
        <v>0.98385410406685336</v>
      </c>
      <c r="K22" s="23">
        <v>0.98432237905374287</v>
      </c>
      <c r="L22" s="23">
        <v>0.98499051467434817</v>
      </c>
      <c r="M22" s="23">
        <v>0.98338227050783777</v>
      </c>
      <c r="N22" s="23">
        <v>0.19919075152417981</v>
      </c>
      <c r="O22" s="23">
        <v>0.43720817878095958</v>
      </c>
      <c r="P22" s="23">
        <v>0.63555820110947792</v>
      </c>
      <c r="Q22" s="23">
        <v>0.19994975302555906</v>
      </c>
    </row>
    <row r="23" spans="1:17" x14ac:dyDescent="0.2">
      <c r="A23" s="4" t="s">
        <v>31</v>
      </c>
      <c r="B23" s="23">
        <v>0.71690473763126428</v>
      </c>
      <c r="C23" s="23">
        <v>0.66534485538394372</v>
      </c>
      <c r="D23" s="23">
        <v>0.65262736065727966</v>
      </c>
      <c r="E23" s="23">
        <v>0.69657522579976294</v>
      </c>
      <c r="F23" s="23">
        <v>0.42659387623959671</v>
      </c>
      <c r="G23" s="23">
        <v>0.35634289146486181</v>
      </c>
      <c r="H23" s="23">
        <v>0.37194264119585269</v>
      </c>
      <c r="I23" s="23">
        <v>0.36919825152140179</v>
      </c>
      <c r="J23" s="23">
        <v>0.52011850680268712</v>
      </c>
      <c r="K23" s="23">
        <v>0.52410813851141902</v>
      </c>
      <c r="L23" s="23">
        <v>0.52782645697657038</v>
      </c>
      <c r="M23" s="23">
        <v>0.51945701727484683</v>
      </c>
      <c r="N23" s="23">
        <v>0.44247267307954696</v>
      </c>
      <c r="O23" s="23">
        <v>0.69531294201118166</v>
      </c>
      <c r="P23" s="23">
        <v>0.9035165438578604</v>
      </c>
      <c r="Q23" s="23">
        <v>0.44195854508038052</v>
      </c>
    </row>
    <row r="24" spans="1:17" x14ac:dyDescent="0.2">
      <c r="A24" s="5" t="s">
        <v>8</v>
      </c>
      <c r="B24" s="23">
        <v>0.77443782790549909</v>
      </c>
      <c r="C24" s="23">
        <v>0.79675702491238587</v>
      </c>
      <c r="D24" s="23">
        <v>0.76067578730119267</v>
      </c>
      <c r="E24" s="23">
        <v>0.76495753848655379</v>
      </c>
      <c r="F24" s="23">
        <v>0.41313837947538196</v>
      </c>
      <c r="G24" s="23">
        <v>0.38515303806611928</v>
      </c>
      <c r="H24" s="23">
        <v>0.34444248603525984</v>
      </c>
      <c r="I24" s="23">
        <v>0.34645334863134453</v>
      </c>
      <c r="J24" s="23">
        <v>0.7638261727473844</v>
      </c>
      <c r="K24" s="23">
        <v>0.77061149300579768</v>
      </c>
      <c r="L24" s="23">
        <v>0.7806515036078796</v>
      </c>
      <c r="M24" s="23">
        <v>0.75547131964046055</v>
      </c>
      <c r="N24" s="23">
        <v>0.67289820751040375</v>
      </c>
      <c r="O24" s="23">
        <v>0.83173908965424259</v>
      </c>
      <c r="P24" s="23">
        <v>0.90947963716451519</v>
      </c>
      <c r="Q24" s="23">
        <v>0.67611610780362197</v>
      </c>
    </row>
    <row r="25" spans="1:17" x14ac:dyDescent="0.2">
      <c r="A25" s="4" t="s">
        <v>2</v>
      </c>
      <c r="B25" s="23">
        <v>0.62232292825811397</v>
      </c>
      <c r="C25" s="23">
        <v>0.66876614475873042</v>
      </c>
      <c r="D25" s="23">
        <v>0.71143419519913587</v>
      </c>
      <c r="E25" s="23">
        <v>0.6150186052118426</v>
      </c>
      <c r="F25" s="23">
        <v>0.58772031612939402</v>
      </c>
      <c r="G25" s="23">
        <v>0.51402826406708024</v>
      </c>
      <c r="H25" s="23">
        <v>0.52754961492034291</v>
      </c>
      <c r="I25" s="23">
        <v>0.54274201281366719</v>
      </c>
      <c r="J25" s="23">
        <v>0.63885388916663777</v>
      </c>
      <c r="K25" s="23">
        <v>0.64027353966427336</v>
      </c>
      <c r="L25" s="23">
        <v>0.64409737547198997</v>
      </c>
      <c r="M25" s="23">
        <v>0.6370904114146676</v>
      </c>
      <c r="N25" s="23">
        <v>0.62903670251116084</v>
      </c>
      <c r="O25" s="23">
        <v>0.7779882668233099</v>
      </c>
      <c r="P25" s="23">
        <v>0.87301132789111535</v>
      </c>
      <c r="Q25" s="23">
        <v>0.62869032634076849</v>
      </c>
    </row>
    <row r="26" spans="1:17" x14ac:dyDescent="0.2">
      <c r="A26" s="4" t="s">
        <v>27</v>
      </c>
      <c r="B26" s="23">
        <v>0.4937099348246583</v>
      </c>
      <c r="C26" s="23">
        <v>0.5805729580147162</v>
      </c>
      <c r="D26" s="23">
        <v>0.74176244909071531</v>
      </c>
      <c r="E26" s="23">
        <v>0.50060005230719695</v>
      </c>
      <c r="F26" s="23">
        <v>0.52363346731827332</v>
      </c>
      <c r="G26" s="23">
        <v>0.50017056975839713</v>
      </c>
      <c r="H26" s="23">
        <v>0.50379189782244471</v>
      </c>
      <c r="I26" s="23">
        <v>0.48825623956393005</v>
      </c>
      <c r="J26" s="23">
        <v>0.84955409309921814</v>
      </c>
      <c r="K26" s="23">
        <v>0.85277005507317782</v>
      </c>
      <c r="L26" s="23">
        <v>0.85735700512530777</v>
      </c>
      <c r="M26" s="23">
        <v>0.84800489010780078</v>
      </c>
      <c r="N26" s="23">
        <v>0.36626195761779773</v>
      </c>
      <c r="O26" s="23">
        <v>0.5210058785201368</v>
      </c>
      <c r="P26" s="23">
        <v>0.72236503416632247</v>
      </c>
      <c r="Q26" s="23">
        <v>0.36553354403619004</v>
      </c>
    </row>
    <row r="27" spans="1:17" x14ac:dyDescent="0.2">
      <c r="A27" s="4" t="s">
        <v>25</v>
      </c>
      <c r="B27" s="23">
        <v>0.16065714752280219</v>
      </c>
      <c r="C27" s="23">
        <v>0.21859695983350977</v>
      </c>
      <c r="D27" s="23">
        <v>0.59126377324950574</v>
      </c>
      <c r="E27" s="23">
        <v>0.15616517568310082</v>
      </c>
      <c r="F27" s="23">
        <v>0.7585800680525232</v>
      </c>
      <c r="G27" s="23">
        <v>0.44177240455015132</v>
      </c>
      <c r="H27" s="23">
        <v>0.73587041341598625</v>
      </c>
      <c r="I27" s="23">
        <v>0.69293569478486017</v>
      </c>
      <c r="J27" s="23">
        <v>0.52718832677288463</v>
      </c>
      <c r="K27" s="23">
        <v>0.52725208785390065</v>
      </c>
      <c r="L27" s="23">
        <v>0.53218652732138927</v>
      </c>
      <c r="M27" s="23">
        <v>0.52440448731165523</v>
      </c>
      <c r="N27" s="23">
        <v>2.4669796682173145E-2</v>
      </c>
      <c r="O27" s="23">
        <v>0.12719684873540962</v>
      </c>
      <c r="P27" s="23">
        <v>0.58077266384886328</v>
      </c>
      <c r="Q27" s="23">
        <v>2.4066988282187049E-2</v>
      </c>
    </row>
    <row r="28" spans="1:17" x14ac:dyDescent="0.2">
      <c r="A28" s="4" t="s">
        <v>19</v>
      </c>
      <c r="B28" s="23">
        <v>0.32569923269486029</v>
      </c>
      <c r="C28" s="23">
        <v>0.41756985526721296</v>
      </c>
      <c r="D28" s="23">
        <v>0.34920542561102569</v>
      </c>
      <c r="E28" s="23">
        <v>0.24848823619808905</v>
      </c>
      <c r="F28" s="23">
        <v>0.5541748007242715</v>
      </c>
      <c r="G28" s="23">
        <v>0.48666088174772021</v>
      </c>
      <c r="H28" s="23">
        <v>0.34052875231714064</v>
      </c>
      <c r="I28" s="23">
        <v>0.36928511368724148</v>
      </c>
      <c r="J28" s="23">
        <v>0.3276501263851937</v>
      </c>
      <c r="K28" s="23">
        <v>0.32997651951666873</v>
      </c>
      <c r="L28" s="23">
        <v>0.33323296205306902</v>
      </c>
      <c r="M28" s="23">
        <v>0.32630688423702808</v>
      </c>
      <c r="N28" s="23">
        <v>0.37668037903119012</v>
      </c>
      <c r="O28" s="23">
        <v>0.70118246967711251</v>
      </c>
      <c r="P28" s="23">
        <v>0.7562221783735934</v>
      </c>
      <c r="Q28" s="23">
        <v>0.35499512892015656</v>
      </c>
    </row>
    <row r="29" spans="1:17" x14ac:dyDescent="0.2">
      <c r="A29" s="4" t="s">
        <v>21</v>
      </c>
      <c r="B29" s="23">
        <v>0.723005985542855</v>
      </c>
      <c r="C29" s="23">
        <v>0.77459941453415093</v>
      </c>
      <c r="D29" s="23">
        <v>0.81981592667347825</v>
      </c>
      <c r="E29" s="23">
        <v>0.77384069443289072</v>
      </c>
      <c r="F29" s="23">
        <v>0.44243456547262761</v>
      </c>
      <c r="G29" s="23">
        <v>0.51359999935604994</v>
      </c>
      <c r="H29" s="23">
        <v>0.53011785457007754</v>
      </c>
      <c r="I29" s="23">
        <v>0.52776745230067845</v>
      </c>
      <c r="J29" s="23">
        <v>0.64207738379911261</v>
      </c>
      <c r="K29" s="23">
        <v>0.64930488670592534</v>
      </c>
      <c r="L29" s="23">
        <v>0.66527008755833783</v>
      </c>
      <c r="M29" s="23">
        <v>0.63069545021843376</v>
      </c>
      <c r="N29" s="23">
        <v>0.70212025158760771</v>
      </c>
      <c r="O29" s="23">
        <v>0.80807972221684166</v>
      </c>
      <c r="P29" s="23">
        <v>0.90537798553775817</v>
      </c>
      <c r="Q29" s="23">
        <v>0.7102985845460541</v>
      </c>
    </row>
    <row r="30" spans="1:17" x14ac:dyDescent="0.2">
      <c r="A30" s="5" t="s">
        <v>5</v>
      </c>
      <c r="B30" s="23">
        <v>0.49344020472143113</v>
      </c>
      <c r="C30" s="23">
        <v>0.67213581633949981</v>
      </c>
      <c r="D30" s="23">
        <v>0.72444128693083498</v>
      </c>
      <c r="E30" s="23">
        <v>0.48145885569751518</v>
      </c>
      <c r="F30" s="23">
        <v>0.44457285606975994</v>
      </c>
      <c r="G30" s="23">
        <v>0.36513295125501199</v>
      </c>
      <c r="H30" s="23">
        <v>0.34025530108062185</v>
      </c>
      <c r="I30" s="23">
        <v>0.35722215426043608</v>
      </c>
      <c r="J30" s="23">
        <v>0.74943057621616715</v>
      </c>
      <c r="K30" s="23">
        <v>0.75315164192006034</v>
      </c>
      <c r="L30" s="23">
        <v>0.7625754313736085</v>
      </c>
      <c r="M30" s="23">
        <v>0.74225001174220118</v>
      </c>
      <c r="N30" s="23">
        <v>0.19210085382416239</v>
      </c>
      <c r="O30" s="23">
        <v>0.49426105812567644</v>
      </c>
      <c r="P30" s="23">
        <v>0.78014991894242713</v>
      </c>
      <c r="Q30" s="23">
        <v>0.19307548084016793</v>
      </c>
    </row>
    <row r="31" spans="1:17" x14ac:dyDescent="0.2">
      <c r="A31" s="4" t="s">
        <v>4</v>
      </c>
      <c r="B31" s="23">
        <v>0.70701094754106675</v>
      </c>
      <c r="C31" s="23">
        <v>0.74063247135802701</v>
      </c>
      <c r="D31" s="23">
        <v>0.76891329210550219</v>
      </c>
      <c r="E31" s="23">
        <v>0.70288075747179402</v>
      </c>
      <c r="F31" s="23">
        <v>0.43685625529764671</v>
      </c>
      <c r="G31" s="23">
        <v>0.38210836415932103</v>
      </c>
      <c r="H31" s="23">
        <v>0.39708749410225785</v>
      </c>
      <c r="I31" s="23">
        <v>0.40096195398784068</v>
      </c>
      <c r="J31" s="23">
        <v>0.74067812659783983</v>
      </c>
      <c r="K31" s="23">
        <v>0.74413448872186316</v>
      </c>
      <c r="L31" s="23">
        <v>0.75300700032032153</v>
      </c>
      <c r="M31" s="23">
        <v>0.73470024239503595</v>
      </c>
      <c r="N31" s="23">
        <v>0.66070869262612641</v>
      </c>
      <c r="O31" s="23">
        <v>0.82509888619472815</v>
      </c>
      <c r="P31" s="23">
        <v>0.91015118581834342</v>
      </c>
      <c r="Q31" s="23">
        <v>0.66016801410235315</v>
      </c>
    </row>
    <row r="32" spans="1:17" x14ac:dyDescent="0.2">
      <c r="A32" s="4" t="s">
        <v>32</v>
      </c>
      <c r="B32" s="23">
        <v>0.72729611355745494</v>
      </c>
      <c r="C32" s="23">
        <v>0.74044719130524228</v>
      </c>
      <c r="D32" s="23">
        <v>0.76721258141434878</v>
      </c>
      <c r="E32" s="23">
        <v>0.7104978797775916</v>
      </c>
      <c r="F32" s="23">
        <v>0.49720870732156747</v>
      </c>
      <c r="G32" s="23">
        <v>0.43130833598998225</v>
      </c>
      <c r="H32" s="23">
        <v>0.42097482294205285</v>
      </c>
      <c r="I32" s="23">
        <v>0.42475044113715393</v>
      </c>
      <c r="J32" s="23">
        <v>0.75714184899437387</v>
      </c>
      <c r="K32" s="23">
        <v>0.76350135174985967</v>
      </c>
      <c r="L32" s="23">
        <v>0.76923021474552855</v>
      </c>
      <c r="M32" s="23">
        <v>0.75452180101105493</v>
      </c>
      <c r="N32" s="23">
        <v>0.59804544713736563</v>
      </c>
      <c r="O32" s="23">
        <v>0.79332047539695072</v>
      </c>
      <c r="P32" s="23">
        <v>0.91273369500957302</v>
      </c>
      <c r="Q32" s="23">
        <v>0.597174441287602</v>
      </c>
    </row>
    <row r="33" spans="1:17" x14ac:dyDescent="0.2">
      <c r="A33" s="4" t="s">
        <v>11</v>
      </c>
      <c r="B33" s="23">
        <v>0.48787121189225896</v>
      </c>
      <c r="C33" s="23">
        <v>0.65331172607844379</v>
      </c>
      <c r="D33" s="23">
        <v>0.78463872835130954</v>
      </c>
      <c r="E33" s="23">
        <v>0.53018888162130162</v>
      </c>
      <c r="F33" s="23">
        <v>0.59798223295802488</v>
      </c>
      <c r="G33" s="23">
        <v>0.62922774098448186</v>
      </c>
      <c r="H33" s="23">
        <v>0.69379236930858357</v>
      </c>
      <c r="I33" s="23">
        <v>0.70170349456328829</v>
      </c>
      <c r="J33" s="23">
        <v>0.78785784031778028</v>
      </c>
      <c r="K33" s="23">
        <v>0.79261363588894529</v>
      </c>
      <c r="L33" s="23">
        <v>0.79724264616454688</v>
      </c>
      <c r="M33" s="23">
        <v>0.78575647712811314</v>
      </c>
      <c r="N33" s="23">
        <v>0.48915388537814036</v>
      </c>
      <c r="O33" s="23">
        <v>0.68597670742580064</v>
      </c>
      <c r="P33" s="23">
        <v>0.83565953205383658</v>
      </c>
      <c r="Q33" s="23">
        <v>0.48911879151084048</v>
      </c>
    </row>
    <row r="34" spans="1:17" x14ac:dyDescent="0.2">
      <c r="A34" s="4" t="s">
        <v>13</v>
      </c>
      <c r="B34" s="23">
        <v>0.54712709807984405</v>
      </c>
      <c r="C34" s="23">
        <v>0.61787484129408532</v>
      </c>
      <c r="D34" s="23">
        <v>0.65632592557481539</v>
      </c>
      <c r="E34" s="23">
        <v>0.63751941765145348</v>
      </c>
      <c r="F34" s="23">
        <v>0.29742366122814601</v>
      </c>
      <c r="G34" s="23">
        <v>0.38460317432247915</v>
      </c>
      <c r="H34" s="23">
        <v>0.50445349176749144</v>
      </c>
      <c r="I34" s="23">
        <v>0.48484040969534614</v>
      </c>
      <c r="J34" s="23">
        <v>0.48002830389224838</v>
      </c>
      <c r="K34" s="23">
        <v>0.48721885580077529</v>
      </c>
      <c r="L34" s="23">
        <v>0.49822187825619535</v>
      </c>
      <c r="M34" s="23">
        <v>0.4638898967883649</v>
      </c>
      <c r="N34" s="23">
        <v>0.73270678971270653</v>
      </c>
      <c r="O34" s="23">
        <v>0.84310318475006496</v>
      </c>
      <c r="P34" s="23">
        <v>0.90228393469547619</v>
      </c>
      <c r="Q34" s="23">
        <v>0.74071978020823381</v>
      </c>
    </row>
    <row r="35" spans="1:17" x14ac:dyDescent="0.2">
      <c r="A35" s="5" t="s">
        <v>6</v>
      </c>
      <c r="B35" s="23">
        <v>0.48601474565818564</v>
      </c>
      <c r="C35" s="23">
        <v>0.62584622855081218</v>
      </c>
      <c r="D35" s="23">
        <v>0.72472370028625066</v>
      </c>
      <c r="E35" s="23">
        <v>0.47431871569000483</v>
      </c>
      <c r="F35" s="23">
        <v>0.43674575472854654</v>
      </c>
      <c r="G35" s="23">
        <v>0.39429690041645421</v>
      </c>
      <c r="H35" s="23">
        <v>0.34317355130775828</v>
      </c>
      <c r="I35" s="23">
        <v>0.364255064817679</v>
      </c>
      <c r="J35" s="23">
        <v>0.81603686806889597</v>
      </c>
      <c r="K35" s="23">
        <v>0.81785885051053187</v>
      </c>
      <c r="L35" s="23">
        <v>0.82278318785265092</v>
      </c>
      <c r="M35" s="23">
        <v>0.81536309573232324</v>
      </c>
      <c r="N35" s="23">
        <v>0.32707922845539417</v>
      </c>
      <c r="O35" s="23">
        <v>0.56475414964266835</v>
      </c>
      <c r="P35" s="23">
        <v>0.8312209516333513</v>
      </c>
      <c r="Q35" s="23">
        <v>0.3260286672465928</v>
      </c>
    </row>
    <row r="36" spans="1:17" x14ac:dyDescent="0.2">
      <c r="A36" s="4" t="s">
        <v>15</v>
      </c>
      <c r="B36" s="23">
        <v>0.18527996279208483</v>
      </c>
      <c r="C36" s="23">
        <v>0.33872543436916436</v>
      </c>
      <c r="D36" s="23">
        <v>0.45822989036181216</v>
      </c>
      <c r="E36" s="23">
        <v>0.21476509763688306</v>
      </c>
      <c r="F36" s="23">
        <v>0.46452086093533113</v>
      </c>
      <c r="G36" s="23">
        <v>0.52476089980463203</v>
      </c>
      <c r="H36" s="23">
        <v>0.60425034332885563</v>
      </c>
      <c r="I36" s="23">
        <v>0.74108766311650787</v>
      </c>
      <c r="J36" s="23">
        <v>0.3963493894429887</v>
      </c>
      <c r="K36" s="23">
        <v>0.39777836947619771</v>
      </c>
      <c r="L36" s="23">
        <v>0.40175467702234252</v>
      </c>
      <c r="M36" s="23">
        <v>0.39275260385935684</v>
      </c>
      <c r="N36" s="23">
        <v>0.13144048664280322</v>
      </c>
      <c r="O36" s="23">
        <v>0.40500094205519099</v>
      </c>
      <c r="P36" s="23">
        <v>0.64837025884133737</v>
      </c>
      <c r="Q36" s="23">
        <v>0.13168989784444488</v>
      </c>
    </row>
    <row r="37" spans="1:17" x14ac:dyDescent="0.2">
      <c r="A37" s="4" t="s">
        <v>14</v>
      </c>
      <c r="B37" s="23">
        <v>0.49269124804726661</v>
      </c>
      <c r="C37" s="23">
        <v>0.6019714562501145</v>
      </c>
      <c r="D37" s="23">
        <v>0.6647366745981047</v>
      </c>
      <c r="E37" s="23">
        <v>0.61490341090982537</v>
      </c>
      <c r="F37" s="23">
        <v>0.30723162021187245</v>
      </c>
      <c r="G37" s="23">
        <v>0.42662430761896192</v>
      </c>
      <c r="H37" s="23">
        <v>0.51949268493007628</v>
      </c>
      <c r="I37" s="23">
        <v>0.5367303441709913</v>
      </c>
      <c r="J37" s="23">
        <v>0.59133632865405994</v>
      </c>
      <c r="K37" s="23">
        <v>0.59584877689327553</v>
      </c>
      <c r="L37" s="23">
        <v>0.60463556683278719</v>
      </c>
      <c r="M37" s="23">
        <v>0.58421032009259932</v>
      </c>
      <c r="N37" s="23">
        <v>0.59862795607023134</v>
      </c>
      <c r="O37" s="23">
        <v>0.77192574640362699</v>
      </c>
      <c r="P37" s="23">
        <v>0.84661597176989134</v>
      </c>
      <c r="Q37" s="23">
        <v>0.61244641188989668</v>
      </c>
    </row>
    <row r="38" spans="1:17" x14ac:dyDescent="0.2">
      <c r="A38" s="5" t="s">
        <v>7</v>
      </c>
      <c r="B38" s="23">
        <v>0.79221218479242628</v>
      </c>
      <c r="C38" s="23">
        <v>0.79996745718446038</v>
      </c>
      <c r="D38" s="23">
        <v>0.77057690573910864</v>
      </c>
      <c r="E38" s="23">
        <v>0.77785794149979559</v>
      </c>
      <c r="F38" s="23">
        <v>0.41551907729830406</v>
      </c>
      <c r="G38" s="23">
        <v>0.38182287842093859</v>
      </c>
      <c r="H38" s="23">
        <v>0.34508339007065653</v>
      </c>
      <c r="I38" s="23">
        <v>0.34894505998866238</v>
      </c>
      <c r="J38" s="23">
        <v>0.83759104092761083</v>
      </c>
      <c r="K38" s="23">
        <v>0.83847580438466429</v>
      </c>
      <c r="L38" s="23">
        <v>0.84241833799074062</v>
      </c>
      <c r="M38" s="23">
        <v>0.83474836601078073</v>
      </c>
      <c r="N38" s="23">
        <v>0.40930773238828749</v>
      </c>
      <c r="O38" s="23">
        <v>0.6147515921399862</v>
      </c>
      <c r="P38" s="23">
        <v>0.86025123209652743</v>
      </c>
      <c r="Q38" s="23">
        <v>0.409564235670341</v>
      </c>
    </row>
  </sheetData>
  <mergeCells count="10">
    <mergeCell ref="B1:E1"/>
    <mergeCell ref="F1:I1"/>
    <mergeCell ref="J1:M1"/>
    <mergeCell ref="N1:Q1"/>
    <mergeCell ref="A1:A2"/>
    <mergeCell ref="A19:A20"/>
    <mergeCell ref="B19:E19"/>
    <mergeCell ref="F19:I19"/>
    <mergeCell ref="J19:M19"/>
    <mergeCell ref="N19:Q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Quantity</vt:lpstr>
      <vt:lpstr>Percentage</vt:lpstr>
      <vt:lpstr>Fig3</vt:lpstr>
      <vt:lpstr>Fig3_Supplement</vt:lpstr>
      <vt:lpstr>Risk_Assessment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</cp:lastModifiedBy>
  <dcterms:created xsi:type="dcterms:W3CDTF">2015-06-05T18:19:34Z</dcterms:created>
  <dcterms:modified xsi:type="dcterms:W3CDTF">2020-06-14T07:33:52Z</dcterms:modified>
</cp:coreProperties>
</file>