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1" l="1"/>
  <c r="G40" i="1"/>
  <c r="H27" i="1"/>
  <c r="L20" i="1"/>
  <c r="H57" i="1" s="1"/>
  <c r="B20" i="1" l="1"/>
  <c r="E20" i="1"/>
  <c r="G46" i="1"/>
  <c r="H46" i="1" s="1"/>
  <c r="H40" i="1"/>
  <c r="H26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0" i="1" l="1"/>
  <c r="D20" i="1"/>
  <c r="C2" i="1"/>
  <c r="G2" i="1" l="1"/>
  <c r="H20" i="1"/>
  <c r="I20" i="1"/>
  <c r="K20" i="1"/>
  <c r="G25" i="1" s="1"/>
  <c r="H25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0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0" i="1" l="1"/>
  <c r="G23" i="1" s="1"/>
  <c r="G29" i="1" s="1"/>
  <c r="J20" i="1"/>
  <c r="G42" i="1" l="1"/>
  <c r="H42" i="1" s="1"/>
  <c r="H28" i="1"/>
  <c r="H23" i="1"/>
  <c r="H29" i="1" l="1"/>
  <c r="H50" i="1"/>
  <c r="H38" i="1"/>
  <c r="H51" i="1" l="1"/>
  <c r="G53" i="1" s="1"/>
  <c r="G52" i="1" s="1"/>
  <c r="G54" i="1" l="1"/>
  <c r="G55" i="1" s="1"/>
  <c r="G56" i="1" s="1"/>
  <c r="H56" i="1" l="1"/>
  <c r="H58" i="1" s="1"/>
  <c r="H53" i="1"/>
</calcChain>
</file>

<file path=xl/sharedStrings.xml><?xml version="1.0" encoding="utf-8"?>
<sst xmlns="http://schemas.openxmlformats.org/spreadsheetml/2006/main" count="51" uniqueCount="48">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</sst>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topLeftCell="A37" zoomScale="80" zoomScaleNormal="80" workbookViewId="0">
      <selection activeCell="G43" sqref="G43"/>
    </sheetView>
  </sheetViews>
  <sheetFormatPr defaultRowHeight="15" x14ac:dyDescent="0.25"/>
  <cols>
    <col min="1" max="1" width="15.5703125" bestFit="1" customWidth="1"/>
    <col min="2" max="2" width="7.7109375" bestFit="1" customWidth="1"/>
    <col min="3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2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</row>
    <row r="2" spans="1:12" x14ac:dyDescent="0.25">
      <c r="A2" s="6">
        <v>43160</v>
      </c>
      <c r="B2">
        <v>38700</v>
      </c>
      <c r="C2">
        <f>ROUND(B2*5%,0)</f>
        <v>1935</v>
      </c>
      <c r="D2">
        <f>IF(ROUND(B2*24%,0)&lt;5400,5400,ROUND(B2*24%,0))</f>
        <v>9288</v>
      </c>
      <c r="E2">
        <v>3600</v>
      </c>
      <c r="F2">
        <f>ROUND(E2*5%,0)</f>
        <v>180</v>
      </c>
      <c r="G2">
        <f>SUM(B2:F2)</f>
        <v>53703</v>
      </c>
      <c r="H2">
        <v>450</v>
      </c>
      <c r="I2">
        <v>60</v>
      </c>
      <c r="J2">
        <f>ROUND(SUM(B2:C2)*10%,0)</f>
        <v>4064</v>
      </c>
      <c r="K2">
        <v>200</v>
      </c>
    </row>
    <row r="3" spans="1:12" x14ac:dyDescent="0.25">
      <c r="A3" s="6">
        <v>43191</v>
      </c>
      <c r="B3">
        <v>38700</v>
      </c>
      <c r="C3">
        <f t="shared" ref="C3:C7" si="0">ROUND(B3*7%,0)</f>
        <v>2709</v>
      </c>
      <c r="D3">
        <f t="shared" ref="D3:D13" si="1">IF(ROUND(B3*24%,0)&lt;5400,5400,ROUND(B3*24%,0))</f>
        <v>9288</v>
      </c>
      <c r="E3">
        <v>3600</v>
      </c>
      <c r="F3">
        <f>ROUND(E3*7%,0)</f>
        <v>252</v>
      </c>
      <c r="G3">
        <f t="shared" ref="G3:G13" si="2">SUM(B3:F3)</f>
        <v>54549</v>
      </c>
      <c r="H3">
        <v>450</v>
      </c>
      <c r="I3">
        <v>60</v>
      </c>
      <c r="J3">
        <f t="shared" ref="J3:J13" si="3">ROUND(SUM(B3:C3)*10%,0)</f>
        <v>4141</v>
      </c>
      <c r="K3">
        <v>200</v>
      </c>
    </row>
    <row r="4" spans="1:12" x14ac:dyDescent="0.25">
      <c r="A4" s="6">
        <v>43221</v>
      </c>
      <c r="B4">
        <v>38700</v>
      </c>
      <c r="C4">
        <f t="shared" si="0"/>
        <v>2709</v>
      </c>
      <c r="D4">
        <f t="shared" si="1"/>
        <v>9288</v>
      </c>
      <c r="E4">
        <v>3600</v>
      </c>
      <c r="F4">
        <f t="shared" ref="F4:F7" si="4">ROUND(E4*7%,0)</f>
        <v>252</v>
      </c>
      <c r="G4">
        <f t="shared" si="2"/>
        <v>54549</v>
      </c>
      <c r="H4">
        <v>450</v>
      </c>
      <c r="I4">
        <v>60</v>
      </c>
      <c r="J4">
        <f t="shared" si="3"/>
        <v>4141</v>
      </c>
      <c r="K4">
        <v>200</v>
      </c>
    </row>
    <row r="5" spans="1:12" x14ac:dyDescent="0.25">
      <c r="A5" s="6">
        <v>43252</v>
      </c>
      <c r="B5">
        <v>38700</v>
      </c>
      <c r="C5">
        <f t="shared" si="0"/>
        <v>2709</v>
      </c>
      <c r="D5">
        <f t="shared" si="1"/>
        <v>9288</v>
      </c>
      <c r="E5">
        <v>3600</v>
      </c>
      <c r="F5">
        <f t="shared" si="4"/>
        <v>252</v>
      </c>
      <c r="G5">
        <f t="shared" si="2"/>
        <v>54549</v>
      </c>
      <c r="H5">
        <v>450</v>
      </c>
      <c r="I5">
        <v>60</v>
      </c>
      <c r="J5">
        <f t="shared" si="3"/>
        <v>4141</v>
      </c>
      <c r="K5">
        <v>200</v>
      </c>
      <c r="L5">
        <v>500</v>
      </c>
    </row>
    <row r="6" spans="1:12" x14ac:dyDescent="0.25">
      <c r="A6" s="6">
        <v>43282</v>
      </c>
      <c r="B6">
        <v>39900</v>
      </c>
      <c r="C6">
        <f t="shared" si="0"/>
        <v>2793</v>
      </c>
      <c r="D6">
        <f t="shared" si="1"/>
        <v>9576</v>
      </c>
      <c r="E6">
        <v>3600</v>
      </c>
      <c r="F6">
        <f t="shared" si="4"/>
        <v>252</v>
      </c>
      <c r="G6">
        <f t="shared" si="2"/>
        <v>56121</v>
      </c>
      <c r="H6">
        <v>450</v>
      </c>
      <c r="I6">
        <v>60</v>
      </c>
      <c r="J6">
        <f t="shared" si="3"/>
        <v>4269</v>
      </c>
      <c r="K6">
        <v>200</v>
      </c>
      <c r="L6">
        <v>500</v>
      </c>
    </row>
    <row r="7" spans="1:12" x14ac:dyDescent="0.25">
      <c r="A7" s="6">
        <v>43313</v>
      </c>
      <c r="B7">
        <v>39900</v>
      </c>
      <c r="C7">
        <f t="shared" si="0"/>
        <v>2793</v>
      </c>
      <c r="D7">
        <f t="shared" si="1"/>
        <v>9576</v>
      </c>
      <c r="E7">
        <v>3600</v>
      </c>
      <c r="F7">
        <f t="shared" si="4"/>
        <v>252</v>
      </c>
      <c r="G7">
        <f t="shared" si="2"/>
        <v>56121</v>
      </c>
      <c r="H7">
        <v>450</v>
      </c>
      <c r="I7">
        <v>60</v>
      </c>
      <c r="J7">
        <f t="shared" si="3"/>
        <v>4269</v>
      </c>
      <c r="K7">
        <v>200</v>
      </c>
      <c r="L7">
        <v>500</v>
      </c>
    </row>
    <row r="8" spans="1:12" x14ac:dyDescent="0.25">
      <c r="A8" s="6">
        <v>43344</v>
      </c>
      <c r="B8">
        <v>39900</v>
      </c>
      <c r="C8">
        <f>ROUND(B8*9%,0)</f>
        <v>3591</v>
      </c>
      <c r="D8">
        <f t="shared" si="1"/>
        <v>9576</v>
      </c>
      <c r="E8">
        <v>3600</v>
      </c>
      <c r="F8">
        <f>ROUND(E8*9%,0)</f>
        <v>324</v>
      </c>
      <c r="G8">
        <f t="shared" si="2"/>
        <v>56991</v>
      </c>
      <c r="H8">
        <v>450</v>
      </c>
      <c r="I8">
        <v>60</v>
      </c>
      <c r="J8">
        <f t="shared" si="3"/>
        <v>4349</v>
      </c>
      <c r="K8">
        <v>200</v>
      </c>
      <c r="L8">
        <v>500</v>
      </c>
    </row>
    <row r="9" spans="1:12" x14ac:dyDescent="0.25">
      <c r="A9" s="6">
        <v>43374</v>
      </c>
      <c r="B9">
        <v>39900</v>
      </c>
      <c r="C9">
        <f>ROUND(B9*9%,0)</f>
        <v>3591</v>
      </c>
      <c r="D9">
        <f t="shared" si="1"/>
        <v>9576</v>
      </c>
      <c r="E9">
        <v>3600</v>
      </c>
      <c r="F9">
        <f t="shared" ref="F9:F13" si="5">ROUND(E9*9%,0)</f>
        <v>324</v>
      </c>
      <c r="G9">
        <f t="shared" si="2"/>
        <v>56991</v>
      </c>
      <c r="H9">
        <v>450</v>
      </c>
      <c r="I9">
        <v>60</v>
      </c>
      <c r="J9">
        <f t="shared" si="3"/>
        <v>4349</v>
      </c>
      <c r="K9">
        <v>200</v>
      </c>
      <c r="L9">
        <v>500</v>
      </c>
    </row>
    <row r="10" spans="1:12" x14ac:dyDescent="0.25">
      <c r="A10" s="6">
        <v>43405</v>
      </c>
      <c r="B10">
        <v>39900</v>
      </c>
      <c r="C10">
        <f t="shared" ref="C10:C13" si="6">ROUND(B10*9%,0)</f>
        <v>3591</v>
      </c>
      <c r="D10">
        <f t="shared" si="1"/>
        <v>9576</v>
      </c>
      <c r="E10">
        <v>3600</v>
      </c>
      <c r="F10">
        <f t="shared" si="5"/>
        <v>324</v>
      </c>
      <c r="G10">
        <f t="shared" si="2"/>
        <v>56991</v>
      </c>
      <c r="H10">
        <v>450</v>
      </c>
      <c r="I10">
        <v>60</v>
      </c>
      <c r="J10">
        <f t="shared" si="3"/>
        <v>4349</v>
      </c>
      <c r="K10">
        <v>200</v>
      </c>
      <c r="L10">
        <v>500</v>
      </c>
    </row>
    <row r="11" spans="1:12" x14ac:dyDescent="0.25">
      <c r="A11" s="6">
        <v>43435</v>
      </c>
      <c r="B11">
        <v>39900</v>
      </c>
      <c r="C11">
        <f t="shared" si="6"/>
        <v>3591</v>
      </c>
      <c r="D11">
        <f t="shared" si="1"/>
        <v>9576</v>
      </c>
      <c r="E11">
        <v>3600</v>
      </c>
      <c r="F11">
        <f t="shared" si="5"/>
        <v>324</v>
      </c>
      <c r="G11">
        <f t="shared" si="2"/>
        <v>56991</v>
      </c>
      <c r="H11">
        <v>450</v>
      </c>
      <c r="I11">
        <v>60</v>
      </c>
      <c r="J11">
        <f t="shared" si="3"/>
        <v>4349</v>
      </c>
      <c r="K11">
        <v>200</v>
      </c>
      <c r="L11">
        <v>500</v>
      </c>
    </row>
    <row r="12" spans="1:12" x14ac:dyDescent="0.25">
      <c r="A12" s="6">
        <v>43466</v>
      </c>
      <c r="B12">
        <v>39900</v>
      </c>
      <c r="C12">
        <f t="shared" si="6"/>
        <v>3591</v>
      </c>
      <c r="D12">
        <f t="shared" si="1"/>
        <v>9576</v>
      </c>
      <c r="E12">
        <v>3600</v>
      </c>
      <c r="F12">
        <f t="shared" si="5"/>
        <v>324</v>
      </c>
      <c r="G12">
        <f t="shared" si="2"/>
        <v>56991</v>
      </c>
      <c r="H12">
        <v>450</v>
      </c>
      <c r="I12">
        <v>60</v>
      </c>
      <c r="J12">
        <f t="shared" si="3"/>
        <v>4349</v>
      </c>
      <c r="K12">
        <v>200</v>
      </c>
      <c r="L12">
        <v>8000</v>
      </c>
    </row>
    <row r="13" spans="1:12" x14ac:dyDescent="0.25">
      <c r="A13" s="6">
        <v>43497</v>
      </c>
      <c r="B13">
        <v>39900</v>
      </c>
      <c r="C13">
        <f t="shared" si="6"/>
        <v>3591</v>
      </c>
      <c r="D13">
        <f t="shared" si="1"/>
        <v>9576</v>
      </c>
      <c r="E13">
        <v>3600</v>
      </c>
      <c r="F13">
        <f t="shared" si="5"/>
        <v>324</v>
      </c>
      <c r="G13">
        <f t="shared" si="2"/>
        <v>56991</v>
      </c>
      <c r="H13">
        <v>450</v>
      </c>
      <c r="I13">
        <v>60</v>
      </c>
      <c r="J13">
        <f t="shared" si="3"/>
        <v>4349</v>
      </c>
      <c r="K13">
        <v>200</v>
      </c>
    </row>
    <row r="14" spans="1:12" x14ac:dyDescent="0.25">
      <c r="A14" s="1" t="s">
        <v>10</v>
      </c>
      <c r="G14">
        <v>2538</v>
      </c>
      <c r="J14">
        <v>232</v>
      </c>
    </row>
    <row r="15" spans="1:12" x14ac:dyDescent="0.25">
      <c r="A15" s="1" t="s">
        <v>11</v>
      </c>
      <c r="G15">
        <v>1740</v>
      </c>
      <c r="J15">
        <v>160</v>
      </c>
    </row>
    <row r="16" spans="1:12" x14ac:dyDescent="0.25">
      <c r="A16" s="1" t="s">
        <v>12</v>
      </c>
      <c r="G16">
        <v>6908</v>
      </c>
    </row>
    <row r="17" spans="1:12" x14ac:dyDescent="0.25">
      <c r="A17" s="1" t="s">
        <v>22</v>
      </c>
      <c r="G17">
        <v>0</v>
      </c>
    </row>
    <row r="18" spans="1:12" x14ac:dyDescent="0.25">
      <c r="A18" s="1" t="s">
        <v>23</v>
      </c>
      <c r="G18">
        <v>0</v>
      </c>
    </row>
    <row r="19" spans="1:12" x14ac:dyDescent="0.25">
      <c r="A19" s="1" t="s">
        <v>24</v>
      </c>
      <c r="G19">
        <v>0</v>
      </c>
    </row>
    <row r="20" spans="1:12" ht="15.75" thickBot="1" x14ac:dyDescent="0.3">
      <c r="A20" s="5" t="s">
        <v>39</v>
      </c>
      <c r="B20" s="2">
        <f t="shared" ref="B20:F20" si="7">SUM(B2:B19)</f>
        <v>474000</v>
      </c>
      <c r="C20" s="2">
        <f t="shared" si="7"/>
        <v>37194</v>
      </c>
      <c r="D20" s="2">
        <f t="shared" si="7"/>
        <v>113760</v>
      </c>
      <c r="E20" s="2">
        <f t="shared" si="7"/>
        <v>43200</v>
      </c>
      <c r="F20" s="2">
        <f t="shared" si="7"/>
        <v>3384</v>
      </c>
      <c r="G20" s="2">
        <f>SUM(G2:G19)</f>
        <v>682724</v>
      </c>
      <c r="H20" s="2">
        <f t="shared" ref="H20:L20" si="8">SUM(H2:H17)</f>
        <v>5400</v>
      </c>
      <c r="I20" s="2">
        <f t="shared" si="8"/>
        <v>720</v>
      </c>
      <c r="J20" s="2">
        <f t="shared" si="8"/>
        <v>51511</v>
      </c>
      <c r="K20" s="2">
        <f t="shared" si="8"/>
        <v>2400</v>
      </c>
      <c r="L20" s="2">
        <f t="shared" si="8"/>
        <v>11500</v>
      </c>
    </row>
    <row r="22" spans="1:12" x14ac:dyDescent="0.25">
      <c r="G22" s="16" t="s">
        <v>28</v>
      </c>
      <c r="H22" s="16" t="s">
        <v>29</v>
      </c>
    </row>
    <row r="23" spans="1:12" x14ac:dyDescent="0.25">
      <c r="F23" s="1" t="s">
        <v>16</v>
      </c>
      <c r="G23">
        <f>G20</f>
        <v>682724</v>
      </c>
      <c r="H23" s="21">
        <f>G23</f>
        <v>682724</v>
      </c>
    </row>
    <row r="24" spans="1:12" x14ac:dyDescent="0.25">
      <c r="F24" s="1" t="s">
        <v>17</v>
      </c>
      <c r="H24" s="21">
        <v>40000</v>
      </c>
    </row>
    <row r="25" spans="1:12" x14ac:dyDescent="0.25">
      <c r="F25" s="1" t="s">
        <v>18</v>
      </c>
      <c r="G25">
        <f>K20</f>
        <v>2400</v>
      </c>
      <c r="H25" s="21">
        <f>G25</f>
        <v>2400</v>
      </c>
    </row>
    <row r="26" spans="1:12" x14ac:dyDescent="0.25">
      <c r="F26" s="1" t="s">
        <v>24</v>
      </c>
      <c r="H26" s="21">
        <f>G26</f>
        <v>0</v>
      </c>
    </row>
    <row r="27" spans="1:12" x14ac:dyDescent="0.25">
      <c r="F27" s="1" t="s">
        <v>27</v>
      </c>
      <c r="G27">
        <v>87615</v>
      </c>
      <c r="H27" s="21">
        <f>IF(G27&gt;200000,200000,G27)</f>
        <v>87615</v>
      </c>
    </row>
    <row r="28" spans="1:12" x14ac:dyDescent="0.25">
      <c r="F28" s="1" t="s">
        <v>30</v>
      </c>
      <c r="H28" s="21">
        <f>_xlfn.IFNA(IF((G28-J20)&gt;SUM(D2:D19),SUM(D2:D19),IF((G28-J20)&lt;0,0,(G28-J20))),0)</f>
        <v>0</v>
      </c>
    </row>
    <row r="29" spans="1:12" ht="15.75" thickBot="1" x14ac:dyDescent="0.3">
      <c r="F29" s="5" t="s">
        <v>19</v>
      </c>
      <c r="G29" s="2">
        <f>SUM(G23:G26)</f>
        <v>685124</v>
      </c>
      <c r="H29" s="19">
        <f>H23-SUM(H24:H28)</f>
        <v>552709</v>
      </c>
    </row>
    <row r="30" spans="1:12" x14ac:dyDescent="0.25">
      <c r="F30" s="1" t="s">
        <v>14</v>
      </c>
      <c r="H30" s="22"/>
    </row>
    <row r="31" spans="1:12" x14ac:dyDescent="0.25">
      <c r="F31" s="7" t="s">
        <v>47</v>
      </c>
      <c r="G31">
        <v>6405</v>
      </c>
      <c r="H31" s="22"/>
    </row>
    <row r="32" spans="1:12" x14ac:dyDescent="0.25">
      <c r="F32" s="7" t="s">
        <v>31</v>
      </c>
      <c r="G32">
        <v>34720</v>
      </c>
      <c r="H32" s="22"/>
    </row>
    <row r="33" spans="6:8" x14ac:dyDescent="0.25">
      <c r="F33" s="7" t="s">
        <v>32</v>
      </c>
      <c r="H33" s="22"/>
    </row>
    <row r="34" spans="6:8" x14ac:dyDescent="0.25">
      <c r="F34" s="7" t="s">
        <v>33</v>
      </c>
      <c r="H34" s="22"/>
    </row>
    <row r="35" spans="6:8" x14ac:dyDescent="0.25">
      <c r="F35" s="7" t="s">
        <v>34</v>
      </c>
      <c r="G35">
        <v>2000</v>
      </c>
      <c r="H35" s="22"/>
    </row>
    <row r="36" spans="6:8" x14ac:dyDescent="0.25">
      <c r="F36" s="7" t="s">
        <v>36</v>
      </c>
      <c r="H36" s="22"/>
    </row>
    <row r="37" spans="6:8" x14ac:dyDescent="0.25">
      <c r="F37" s="7" t="s">
        <v>35</v>
      </c>
      <c r="H37" s="22"/>
    </row>
    <row r="38" spans="6:8" x14ac:dyDescent="0.25">
      <c r="F38" s="7" t="s">
        <v>37</v>
      </c>
      <c r="H38" s="22">
        <f>G38+IF(H42=50000,G42-50000,0)</f>
        <v>1511</v>
      </c>
    </row>
    <row r="39" spans="6:8" x14ac:dyDescent="0.25">
      <c r="F39" s="7" t="s">
        <v>38</v>
      </c>
      <c r="H39" s="22"/>
    </row>
    <row r="40" spans="6:8" ht="15.75" thickBot="1" x14ac:dyDescent="0.3">
      <c r="F40" s="8" t="s">
        <v>39</v>
      </c>
      <c r="G40" s="2">
        <f>SUM(G31:G39)</f>
        <v>43125</v>
      </c>
      <c r="H40" s="17">
        <f>IF(G40&gt;150000,150000,G40)</f>
        <v>43125</v>
      </c>
    </row>
    <row r="41" spans="6:8" x14ac:dyDescent="0.25">
      <c r="F41" s="9"/>
      <c r="G41" s="3"/>
      <c r="H41" s="3"/>
    </row>
    <row r="42" spans="6:8" ht="15.75" thickBot="1" x14ac:dyDescent="0.3">
      <c r="F42" s="5" t="s">
        <v>25</v>
      </c>
      <c r="G42" s="2">
        <f>J20</f>
        <v>51511</v>
      </c>
      <c r="H42" s="19">
        <f>IF(G42&gt;50000,50000,G42)</f>
        <v>50000</v>
      </c>
    </row>
    <row r="43" spans="6:8" x14ac:dyDescent="0.25">
      <c r="F43" s="1" t="s">
        <v>15</v>
      </c>
    </row>
    <row r="44" spans="6:8" x14ac:dyDescent="0.25">
      <c r="F44" s="10" t="s">
        <v>40</v>
      </c>
      <c r="G44">
        <f>H20</f>
        <v>5400</v>
      </c>
    </row>
    <row r="45" spans="6:8" x14ac:dyDescent="0.25">
      <c r="F45" s="10" t="s">
        <v>41</v>
      </c>
    </row>
    <row r="46" spans="6:8" ht="15.75" thickBot="1" x14ac:dyDescent="0.3">
      <c r="F46" s="11" t="s">
        <v>39</v>
      </c>
      <c r="G46" s="2">
        <f>SUM(G44:G45)</f>
        <v>5400</v>
      </c>
      <c r="H46" s="18">
        <f>IF(G46&lt;25000,G46,25000)</f>
        <v>5400</v>
      </c>
    </row>
    <row r="47" spans="6:8" x14ac:dyDescent="0.25">
      <c r="F47" s="4" t="s">
        <v>42</v>
      </c>
      <c r="G47" s="3"/>
      <c r="H47" s="3"/>
    </row>
    <row r="48" spans="6:8" x14ac:dyDescent="0.25">
      <c r="F48" s="4" t="s">
        <v>43</v>
      </c>
      <c r="G48" s="3"/>
      <c r="H48" s="3"/>
    </row>
    <row r="49" spans="6:8" x14ac:dyDescent="0.25">
      <c r="F49" s="4" t="s">
        <v>44</v>
      </c>
      <c r="G49" s="3"/>
      <c r="H49" s="3"/>
    </row>
    <row r="50" spans="6:8" ht="15.75" thickBot="1" x14ac:dyDescent="0.3">
      <c r="F50" s="13" t="s">
        <v>45</v>
      </c>
      <c r="G50" s="14"/>
      <c r="H50" s="20">
        <f>SUM(H40,H42,H46,H47,H48,H49)</f>
        <v>98525</v>
      </c>
    </row>
    <row r="51" spans="6:8" ht="15.75" thickTop="1" x14ac:dyDescent="0.25">
      <c r="F51" s="1" t="s">
        <v>20</v>
      </c>
      <c r="H51">
        <f>H29-H50</f>
        <v>454184</v>
      </c>
    </row>
    <row r="52" spans="6:8" x14ac:dyDescent="0.25">
      <c r="F52" s="12">
        <v>0.2</v>
      </c>
      <c r="G52">
        <f>IF(G53&gt;=12500,(H51-500000)*0.2,0)</f>
        <v>0</v>
      </c>
    </row>
    <row r="53" spans="6:8" x14ac:dyDescent="0.25">
      <c r="F53" s="12">
        <v>0.05</v>
      </c>
      <c r="G53">
        <f>IF((H51-250000)*0.05&gt;12500,12500,(H51-250000)*0.05)</f>
        <v>10209.200000000001</v>
      </c>
      <c r="H53">
        <f>G53*4%</f>
        <v>408.36800000000005</v>
      </c>
    </row>
    <row r="54" spans="6:8" x14ac:dyDescent="0.25">
      <c r="F54" s="12" t="s">
        <v>26</v>
      </c>
      <c r="G54">
        <f>IF(H51&lt;=350000,2500,0)</f>
        <v>0</v>
      </c>
    </row>
    <row r="55" spans="6:8" x14ac:dyDescent="0.25">
      <c r="F55" s="12"/>
      <c r="G55">
        <f>SUM(G52:G53)-G54</f>
        <v>10209.200000000001</v>
      </c>
    </row>
    <row r="56" spans="6:8" x14ac:dyDescent="0.25">
      <c r="F56" s="1"/>
      <c r="G56">
        <f>IF(G55&lt;0,0,ROUND(G55,1))</f>
        <v>10209.200000000001</v>
      </c>
      <c r="H56" s="15">
        <f>IF(ROUND(G56,-1)&lt;G56,ROUND(G56,-1)+10,ROUND(G56,-1))</f>
        <v>10210</v>
      </c>
    </row>
    <row r="57" spans="6:8" x14ac:dyDescent="0.25">
      <c r="F57" t="s">
        <v>46</v>
      </c>
      <c r="H57">
        <f>L20</f>
        <v>11500</v>
      </c>
    </row>
    <row r="58" spans="6:8" ht="15.75" thickBot="1" x14ac:dyDescent="0.3">
      <c r="H58" s="2">
        <f>H56-H57</f>
        <v>-1290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2019-01-29T06:02:58Z</dcterms:modified>
</cp:coreProperties>
</file>