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<sst xmlns="http://schemas.openxmlformats.org/spreadsheetml/2006/main" count="55" uniqueCount="52">
  <si>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</si>
  <si>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</si>
  <si>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</si>
  <si>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</si>
  <si>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</si>
  <si>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</si>
  <si>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</si>
  <si>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</si>
  <si>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</si>
  <si>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</si>
  <si>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</si>
  <si>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</si>
  <si>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</si>
  <si>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</si>
  <si>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</si>
  <si>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</si>
  <si>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</si>
  <si>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</si>
  <si>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</si>
  <si>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</si>
  <si>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</si>
  <si>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</si>
  <si>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</si>
  <si>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</si>
  <si>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</si>
  <si>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</si>
  <si>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</si>
  <si>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</si>
  <si>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</si>
  <si>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</si>
  <si>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</si>
  <si>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</si>
  <si>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</si>
  <si>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</si>
  <si>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</si>
  <si>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</si>
  <si>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</si>
  <si>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</si>
  <si>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</si>
  <si>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</si>
  <si>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</si>
  <si>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</si>
  <si>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</si>
  <si>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</si>
  <si>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</si>
  <si>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</si>
  <si>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</si>
  <si>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</si>
  <si>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</si>
  <si>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</si>
  <si>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</si>
  <si>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>16 (ia)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</si>
</sst>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6" zoomScale="80" zoomScaleNormal="80" workbookViewId="0">
      <selection activeCell="G36" sqref="G36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20</v>
      </c>
      <c r="M1" s="5" t="s">
        <v>49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J10">
        <f t="shared" si="3"/>
        <v>3979</v>
      </c>
      <c r="M10">
        <f>84023+15696</f>
        <v>99719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J11">
        <f t="shared" si="3"/>
        <v>3979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J12">
        <f t="shared" si="3"/>
        <v>4098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J13">
        <f t="shared" si="3"/>
        <v>4098</v>
      </c>
      <c r="M13">
        <v>1421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47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48</v>
      </c>
      <c r="G18">
        <v>0</v>
      </c>
    </row>
    <row r="19" spans="1:13" x14ac:dyDescent="0.25">
      <c r="A19" s="1" t="s">
        <v>21</v>
      </c>
      <c r="G19">
        <v>0</v>
      </c>
    </row>
    <row r="20" spans="1:13" x14ac:dyDescent="0.25">
      <c r="A20" s="1" t="s">
        <v>22</v>
      </c>
      <c r="G20">
        <v>0</v>
      </c>
    </row>
    <row r="21" spans="1:13" x14ac:dyDescent="0.25">
      <c r="A21" s="1" t="s">
        <v>23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38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0</v>
      </c>
      <c r="I22" s="2">
        <f t="shared" si="11"/>
        <v>480</v>
      </c>
      <c r="J22" s="2">
        <f t="shared" si="11"/>
        <v>47840</v>
      </c>
      <c r="K22" s="2">
        <f t="shared" si="11"/>
        <v>1600</v>
      </c>
      <c r="L22" s="2">
        <f t="shared" si="11"/>
        <v>0</v>
      </c>
      <c r="M22" s="2">
        <f t="shared" si="11"/>
        <v>101140</v>
      </c>
    </row>
    <row r="24" spans="1:13" x14ac:dyDescent="0.25">
      <c r="G24" s="17" t="s">
        <v>27</v>
      </c>
      <c r="H24" s="17" t="s">
        <v>28</v>
      </c>
    </row>
    <row r="25" spans="1:13" x14ac:dyDescent="0.25">
      <c r="F25" s="1" t="s">
        <v>16</v>
      </c>
      <c r="G25">
        <f>G22-M22</f>
        <v>536718</v>
      </c>
      <c r="H25" s="22">
        <f>G25</f>
        <v>536718</v>
      </c>
    </row>
    <row r="26" spans="1:13" x14ac:dyDescent="0.25">
      <c r="F26" s="1" t="s">
        <v>51</v>
      </c>
      <c r="H26" s="22">
        <v>40000</v>
      </c>
    </row>
    <row r="27" spans="1:13" x14ac:dyDescent="0.25">
      <c r="F27" s="1" t="s">
        <v>17</v>
      </c>
      <c r="G27">
        <f>K22</f>
        <v>1600</v>
      </c>
      <c r="H27" s="22">
        <f>G27</f>
        <v>1600</v>
      </c>
    </row>
    <row r="28" spans="1:13" x14ac:dyDescent="0.25">
      <c r="F28" s="1" t="s">
        <v>23</v>
      </c>
      <c r="H28" s="22">
        <f>G28</f>
        <v>0</v>
      </c>
    </row>
    <row r="29" spans="1:13" x14ac:dyDescent="0.25">
      <c r="F29" s="1" t="s">
        <v>26</v>
      </c>
      <c r="H29" s="22">
        <f>IF(G29&gt;200000,200000,G29)</f>
        <v>0</v>
      </c>
    </row>
    <row r="30" spans="1:13" x14ac:dyDescent="0.25">
      <c r="F30" s="1" t="s">
        <v>29</v>
      </c>
      <c r="G30">
        <v>84000</v>
      </c>
      <c r="H30" s="22">
        <f>_xlfn.IFNA(IF((G30-J22)&gt;SUM(D2:D21),SUM(D2:D21),IF((G30-J22)&lt;0,0,(G30-J22))),0)</f>
        <v>36160</v>
      </c>
    </row>
    <row r="31" spans="1:13" ht="15.75" thickBot="1" x14ac:dyDescent="0.3">
      <c r="F31" s="5" t="s">
        <v>18</v>
      </c>
      <c r="G31" s="2">
        <f>SUM(G25:G28)</f>
        <v>538318</v>
      </c>
      <c r="H31" s="20">
        <f>H25-SUM(H26:H30)</f>
        <v>458958</v>
      </c>
    </row>
    <row r="32" spans="1:13" x14ac:dyDescent="0.25">
      <c r="F32" s="1" t="s">
        <v>14</v>
      </c>
      <c r="H32" s="23"/>
    </row>
    <row r="33" spans="6:8" x14ac:dyDescent="0.25">
      <c r="F33" s="7" t="s">
        <v>50</v>
      </c>
      <c r="G33" s="15">
        <f>I22</f>
        <v>480</v>
      </c>
      <c r="H33" s="23"/>
    </row>
    <row r="34" spans="6:8" x14ac:dyDescent="0.25">
      <c r="F34" s="7" t="s">
        <v>46</v>
      </c>
      <c r="H34" s="23"/>
    </row>
    <row r="35" spans="6:8" x14ac:dyDescent="0.25">
      <c r="F35" s="7" t="s">
        <v>30</v>
      </c>
      <c r="G35">
        <v>0</v>
      </c>
      <c r="H35" s="23"/>
    </row>
    <row r="36" spans="6:8" x14ac:dyDescent="0.25">
      <c r="F36" s="7" t="s">
        <v>31</v>
      </c>
      <c r="H36" s="23"/>
    </row>
    <row r="37" spans="6:8" x14ac:dyDescent="0.25">
      <c r="F37" s="7" t="s">
        <v>32</v>
      </c>
      <c r="H37" s="23"/>
    </row>
    <row r="38" spans="6:8" x14ac:dyDescent="0.25">
      <c r="F38" s="7" t="s">
        <v>33</v>
      </c>
      <c r="H38" s="23"/>
    </row>
    <row r="39" spans="6:8" x14ac:dyDescent="0.25">
      <c r="F39" s="7" t="s">
        <v>35</v>
      </c>
      <c r="H39" s="23"/>
    </row>
    <row r="40" spans="6:8" x14ac:dyDescent="0.25">
      <c r="F40" s="7" t="s">
        <v>34</v>
      </c>
      <c r="H40" s="23"/>
    </row>
    <row r="41" spans="6:8" x14ac:dyDescent="0.25">
      <c r="F41" s="7" t="s">
        <v>36</v>
      </c>
      <c r="H41" s="23">
        <f>G41+IF(H45=50000,G45-50000,0)</f>
        <v>0</v>
      </c>
    </row>
    <row r="42" spans="6:8" x14ac:dyDescent="0.25">
      <c r="F42" s="7" t="s">
        <v>37</v>
      </c>
      <c r="H42" s="23"/>
    </row>
    <row r="43" spans="6:8" ht="15.75" thickBot="1" x14ac:dyDescent="0.3">
      <c r="F43" s="8" t="s">
        <v>38</v>
      </c>
      <c r="G43" s="2">
        <f>SUM(G33:G40,H41,G42)</f>
        <v>480</v>
      </c>
      <c r="H43" s="18">
        <f>IF(G43&gt;150000,150000,G43)</f>
        <v>480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24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39</v>
      </c>
      <c r="G47">
        <f>H22</f>
        <v>0</v>
      </c>
    </row>
    <row r="48" spans="6:8" x14ac:dyDescent="0.25">
      <c r="F48" s="10" t="s">
        <v>40</v>
      </c>
    </row>
    <row r="49" spans="6:8" ht="15.75" thickBot="1" x14ac:dyDescent="0.3">
      <c r="F49" s="11" t="s">
        <v>38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41</v>
      </c>
      <c r="G50" s="3"/>
      <c r="H50" s="3"/>
    </row>
    <row r="51" spans="6:8" x14ac:dyDescent="0.25">
      <c r="F51" s="4" t="s">
        <v>42</v>
      </c>
      <c r="G51" s="3"/>
      <c r="H51" s="3"/>
    </row>
    <row r="52" spans="6:8" x14ac:dyDescent="0.25">
      <c r="F52" s="4" t="s">
        <v>43</v>
      </c>
      <c r="G52" s="3"/>
      <c r="H52" s="3"/>
    </row>
    <row r="53" spans="6:8" ht="15.75" thickBot="1" x14ac:dyDescent="0.3">
      <c r="F53" s="13" t="s">
        <v>44</v>
      </c>
      <c r="G53" s="14"/>
      <c r="H53" s="21">
        <f>SUM(H43,H45,H49,H50,H51,H52)</f>
        <v>48320</v>
      </c>
    </row>
    <row r="54" spans="6:8" ht="15.75" thickTop="1" x14ac:dyDescent="0.25">
      <c r="F54" s="1" t="s">
        <v>19</v>
      </c>
      <c r="H54">
        <f>H31-H53</f>
        <v>410638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8031.9000000000005</v>
      </c>
    </row>
    <row r="57" spans="6:8" x14ac:dyDescent="0.25">
      <c r="F57" s="12" t="s">
        <v>25</v>
      </c>
      <c r="G57">
        <f>IF(H54&lt;=350000,2500,0)</f>
        <v>0</v>
      </c>
    </row>
    <row r="58" spans="6:8" x14ac:dyDescent="0.25">
      <c r="F58" s="12"/>
      <c r="G58">
        <f>SUM(G55:G56)-G57</f>
        <v>8031.9000000000005</v>
      </c>
    </row>
    <row r="59" spans="6:8" x14ac:dyDescent="0.25">
      <c r="F59" s="1"/>
      <c r="G59">
        <f>IF(G58&lt;0,0,ROUND(G58,1))</f>
        <v>8031.9</v>
      </c>
      <c r="H59" s="16">
        <f>IF(ROUND(G59,-1)&lt;G59,ROUND(G59,-1)+10,ROUND(G59,-1))</f>
        <v>8040</v>
      </c>
    </row>
    <row r="60" spans="6:8" x14ac:dyDescent="0.25">
      <c r="F60" t="s">
        <v>45</v>
      </c>
      <c r="H60">
        <f>L22</f>
        <v>0</v>
      </c>
    </row>
    <row r="61" spans="6:8" ht="15.75" thickBot="1" x14ac:dyDescent="0.3">
      <c r="H61" s="2">
        <f>H59-H60</f>
        <v>8040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2019-03-01T06:08:11Z</dcterms:modified>
</cp:coreProperties>
</file>