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1\Desktop\It201819\DEtailed Calculation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Print_Area" localSheetId="0">Sheet1!$A$1:$K$59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G17" i="1"/>
  <c r="M22" i="1" l="1"/>
  <c r="H29" i="1"/>
  <c r="L22" i="1"/>
  <c r="H60" i="1" s="1"/>
  <c r="B22" i="1" l="1"/>
  <c r="E22" i="1"/>
  <c r="H28" i="1"/>
  <c r="C8" i="1" l="1"/>
  <c r="F9" i="1"/>
  <c r="F10" i="1"/>
  <c r="F11" i="1"/>
  <c r="F12" i="1"/>
  <c r="F13" i="1"/>
  <c r="F8" i="1"/>
  <c r="F4" i="1"/>
  <c r="F5" i="1"/>
  <c r="F6" i="1"/>
  <c r="F7" i="1"/>
  <c r="F3" i="1"/>
  <c r="D4" i="1"/>
  <c r="D5" i="1"/>
  <c r="D6" i="1"/>
  <c r="D7" i="1"/>
  <c r="D8" i="1"/>
  <c r="D9" i="1"/>
  <c r="D10" i="1"/>
  <c r="D11" i="1"/>
  <c r="D12" i="1"/>
  <c r="D13" i="1"/>
  <c r="F22" i="1" l="1"/>
  <c r="D22" i="1"/>
  <c r="H22" i="1" l="1"/>
  <c r="G47" i="1" s="1"/>
  <c r="G49" i="1" s="1"/>
  <c r="H49" i="1" s="1"/>
  <c r="I22" i="1"/>
  <c r="G33" i="1" s="1"/>
  <c r="K22" i="1"/>
  <c r="G27" i="1" s="1"/>
  <c r="H27" i="1" s="1"/>
  <c r="C10" i="1"/>
  <c r="J10" i="1" s="1"/>
  <c r="C11" i="1"/>
  <c r="J11" i="1" s="1"/>
  <c r="C12" i="1"/>
  <c r="C13" i="1"/>
  <c r="J13" i="1" s="1"/>
  <c r="C9" i="1"/>
  <c r="J9" i="1" s="1"/>
  <c r="C3" i="1"/>
  <c r="C4" i="1"/>
  <c r="J4" i="1" s="1"/>
  <c r="C5" i="1"/>
  <c r="C6" i="1"/>
  <c r="C7" i="1"/>
  <c r="J8" i="1"/>
  <c r="C22" i="1" l="1"/>
  <c r="G12" i="1"/>
  <c r="G8" i="1"/>
  <c r="G13" i="1"/>
  <c r="G11" i="1"/>
  <c r="J12" i="1"/>
  <c r="G10" i="1"/>
  <c r="G9" i="1"/>
  <c r="G4" i="1"/>
  <c r="G7" i="1"/>
  <c r="G3" i="1"/>
  <c r="G6" i="1"/>
  <c r="G5" i="1"/>
  <c r="J7" i="1"/>
  <c r="J6" i="1"/>
  <c r="J5" i="1"/>
  <c r="G22" i="1" l="1"/>
  <c r="J22" i="1"/>
  <c r="G25" i="1" l="1"/>
  <c r="G31" i="1" s="1"/>
  <c r="G45" i="1"/>
  <c r="H45" i="1" s="1"/>
  <c r="H30" i="1"/>
  <c r="H25" i="1" l="1"/>
  <c r="H31" i="1" s="1"/>
  <c r="H41" i="1"/>
  <c r="G43" i="1" s="1"/>
  <c r="H43" i="1" s="1"/>
  <c r="H53" i="1" s="1"/>
  <c r="H54" i="1" l="1"/>
  <c r="G56" i="1" s="1"/>
  <c r="G55" i="1" s="1"/>
  <c r="G57" i="1" l="1"/>
  <c r="G58" i="1" s="1"/>
  <c r="G59" i="1" s="1"/>
  <c r="H59" i="1" l="1"/>
  <c r="H61" i="1" s="1"/>
</calcChain>
</file>

<file path=xl/sharedStrings.xml><?xml version="1.0" encoding="utf-8"?>
<sst xmlns="http://schemas.openxmlformats.org/spreadsheetml/2006/main" count="55" uniqueCount="52">
  <si>
    <t>month</t>
  </si>
  <si>
    <t>basic</t>
  </si>
  <si>
    <t>da</t>
  </si>
  <si>
    <t>hra</t>
  </si>
  <si>
    <t>ta</t>
  </si>
  <si>
    <t>dta</t>
  </si>
  <si>
    <t>gross</t>
  </si>
  <si>
    <t>cghs</t>
  </si>
  <si>
    <t>gis</t>
  </si>
  <si>
    <t>nps</t>
  </si>
  <si>
    <t>da1</t>
  </si>
  <si>
    <t>da2</t>
  </si>
  <si>
    <t>bonus</t>
  </si>
  <si>
    <t>ptax</t>
  </si>
  <si>
    <t>80c</t>
  </si>
  <si>
    <t>80d</t>
  </si>
  <si>
    <t>total income</t>
  </si>
  <si>
    <t>less allowanc e</t>
  </si>
  <si>
    <t>less ptax</t>
  </si>
  <si>
    <t>taxable income</t>
  </si>
  <si>
    <t>net</t>
  </si>
  <si>
    <t>it</t>
  </si>
  <si>
    <t>dress allowance</t>
  </si>
  <si>
    <t>Honorarium</t>
  </si>
  <si>
    <t>CEA</t>
  </si>
  <si>
    <t>80ccd(1B)</t>
  </si>
  <si>
    <t>less Rebate</t>
  </si>
  <si>
    <t>hbi</t>
  </si>
  <si>
    <t>amount</t>
  </si>
  <si>
    <t>admissible</t>
  </si>
  <si>
    <t>rent</t>
  </si>
  <si>
    <t>LIP</t>
  </si>
  <si>
    <t>FD</t>
  </si>
  <si>
    <t>ELSS</t>
  </si>
  <si>
    <t>PPF</t>
  </si>
  <si>
    <t>PLI</t>
  </si>
  <si>
    <t>NSC</t>
  </si>
  <si>
    <t>NPS</t>
  </si>
  <si>
    <t>Other</t>
  </si>
  <si>
    <t>TOTAL</t>
  </si>
  <si>
    <t>CGHS</t>
  </si>
  <si>
    <t>MEDICLAIM</t>
  </si>
  <si>
    <t>80EE</t>
  </si>
  <si>
    <t>80G</t>
  </si>
  <si>
    <t>80U</t>
  </si>
  <si>
    <t>Total Savings</t>
  </si>
  <si>
    <t>Tax Paid</t>
  </si>
  <si>
    <t>HBL</t>
  </si>
  <si>
    <t>arrear</t>
  </si>
  <si>
    <t>LTC LE</t>
  </si>
  <si>
    <t>rop</t>
  </si>
  <si>
    <t>GIS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</si>
</sst>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Fill="1" applyBorder="1" applyAlignment="1">
      <alignment horizontal="left"/>
    </xf>
    <xf numFmtId="0" fontId="1" fillId="0" borderId="1" xfId="0" applyFont="1" applyBorder="1"/>
    <xf numFmtId="17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9" fontId="1" fillId="0" borderId="0" xfId="0" applyNumberFormat="1" applyFont="1"/>
    <xf numFmtId="0" fontId="1" fillId="0" borderId="2" xfId="0" applyFont="1" applyFill="1" applyBorder="1" applyAlignment="1">
      <alignment horizontal="left"/>
    </xf>
    <xf numFmtId="0" fontId="0" fillId="0" borderId="2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7" borderId="2" xfId="0" applyFill="1" applyBorder="1"/>
    <xf numFmtId="0" fontId="2" fillId="6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topLeftCell="A40" zoomScale="80" zoomScaleNormal="80" workbookViewId="0">
      <selection activeCell="J3" sqref="J3"/>
    </sheetView>
  </sheetViews>
  <sheetFormatPr defaultRowHeight="15" x14ac:dyDescent="0.25"/>
  <cols>
    <col min="1" max="1" width="15.5703125" bestFit="1" customWidth="1"/>
    <col min="2" max="2" width="7.7109375" bestFit="1" customWidth="1"/>
    <col min="3" max="3" width="6.5703125" bestFit="1" customWidth="1"/>
    <col min="4" max="4" width="7.7109375" bestFit="1" customWidth="1"/>
    <col min="5" max="5" width="6.5703125" bestFit="1" customWidth="1"/>
    <col min="6" max="6" width="16.7109375" bestFit="1" customWidth="1"/>
    <col min="7" max="7" width="8.7109375" bestFit="1" customWidth="1"/>
    <col min="8" max="8" width="12.28515625" bestFit="1" customWidth="1"/>
    <col min="9" max="9" width="4.42578125" bestFit="1" customWidth="1"/>
    <col min="10" max="10" width="6.5703125" bestFit="1" customWidth="1"/>
    <col min="11" max="11" width="5.5703125" bestFit="1" customWidth="1"/>
    <col min="12" max="12" width="6.5703125" bestFit="1" customWidth="1"/>
  </cols>
  <sheetData>
    <row r="1" spans="1:13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13</v>
      </c>
      <c r="L1" s="5" t="s">
        <v>21</v>
      </c>
      <c r="M1" s="5" t="s">
        <v>50</v>
      </c>
    </row>
    <row r="2" spans="1:13" x14ac:dyDescent="0.25">
      <c r="A2" s="6">
        <v>43160</v>
      </c>
    </row>
    <row r="3" spans="1:13" x14ac:dyDescent="0.25">
      <c r="A3" s="6">
        <v>43191</v>
      </c>
      <c r="B3">
        <v>21250</v>
      </c>
      <c r="C3">
        <f t="shared" ref="C3:C7" si="0">ROUND(B3*7%,0)</f>
        <v>1488</v>
      </c>
      <c r="D3">
        <v>5100</v>
      </c>
      <c r="E3">
        <v>3000</v>
      </c>
      <c r="F3">
        <f>ROUND(E3*7%,0)</f>
        <v>210</v>
      </c>
      <c r="G3">
        <f t="shared" ref="G3:G13" si="1">SUM(B3:F3)</f>
        <v>31048</v>
      </c>
      <c r="I3">
        <v>10</v>
      </c>
      <c r="K3">
        <v>150</v>
      </c>
    </row>
    <row r="4" spans="1:13" x14ac:dyDescent="0.25">
      <c r="A4" s="6">
        <v>43221</v>
      </c>
      <c r="B4">
        <v>25500</v>
      </c>
      <c r="C4">
        <f t="shared" si="0"/>
        <v>1785</v>
      </c>
      <c r="D4">
        <f t="shared" ref="D3:D13" si="2">IF(ROUND(B4*24%,0)&lt;5400,5400,ROUND(B4*24%,0))</f>
        <v>6120</v>
      </c>
      <c r="E4">
        <v>3600</v>
      </c>
      <c r="F4">
        <f t="shared" ref="F4:F7" si="3">ROUND(E4*7%,0)</f>
        <v>252</v>
      </c>
      <c r="G4">
        <f t="shared" si="1"/>
        <v>37257</v>
      </c>
      <c r="I4">
        <v>10</v>
      </c>
      <c r="J4">
        <f t="shared" ref="J3:J13" si="4">ROUND(SUM(B4:C4)*10%,0)</f>
        <v>2729</v>
      </c>
      <c r="K4">
        <v>150</v>
      </c>
    </row>
    <row r="5" spans="1:13" x14ac:dyDescent="0.25">
      <c r="A5" s="6">
        <v>43252</v>
      </c>
      <c r="B5">
        <v>25500</v>
      </c>
      <c r="C5">
        <f t="shared" si="0"/>
        <v>1785</v>
      </c>
      <c r="D5">
        <f t="shared" si="2"/>
        <v>6120</v>
      </c>
      <c r="E5">
        <v>3600</v>
      </c>
      <c r="F5">
        <f t="shared" si="3"/>
        <v>252</v>
      </c>
      <c r="G5">
        <f t="shared" si="1"/>
        <v>37257</v>
      </c>
      <c r="I5">
        <v>10</v>
      </c>
      <c r="J5">
        <f t="shared" si="4"/>
        <v>2729</v>
      </c>
      <c r="K5">
        <v>150</v>
      </c>
    </row>
    <row r="6" spans="1:13" x14ac:dyDescent="0.25">
      <c r="A6" s="6">
        <v>43282</v>
      </c>
      <c r="B6">
        <v>25500</v>
      </c>
      <c r="C6">
        <f t="shared" si="0"/>
        <v>1785</v>
      </c>
      <c r="D6">
        <f t="shared" si="2"/>
        <v>6120</v>
      </c>
      <c r="E6">
        <v>3600</v>
      </c>
      <c r="F6">
        <f t="shared" si="3"/>
        <v>252</v>
      </c>
      <c r="G6">
        <f t="shared" si="1"/>
        <v>37257</v>
      </c>
      <c r="I6">
        <v>10</v>
      </c>
      <c r="J6">
        <f t="shared" si="4"/>
        <v>2729</v>
      </c>
      <c r="K6">
        <v>150</v>
      </c>
    </row>
    <row r="7" spans="1:13" x14ac:dyDescent="0.25">
      <c r="A7" s="6">
        <v>43313</v>
      </c>
      <c r="B7">
        <v>25500</v>
      </c>
      <c r="C7">
        <f t="shared" si="0"/>
        <v>1785</v>
      </c>
      <c r="D7">
        <f t="shared" si="2"/>
        <v>6120</v>
      </c>
      <c r="E7">
        <v>3600</v>
      </c>
      <c r="F7">
        <f t="shared" si="3"/>
        <v>252</v>
      </c>
      <c r="G7">
        <f t="shared" si="1"/>
        <v>37257</v>
      </c>
      <c r="I7">
        <v>10</v>
      </c>
      <c r="J7">
        <f t="shared" si="4"/>
        <v>2729</v>
      </c>
      <c r="K7">
        <v>150</v>
      </c>
    </row>
    <row r="8" spans="1:13" x14ac:dyDescent="0.25">
      <c r="A8" s="6">
        <v>43344</v>
      </c>
      <c r="B8">
        <v>25500</v>
      </c>
      <c r="C8">
        <f>ROUND(B8*9%,0)</f>
        <v>2295</v>
      </c>
      <c r="D8">
        <f t="shared" si="2"/>
        <v>6120</v>
      </c>
      <c r="E8">
        <v>3600</v>
      </c>
      <c r="F8">
        <f>ROUND(E8*9%,0)</f>
        <v>324</v>
      </c>
      <c r="G8">
        <f t="shared" si="1"/>
        <v>37839</v>
      </c>
      <c r="I8">
        <v>10</v>
      </c>
      <c r="J8">
        <f t="shared" si="4"/>
        <v>2780</v>
      </c>
      <c r="K8">
        <v>150</v>
      </c>
    </row>
    <row r="9" spans="1:13" x14ac:dyDescent="0.25">
      <c r="A9" s="6">
        <v>43374</v>
      </c>
      <c r="B9">
        <v>25500</v>
      </c>
      <c r="C9">
        <f>ROUND(B9*9%,0)</f>
        <v>2295</v>
      </c>
      <c r="D9">
        <f t="shared" si="2"/>
        <v>6120</v>
      </c>
      <c r="E9">
        <v>3600</v>
      </c>
      <c r="F9">
        <f t="shared" ref="F9:F13" si="5">ROUND(E9*9%,0)</f>
        <v>324</v>
      </c>
      <c r="G9">
        <f t="shared" si="1"/>
        <v>37839</v>
      </c>
      <c r="I9">
        <v>10</v>
      </c>
      <c r="J9">
        <f t="shared" si="4"/>
        <v>2780</v>
      </c>
      <c r="K9">
        <v>150</v>
      </c>
    </row>
    <row r="10" spans="1:13" x14ac:dyDescent="0.25">
      <c r="A10" s="6">
        <v>43405</v>
      </c>
      <c r="B10">
        <v>25500</v>
      </c>
      <c r="C10">
        <f t="shared" ref="C10:C13" si="6">ROUND(B10*9%,0)</f>
        <v>2295</v>
      </c>
      <c r="D10">
        <f t="shared" si="2"/>
        <v>6120</v>
      </c>
      <c r="E10">
        <v>3600</v>
      </c>
      <c r="F10">
        <f t="shared" si="5"/>
        <v>324</v>
      </c>
      <c r="G10">
        <f t="shared" si="1"/>
        <v>37839</v>
      </c>
      <c r="I10">
        <v>10</v>
      </c>
      <c r="J10">
        <f t="shared" si="4"/>
        <v>2780</v>
      </c>
      <c r="K10">
        <v>150</v>
      </c>
    </row>
    <row r="11" spans="1:13" x14ac:dyDescent="0.25">
      <c r="A11" s="6">
        <v>43435</v>
      </c>
      <c r="B11">
        <v>25500</v>
      </c>
      <c r="C11">
        <f t="shared" si="6"/>
        <v>2295</v>
      </c>
      <c r="D11">
        <f t="shared" si="2"/>
        <v>6120</v>
      </c>
      <c r="E11">
        <v>3600</v>
      </c>
      <c r="F11">
        <f t="shared" si="5"/>
        <v>324</v>
      </c>
      <c r="G11">
        <f t="shared" si="1"/>
        <v>37839</v>
      </c>
      <c r="I11">
        <v>10</v>
      </c>
      <c r="J11">
        <f t="shared" si="4"/>
        <v>2780</v>
      </c>
      <c r="K11">
        <v>150</v>
      </c>
    </row>
    <row r="12" spans="1:13" x14ac:dyDescent="0.25">
      <c r="A12" s="6">
        <v>43466</v>
      </c>
      <c r="B12">
        <v>26300</v>
      </c>
      <c r="C12">
        <f t="shared" si="6"/>
        <v>2367</v>
      </c>
      <c r="D12">
        <f t="shared" si="2"/>
        <v>6312</v>
      </c>
      <c r="E12">
        <v>3600</v>
      </c>
      <c r="F12">
        <f t="shared" si="5"/>
        <v>324</v>
      </c>
      <c r="G12">
        <f t="shared" si="1"/>
        <v>38903</v>
      </c>
      <c r="I12">
        <v>30</v>
      </c>
      <c r="J12">
        <f t="shared" si="4"/>
        <v>2867</v>
      </c>
      <c r="K12">
        <v>150</v>
      </c>
    </row>
    <row r="13" spans="1:13" x14ac:dyDescent="0.25">
      <c r="A13" s="6">
        <v>43497</v>
      </c>
      <c r="B13">
        <v>26300</v>
      </c>
      <c r="C13">
        <f t="shared" si="6"/>
        <v>2367</v>
      </c>
      <c r="D13">
        <f t="shared" si="2"/>
        <v>6312</v>
      </c>
      <c r="E13">
        <v>3600</v>
      </c>
      <c r="F13">
        <f t="shared" si="5"/>
        <v>324</v>
      </c>
      <c r="G13">
        <f t="shared" si="1"/>
        <v>38903</v>
      </c>
      <c r="I13">
        <v>30</v>
      </c>
      <c r="J13">
        <f t="shared" si="4"/>
        <v>2867</v>
      </c>
      <c r="K13">
        <v>150</v>
      </c>
    </row>
    <row r="14" spans="1:13" x14ac:dyDescent="0.25">
      <c r="A14" s="1" t="s">
        <v>10</v>
      </c>
    </row>
    <row r="15" spans="1:13" x14ac:dyDescent="0.25">
      <c r="A15" s="1" t="s">
        <v>11</v>
      </c>
      <c r="G15">
        <v>1164</v>
      </c>
      <c r="J15">
        <v>102</v>
      </c>
    </row>
    <row r="16" spans="1:13" x14ac:dyDescent="0.25">
      <c r="A16" s="1" t="s">
        <v>12</v>
      </c>
    </row>
    <row r="17" spans="1:13" x14ac:dyDescent="0.25">
      <c r="A17" s="1" t="s">
        <v>48</v>
      </c>
      <c r="G17">
        <f t="shared" ref="G17" si="7">SUM(B17:F17)</f>
        <v>0</v>
      </c>
      <c r="J17">
        <f t="shared" ref="J17" si="8">ROUND(SUM(B17:C17)*10%,0)</f>
        <v>0</v>
      </c>
    </row>
    <row r="18" spans="1:13" x14ac:dyDescent="0.25">
      <c r="A18" s="1" t="s">
        <v>49</v>
      </c>
    </row>
    <row r="19" spans="1:13" x14ac:dyDescent="0.25">
      <c r="A19" s="1" t="s">
        <v>22</v>
      </c>
      <c r="G19">
        <v>0</v>
      </c>
    </row>
    <row r="20" spans="1:13" x14ac:dyDescent="0.25">
      <c r="A20" s="1" t="s">
        <v>23</v>
      </c>
      <c r="G20">
        <v>0</v>
      </c>
    </row>
    <row r="21" spans="1:13" x14ac:dyDescent="0.25">
      <c r="A21" s="1" t="s">
        <v>24</v>
      </c>
      <c r="G21">
        <v>0</v>
      </c>
    </row>
    <row r="22" spans="1:13" ht="15.75" thickBot="1" x14ac:dyDescent="0.3">
      <c r="A22" s="5" t="s">
        <v>39</v>
      </c>
      <c r="B22" s="2">
        <f t="shared" ref="B22:F22" si="9">SUM(B2:B21)</f>
        <v>277850</v>
      </c>
      <c r="C22" s="2">
        <f t="shared" si="9"/>
        <v>22542</v>
      </c>
      <c r="D22" s="2">
        <f t="shared" si="9"/>
        <v>66684</v>
      </c>
      <c r="E22" s="2">
        <f t="shared" si="9"/>
        <v>39000</v>
      </c>
      <c r="F22" s="2">
        <f t="shared" si="9"/>
        <v>3162</v>
      </c>
      <c r="G22" s="2">
        <f>SUM(G2:G21)</f>
        <v>410402</v>
      </c>
      <c r="H22" s="2">
        <f t="shared" ref="H22:M22" si="10">SUM(H2:H19)</f>
        <v>0</v>
      </c>
      <c r="I22" s="2">
        <f t="shared" si="10"/>
        <v>150</v>
      </c>
      <c r="J22" s="2">
        <f t="shared" si="10"/>
        <v>27872</v>
      </c>
      <c r="K22" s="2">
        <f t="shared" si="10"/>
        <v>1650</v>
      </c>
      <c r="L22" s="2">
        <f t="shared" si="10"/>
        <v>0</v>
      </c>
      <c r="M22" s="2">
        <f t="shared" si="10"/>
        <v>0</v>
      </c>
    </row>
    <row r="24" spans="1:13" x14ac:dyDescent="0.25">
      <c r="G24" s="17" t="s">
        <v>28</v>
      </c>
      <c r="H24" s="17" t="s">
        <v>29</v>
      </c>
    </row>
    <row r="25" spans="1:13" x14ac:dyDescent="0.25">
      <c r="F25" s="1" t="s">
        <v>16</v>
      </c>
      <c r="G25">
        <f>G22-M22</f>
        <v>410402</v>
      </c>
      <c r="H25" s="22">
        <f>G25</f>
        <v>410402</v>
      </c>
    </row>
    <row r="26" spans="1:13" x14ac:dyDescent="0.25">
      <c r="F26" s="1" t="s">
        <v>17</v>
      </c>
      <c r="H26" s="22">
        <v>40000</v>
      </c>
    </row>
    <row r="27" spans="1:13" x14ac:dyDescent="0.25">
      <c r="F27" s="1" t="s">
        <v>18</v>
      </c>
      <c r="G27">
        <f>K22</f>
        <v>1650</v>
      </c>
      <c r="H27" s="22">
        <f>G27</f>
        <v>1650</v>
      </c>
    </row>
    <row r="28" spans="1:13" x14ac:dyDescent="0.25">
      <c r="F28" s="1" t="s">
        <v>24</v>
      </c>
      <c r="H28" s="22">
        <f>G28</f>
        <v>0</v>
      </c>
    </row>
    <row r="29" spans="1:13" x14ac:dyDescent="0.25">
      <c r="F29" s="1" t="s">
        <v>27</v>
      </c>
      <c r="H29" s="22">
        <f>IF(G29&gt;200000,200000,G29)</f>
        <v>0</v>
      </c>
    </row>
    <row r="30" spans="1:13" x14ac:dyDescent="0.25">
      <c r="F30" s="1" t="s">
        <v>30</v>
      </c>
      <c r="H30" s="22">
        <f>_xlfn.IFNA(IF((G30-J22)&gt;SUM(D2:D21),SUM(D2:D21),IF((G30-J22)&lt;0,0,(G30-J22))),0)</f>
        <v>0</v>
      </c>
    </row>
    <row r="31" spans="1:13" ht="15.75" thickBot="1" x14ac:dyDescent="0.3">
      <c r="F31" s="5" t="s">
        <v>19</v>
      </c>
      <c r="G31" s="2">
        <f>SUM(G25:G28)</f>
        <v>412052</v>
      </c>
      <c r="H31" s="20">
        <f>H25-SUM(H26:H30)</f>
        <v>368752</v>
      </c>
    </row>
    <row r="32" spans="1:13" x14ac:dyDescent="0.25">
      <c r="F32" s="1" t="s">
        <v>14</v>
      </c>
      <c r="H32" s="23"/>
    </row>
    <row r="33" spans="6:8" x14ac:dyDescent="0.25">
      <c r="F33" s="7" t="s">
        <v>51</v>
      </c>
      <c r="G33" s="15">
        <f>I22</f>
        <v>150</v>
      </c>
      <c r="H33" s="23"/>
    </row>
    <row r="34" spans="6:8" x14ac:dyDescent="0.25">
      <c r="F34" s="7" t="s">
        <v>47</v>
      </c>
      <c r="H34" s="23"/>
    </row>
    <row r="35" spans="6:8" x14ac:dyDescent="0.25">
      <c r="F35" s="7" t="s">
        <v>31</v>
      </c>
      <c r="H35" s="23"/>
    </row>
    <row r="36" spans="6:8" x14ac:dyDescent="0.25">
      <c r="F36" s="7" t="s">
        <v>32</v>
      </c>
      <c r="H36" s="23"/>
    </row>
    <row r="37" spans="6:8" x14ac:dyDescent="0.25">
      <c r="F37" s="7" t="s">
        <v>33</v>
      </c>
      <c r="H37" s="23"/>
    </row>
    <row r="38" spans="6:8" x14ac:dyDescent="0.25">
      <c r="F38" s="7" t="s">
        <v>34</v>
      </c>
      <c r="H38" s="23"/>
    </row>
    <row r="39" spans="6:8" x14ac:dyDescent="0.25">
      <c r="F39" s="7" t="s">
        <v>36</v>
      </c>
      <c r="H39" s="23"/>
    </row>
    <row r="40" spans="6:8" x14ac:dyDescent="0.25">
      <c r="F40" s="7" t="s">
        <v>35</v>
      </c>
      <c r="H40" s="23"/>
    </row>
    <row r="41" spans="6:8" x14ac:dyDescent="0.25">
      <c r="F41" s="7" t="s">
        <v>37</v>
      </c>
      <c r="H41" s="23">
        <f>G41+IF(H45=50000,G45-50000,0)</f>
        <v>0</v>
      </c>
    </row>
    <row r="42" spans="6:8" x14ac:dyDescent="0.25">
      <c r="F42" s="7" t="s">
        <v>38</v>
      </c>
      <c r="H42" s="23"/>
    </row>
    <row r="43" spans="6:8" ht="15.75" thickBot="1" x14ac:dyDescent="0.3">
      <c r="F43" s="8" t="s">
        <v>39</v>
      </c>
      <c r="G43" s="2">
        <f>SUM(G33:G40,H41,G42)</f>
        <v>150</v>
      </c>
      <c r="H43" s="18">
        <f>IF(G43&gt;150000,150000,G43)</f>
        <v>150</v>
      </c>
    </row>
    <row r="44" spans="6:8" x14ac:dyDescent="0.25">
      <c r="F44" s="9"/>
      <c r="G44" s="3"/>
      <c r="H44" s="3"/>
    </row>
    <row r="45" spans="6:8" ht="15.75" thickBot="1" x14ac:dyDescent="0.3">
      <c r="F45" s="5" t="s">
        <v>25</v>
      </c>
      <c r="G45" s="2">
        <f>J22</f>
        <v>27872</v>
      </c>
      <c r="H45" s="20">
        <f>IF(G45&gt;50000,50000,G45)</f>
        <v>27872</v>
      </c>
    </row>
    <row r="46" spans="6:8" x14ac:dyDescent="0.25">
      <c r="F46" s="1" t="s">
        <v>15</v>
      </c>
    </row>
    <row r="47" spans="6:8" x14ac:dyDescent="0.25">
      <c r="F47" s="10" t="s">
        <v>40</v>
      </c>
      <c r="G47">
        <f>H22</f>
        <v>0</v>
      </c>
    </row>
    <row r="48" spans="6:8" x14ac:dyDescent="0.25">
      <c r="F48" s="10" t="s">
        <v>41</v>
      </c>
    </row>
    <row r="49" spans="6:8" ht="15.75" thickBot="1" x14ac:dyDescent="0.3">
      <c r="F49" s="11" t="s">
        <v>39</v>
      </c>
      <c r="G49" s="2">
        <f>SUM(G47:G48)</f>
        <v>0</v>
      </c>
      <c r="H49" s="19">
        <f>IF(G49&lt;25000,G49,25000)</f>
        <v>0</v>
      </c>
    </row>
    <row r="50" spans="6:8" x14ac:dyDescent="0.25">
      <c r="F50" s="4" t="s">
        <v>42</v>
      </c>
      <c r="G50" s="3"/>
      <c r="H50" s="3"/>
    </row>
    <row r="51" spans="6:8" x14ac:dyDescent="0.25">
      <c r="F51" s="4" t="s">
        <v>43</v>
      </c>
      <c r="G51" s="3"/>
      <c r="H51" s="3"/>
    </row>
    <row r="52" spans="6:8" x14ac:dyDescent="0.25">
      <c r="F52" s="4" t="s">
        <v>44</v>
      </c>
      <c r="G52" s="3"/>
      <c r="H52" s="3"/>
    </row>
    <row r="53" spans="6:8" ht="15.75" thickBot="1" x14ac:dyDescent="0.3">
      <c r="F53" s="13" t="s">
        <v>45</v>
      </c>
      <c r="G53" s="14"/>
      <c r="H53" s="21">
        <f>SUM(H43,H45,H49,H50,H51,H52)</f>
        <v>28022</v>
      </c>
    </row>
    <row r="54" spans="6:8" ht="15.75" thickTop="1" x14ac:dyDescent="0.25">
      <c r="F54" s="1" t="s">
        <v>20</v>
      </c>
      <c r="H54">
        <f>H31-H53</f>
        <v>340730</v>
      </c>
    </row>
    <row r="55" spans="6:8" x14ac:dyDescent="0.25">
      <c r="F55" s="12">
        <v>0.2</v>
      </c>
      <c r="G55">
        <f>IF(G56&gt;=12500,(H54-500000)*0.2,0)</f>
        <v>0</v>
      </c>
    </row>
    <row r="56" spans="6:8" x14ac:dyDescent="0.25">
      <c r="F56" s="12">
        <v>0.05</v>
      </c>
      <c r="G56">
        <f>IF((H54-250000)*0.05&gt;12500,12500,(H54-250000)*0.05)</f>
        <v>4536.5</v>
      </c>
    </row>
    <row r="57" spans="6:8" x14ac:dyDescent="0.25">
      <c r="F57" s="12" t="s">
        <v>26</v>
      </c>
      <c r="G57">
        <f>IF(H54&lt;=350000,2500,0)</f>
        <v>2500</v>
      </c>
    </row>
    <row r="58" spans="6:8" x14ac:dyDescent="0.25">
      <c r="F58" s="12"/>
      <c r="G58">
        <f>SUM(G55:G56)-G57</f>
        <v>2036.5</v>
      </c>
    </row>
    <row r="59" spans="6:8" x14ac:dyDescent="0.25">
      <c r="F59" s="1"/>
      <c r="G59">
        <f>IF(G58&lt;0,0,ROUND(G58,1))</f>
        <v>2036.5</v>
      </c>
      <c r="H59" s="16">
        <f>IF(ROUND(G59,-1)&lt;G59,ROUND(G59,-1)+10,ROUND(G59,-1))</f>
        <v>2040</v>
      </c>
    </row>
    <row r="60" spans="6:8" x14ac:dyDescent="0.25">
      <c r="F60" t="s">
        <v>46</v>
      </c>
      <c r="H60">
        <f>L22</f>
        <v>0</v>
      </c>
    </row>
    <row r="61" spans="6:8" ht="15.75" thickBot="1" x14ac:dyDescent="0.3">
      <c r="H61" s="2">
        <f>H59-H60</f>
        <v>2040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</dc:creator>
  <cp:lastModifiedBy>hp1</cp:lastModifiedBy>
  <cp:lastPrinted>2019-01-28T06:33:52Z</cp:lastPrinted>
  <dcterms:created xsi:type="dcterms:W3CDTF">2019-01-03T06:19:25Z</dcterms:created>
  <dcterms:modified xsi:type="dcterms:W3CDTF">2019-02-22T11:24:39Z</dcterms:modified>
</cp:coreProperties>
</file>