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0000" windowHeight="18000"/>
  </bookViews>
  <sheets>
    <sheet name="TOC" sheetId="1" r:id="rId1"/>
    <sheet name="README" sheetId="2" r:id="rId2"/>
    <sheet name="POPEMP-01" sheetId="3" r:id="rId3"/>
    <sheet name="POPEMP-02" sheetId="4" r:id="rId4"/>
    <sheet name="POPEMP-03" sheetId="5" r:id="rId5"/>
    <sheet name="POPEMP-04" sheetId="6" r:id="rId6"/>
    <sheet name="POPEMP-05" sheetId="7" r:id="rId7"/>
    <sheet name="POPEMP-06" sheetId="8" r:id="rId8"/>
    <sheet name="POPEMP-07" sheetId="9" r:id="rId9"/>
    <sheet name="POPEMP-08" sheetId="10" r:id="rId10"/>
    <sheet name="POPEMP-09" sheetId="11" r:id="rId11"/>
    <sheet name="POPEMP-10" sheetId="12" r:id="rId12"/>
    <sheet name="POPEMP-11" sheetId="13" r:id="rId13"/>
    <sheet name="POPEMP-12" sheetId="14" r:id="rId14"/>
    <sheet name="POPEMP-13" sheetId="15" r:id="rId15"/>
    <sheet name="POPEMP-14" sheetId="16" r:id="rId16"/>
    <sheet name="POPEMP-15" sheetId="17" r:id="rId17"/>
    <sheet name="POPEMP-16" sheetId="18" r:id="rId18"/>
    <sheet name="POPEMP-17" sheetId="19" r:id="rId19"/>
    <sheet name="POPEMP-18" sheetId="20" r:id="rId20"/>
    <sheet name="POPEMP-19" sheetId="21" r:id="rId21"/>
    <sheet name="POPEMP-20" sheetId="22" r:id="rId22"/>
    <sheet name="POPEMP-21" sheetId="23" r:id="rId23"/>
    <sheet name="POPEMP-22" sheetId="24" r:id="rId24"/>
    <sheet name="POPEMP-23" sheetId="25" r:id="rId25"/>
    <sheet name="POPEMP-24" sheetId="26" r:id="rId26"/>
    <sheet name="POPEMP-25" sheetId="27" r:id="rId27"/>
    <sheet name="HSG-01" sheetId="28" r:id="rId28"/>
    <sheet name="HSG-02" sheetId="29" r:id="rId29"/>
    <sheet name="HSG-03" sheetId="30" r:id="rId30"/>
    <sheet name="HSG-04" sheetId="31" r:id="rId31"/>
    <sheet name="HSG-05" sheetId="32" r:id="rId32"/>
    <sheet name="HSG-06" sheetId="33" r:id="rId33"/>
    <sheet name="HSG-07" sheetId="34" r:id="rId34"/>
    <sheet name="HSG-08" sheetId="35" r:id="rId35"/>
    <sheet name="HSG-09" sheetId="36" r:id="rId36"/>
    <sheet name="HSG-10" sheetId="37" r:id="rId37"/>
    <sheet name="HSG-11" sheetId="38" r:id="rId38"/>
    <sheet name="RISK-01" sheetId="39" r:id="rId39"/>
    <sheet name="OVER-01" sheetId="40" r:id="rId40"/>
    <sheet name="OVER-02" sheetId="41" r:id="rId41"/>
    <sheet name="OVER-03" sheetId="42" r:id="rId42"/>
    <sheet name="OVER-04" sheetId="43" r:id="rId43"/>
    <sheet name="OVER-05" sheetId="44" r:id="rId44"/>
    <sheet name="OVER-06" sheetId="45" r:id="rId45"/>
    <sheet name="OVER-07" sheetId="46" r:id="rId46"/>
    <sheet name="OVER-08" sheetId="47" r:id="rId47"/>
    <sheet name="OVER-09" sheetId="48" r:id="rId48"/>
    <sheet name="FARM-01" sheetId="49" r:id="rId49"/>
    <sheet name="FARM-02" sheetId="50" r:id="rId50"/>
    <sheet name="LGFEM-01" sheetId="51" r:id="rId51"/>
    <sheet name="LGFEM-02" sheetId="52" r:id="rId52"/>
    <sheet name="LGFEM-03" sheetId="53" r:id="rId53"/>
    <sheet name="LGFEM-04" sheetId="54" r:id="rId54"/>
    <sheet name="LGFEM-05" sheetId="55" r:id="rId55"/>
    <sheet name="SEN-01" sheetId="56" r:id="rId56"/>
    <sheet name="SEN-02" sheetId="57" r:id="rId57"/>
    <sheet name="SEN-03" sheetId="58" r:id="rId58"/>
    <sheet name="SEN-04" sheetId="59" r:id="rId59"/>
    <sheet name="DISAB-01" sheetId="60" r:id="rId60"/>
    <sheet name="DISAB-02" sheetId="61" r:id="rId61"/>
    <sheet name="DISAB-03" sheetId="62" r:id="rId62"/>
    <sheet name="DISAB-04" sheetId="63" r:id="rId63"/>
    <sheet name="DISAB-05" sheetId="64" r:id="rId64"/>
    <sheet name="HOMELS-01" sheetId="65" r:id="rId65"/>
    <sheet name="HOMELS-02" sheetId="66" r:id="rId66"/>
    <sheet name="HOMELS-03" sheetId="67" r:id="rId67"/>
    <sheet name="HOMELS-04" sheetId="68" r:id="rId68"/>
    <sheet name="HOMELS-05" sheetId="69" r:id="rId69"/>
    <sheet name="ELI-01" sheetId="70" r:id="rId70"/>
    <sheet name="ELI-02" sheetId="71" r:id="rId71"/>
    <sheet name="ELI-03" sheetId="72" r:id="rId72"/>
    <sheet name="AFFH-01" sheetId="73" r:id="rId73"/>
    <sheet name="AFFH-02" sheetId="74" r:id="rId74"/>
    <sheet name="AFFH-03" sheetId="75" r:id="rId75"/>
    <sheet name="HHPROJ-01" sheetId="76" r:id="rId76"/>
  </sheets>
  <definedNames>
    <definedName name="_xlnm.Print_Area" localSheetId="72">'AFFH-01'!$I$1:$V$26</definedName>
    <definedName name="_xlnm.Print_Area" localSheetId="73">'AFFH-02'!$J$1:$W$26</definedName>
    <definedName name="_xlnm.Print_Area" localSheetId="74">'AFFH-03'!$F$1:$S$26</definedName>
    <definedName name="_xlnm.Print_Area" localSheetId="59">'DISAB-01'!$E$1:$R$26</definedName>
    <definedName name="_xlnm.Print_Area" localSheetId="60">'DISAB-02'!$F$1:$S$26</definedName>
    <definedName name="_xlnm.Print_Area" localSheetId="61">'DISAB-03'!$F$1:$S$26</definedName>
    <definedName name="_xlnm.Print_Area" localSheetId="62">'DISAB-04'!$E$1:$R$26</definedName>
    <definedName name="_xlnm.Print_Area" localSheetId="63">'DISAB-05'!$E$1:$R$26</definedName>
    <definedName name="_xlnm.Print_Area" localSheetId="69">'ELI-01'!$I$1:$V$26</definedName>
    <definedName name="_xlnm.Print_Area" localSheetId="70">'ELI-02'!$I$1:$V$26</definedName>
    <definedName name="_xlnm.Print_Area" localSheetId="71">'ELI-03'!$E$1:$R$26</definedName>
    <definedName name="_xlnm.Print_Area" localSheetId="49">'FARM-02'!$H$1:$U$26</definedName>
    <definedName name="_xlnm.Print_Area" localSheetId="65">'HOMELS-02'!$F$1:$S$26</definedName>
    <definedName name="_xlnm.Print_Area" localSheetId="66">'HOMELS-03'!$F$1:$S$26</definedName>
    <definedName name="_xlnm.Print_Area" localSheetId="68">'HOMELS-05'!$H$1:$U$26</definedName>
    <definedName name="_xlnm.Print_Area" localSheetId="27">'HSG-01'!$E$1:$R$26</definedName>
    <definedName name="_xlnm.Print_Area" localSheetId="28">'HSG-02'!$F$1:$S$26</definedName>
    <definedName name="_xlnm.Print_Area" localSheetId="29">'HSG-03'!$J$1:$W$26</definedName>
    <definedName name="_xlnm.Print_Area" localSheetId="30">'HSG-04'!$E$1:$R$26</definedName>
    <definedName name="_xlnm.Print_Area" localSheetId="31">'HSG-05'!$E$1:$R$26</definedName>
    <definedName name="_xlnm.Print_Area" localSheetId="32">'HSG-06'!$E$1:$R$26</definedName>
    <definedName name="_xlnm.Print_Area" localSheetId="33">'HSG-07'!$K$1:$X$26</definedName>
    <definedName name="_xlnm.Print_Area" localSheetId="34">'HSG-08'!$G$1:$T$26</definedName>
    <definedName name="_xlnm.Print_Area" localSheetId="35">'HSG-09'!$K$1:$X$26</definedName>
    <definedName name="_xlnm.Print_Area" localSheetId="36">'HSG-10'!$G$1:$T$26</definedName>
    <definedName name="_xlnm.Print_Area" localSheetId="37">'HSG-11'!$E$1:$R$26</definedName>
    <definedName name="_xlnm.Print_Area" localSheetId="50">'LGFEM-01'!$E$1:$R$26</definedName>
    <definedName name="_xlnm.Print_Area" localSheetId="51">'LGFEM-02'!$H$1:$U$26</definedName>
    <definedName name="_xlnm.Print_Area" localSheetId="52">'LGFEM-03'!$I$1:$V$26</definedName>
    <definedName name="_xlnm.Print_Area" localSheetId="53">'LGFEM-04'!$E$1:$R$26</definedName>
    <definedName name="_xlnm.Print_Area" localSheetId="54">'LGFEM-05'!$E$1:$R$26</definedName>
    <definedName name="_xlnm.Print_Area" localSheetId="39">'OVER-01'!$E$1:$R$26</definedName>
    <definedName name="_xlnm.Print_Area" localSheetId="40">'OVER-02'!$G$1:$T$26</definedName>
    <definedName name="_xlnm.Print_Area" localSheetId="41">'OVER-03'!$J$1:$W$26</definedName>
    <definedName name="_xlnm.Print_Area" localSheetId="42">'OVER-04'!$E$1:$R$26</definedName>
    <definedName name="_xlnm.Print_Area" localSheetId="43">'OVER-05'!$G$1:$T$26</definedName>
    <definedName name="_xlnm.Print_Area" localSheetId="44">'OVER-06'!$H$1:$U$26</definedName>
    <definedName name="_xlnm.Print_Area" localSheetId="45">'OVER-07'!$H$1:$U$26</definedName>
    <definedName name="_xlnm.Print_Area" localSheetId="46">'OVER-08'!$H$1:$U$26</definedName>
    <definedName name="_xlnm.Print_Area" localSheetId="47">'OVER-09'!$G$1:$T$26</definedName>
    <definedName name="_xlnm.Print_Area" localSheetId="2">'POPEMP-01'!$I$1:$V$26</definedName>
    <definedName name="_xlnm.Print_Area" localSheetId="3">'POPEMP-02'!$J$1:$W$26</definedName>
    <definedName name="_xlnm.Print_Area" localSheetId="4">'POPEMP-03'!$J$1:$W$26</definedName>
    <definedName name="_xlnm.Print_Area" localSheetId="5">'POPEMP-04'!$F$1:$S$26</definedName>
    <definedName name="_xlnm.Print_Area" localSheetId="6">'POPEMP-05'!$J$1:$W$26</definedName>
    <definedName name="_xlnm.Print_Area" localSheetId="7">'POPEMP-06'!$L$1:$Y$26</definedName>
    <definedName name="_xlnm.Print_Area" localSheetId="8">'POPEMP-07'!$I$1:$V$26</definedName>
    <definedName name="_xlnm.Print_Area" localSheetId="9">'POPEMP-08'!$J$1:$W$26</definedName>
    <definedName name="_xlnm.Print_Area" localSheetId="10">'POPEMP-09'!$J$1:$W$26</definedName>
    <definedName name="_xlnm.Print_Area" localSheetId="11">'POPEMP-10'!$E$1:$R$26</definedName>
    <definedName name="_xlnm.Print_Area" localSheetId="12">'POPEMP-11'!$N$1:$AA$26</definedName>
    <definedName name="_xlnm.Print_Area" localSheetId="13">'POPEMP-12'!$N$1:$AA$26</definedName>
    <definedName name="_xlnm.Print_Area" localSheetId="14">'POPEMP-13'!$H$1:$U$26</definedName>
    <definedName name="_xlnm.Print_Area" localSheetId="15">'POPEMP-14'!$H$1:$U$26</definedName>
    <definedName name="_xlnm.Print_Area" localSheetId="16">'POPEMP-15'!$G$1:$T$26</definedName>
    <definedName name="_xlnm.Print_Area" localSheetId="17">'POPEMP-16'!$F$1:$S$26</definedName>
    <definedName name="_xlnm.Print_Area" localSheetId="18">'POPEMP-17'!$F$1:$S$26</definedName>
    <definedName name="_xlnm.Print_Area" localSheetId="19">'POPEMP-18'!$F$1:$S$26</definedName>
    <definedName name="_xlnm.Print_Area" localSheetId="20">'POPEMP-19'!$F$1:$S$26</definedName>
    <definedName name="_xlnm.Print_Area" localSheetId="21">'POPEMP-20'!$E$1:$R$26</definedName>
    <definedName name="_xlnm.Print_Area" localSheetId="22">'POPEMP-21'!$E$1:$R$26</definedName>
    <definedName name="_xlnm.Print_Area" localSheetId="23">'POPEMP-22'!$F$1:$S$26</definedName>
    <definedName name="_xlnm.Print_Area" localSheetId="24">'POPEMP-23'!$I$1:$V$26</definedName>
    <definedName name="_xlnm.Print_Area" localSheetId="25">'POPEMP-24'!$F$1:$S$26</definedName>
    <definedName name="_xlnm.Print_Area" localSheetId="26">'POPEMP-25'!$E$1:$R$26</definedName>
    <definedName name="_xlnm.Print_Area" localSheetId="55">'SEN-01'!$F$1:$S$26</definedName>
    <definedName name="_xlnm.Print_Area" localSheetId="56">'SEN-02'!$I$1:$V$26</definedName>
    <definedName name="_xlnm.Print_Area" localSheetId="57">'SEN-03'!$G$1:$T$26</definedName>
    <definedName name="_xlnm.Print_Area" localSheetId="58">'SEN-04'!$E$1:$R$26</definedName>
  </definedNames>
  <calcPr calcId="124519" fullCalcOnLoad="1"/>
</workbook>
</file>

<file path=xl/sharedStrings.xml><?xml version="1.0" encoding="utf-8"?>
<sst xmlns="http://schemas.openxmlformats.org/spreadsheetml/2006/main" count="1278" uniqueCount="614">
  <si>
    <t>POPEMP-01: Population Growth Trends, 1990-2020</t>
  </si>
  <si>
    <t>Totals</t>
  </si>
  <si>
    <t>Year</t>
  </si>
  <si>
    <t>Index
San Carlos</t>
  </si>
  <si>
    <t>Index
San Mateo County</t>
  </si>
  <si>
    <t>Index
Bay Area</t>
  </si>
  <si>
    <t>Population
San Carlos</t>
  </si>
  <si>
    <t>Population
San Mateo County</t>
  </si>
  <si>
    <t>Population
Bay Area</t>
  </si>
  <si>
    <t>Universe: Total population</t>
  </si>
  <si>
    <t>POPEMP-02: Population by Race, 2000-2019</t>
  </si>
  <si>
    <t>American Indian or Alaska Native, Non-Hispanic</t>
  </si>
  <si>
    <t>Asian / API, Non-Hispanic</t>
  </si>
  <si>
    <t>Black or African American, Non-Hispanic</t>
  </si>
  <si>
    <t>White, Non-Hispanic</t>
  </si>
  <si>
    <t>Other Race or Multiple Races, Non-Hispanic</t>
  </si>
  <si>
    <t>Hispanic or Latinx</t>
  </si>
  <si>
    <t>2000</t>
  </si>
  <si>
    <t>2010</t>
  </si>
  <si>
    <t>2019</t>
  </si>
  <si>
    <t>POPEMP-03: Population by Race</t>
  </si>
  <si>
    <t>Geography</t>
  </si>
  <si>
    <t>San Carlos</t>
  </si>
  <si>
    <t>San Mateo County</t>
  </si>
  <si>
    <t>Bay Area</t>
  </si>
  <si>
    <t>POPEMP-04: Population by Age, 2000-2019</t>
  </si>
  <si>
    <t>Age Group</t>
  </si>
  <si>
    <t>Age 0-4</t>
  </si>
  <si>
    <t>Age 5-14</t>
  </si>
  <si>
    <t>Age 15-24</t>
  </si>
  <si>
    <t>Age 25-34</t>
  </si>
  <si>
    <t>Age 35-44</t>
  </si>
  <si>
    <t>Age 45-54</t>
  </si>
  <si>
    <t>Age 55-64</t>
  </si>
  <si>
    <t>Age 65-74</t>
  </si>
  <si>
    <t>Age 75-84</t>
  </si>
  <si>
    <t>Age 85+</t>
  </si>
  <si>
    <t>POPEMP-05: Location of Population 1 Year Ago</t>
  </si>
  <si>
    <t>Same house</t>
  </si>
  <si>
    <t>Same city or town</t>
  </si>
  <si>
    <t>Same county</t>
  </si>
  <si>
    <t>Elsewhere in CA</t>
  </si>
  <si>
    <t>Elsewhere in U.S.</t>
  </si>
  <si>
    <t>Abroad</t>
  </si>
  <si>
    <t>Universe: Population 1 year and over in the United States</t>
  </si>
  <si>
    <t>POPEMP-06: Resident Employment by Industry</t>
  </si>
  <si>
    <t>Agriculture &amp; Natural Resources</t>
  </si>
  <si>
    <t>Construction</t>
  </si>
  <si>
    <t>Financial &amp; Professional Services</t>
  </si>
  <si>
    <t>Health &amp; Educational Services</t>
  </si>
  <si>
    <t>Information</t>
  </si>
  <si>
    <t>Manufacturing, Wholesale &amp; Transportation</t>
  </si>
  <si>
    <t>Retail</t>
  </si>
  <si>
    <t>Other</t>
  </si>
  <si>
    <t>Universe: Civilian employed population age 16 years and over</t>
  </si>
  <si>
    <t>POPEMP-07: Resident Employment by Occupation</t>
  </si>
  <si>
    <t>Management, Business, Science, And Arts Occupations</t>
  </si>
  <si>
    <t>Natural Resources, Construction, And Maintenance Occupations</t>
  </si>
  <si>
    <t>Production, Transportation, And Material Moving Occupations</t>
  </si>
  <si>
    <t>Sales And Office Occupations</t>
  </si>
  <si>
    <t>Service Occupations</t>
  </si>
  <si>
    <t>POPEMP-08: Workers, by Class of Worker</t>
  </si>
  <si>
    <t>Federal government workers</t>
  </si>
  <si>
    <t>Local and State government workers</t>
  </si>
  <si>
    <t>Private Company workers</t>
  </si>
  <si>
    <t>Private not-for-profit workers</t>
  </si>
  <si>
    <t>Self-employed workers</t>
  </si>
  <si>
    <t>Unpaid family workers</t>
  </si>
  <si>
    <t>POPEMP-09: Workers, by Class of Worker, by Place of Work</t>
  </si>
  <si>
    <t>POPEMP-10: Workers by Earnings, by Jurisdiction as Place of Work and Place of Residence</t>
  </si>
  <si>
    <t>Earnings Group</t>
  </si>
  <si>
    <t>Place of Residence</t>
  </si>
  <si>
    <t>Place of Work</t>
  </si>
  <si>
    <t>Less than $9,999</t>
  </si>
  <si>
    <t>$10,000 to $24,999</t>
  </si>
  <si>
    <t>$25,000 to $49,999</t>
  </si>
  <si>
    <t>$50,000 to $74,999</t>
  </si>
  <si>
    <t>$75,000 or more</t>
  </si>
  <si>
    <t>Universe: Workers 16 years and over with earnings</t>
  </si>
  <si>
    <t>POPEMP-11: Jobs in a Jurisdiction</t>
  </si>
  <si>
    <t>Group</t>
  </si>
  <si>
    <t>Arts, Recreation &amp; Other Services</t>
  </si>
  <si>
    <t>Financial &amp; Leasing</t>
  </si>
  <si>
    <t>Government</t>
  </si>
  <si>
    <t>Manufacturing &amp; Wholesale</t>
  </si>
  <si>
    <t>Professional &amp; Managerial Services</t>
  </si>
  <si>
    <t>Transportation &amp; Utilities</t>
  </si>
  <si>
    <t>Universe: Jobs from unemployment insurance-covered employment (private, state and local government) plus United States Office of Personnel Management-sourced Federal employment</t>
  </si>
  <si>
    <t>POPEMP-12: Job Holders in a Jurisdiction by Industry</t>
  </si>
  <si>
    <t>POPEMP-13: Jobs-Household Ratio</t>
  </si>
  <si>
    <t>Universe: Jobs in a jurisdiction from unemployment insurance-covered employment (private, state and local government) plus United States Office of Personnel Management-sourced Federal employment; households in a jurisdiction</t>
  </si>
  <si>
    <t>POPEMP-14: Jobs-Worker Ratios, By Wage Group</t>
  </si>
  <si>
    <t>Wages Less Than $1,250/Mo</t>
  </si>
  <si>
    <t>Wages $1,250-$3,333/Mo</t>
  </si>
  <si>
    <t>Wages More than $3,333/Mo</t>
  </si>
  <si>
    <t>Universe: Jobs in a jurisdiction from unemployment insurance-covered employment (private, state and local government) plus United States Office of Personnel Management-sourced Federal employment</t>
  </si>
  <si>
    <t>POPEMP-15: Unemployment Rate</t>
  </si>
  <si>
    <t>Date</t>
  </si>
  <si>
    <t>Universe: Civilian noninstitutional population ages 16 and older</t>
  </si>
  <si>
    <t>POPEMP-16: Housing Tenure</t>
  </si>
  <si>
    <t>Owner Occupied</t>
  </si>
  <si>
    <t>Renter Occupied</t>
  </si>
  <si>
    <t>Universe: Occupied housing units</t>
  </si>
  <si>
    <t>POPEMP-17: Housing Tenure 2000-2019</t>
  </si>
  <si>
    <t>Tenure</t>
  </si>
  <si>
    <t>POPEMP-18: Housing Tenure by Age</t>
  </si>
  <si>
    <t xml:space="preserve">  Age 15-24</t>
  </si>
  <si>
    <t xml:space="preserve">  Age 25-34</t>
  </si>
  <si>
    <t xml:space="preserve">  Age 35-44</t>
  </si>
  <si>
    <t xml:space="preserve">  Age 45-54</t>
  </si>
  <si>
    <t xml:space="preserve">  Age 55-59</t>
  </si>
  <si>
    <t xml:space="preserve">  Age 60-64</t>
  </si>
  <si>
    <t xml:space="preserve">  Age 65-74</t>
  </si>
  <si>
    <t xml:space="preserve">  Age 75-84</t>
  </si>
  <si>
    <t xml:space="preserve">  Age 85+</t>
  </si>
  <si>
    <t>POPEMP-19: Housing Tenure by Year Moved to Current Residence</t>
  </si>
  <si>
    <t>Move In Year</t>
  </si>
  <si>
    <t xml:space="preserve"> Moved In 1989 Or Earlier</t>
  </si>
  <si>
    <t xml:space="preserve"> Moved In 1990 To 1999</t>
  </si>
  <si>
    <t xml:space="preserve"> Moved In 2000 To 2009</t>
  </si>
  <si>
    <t xml:space="preserve"> Moved In 2010 To 2014</t>
  </si>
  <si>
    <t xml:space="preserve"> Moved In 2015 To 2016</t>
  </si>
  <si>
    <t xml:space="preserve"> Moved In 2017 Or Later</t>
  </si>
  <si>
    <t>POPEMP-20: Housing Tenure by Race of Householder</t>
  </si>
  <si>
    <t>Racial / Ethic Group</t>
  </si>
  <si>
    <t>American Indian or Alaska Native (Hispanic and Non-Hispanic)</t>
  </si>
  <si>
    <t>Asian / API (Hispanic and Non-Hispanic)</t>
  </si>
  <si>
    <t>Black or African American (Hispanic and Non-Hispanic)</t>
  </si>
  <si>
    <t>Other Race or Multiple Races (Hispanic and Non-Hispanic)</t>
  </si>
  <si>
    <t>White (Hispanic and Non-Hispanic)</t>
  </si>
  <si>
    <t>POPEMP-21: Household Income Level by Tenure</t>
  </si>
  <si>
    <t>0%-30% of AMI</t>
  </si>
  <si>
    <t>31%-50% of AMI</t>
  </si>
  <si>
    <t>51%-80% of AMI</t>
  </si>
  <si>
    <t>81%-100% of AMI</t>
  </si>
  <si>
    <t>Greater than 100% of AMI</t>
  </si>
  <si>
    <t>POPEMP-22: Housing Tenure by Housing Type</t>
  </si>
  <si>
    <t>Building Type</t>
  </si>
  <si>
    <t>Detached Single-Family Homes</t>
  </si>
  <si>
    <t>Attached Single-Family Homes</t>
  </si>
  <si>
    <t>Multi-Family Housing</t>
  </si>
  <si>
    <t>Mobile Homes</t>
  </si>
  <si>
    <t>Boat, RV, Van, or Other</t>
  </si>
  <si>
    <t>POPEMP-23: Household Type</t>
  </si>
  <si>
    <t>Female-Headed Family Households</t>
  </si>
  <si>
    <t>Male-headed Family Households</t>
  </si>
  <si>
    <t>Married-couple Family Households</t>
  </si>
  <si>
    <t>Other Non-Family Households</t>
  </si>
  <si>
    <t>Single-person Households</t>
  </si>
  <si>
    <t>Universe: Households</t>
  </si>
  <si>
    <t>POPEMP-24: Households by Presence of Children</t>
  </si>
  <si>
    <t>Households with 1 or More Children Under 18</t>
  </si>
  <si>
    <t>Households with no Children</t>
  </si>
  <si>
    <t>POPEMP-25: Households by Displacement Risk and Tenure</t>
  </si>
  <si>
    <t>Displacement Group</t>
  </si>
  <si>
    <t>Susceptible to or Experiencing Displacement</t>
  </si>
  <si>
    <t>At risk of or Experiencing Gentrification</t>
  </si>
  <si>
    <t>Stable Moderate/Mixed Income</t>
  </si>
  <si>
    <t>At risk of or Experiencing Exclusion</t>
  </si>
  <si>
    <t>HSG-01: Housing Type Trends</t>
  </si>
  <si>
    <t>2020</t>
  </si>
  <si>
    <t>Single-Family Home: Attached</t>
  </si>
  <si>
    <t>Single-Family Home: Detached</t>
  </si>
  <si>
    <t>Multifamily Housing: Two to Four Units</t>
  </si>
  <si>
    <t>Multifamily Housing: Five-plus Units</t>
  </si>
  <si>
    <t>Universe: Housing units</t>
  </si>
  <si>
    <t>HSG-02: Occupancy Status</t>
  </si>
  <si>
    <t>Occupied Housing Units</t>
  </si>
  <si>
    <t>Vacant Housing Units</t>
  </si>
  <si>
    <t>HSG-03: Vacant Units by Type</t>
  </si>
  <si>
    <t>For Rent</t>
  </si>
  <si>
    <t>For Sale</t>
  </si>
  <si>
    <t>For Seasonal, Recreational, Or Occasional Use</t>
  </si>
  <si>
    <t>Other Vacant</t>
  </si>
  <si>
    <t>Rented, Not Occupied</t>
  </si>
  <si>
    <t>Sold, Not Occupied</t>
  </si>
  <si>
    <t>Universe: Vacant housing units</t>
  </si>
  <si>
    <t>HSG-04: Housing Units by Year Structure Built</t>
  </si>
  <si>
    <t>Year Built</t>
  </si>
  <si>
    <t>value</t>
  </si>
  <si>
    <t>Built 1940 To 1959</t>
  </si>
  <si>
    <t>Built 1960 To 1979</t>
  </si>
  <si>
    <t>Built 1980 To 1999</t>
  </si>
  <si>
    <t>Built 1939 Or Earlier</t>
  </si>
  <si>
    <t>Built 2000 To 2009</t>
  </si>
  <si>
    <t>Built 2010 Or Later</t>
  </si>
  <si>
    <t>HSG-05: Housing Units by Number of Bedrooms</t>
  </si>
  <si>
    <t>Number of Bedrooms</t>
  </si>
  <si>
    <t>0 Bedrooms</t>
  </si>
  <si>
    <t>1 Bedrooms</t>
  </si>
  <si>
    <t>2 Bedrooms</t>
  </si>
  <si>
    <t>3-4 Bedrooms</t>
  </si>
  <si>
    <t>5 Or More Bedrooms</t>
  </si>
  <si>
    <t>HSG-06: Substandard Housing Issues</t>
  </si>
  <si>
    <t>Building Amenity</t>
  </si>
  <si>
    <t>Owner</t>
  </si>
  <si>
    <t>Renter</t>
  </si>
  <si>
    <t>Kitchen</t>
  </si>
  <si>
    <t>Plumbing</t>
  </si>
  <si>
    <t>HSG-07: Home Values of Owner-Occupied Units</t>
  </si>
  <si>
    <t>Units Valued Less than $250k</t>
  </si>
  <si>
    <t>Units Valued $250k-$500k</t>
  </si>
  <si>
    <t>Units Valued $500k-$750k</t>
  </si>
  <si>
    <t>Units Valued $750k-$1M</t>
  </si>
  <si>
    <t>Units Valued $1M-$1.5M</t>
  </si>
  <si>
    <t>Units Valued $1M-$2M</t>
  </si>
  <si>
    <t>Units Valued $2M+</t>
  </si>
  <si>
    <t>Universe: Owner-occupied units</t>
  </si>
  <si>
    <t>HSG-08: Zillow Home Value Index (ZHVI)</t>
  </si>
  <si>
    <t>Universe: Owner-occupied housing units</t>
  </si>
  <si>
    <t>HSG-09: Contract Rents for Renter-Occupied Units</t>
  </si>
  <si>
    <t>Rent less than $500</t>
  </si>
  <si>
    <t>Rent $500-$1000</t>
  </si>
  <si>
    <t>Rent $1000-$1500</t>
  </si>
  <si>
    <t>Rent $1500-$2000</t>
  </si>
  <si>
    <t>Rent $2000-$2500</t>
  </si>
  <si>
    <t>Rent $2500-$3000</t>
  </si>
  <si>
    <t>Rent $3000 or more</t>
  </si>
  <si>
    <t>Universe: Renter-occupied housing units paying cash rent</t>
  </si>
  <si>
    <t>HSG-10: Median Contract Rent</t>
  </si>
  <si>
    <t>HSG-11: Housing Permitting</t>
  </si>
  <si>
    <t>Income Group</t>
  </si>
  <si>
    <t>Above Moderate Income Permits</t>
  </si>
  <si>
    <t>Low Income Permits</t>
  </si>
  <si>
    <t>Moderate Income Permits</t>
  </si>
  <si>
    <t>Very Low Income Permits</t>
  </si>
  <si>
    <t>Universe: Housing permits issued between 2015 and 2019</t>
  </si>
  <si>
    <t>RISK-01: Assisted Units at Risk of Conversion</t>
  </si>
  <si>
    <t>Low</t>
  </si>
  <si>
    <t>Moderate</t>
  </si>
  <si>
    <t>High</t>
  </si>
  <si>
    <t>Very High</t>
  </si>
  <si>
    <t>Total Assisted Units in Database</t>
  </si>
  <si>
    <t>Universe: HUD, Low-Income Housing Tax Credit (LIHTC), USDA, and CalHFA projects. Subsidized or assisted developments that do not have one of the aforementioned financing sources may not be included.</t>
  </si>
  <si>
    <t>OVER-01: Overcrowding by Tenure and Severity</t>
  </si>
  <si>
    <t>1.0 to 1.5 Occupants per Room</t>
  </si>
  <si>
    <t>More than 1.5 Occupants per Room</t>
  </si>
  <si>
    <t>OVER-02: Overcrowding Severity</t>
  </si>
  <si>
    <t>1.00 occupants per room or less</t>
  </si>
  <si>
    <t>1.01 to 1.50 occupants per room</t>
  </si>
  <si>
    <t>1.50 occupants per room or more</t>
  </si>
  <si>
    <t>OVER-03: Overcrowding by Race</t>
  </si>
  <si>
    <t>More than 1.0 Occupants per Room</t>
  </si>
  <si>
    <t>OVER-04: Overcrowding by Income Level and Severity</t>
  </si>
  <si>
    <t>OVER-05: Cost Burden by Income Level</t>
  </si>
  <si>
    <t>0%-30% of Income Used for Housing</t>
  </si>
  <si>
    <t>30%-50% of Income Used for Housing</t>
  </si>
  <si>
    <t>50%+ of Income Used for Housing</t>
  </si>
  <si>
    <t>OVER-06: Cost Burden by Tenure</t>
  </si>
  <si>
    <t>Not Computed</t>
  </si>
  <si>
    <t>OVER-07: Cost Burden Severity</t>
  </si>
  <si>
    <t>OVER-08: Cost Burden by Race</t>
  </si>
  <si>
    <t>Cost Burden Not computed</t>
  </si>
  <si>
    <t>OVER-09: Cost Burden by Household Size</t>
  </si>
  <si>
    <t>Household Size</t>
  </si>
  <si>
    <t>All other household types</t>
  </si>
  <si>
    <t>Large Family 5+ persons</t>
  </si>
  <si>
    <t>FARM-01: Migrant Worker Student Population</t>
  </si>
  <si>
    <t>2016-17</t>
  </si>
  <si>
    <t>2017-18</t>
  </si>
  <si>
    <t>2018-19</t>
  </si>
  <si>
    <t>2019-20</t>
  </si>
  <si>
    <t>Universe: Total number of unduplicated primary and short-term enrollments within the academic year (July 1 to June 30), public schools</t>
  </si>
  <si>
    <t>FARM-02: Farm Operations and Farm Labor by County</t>
  </si>
  <si>
    <t>variable</t>
  </si>
  <si>
    <t>2002</t>
  </si>
  <si>
    <t>2007</t>
  </si>
  <si>
    <t>2012</t>
  </si>
  <si>
    <t>2017</t>
  </si>
  <si>
    <t>Permanent</t>
  </si>
  <si>
    <t>Seasonal</t>
  </si>
  <si>
    <t>Universe: Hired farm workers (including direct hires and agricultural service workers who are often hired through labor contractors)</t>
  </si>
  <si>
    <t>LGFEM-01: Household Size by Tenure</t>
  </si>
  <si>
    <t xml:space="preserve"> 1 Person Household</t>
  </si>
  <si>
    <t xml:space="preserve"> 2 Person Household</t>
  </si>
  <si>
    <t xml:space="preserve"> 3 Person Household</t>
  </si>
  <si>
    <t xml:space="preserve"> 4 Person Household</t>
  </si>
  <si>
    <t xml:space="preserve"> 5 Or More Person Household</t>
  </si>
  <si>
    <t>LGFEM-02: Households by Household Size</t>
  </si>
  <si>
    <t>1-Person Household</t>
  </si>
  <si>
    <t>2-Person Household</t>
  </si>
  <si>
    <t>3-4-Person Household</t>
  </si>
  <si>
    <t>5-Person or More Household</t>
  </si>
  <si>
    <t>LGFEM-03: Household Size by Household Income Level</t>
  </si>
  <si>
    <t>Large Families of 5+ Persons</t>
  </si>
  <si>
    <t>LGFEM-04: Housing Tenure by Household Type</t>
  </si>
  <si>
    <t>Married-Couple Family Households</t>
  </si>
  <si>
    <t>Householders Living Alone</t>
  </si>
  <si>
    <t>Male-Headed Family Households</t>
  </si>
  <si>
    <t>LGFEM-05: Female-Headed Households by Poverty Status</t>
  </si>
  <si>
    <t>Above Poverty Level</t>
  </si>
  <si>
    <t>Below Poverty Level</t>
  </si>
  <si>
    <t xml:space="preserve">  with Children</t>
  </si>
  <si>
    <t xml:space="preserve">  with No Children</t>
  </si>
  <si>
    <t>Universe: Female Households</t>
  </si>
  <si>
    <t>SEN-01: Senior Households by Income and Tenure</t>
  </si>
  <si>
    <t>Universe: Senior households</t>
  </si>
  <si>
    <t>SEN-02: Senior and Youth Population by Race</t>
  </si>
  <si>
    <t>age</t>
  </si>
  <si>
    <t>Age 0-17</t>
  </si>
  <si>
    <t>Age 18-64</t>
  </si>
  <si>
    <t>Age 65+</t>
  </si>
  <si>
    <t>SEN-03: Cost-Burdened Senior Households by Income Level</t>
  </si>
  <si>
    <t>SEN-04: Disability by Type - Seniors (65 and over)</t>
  </si>
  <si>
    <t>Disability</t>
  </si>
  <si>
    <t>With an ambulatory difficulty</t>
  </si>
  <si>
    <t>With an independent living difficulty</t>
  </si>
  <si>
    <t>With a hearing difficulty</t>
  </si>
  <si>
    <t>With a self-care difficulty</t>
  </si>
  <si>
    <t>With a cognitive difficulty</t>
  </si>
  <si>
    <t>With a vision difficulty</t>
  </si>
  <si>
    <t>Universe: Civilian noninstitutionalized population 65 years and over</t>
  </si>
  <si>
    <t>DISAB-01: Disability by Type</t>
  </si>
  <si>
    <t>Universe: Civilian noninstitutionalized population 18 years and over</t>
  </si>
  <si>
    <t>DISAB-02: Population by Disability Status</t>
  </si>
  <si>
    <t>No disability</t>
  </si>
  <si>
    <t>With a disability</t>
  </si>
  <si>
    <t>Universe: Civilian noninstitutionalized population</t>
  </si>
  <si>
    <t>DISAB-03: Labor Force Disability Status</t>
  </si>
  <si>
    <t>Employed</t>
  </si>
  <si>
    <t>Unemployed</t>
  </si>
  <si>
    <t>No Disability</t>
  </si>
  <si>
    <t>With A Disability</t>
  </si>
  <si>
    <t>Universe: Civilian noninstitutionalized population 18 years to 64 years in the labor force</t>
  </si>
  <si>
    <t>DISAB-04: Population with Developmental Disabilities by Age</t>
  </si>
  <si>
    <t>Age 18+</t>
  </si>
  <si>
    <t>Age Under 18</t>
  </si>
  <si>
    <t>Universe: Population with developmental disabilities</t>
  </si>
  <si>
    <t>DISAB-05: Population with Developmental Disabilities by Residence</t>
  </si>
  <si>
    <t>Residence Type</t>
  </si>
  <si>
    <t>Home of Parent /Family /Guardian</t>
  </si>
  <si>
    <t>Independent /Supported Living</t>
  </si>
  <si>
    <t>Community Care Facility</t>
  </si>
  <si>
    <t>Foster /Family Home</t>
  </si>
  <si>
    <t>Intermediate Care Facility</t>
  </si>
  <si>
    <t>HOMELS-01: Homelessness by Household Type and Shelter Status</t>
  </si>
  <si>
    <t>People in Households Composed Solely of Children Under 18</t>
  </si>
  <si>
    <t>People in Households with Adults and Children</t>
  </si>
  <si>
    <t>People in Households without Children Under 18</t>
  </si>
  <si>
    <t>Sheltered - Emergency Shelter</t>
  </si>
  <si>
    <t>Sheltered - Transitional Housing</t>
  </si>
  <si>
    <t>Unsheltered</t>
  </si>
  <si>
    <t>Universe: Population experiencing homelessness</t>
  </si>
  <si>
    <t>HOMELS-02: Racial Group Share of General and Homeless Populations</t>
  </si>
  <si>
    <t>Share of Homeless Population</t>
  </si>
  <si>
    <t>Share of Overall Population</t>
  </si>
  <si>
    <t>HOMELS-03: Latinx Share of General and Homeless Populations</t>
  </si>
  <si>
    <t>Latinx Status</t>
  </si>
  <si>
    <t>Hispanic/Latinx</t>
  </si>
  <si>
    <t>Non-Hispanic/Latinx</t>
  </si>
  <si>
    <t>HOMELS-04: Characteristics for the Population Experiencing Homelessness</t>
  </si>
  <si>
    <t>Chronic Substance Abuse</t>
  </si>
  <si>
    <t>HIV/AIDS</t>
  </si>
  <si>
    <t>Severely Mentally Ill</t>
  </si>
  <si>
    <t>Veterans</t>
  </si>
  <si>
    <t>Victims of Domestic Violence</t>
  </si>
  <si>
    <t>HOMELS-05: Students in Local Public Schools Experiencing Homelessness</t>
  </si>
  <si>
    <t>ELI-01: Households by Household Income Level</t>
  </si>
  <si>
    <t>ELI-02: Household Income Distribution by Race</t>
  </si>
  <si>
    <t>ELI-03: Poverty Status by Race</t>
  </si>
  <si>
    <t>Universe: Population for whom poverty status is determined</t>
  </si>
  <si>
    <t>AFFH-01: Mortgage Applications and Acceptance by Race</t>
  </si>
  <si>
    <t>Application approved but not accepted</t>
  </si>
  <si>
    <t>Application denied</t>
  </si>
  <si>
    <t>Application withdrawn by applicant</t>
  </si>
  <si>
    <t>File closed for incompleteness</t>
  </si>
  <si>
    <t>Loan originated</t>
  </si>
  <si>
    <t>Unknown</t>
  </si>
  <si>
    <t>Universe: Mortgage applications, 2018 and 2019</t>
  </si>
  <si>
    <t>AFFH-02: Population Living in High Resource Areas by Race</t>
  </si>
  <si>
    <t>Low Resource or High Segregation and Poverty Area</t>
  </si>
  <si>
    <t>Moderate Resource Area</t>
  </si>
  <si>
    <t>High/Highest Resource Area</t>
  </si>
  <si>
    <t>AFFH-03: Population with Limited English Proficiency</t>
  </si>
  <si>
    <t>Population 5 Years and Over Who Speak English "Not well" or "Not at all"</t>
  </si>
  <si>
    <t>Population 5 Years and Over Who Speak English "Well" or "Very well"</t>
  </si>
  <si>
    <t>Universe: Population 5 years and over</t>
  </si>
  <si>
    <t>HHPROJ-01: Illustrative Regional Housing Needs Allocation from Draft Methodology</t>
  </si>
  <si>
    <t>Very Low Income (&lt;50% of AMI)</t>
  </si>
  <si>
    <t>Low Income (50%-80% of AMI)</t>
  </si>
  <si>
    <t>Moderate Income (80%-120% of AMI)</t>
  </si>
  <si>
    <t>Above Moderate Income (&gt;120% of AMI)</t>
  </si>
  <si>
    <t>Universe: Housing Units</t>
  </si>
  <si>
    <t>Association of Bay Area Governments Housing Element Data Package</t>
  </si>
  <si>
    <t>Table of Contents</t>
  </si>
  <si>
    <t>Table Number</t>
  </si>
  <si>
    <t>Table Name</t>
  </si>
  <si>
    <t>Table Source</t>
  </si>
  <si>
    <t>HCD Building Blocks</t>
  </si>
  <si>
    <t>HCD Compliance</t>
  </si>
  <si>
    <t>POPEMP-01</t>
  </si>
  <si>
    <t>California Department of Finance, E-5 series</t>
  </si>
  <si>
    <t>Population, Employment, and Household Characteristics</t>
  </si>
  <si>
    <t>Required by HCD</t>
  </si>
  <si>
    <t>Population Growth Trends</t>
  </si>
  <si>
    <t>POPEMP-02</t>
  </si>
  <si>
    <t>U.S. Census Bureau, Census 2000, Table P004; U.S. Census Bureau, American Community Survey 5-Year Data (2015-2019), Table B03002</t>
  </si>
  <si>
    <t>Population by Race, 2000-2019</t>
  </si>
  <si>
    <t>POPEMP-03</t>
  </si>
  <si>
    <t>U.S. Census Bureau, American Community Survey 5-Year Data (2015-2019), Table B03002</t>
  </si>
  <si>
    <t>Population by Race</t>
  </si>
  <si>
    <t>POPEMP-04</t>
  </si>
  <si>
    <t>U.S. Census Bureau, Census 2000 SF1, Table P12; U.S. Census Bureau, Census 2010 SF1, Table P12; U.S. Census Bureau, American Community Survey 5-Year Data (2015-2019), Table B01001</t>
  </si>
  <si>
    <t>Population by Age</t>
  </si>
  <si>
    <t>POPEMP-05</t>
  </si>
  <si>
    <t>U.S. Census Bureau, American Community Survey 5-Year Data (2015-2019), Table B07204</t>
  </si>
  <si>
    <t>Not Required by HCD, but Recommended by ABAG/MTC</t>
  </si>
  <si>
    <t>Location of Population 1 Year Ago</t>
  </si>
  <si>
    <t>POPEMP-06</t>
  </si>
  <si>
    <t>U.S. Census Bureau, American Community Survey 5-Year Data (2015-2019), Table C24030</t>
  </si>
  <si>
    <t>Resident Employment by Industry</t>
  </si>
  <si>
    <t>POPEMP-07</t>
  </si>
  <si>
    <t>U.S. Census Bureau, American Community Survey 5-Year Data (2015-2019), Table C24010</t>
  </si>
  <si>
    <t>Resident Employment by Occupation</t>
  </si>
  <si>
    <t>POPEMP-08</t>
  </si>
  <si>
    <t>U.S. Census Bureau, American Community Survey 5-Year Data (2015-2019), Table B08128</t>
  </si>
  <si>
    <t>Workers, by Class of Worker</t>
  </si>
  <si>
    <t>POPEMP-09</t>
  </si>
  <si>
    <t>U.S. Census Bureau, American Community Survey 5-Year Data (2015-2019), Table B08528</t>
  </si>
  <si>
    <t>Workers, by Class of Worker, by Place of Work</t>
  </si>
  <si>
    <t>POPEMP-10</t>
  </si>
  <si>
    <t>U.S. Census Bureau, American Community Survey 5-Year Data 2015-2019,  B08119, B08519</t>
  </si>
  <si>
    <t>Workers by Earnings, by Jurisdiction as Place of Work and Place of Residence</t>
  </si>
  <si>
    <t>POPEMP-11</t>
  </si>
  <si>
    <t>U.S. Census Bureau, Longitudinal Employer-Household Dynamics, Workplace Area Characteristics (WAC) files, 2002-2018</t>
  </si>
  <si>
    <t>Jobs in a Jurisdiction by Industry</t>
  </si>
  <si>
    <t>POPEMP-12</t>
  </si>
  <si>
    <t>U.S. Census Bureau, Longitudinal Employer-Household Dynamics, Residence Area Characteristics (RAC) files, 2002-2018</t>
  </si>
  <si>
    <t>Job Holders in a Jurisdiction by Industry</t>
  </si>
  <si>
    <t>POPEMP-13</t>
  </si>
  <si>
    <t>U.S. Census Bureau, Longitudinal Employer-Household Dynamics, Workplace Area Characteristics (WAC) files (Jobs), 2002-2018; California Department of Finance, E-5 (Households)</t>
  </si>
  <si>
    <t>Jobs-Household Ratio</t>
  </si>
  <si>
    <t>POPEMP-14</t>
  </si>
  <si>
    <t>U.S. Census Bureau, Longitudinal Employer-Household Dynamics, Workplace Area Characteristics (WAC) files (Jobs); Residence Area Characteristics (RAC) files (Employed Residents), 2010-2018</t>
  </si>
  <si>
    <t>Jobs-Worker Ratios, By Wage Group</t>
  </si>
  <si>
    <t>POPEMP-15</t>
  </si>
  <si>
    <t>California Employment Development Department, Local Area Unemployment Statistics (LAUS), Sub-county areas monthly updates, 2010-2021.</t>
  </si>
  <si>
    <t>Recommended by HCD</t>
  </si>
  <si>
    <t>Unemployment Rate</t>
  </si>
  <si>
    <t>POPEMP-16</t>
  </si>
  <si>
    <t>U.S. Census Bureau, American Community Survey 5-Year Data (2015-2019), Table B25003</t>
  </si>
  <si>
    <t>Housing Tenure</t>
  </si>
  <si>
    <t>POPEMP-17</t>
  </si>
  <si>
    <t>U.S. Census Bureau, Census 2000 SF1, Table H04; U.S. Census Bureau, Census 2010 SF1, Table H04; U.S. Census Bureau, American Community Survey 5-Year Data (2015-2019), Table B25003</t>
  </si>
  <si>
    <t>Housing Tenure 2000-2019</t>
  </si>
  <si>
    <t>POPEMP-18</t>
  </si>
  <si>
    <t>U.S. Census Bureau, American Community Survey 5-Year Data (2015-2019), Table B25007</t>
  </si>
  <si>
    <t>Housing Tenure by Age</t>
  </si>
  <si>
    <t>POPEMP-19</t>
  </si>
  <si>
    <t>U.S. Census Bureau, American Community Survey 5-Year Data (2015-2019), Table B25038</t>
  </si>
  <si>
    <t>Housing Tenure by Year Moved to Current Residence</t>
  </si>
  <si>
    <t>POPEMP-20</t>
  </si>
  <si>
    <t>U.S. Census Bureau, American Community Survey 5-Year Data (2015-2019), Table B25003(A-I)</t>
  </si>
  <si>
    <t>Housing Tenure by Race of Householder</t>
  </si>
  <si>
    <t>POPEMP-21</t>
  </si>
  <si>
    <t>U.S. Department of Housing and Urban Development (HUD), Comprehensive Housing Affordability Strategy (CHAS) ACS tabulation, 2013-2017 release</t>
  </si>
  <si>
    <t>Household Income Level by Tenure</t>
  </si>
  <si>
    <t>POPEMP-22</t>
  </si>
  <si>
    <t>U.S. Census Bureau, American Community Survey 5-Year Data (2015-2019), Table B25032</t>
  </si>
  <si>
    <t>Housing Tenure by Housing Type</t>
  </si>
  <si>
    <t>POPEMP-23</t>
  </si>
  <si>
    <t>U.S. Census Bureau, American Community Survey 5-Year Data (2015-2019), Table B11001</t>
  </si>
  <si>
    <t>Household Type</t>
  </si>
  <si>
    <t>Large Families and Female-Headed Households</t>
  </si>
  <si>
    <t>POPEMP-24</t>
  </si>
  <si>
    <t>U.S. Census Bureau, American Community Survey 5-Year Data (2015-2019), Table B11005</t>
  </si>
  <si>
    <t>Households by Presence of Children</t>
  </si>
  <si>
    <t>POPEMP-25</t>
  </si>
  <si>
    <t>Urban Displacement Project for classification,  American Community Survey 5-Year Data (2015-2019), Table B25003 for tenure.</t>
  </si>
  <si>
    <t>Households by Displacement Risk and Tenure</t>
  </si>
  <si>
    <t>HSG-01</t>
  </si>
  <si>
    <t>Housing Stock Characteristics</t>
  </si>
  <si>
    <t>Housing Type Trends</t>
  </si>
  <si>
    <t>HSG-02</t>
  </si>
  <si>
    <t>U.S. Census Bureau, American Community Survey 5-Year Data (2015-2019), Table B25002</t>
  </si>
  <si>
    <t>Occupancy Status</t>
  </si>
  <si>
    <t>HSG-03</t>
  </si>
  <si>
    <t>U.S. Census Bureau, American Community Survey 5-Year Data (2015-2019), Table B25004</t>
  </si>
  <si>
    <t>Vacant Units by Type</t>
  </si>
  <si>
    <t>HSG-04</t>
  </si>
  <si>
    <t>U.S. Census Bureau, American Community Survey 5-Year Data (2015-2019), Table B25034</t>
  </si>
  <si>
    <t>Housing Units by Year Structure Built</t>
  </si>
  <si>
    <t>HSG-05</t>
  </si>
  <si>
    <t>U.S. Census Bureau, American Community Survey 5-Year Data (2015-2019), Table B25042</t>
  </si>
  <si>
    <t>Housing Units by Number of Bedrooms</t>
  </si>
  <si>
    <t>HSG-06</t>
  </si>
  <si>
    <t>U.S. Census Bureau, American Community Survey 5-Year Data (2015-2019), Table B25053, Table B25043, Table B25049</t>
  </si>
  <si>
    <t>Substandard Housing Issues</t>
  </si>
  <si>
    <t>HSG-07</t>
  </si>
  <si>
    <t>U.S. Census Bureau, American Community Survey 5-Year Data (2015-2019), Table B25075</t>
  </si>
  <si>
    <t>Home Values of Owner-Occupied Units</t>
  </si>
  <si>
    <t>HSG-08</t>
  </si>
  <si>
    <t>Zillow, Zillow Home Value Index (ZHVI)</t>
  </si>
  <si>
    <t>Zillow Home Value Index (ZHVI)</t>
  </si>
  <si>
    <t>HSG-09</t>
  </si>
  <si>
    <t>U.S. Census Bureau, American Community Survey 5-Year Data (2015-2019), Table B25056</t>
  </si>
  <si>
    <t>Contract Rents for Renter-Occupied Units</t>
  </si>
  <si>
    <t>HSG-10</t>
  </si>
  <si>
    <t>U.S. Census Bureau, American Community Survey 5-Year Data releases, starting with 2005-2009 through 2015-2019,  B25058, B25056 (for unincorporated areas). County and regional counts are weighted averages of jurisdiction median using B25003 rental unit counts from the relevant year.</t>
  </si>
  <si>
    <t>Median Contract Rent</t>
  </si>
  <si>
    <t>HSG-11</t>
  </si>
  <si>
    <t>California Department of Housing and Community Development (HCD), 5th Cycle Annual Progress Report Permit Summary (2020)</t>
  </si>
  <si>
    <t>Permitted Housing, by Income Level</t>
  </si>
  <si>
    <t>RISK-01</t>
  </si>
  <si>
    <t>California Housing Partnership, Preservation Database (2020)</t>
  </si>
  <si>
    <t>Assisted Housing Developments at Risk of Conversion</t>
  </si>
  <si>
    <t>Assisted Units at Risk of Converstion</t>
  </si>
  <si>
    <t>OVER-01</t>
  </si>
  <si>
    <t>Overpayment and Overcrowding</t>
  </si>
  <si>
    <t>Overcrowding by Tenure and Severity</t>
  </si>
  <si>
    <t>OVER-02</t>
  </si>
  <si>
    <t>Overcrowding Severity</t>
  </si>
  <si>
    <t>OVER-03</t>
  </si>
  <si>
    <t>U.S. Census Bureau, American Community Survey 5-Year Data (2015-2019), Table B25014</t>
  </si>
  <si>
    <t>Overcrowding by Race</t>
  </si>
  <si>
    <t>OVER-04</t>
  </si>
  <si>
    <t>Overcrowding by Income Level</t>
  </si>
  <si>
    <t>OVER-05</t>
  </si>
  <si>
    <t>Cost Burden by Income Level</t>
  </si>
  <si>
    <t>OVER-06</t>
  </si>
  <si>
    <t>U.S. Census Bureau, American Community Survey 5-Year Data (2015-2019), Table B25070, B25091</t>
  </si>
  <si>
    <t>Cost Burden by Tenure</t>
  </si>
  <si>
    <t>OVER-07</t>
  </si>
  <si>
    <t>Cost Burden Severity</t>
  </si>
  <si>
    <t>OVER-08</t>
  </si>
  <si>
    <t>Cost Burden by Race</t>
  </si>
  <si>
    <t>OVER-09</t>
  </si>
  <si>
    <t>Cost Burden by Household Size</t>
  </si>
  <si>
    <t>FARM-01</t>
  </si>
  <si>
    <t>California Department of Education, California Longitudinal Pupil Achievement Data System (CALPADS), Cumulative Enrollment Data (Academic Years 2016-2017, 2017-2018, 2018-2019, 2019-2020)</t>
  </si>
  <si>
    <t>Farmworkers</t>
  </si>
  <si>
    <t>Migrant Worker Student Population</t>
  </si>
  <si>
    <t>FARM-02</t>
  </si>
  <si>
    <t>U.S. Department of Agriculture, Census of Farmworkers (2002, 2007, 2012, 2017), Table 7: Hired Farm Labor</t>
  </si>
  <si>
    <t>Farm Operations and Farm Labor by County</t>
  </si>
  <si>
    <t>LGFEM-01</t>
  </si>
  <si>
    <t>U.S. Census Bureau, American Community Survey 5-Year Data (2015-2019), Table B25009</t>
  </si>
  <si>
    <t>Household Size by Tenure</t>
  </si>
  <si>
    <t>LGFEM-02</t>
  </si>
  <si>
    <t>U.S. Census Bureau, American Community Survey 5-Year Data (2015-2019), Table B11016</t>
  </si>
  <si>
    <t>Households by Household Size</t>
  </si>
  <si>
    <t>LGFEM-03</t>
  </si>
  <si>
    <t>Household Size by Household Income Level</t>
  </si>
  <si>
    <t>LGFEM-04</t>
  </si>
  <si>
    <t>U.S. Census Bureau, American Community Survey 5-Year Data (2015-2019), Table B25011</t>
  </si>
  <si>
    <t>Housing Tenure by Household Type</t>
  </si>
  <si>
    <t>LGFEM-05</t>
  </si>
  <si>
    <t>U.S. Census Bureau, American Community Survey 5-Year Data (2015-2019), Table B17012</t>
  </si>
  <si>
    <t>Female-Headed Households by Poverty Status</t>
  </si>
  <si>
    <t>SEN-01</t>
  </si>
  <si>
    <t>Seniors</t>
  </si>
  <si>
    <t>Senior Households by Income and Tenure</t>
  </si>
  <si>
    <t>SEN-02</t>
  </si>
  <si>
    <t>U.S. Census Bureau, American Community Survey 5-Year Data (2015-2019), Table B01001(A-G)</t>
  </si>
  <si>
    <t>Senior and Youth Population by Race</t>
  </si>
  <si>
    <t>SEN-03</t>
  </si>
  <si>
    <t>Cost-Burdened Senior Households by Income Level</t>
  </si>
  <si>
    <t>SEN-04</t>
  </si>
  <si>
    <t>U.S. Census Bureau, American Community Survey 5-Year Data (2015-2019), Table B18102, Table B18103, Table B18104, Table B18105, Table B18106, Table B18107.</t>
  </si>
  <si>
    <t>Disability by Type - Seniors (65 and over)</t>
  </si>
  <si>
    <t>DISAB-01</t>
  </si>
  <si>
    <t>People with Disabilities, Including Developmental Disabilities</t>
  </si>
  <si>
    <t>Disability by Type</t>
  </si>
  <si>
    <t>DISAB-02</t>
  </si>
  <si>
    <t>U.S. Census Bureau, American Community Survey 5-Year Data (2015-2019), Table B18101</t>
  </si>
  <si>
    <t>Population by Disability Status</t>
  </si>
  <si>
    <t>DISAB-03</t>
  </si>
  <si>
    <t>U.S. Census Bureau, American Community Survey 5-Year Data (2015-2019), Table C18120</t>
  </si>
  <si>
    <t>Disability Employment Status</t>
  </si>
  <si>
    <t>DISAB-04</t>
  </si>
  <si>
    <t>California Department of Developmental Services, Consumer Count by California ZIP Code and Age Group (2020)</t>
  </si>
  <si>
    <t>Population with Developmental Disabilities by Age</t>
  </si>
  <si>
    <t>DISAB-05</t>
  </si>
  <si>
    <t>California Department of Developmental Services, Consumer Count by California ZIP Code and Residence Type (2020)</t>
  </si>
  <si>
    <t>Population with Developmental Disabilities by Residence</t>
  </si>
  <si>
    <t>HOMELS-01</t>
  </si>
  <si>
    <t>U.S. Department of Housing and Urban Development (HUD), Continuum of Care (CoC) Homeless Populations and Subpopulations Reports (2019)</t>
  </si>
  <si>
    <t>People Experiencing Homelessness</t>
  </si>
  <si>
    <t>Homelessness by Household Type and Shelter Status</t>
  </si>
  <si>
    <t>HOMELS-02</t>
  </si>
  <si>
    <t>U.S. Department of Housing and Urban Development (HUD), Continuum of Care (CoC) Homeless Populations and Subpopulations Reports (2019); U.S. Census Bureau, American Community Survey 5-Year Data (2015-2019), Table B01001(A-I)</t>
  </si>
  <si>
    <t>Racial Group Share of General and Homeless Populations</t>
  </si>
  <si>
    <t>HOMELS-03</t>
  </si>
  <si>
    <t>Latinx Share of General and Homeless Populations</t>
  </si>
  <si>
    <t>HOMELS-04</t>
  </si>
  <si>
    <t>Characteristics for the Population Experiencing Homelessness</t>
  </si>
  <si>
    <t>HOMELS-05</t>
  </si>
  <si>
    <t>Students in Local Public Schools Experiencing Homelessness</t>
  </si>
  <si>
    <t>ELI-01</t>
  </si>
  <si>
    <t>Extremely Low-Income Housing Needs</t>
  </si>
  <si>
    <t>Households by Household Income Level</t>
  </si>
  <si>
    <t>ELI-02</t>
  </si>
  <si>
    <t>Household Income Distribution by Race</t>
  </si>
  <si>
    <t>ELI-03</t>
  </si>
  <si>
    <t>U.S. Census Bureau, American Community Survey 5-Year Data (2015-2019), Table B17001(A-I)</t>
  </si>
  <si>
    <t>Poverty Status by Race</t>
  </si>
  <si>
    <t>AFFH-01</t>
  </si>
  <si>
    <t>Federal Financial Institutions Examination Council's (FFIEC) Home Mortgage Disclosure Act loan/application register (LAR) files</t>
  </si>
  <si>
    <t>Affirmatively Furthering Fair Housing</t>
  </si>
  <si>
    <t>Mortgage Applications and Acceptance by Race</t>
  </si>
  <si>
    <t>AFFH-02</t>
  </si>
  <si>
    <t>California Tax Credit Allocation Committee (TCAC)/California Housing and Community Development (HCD), Opportunity Maps (2020); U.S. Census Bureau, American Community Survey 5-Year Data (2015-2019), Table B03002</t>
  </si>
  <si>
    <t>Population Living in High Resource Areas by Race</t>
  </si>
  <si>
    <t>AFFH-03</t>
  </si>
  <si>
    <t>U.S. Census Bureau, American Community Survey 5-Year Data (2015-2019), Table B16005</t>
  </si>
  <si>
    <t>Population with Limited English Proficiency</t>
  </si>
  <si>
    <t>HHPROJ-01</t>
  </si>
  <si>
    <t>Association of Bay Area Governments</t>
  </si>
  <si>
    <t>Projected Housing Needs - Regional Housing Needs Allocation</t>
  </si>
  <si>
    <t>Proposed Regional Housing Needs Allocation</t>
  </si>
  <si>
    <t>Purpose</t>
  </si>
  <si>
    <t>Description</t>
  </si>
  <si>
    <t>Limitations</t>
  </si>
  <si>
    <t>Version of Record: April-02-2021 15:26:24</t>
  </si>
</sst>
</file>

<file path=xl/styles.xml><?xml version="1.0" encoding="utf-8"?>
<styleSheet xmlns="http://schemas.openxmlformats.org/spreadsheetml/2006/main">
  <numFmts count="4">
    <numFmt numFmtId="164" formatCode="#,##0"/>
    <numFmt numFmtId="165" formatCode="0.00"/>
    <numFmt numFmtId="166" formatCode="mmm-yy"/>
    <numFmt numFmtId="167" formatCode="0.0%"/>
  </numFmts>
  <fonts count="10">
    <font>
      <sz val="11"/>
      <color theme="1"/>
      <name val="Calibri"/>
      <family val="2"/>
      <scheme val="minor"/>
    </font>
    <font>
      <b/>
      <sz val="16"/>
      <color rgb="FF000000"/>
      <name val="Trebuchet MS"/>
      <family val="2"/>
    </font>
    <font>
      <b/>
      <sz val="11"/>
      <color rgb="FF000000"/>
      <name val="Trebuchet MS"/>
      <family val="2"/>
    </font>
    <font>
      <u/>
      <sz val="11"/>
      <color theme="10"/>
      <name val="Trebuchet MS"/>
      <family val="2"/>
    </font>
    <font>
      <u/>
      <sz val="11"/>
      <color theme="10"/>
      <name val="Calibri"/>
      <family val="2"/>
    </font>
    <font>
      <i/>
      <sz val="10"/>
      <color rgb="FF000000"/>
      <name val="Calibri"/>
      <family val="2"/>
      <scheme val="minor"/>
    </font>
    <font>
      <b/>
      <sz val="11"/>
      <color rgb="FF000000"/>
      <name val="Century Gothic"/>
      <family val="2"/>
    </font>
    <font>
      <sz val="9"/>
      <color rgb="FF000000"/>
      <name val="Century Gothic"/>
      <family val="2"/>
    </font>
    <font>
      <sz val="11"/>
      <color theme="1"/>
      <name val="Century Gothic"/>
      <family val="2"/>
    </font>
    <font>
      <sz val="11"/>
      <color rgb="FF00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2" fillId="0" borderId="0" xfId="0" applyFont="1"/>
    <xf numFmtId="0" fontId="3" fillId="0" borderId="0" xfId="1" applyAlignment="1" applyProtection="1">
      <alignment wrapText="1"/>
    </xf>
    <xf numFmtId="0" fontId="4" fillId="0" borderId="0" xfId="1" applyAlignment="1" applyProtection="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xf numFmtId="164" fontId="8" fillId="0" borderId="0" xfId="0" applyNumberFormat="1" applyFont="1"/>
    <xf numFmtId="165" fontId="8" fillId="0" borderId="0" xfId="0" applyNumberFormat="1" applyFont="1"/>
    <xf numFmtId="166" fontId="8" fillId="0" borderId="0" xfId="0" applyNumberFormat="1" applyFont="1"/>
    <xf numFmtId="167" fontId="8" fillId="0" borderId="0" xfId="0" applyNumberFormat="1" applyFont="1"/>
  </cellXfs>
  <cellStyles count="2">
    <cellStyle name="Hyperlink" xfId="1" builtinId="8"/>
    <cellStyle name="Normal" xfId="0" builtinId="0"/>
  </cellStyles>
  <dxfs count="5">
    <dxf>
      <font>
        <color rgb="FF000000"/>
      </font>
    </dxf>
    <dxf>
      <numFmt numFmtId="164" formatCode="#,##0"/>
    </dxf>
    <dxf>
      <numFmt numFmtId="165" formatCode="0.00"/>
    </dxf>
    <dxf>
      <numFmt numFmtId="166" formatCode="mmm-yy"/>
    </dxf>
    <dxf>
      <numFmt numFmtId="167" formatCode="0.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theme" Target="theme/theme1.xml"/><Relationship Id="rId78" Type="http://schemas.openxmlformats.org/officeDocument/2006/relationships/styles" Target="styles.xml"/><Relationship Id="rId7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Index
San Carlos</c:v>
          </c:tx>
          <c:spPr>
            <a:ln>
              <a:solidFill>
                <a:srgbClr val="1174A9"/>
              </a:solidFill>
            </a:ln>
          </c:spPr>
          <c:marker>
            <c:symbol val="circle"/>
            <c:size val="8"/>
            <c:spPr>
              <a:solidFill>
                <a:srgbClr val="FFFFFF"/>
              </a:solidFill>
              <a:ln>
                <a:solidFill>
                  <a:srgbClr val="1174A9"/>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'POPEMP-01'!$B$5:$B$35</c:f>
              <c:numCache>
                <c:formatCode>General</c:formatCode>
                <c:ptCount val="31"/>
                <c:pt idx="0">
                  <c:v>100</c:v>
                </c:pt>
                <c:pt idx="1">
                  <c:v>100.2994465923736</c:v>
                </c:pt>
                <c:pt idx="2">
                  <c:v>101.1939959062997</c:v>
                </c:pt>
                <c:pt idx="3">
                  <c:v>102.3955727389887</c:v>
                </c:pt>
                <c:pt idx="4">
                  <c:v>103.2560078841634</c:v>
                </c:pt>
                <c:pt idx="5">
                  <c:v>104.8025168675612</c:v>
                </c:pt>
                <c:pt idx="6">
                  <c:v>105.7539231294064</c:v>
                </c:pt>
                <c:pt idx="7">
                  <c:v>106.9934045940414</c:v>
                </c:pt>
                <c:pt idx="8">
                  <c:v>108.3807141232659</c:v>
                </c:pt>
                <c:pt idx="9">
                  <c:v>109.2259874156622</c:v>
                </c:pt>
                <c:pt idx="10">
                  <c:v>105.0640588279888</c:v>
                </c:pt>
                <c:pt idx="11">
                  <c:v>105.3900386627246</c:v>
                </c:pt>
                <c:pt idx="12">
                  <c:v>105.2156773557729</c:v>
                </c:pt>
                <c:pt idx="13">
                  <c:v>104.9541353953453</c:v>
                </c:pt>
                <c:pt idx="14">
                  <c:v>104.9806686377075</c:v>
                </c:pt>
                <c:pt idx="15">
                  <c:v>105.6856947919036</c:v>
                </c:pt>
                <c:pt idx="16">
                  <c:v>106.1784550072019</c:v>
                </c:pt>
                <c:pt idx="17">
                  <c:v>106.9517094989008</c:v>
                </c:pt>
                <c:pt idx="18">
                  <c:v>108.1874005003411</c:v>
                </c:pt>
                <c:pt idx="19">
                  <c:v>109.275263437192</c:v>
                </c:pt>
                <c:pt idx="20">
                  <c:v>107.6718975058752</c:v>
                </c:pt>
                <c:pt idx="21">
                  <c:v>108.6991130316125</c:v>
                </c:pt>
                <c:pt idx="22">
                  <c:v>109.8589947691608</c:v>
                </c:pt>
                <c:pt idx="23">
                  <c:v>110.7232203775301</c:v>
                </c:pt>
                <c:pt idx="24">
                  <c:v>111.2766280039421</c:v>
                </c:pt>
                <c:pt idx="25">
                  <c:v>112.0347206428626</c:v>
                </c:pt>
                <c:pt idx="26">
                  <c:v>112.1105299067546</c:v>
                </c:pt>
                <c:pt idx="27">
                  <c:v>112.1939200970359</c:v>
                </c:pt>
                <c:pt idx="28">
                  <c:v>112.3872337199606</c:v>
                </c:pt>
                <c:pt idx="29">
                  <c:v>112.3948146463498</c:v>
                </c:pt>
                <c:pt idx="30">
                  <c:v>114.2635130012888</c:v>
                </c:pt>
              </c:numCache>
            </c:numRef>
          </c:val>
        </c:ser>
        <c:ser>
          <c:idx val="1"/>
          <c:order val="1"/>
          <c:tx>
            <c:v>Index
San Mateo County</c:v>
          </c:tx>
          <c:spPr>
            <a:ln>
              <a:solidFill>
                <a:srgbClr val="71A84F"/>
              </a:solidFill>
            </a:ln>
          </c:spPr>
          <c:marker>
            <c:symbol val="circle"/>
            <c:size val="8"/>
            <c:spPr>
              <a:solidFill>
                <a:srgbClr val="FFFFFF"/>
              </a:solidFill>
              <a:ln>
                <a:solidFill>
                  <a:srgbClr val="71A84F"/>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'POPEMP-01'!$C$5:$C$35</c:f>
              <c:numCache>
                <c:formatCode>General</c:formatCode>
                <c:ptCount val="31"/>
                <c:pt idx="0">
                  <c:v>100</c:v>
                </c:pt>
                <c:pt idx="1">
                  <c:v>101.0319831656207</c:v>
                </c:pt>
                <c:pt idx="2">
                  <c:v>102.2528451117033</c:v>
                </c:pt>
                <c:pt idx="3">
                  <c:v>103.4784790563142</c:v>
                </c:pt>
                <c:pt idx="4">
                  <c:v>104.5329367956492</c:v>
                </c:pt>
                <c:pt idx="5">
                  <c:v>105.5002670779822</c:v>
                </c:pt>
                <c:pt idx="6">
                  <c:v>106.8027148053563</c:v>
                </c:pt>
                <c:pt idx="7">
                  <c:v>108.4989293790398</c:v>
                </c:pt>
                <c:pt idx="8">
                  <c:v>110.3021290810208</c:v>
                </c:pt>
                <c:pt idx="9">
                  <c:v>111.5057502582267</c:v>
                </c:pt>
                <c:pt idx="10">
                  <c:v>108.8574450104137</c:v>
                </c:pt>
                <c:pt idx="11">
                  <c:v>109.6428236069228</c:v>
                </c:pt>
                <c:pt idx="12">
                  <c:v>109.974862343236</c:v>
                </c:pt>
                <c:pt idx="13">
                  <c:v>110.1922191794318</c:v>
                </c:pt>
                <c:pt idx="14">
                  <c:v>110.4525240023829</c:v>
                </c:pt>
                <c:pt idx="15">
                  <c:v>110.8095002793928</c:v>
                </c:pt>
                <c:pt idx="16">
                  <c:v>111.2465229833303</c:v>
                </c:pt>
                <c:pt idx="17">
                  <c:v>112.021741841037</c:v>
                </c:pt>
                <c:pt idx="18">
                  <c:v>113.3725252954406</c:v>
                </c:pt>
                <c:pt idx="19">
                  <c:v>114.7825738928579</c:v>
                </c:pt>
                <c:pt idx="20">
                  <c:v>110.5950682164886</c:v>
                </c:pt>
                <c:pt idx="21">
                  <c:v>111.8770425308217</c:v>
                </c:pt>
                <c:pt idx="22">
                  <c:v>113.4507244971314</c:v>
                </c:pt>
                <c:pt idx="23">
                  <c:v>115.0744354802709</c:v>
                </c:pt>
                <c:pt idx="24">
                  <c:v>116.1033399371636</c:v>
                </c:pt>
                <c:pt idx="25">
                  <c:v>117.2600108062676</c:v>
                </c:pt>
                <c:pt idx="26">
                  <c:v>118.2102542551603</c:v>
                </c:pt>
                <c:pt idx="27">
                  <c:v>118.6511253450078</c:v>
                </c:pt>
                <c:pt idx="28">
                  <c:v>118.9896293696498</c:v>
                </c:pt>
                <c:pt idx="29">
                  <c:v>119.1815868588397</c:v>
                </c:pt>
                <c:pt idx="30">
                  <c:v>119.0296525831136</c:v>
                </c:pt>
              </c:numCache>
            </c:numRef>
          </c:val>
        </c:ser>
        <c:ser>
          <c:idx val="2"/>
          <c:order val="2"/>
          <c:tx>
            <c:v>Index
Bay Area</c:v>
          </c:tx>
          <c:spPr>
            <a:ln>
              <a:solidFill>
                <a:srgbClr val="009192"/>
              </a:solidFill>
            </a:ln>
          </c:spPr>
          <c:marker>
            <c:symbol val="circle"/>
            <c:size val="8"/>
            <c:spPr>
              <a:solidFill>
                <a:srgbClr val="FFFFFF"/>
              </a:solidFill>
              <a:ln>
                <a:solidFill>
                  <a:srgbClr val="009192"/>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'POPEMP-01'!$D$5:$D$35</c:f>
              <c:numCache>
                <c:formatCode>General</c:formatCode>
                <c:ptCount val="31"/>
                <c:pt idx="0">
                  <c:v>100</c:v>
                </c:pt>
                <c:pt idx="1">
                  <c:v>101.3615448260649</c:v>
                </c:pt>
                <c:pt idx="2">
                  <c:v>102.6860141455018</c:v>
                </c:pt>
                <c:pt idx="3">
                  <c:v>104.1597987557447</c:v>
                </c:pt>
                <c:pt idx="4">
                  <c:v>105.3707658633585</c:v>
                </c:pt>
                <c:pt idx="5">
                  <c:v>106.0100525784503</c:v>
                </c:pt>
                <c:pt idx="6">
                  <c:v>107.2138936142257</c:v>
                </c:pt>
                <c:pt idx="7">
                  <c:v>109.0827018011354</c:v>
                </c:pt>
                <c:pt idx="8">
                  <c:v>111.1442627563746</c:v>
                </c:pt>
                <c:pt idx="9">
                  <c:v>112.8420452191616</c:v>
                </c:pt>
                <c:pt idx="10">
                  <c:v>112.6940587995609</c:v>
                </c:pt>
                <c:pt idx="11">
                  <c:v>114.1408174916659</c:v>
                </c:pt>
                <c:pt idx="12">
                  <c:v>115.3158220222862</c:v>
                </c:pt>
                <c:pt idx="13">
                  <c:v>116.0870656480647</c:v>
                </c:pt>
                <c:pt idx="14">
                  <c:v>116.7923806511701</c:v>
                </c:pt>
                <c:pt idx="15">
                  <c:v>117.5039745707206</c:v>
                </c:pt>
                <c:pt idx="16">
                  <c:v>118.3293364763352</c:v>
                </c:pt>
                <c:pt idx="17">
                  <c:v>119.5065170335542</c:v>
                </c:pt>
                <c:pt idx="18">
                  <c:v>121.0650171831352</c:v>
                </c:pt>
                <c:pt idx="19">
                  <c:v>122.5581036476352</c:v>
                </c:pt>
                <c:pt idx="20">
                  <c:v>118.7801394218447</c:v>
                </c:pt>
                <c:pt idx="21">
                  <c:v>120.0497761931727</c:v>
                </c:pt>
                <c:pt idx="22">
                  <c:v>121.5912501804358</c:v>
                </c:pt>
                <c:pt idx="23">
                  <c:v>123.277803681538</c:v>
                </c:pt>
                <c:pt idx="24">
                  <c:v>124.6786166517196</c:v>
                </c:pt>
                <c:pt idx="25">
                  <c:v>126.1712380112977</c:v>
                </c:pt>
                <c:pt idx="26">
                  <c:v>127.4267721369594</c:v>
                </c:pt>
                <c:pt idx="27">
                  <c:v>128.2863856978908</c:v>
                </c:pt>
                <c:pt idx="28">
                  <c:v>128.813532294145</c:v>
                </c:pt>
                <c:pt idx="29">
                  <c:v>129.1243884908458</c:v>
                </c:pt>
                <c:pt idx="30">
                  <c:v>129.4077536644869</c:v>
                </c:pt>
              </c:numCache>
            </c:numRef>
          </c:val>
        </c:ser>
        <c:marker val="1"/>
        <c:axId val="50010001"/>
        <c:axId val="50010002"/>
      </c:lineChart>
      <c:catAx>
        <c:axId val="50010001"/>
        <c:scaling>
          <c:orientation val="minMax"/>
        </c:scaling>
        <c:axPos val="b"/>
        <c:numFmt formatCode="General" sourceLinked="1"/>
        <c:tickLblPos val="nextTo"/>
        <c:txPr>
          <a:bodyPr/>
          <a:lstStyle/>
          <a:p>
            <a:pPr>
              <a:defRPr sz="1100" b="0" baseline="0">
                <a:solidFill>
                  <a:srgbClr val="000000"/>
                </a:solidFill>
                <a:latin typeface="Century Gothic"/>
              </a:defRPr>
            </a:pPr>
            <a:endParaRPr lang="en-US"/>
          </a:p>
        </c:txPr>
        <c:crossAx val="50010002"/>
        <c:crosses val="autoZero"/>
        <c:auto val="1"/>
        <c:lblAlgn val="ctr"/>
        <c:lblOffset val="100"/>
      </c:catAx>
      <c:valAx>
        <c:axId val="50010002"/>
        <c:scaling>
          <c:orientation val="minMax"/>
          <c:min val="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Index (Year %s = Index 100)</a:t>
                </a:r>
              </a:p>
            </c:rich>
          </c:tx>
          <c:layout/>
        </c:title>
        <c:numFmt formatCode="#,##0" sourceLinked="0"/>
        <c:tickLblPos val="nextTo"/>
        <c:txPr>
          <a:bodyPr/>
          <a:lstStyle/>
          <a:p>
            <a:pPr>
              <a:defRPr sz="1100" b="0" baseline="0">
                <a:solidFill>
                  <a:srgbClr val="000000"/>
                </a:solidFill>
                <a:latin typeface="Century Gothic"/>
              </a:defRPr>
            </a:pPr>
            <a:endParaRPr lang="en-US"/>
          </a:p>
        </c:txPr>
        <c:crossAx val="500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Place of Residence</c:v>
          </c:tx>
          <c:spPr>
            <a:solidFill>
              <a:srgbClr val="1174A9"/>
            </a:solidFill>
            <a:ln w="6350">
              <a:solidFill>
                <a:srgbClr val="FFFFFF"/>
              </a:solidFill>
            </a:ln>
          </c:spPr>
          <c:dLbls>
            <c:dLbl>
              <c:idx val="0"/>
              <c:layout/>
              <c:tx>
                <c:rich>
                  <a:bodyPr/>
                  <a:lstStyle/>
                  <a:p>
                    <a:r>
                      <a:rPr lang="en-US"/>
                      <a:t>1.3k</a:t>
                    </a:r>
                  </a:p>
                </c:rich>
              </c:tx>
              <c:showVal val="1"/>
            </c:dLbl>
            <c:dLbl>
              <c:idx val="1"/>
              <c:layout/>
              <c:tx>
                <c:rich>
                  <a:bodyPr/>
                  <a:lstStyle/>
                  <a:p>
                    <a:r>
                      <a:rPr lang="en-US"/>
                      <a:t>1.3k</a:t>
                    </a:r>
                  </a:p>
                </c:rich>
              </c:tx>
              <c:showVal val="1"/>
            </c:dLbl>
            <c:dLbl>
              <c:idx val="2"/>
              <c:layout/>
              <c:tx>
                <c:rich>
                  <a:bodyPr/>
                  <a:lstStyle/>
                  <a:p>
                    <a:r>
                      <a:rPr lang="en-US"/>
                      <a:t>1.9k</a:t>
                    </a:r>
                  </a:p>
                </c:rich>
              </c:tx>
              <c:showVal val="1"/>
            </c:dLbl>
            <c:dLbl>
              <c:idx val="3"/>
              <c:layout/>
              <c:tx>
                <c:rich>
                  <a:bodyPr/>
                  <a:lstStyle/>
                  <a:p>
                    <a:r>
                      <a:rPr lang="en-US"/>
                      <a:t>1.7k</a:t>
                    </a:r>
                  </a:p>
                </c:rich>
              </c:tx>
              <c:showVal val="1"/>
            </c:dLbl>
            <c:dLbl>
              <c:idx val="4"/>
              <c:layout/>
              <c:tx>
                <c:rich>
                  <a:bodyPr/>
                  <a:lstStyle/>
                  <a:p>
                    <a:r>
                      <a:rPr lang="en-US"/>
                      <a:t>9.7k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'POPEMP-10'!$B$4:$B$9</c:f>
              <c:numCache>
                <c:formatCode>General</c:formatCode>
                <c:ptCount val="6"/>
                <c:pt idx="0">
                  <c:v>0</c:v>
                </c:pt>
                <c:pt idx="1">
                  <c:v>1275</c:v>
                </c:pt>
                <c:pt idx="2">
                  <c:v>1291</c:v>
                </c:pt>
                <c:pt idx="3">
                  <c:v>1940</c:v>
                </c:pt>
                <c:pt idx="4">
                  <c:v>1698</c:v>
                </c:pt>
                <c:pt idx="5">
                  <c:v>9740</c:v>
                </c:pt>
              </c:numCache>
            </c:numRef>
          </c:val>
        </c:ser>
        <c:ser>
          <c:idx val="1"/>
          <c:order val="1"/>
          <c:tx>
            <c:v>Place of Work</c:v>
          </c:tx>
          <c:spPr>
            <a:solidFill>
              <a:srgbClr val="71A84F"/>
            </a:solidFill>
            <a:ln w="6350">
              <a:solidFill>
                <a:srgbClr val="FFFFFF"/>
              </a:solidFill>
            </a:ln>
          </c:spPr>
          <c:dLbls>
            <c:dLbl>
              <c:idx val="0"/>
              <c:layout/>
              <c:tx>
                <c:rich>
                  <a:bodyPr/>
                  <a:lstStyle/>
                  <a:p>
                    <a:r>
                      <a:rPr lang="en-US"/>
                      <a:t>1.6k</a:t>
                    </a:r>
                  </a:p>
                </c:rich>
              </c:tx>
              <c:showVal val="1"/>
            </c:dLbl>
            <c:dLbl>
              <c:idx val="1"/>
              <c:layout/>
              <c:tx>
                <c:rich>
                  <a:bodyPr/>
                  <a:lstStyle/>
                  <a:p>
                    <a:r>
                      <a:rPr lang="en-US"/>
                      <a:t>2.5k</a:t>
                    </a:r>
                  </a:p>
                </c:rich>
              </c:tx>
              <c:showVal val="1"/>
            </c:dLbl>
            <c:dLbl>
              <c:idx val="2"/>
              <c:layout/>
              <c:tx>
                <c:rich>
                  <a:bodyPr/>
                  <a:lstStyle/>
                  <a:p>
                    <a:r>
                      <a:rPr lang="en-US"/>
                      <a:t>4.3k</a:t>
                    </a:r>
                  </a:p>
                </c:rich>
              </c:tx>
              <c:showVal val="1"/>
            </c:dLbl>
            <c:dLbl>
              <c:idx val="3"/>
              <c:layout/>
              <c:tx>
                <c:rich>
                  <a:bodyPr/>
                  <a:lstStyle/>
                  <a:p>
                    <a:r>
                      <a:rPr lang="en-US"/>
                      <a:t>3.0k</a:t>
                    </a:r>
                  </a:p>
                </c:rich>
              </c:tx>
              <c:showVal val="1"/>
            </c:dLbl>
            <c:dLbl>
              <c:idx val="4"/>
              <c:layout/>
              <c:tx>
                <c:rich>
                  <a:bodyPr/>
                  <a:lstStyle/>
                  <a:p>
                    <a:r>
                      <a:rPr lang="en-US"/>
                      <a:t>6.6k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'POPEMP-10'!$C$4:$C$9</c:f>
              <c:numCache>
                <c:formatCode>General</c:formatCode>
                <c:ptCount val="6"/>
                <c:pt idx="0">
                  <c:v>0</c:v>
                </c:pt>
                <c:pt idx="1">
                  <c:v>1632</c:v>
                </c:pt>
                <c:pt idx="2">
                  <c:v>2549</c:v>
                </c:pt>
                <c:pt idx="3">
                  <c:v>4313</c:v>
                </c:pt>
                <c:pt idx="4">
                  <c:v>3014</c:v>
                </c:pt>
                <c:pt idx="5">
                  <c:v>6601</c:v>
                </c:pt>
              </c:numCache>
            </c:numRef>
          </c:val>
        </c:ser>
        <c:axId val="50100001"/>
        <c:axId val="50100002"/>
      </c:barChart>
      <c:catAx>
        <c:axId val="501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00002"/>
        <c:crosses val="autoZero"/>
        <c:auto val="1"/>
        <c:lblAlgn val="ctr"/>
        <c:lblOffset val="100"/>
      </c:catAx>
      <c:valAx>
        <c:axId val="501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Worker 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1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'POPEMP-11'!$B$4:$B$21</c:f>
              <c:numCache>
                <c:formatCode>General</c:formatCode>
                <c:ptCount val="18"/>
                <c:pt idx="0">
                  <c:v>0</c:v>
                </c:pt>
                <c:pt idx="1">
                  <c:v>12</c:v>
                </c:pt>
                <c:pt idx="2">
                  <c:v>8</c:v>
                </c:pt>
                <c:pt idx="3">
                  <c:v>11</c:v>
                </c:pt>
                <c:pt idx="4">
                  <c:v>3</c:v>
                </c:pt>
                <c:pt idx="5">
                  <c:v>3</c:v>
                </c:pt>
                <c:pt idx="6">
                  <c:v>0</c:v>
                </c:pt>
                <c:pt idx="7">
                  <c:v>1</c:v>
                </c:pt>
                <c:pt idx="8">
                  <c:v>1</c:v>
                </c:pt>
                <c:pt idx="9">
                  <c:v>13</c:v>
                </c:pt>
                <c:pt idx="10">
                  <c:v>8</c:v>
                </c:pt>
                <c:pt idx="11">
                  <c:v>9</c:v>
                </c:pt>
                <c:pt idx="12">
                  <c:v>4</c:v>
                </c:pt>
                <c:pt idx="13">
                  <c:v>3</c:v>
                </c:pt>
                <c:pt idx="14">
                  <c:v>10</c:v>
                </c:pt>
                <c:pt idx="15">
                  <c:v>21</c:v>
                </c:pt>
                <c:pt idx="16">
                  <c:v>32</c:v>
                </c:pt>
                <c:pt idx="17">
                  <c:v>85</c:v>
                </c:pt>
              </c:numCache>
            </c:numRef>
          </c:val>
        </c:ser>
        <c:ser>
          <c:idx val="1"/>
          <c:order val="1"/>
          <c:tx>
            <c:v>Arts, Recreation &amp; Other Services</c:v>
          </c:tx>
          <c:spPr>
            <a:solidFill>
              <a:srgbClr val="71A84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'POPEMP-11'!$C$4:$C$21</c:f>
              <c:numCache>
                <c:formatCode>General</c:formatCode>
                <c:ptCount val="18"/>
                <c:pt idx="0">
                  <c:v>0</c:v>
                </c:pt>
                <c:pt idx="1">
                  <c:v>1912</c:v>
                </c:pt>
                <c:pt idx="2">
                  <c:v>1780</c:v>
                </c:pt>
                <c:pt idx="3">
                  <c:v>1787</c:v>
                </c:pt>
                <c:pt idx="4">
                  <c:v>1760</c:v>
                </c:pt>
                <c:pt idx="5">
                  <c:v>1732</c:v>
                </c:pt>
                <c:pt idx="6">
                  <c:v>1895</c:v>
                </c:pt>
                <c:pt idx="7">
                  <c:v>2065</c:v>
                </c:pt>
                <c:pt idx="8">
                  <c:v>2195</c:v>
                </c:pt>
                <c:pt idx="9">
                  <c:v>2199</c:v>
                </c:pt>
                <c:pt idx="10">
                  <c:v>2260</c:v>
                </c:pt>
                <c:pt idx="11">
                  <c:v>2576</c:v>
                </c:pt>
                <c:pt idx="12">
                  <c:v>2627</c:v>
                </c:pt>
                <c:pt idx="13">
                  <c:v>2588</c:v>
                </c:pt>
                <c:pt idx="14">
                  <c:v>3028</c:v>
                </c:pt>
                <c:pt idx="15">
                  <c:v>2999</c:v>
                </c:pt>
                <c:pt idx="16">
                  <c:v>3105</c:v>
                </c:pt>
                <c:pt idx="17">
                  <c:v>3186</c:v>
                </c:pt>
              </c:numCache>
            </c:numRef>
          </c:val>
        </c:ser>
        <c:ser>
          <c:idx val="2"/>
          <c:order val="2"/>
          <c:tx>
            <c:v>Construction</c:v>
          </c:tx>
          <c:spPr>
            <a:solidFill>
              <a:srgbClr val="00919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'POPEMP-11'!$D$4:$D$21</c:f>
              <c:numCache>
                <c:formatCode>General</c:formatCode>
                <c:ptCount val="18"/>
                <c:pt idx="0">
                  <c:v>0</c:v>
                </c:pt>
                <c:pt idx="1">
                  <c:v>2062</c:v>
                </c:pt>
                <c:pt idx="2">
                  <c:v>1777</c:v>
                </c:pt>
                <c:pt idx="3">
                  <c:v>1956</c:v>
                </c:pt>
                <c:pt idx="4">
                  <c:v>1905</c:v>
                </c:pt>
                <c:pt idx="5">
                  <c:v>2097</c:v>
                </c:pt>
                <c:pt idx="6">
                  <c:v>2003</c:v>
                </c:pt>
                <c:pt idx="7">
                  <c:v>1880</c:v>
                </c:pt>
                <c:pt idx="8">
                  <c:v>1457</c:v>
                </c:pt>
                <c:pt idx="9">
                  <c:v>1366</c:v>
                </c:pt>
                <c:pt idx="10">
                  <c:v>1306</c:v>
                </c:pt>
                <c:pt idx="11">
                  <c:v>1290</c:v>
                </c:pt>
                <c:pt idx="12">
                  <c:v>1381</c:v>
                </c:pt>
                <c:pt idx="13">
                  <c:v>1718</c:v>
                </c:pt>
                <c:pt idx="14">
                  <c:v>1942</c:v>
                </c:pt>
                <c:pt idx="15">
                  <c:v>1839</c:v>
                </c:pt>
                <c:pt idx="16">
                  <c:v>1796</c:v>
                </c:pt>
                <c:pt idx="17">
                  <c:v>2019</c:v>
                </c:pt>
              </c:numCache>
            </c:numRef>
          </c:val>
        </c:ser>
        <c:ser>
          <c:idx val="3"/>
          <c:order val="3"/>
          <c:tx>
            <c:v>Financial &amp; Leasing</c:v>
          </c:tx>
          <c:spPr>
            <a:solidFill>
              <a:srgbClr val="FEB446"/>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'POPEMP-11'!$E$4:$E$21</c:f>
              <c:numCache>
                <c:formatCode>General</c:formatCode>
                <c:ptCount val="18"/>
                <c:pt idx="0">
                  <c:v>0</c:v>
                </c:pt>
                <c:pt idx="1">
                  <c:v>455</c:v>
                </c:pt>
                <c:pt idx="2">
                  <c:v>445</c:v>
                </c:pt>
                <c:pt idx="3">
                  <c:v>443</c:v>
                </c:pt>
                <c:pt idx="4">
                  <c:v>432</c:v>
                </c:pt>
                <c:pt idx="5">
                  <c:v>457</c:v>
                </c:pt>
                <c:pt idx="6">
                  <c:v>501</c:v>
                </c:pt>
                <c:pt idx="7">
                  <c:v>454</c:v>
                </c:pt>
                <c:pt idx="8">
                  <c:v>462</c:v>
                </c:pt>
                <c:pt idx="9">
                  <c:v>457</c:v>
                </c:pt>
                <c:pt idx="10">
                  <c:v>513</c:v>
                </c:pt>
                <c:pt idx="11">
                  <c:v>552</c:v>
                </c:pt>
                <c:pt idx="12">
                  <c:v>564</c:v>
                </c:pt>
                <c:pt idx="13">
                  <c:v>632</c:v>
                </c:pt>
                <c:pt idx="14">
                  <c:v>642</c:v>
                </c:pt>
                <c:pt idx="15">
                  <c:v>701</c:v>
                </c:pt>
                <c:pt idx="16">
                  <c:v>709</c:v>
                </c:pt>
                <c:pt idx="17">
                  <c:v>839</c:v>
                </c:pt>
              </c:numCache>
            </c:numRef>
          </c:val>
        </c:ser>
        <c:ser>
          <c:idx val="4"/>
          <c:order val="4"/>
          <c:tx>
            <c:v>Government</c:v>
          </c:tx>
          <c:spPr>
            <a:solidFill>
              <a:srgbClr val="062F87"/>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'POPEMP-11'!$F$4:$F$21</c:f>
              <c:numCache>
                <c:formatCode>General</c:formatCode>
                <c:ptCount val="18"/>
                <c:pt idx="0">
                  <c:v>0</c:v>
                </c:pt>
                <c:pt idx="1">
                  <c:v>186</c:v>
                </c:pt>
                <c:pt idx="2">
                  <c:v>199</c:v>
                </c:pt>
                <c:pt idx="3">
                  <c:v>190</c:v>
                </c:pt>
                <c:pt idx="4">
                  <c:v>144</c:v>
                </c:pt>
                <c:pt idx="5">
                  <c:v>144</c:v>
                </c:pt>
                <c:pt idx="6">
                  <c:v>128</c:v>
                </c:pt>
                <c:pt idx="7">
                  <c:v>141</c:v>
                </c:pt>
                <c:pt idx="8">
                  <c:v>140</c:v>
                </c:pt>
                <c:pt idx="9">
                  <c:v>134</c:v>
                </c:pt>
                <c:pt idx="10">
                  <c:v>100</c:v>
                </c:pt>
                <c:pt idx="11">
                  <c:v>106</c:v>
                </c:pt>
                <c:pt idx="12">
                  <c:v>128</c:v>
                </c:pt>
                <c:pt idx="13">
                  <c:v>94</c:v>
                </c:pt>
                <c:pt idx="14">
                  <c:v>90</c:v>
                </c:pt>
                <c:pt idx="15">
                  <c:v>93</c:v>
                </c:pt>
                <c:pt idx="16">
                  <c:v>84</c:v>
                </c:pt>
                <c:pt idx="17">
                  <c:v>91</c:v>
                </c:pt>
              </c:numCache>
            </c:numRef>
          </c:val>
        </c:ser>
        <c:ser>
          <c:idx val="5"/>
          <c:order val="5"/>
          <c:tx>
            <c:v>Health &amp; Educational Services</c:v>
          </c:tx>
          <c:spPr>
            <a:solidFill>
              <a:srgbClr val="00773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'POPEMP-11'!$G$4:$G$21</c:f>
              <c:numCache>
                <c:formatCode>General</c:formatCode>
                <c:ptCount val="18"/>
                <c:pt idx="0">
                  <c:v>0</c:v>
                </c:pt>
                <c:pt idx="1">
                  <c:v>1413</c:v>
                </c:pt>
                <c:pt idx="2">
                  <c:v>1174</c:v>
                </c:pt>
                <c:pt idx="3">
                  <c:v>1150</c:v>
                </c:pt>
                <c:pt idx="4">
                  <c:v>1158</c:v>
                </c:pt>
                <c:pt idx="5">
                  <c:v>1221</c:v>
                </c:pt>
                <c:pt idx="6">
                  <c:v>1387</c:v>
                </c:pt>
                <c:pt idx="7">
                  <c:v>1440</c:v>
                </c:pt>
                <c:pt idx="8">
                  <c:v>1488</c:v>
                </c:pt>
                <c:pt idx="9">
                  <c:v>1511</c:v>
                </c:pt>
                <c:pt idx="10">
                  <c:v>1486</c:v>
                </c:pt>
                <c:pt idx="11">
                  <c:v>1625</c:v>
                </c:pt>
                <c:pt idx="12">
                  <c:v>1764</c:v>
                </c:pt>
                <c:pt idx="13">
                  <c:v>1684</c:v>
                </c:pt>
                <c:pt idx="14">
                  <c:v>1971</c:v>
                </c:pt>
                <c:pt idx="15">
                  <c:v>1969</c:v>
                </c:pt>
                <c:pt idx="16">
                  <c:v>2149</c:v>
                </c:pt>
                <c:pt idx="17">
                  <c:v>2530</c:v>
                </c:pt>
              </c:numCache>
            </c:numRef>
          </c:val>
        </c:ser>
        <c:ser>
          <c:idx val="6"/>
          <c:order val="6"/>
          <c:tx>
            <c:v>Information</c:v>
          </c:tx>
          <c:spPr>
            <a:solidFill>
              <a:srgbClr val="CD7820"/>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'POPEMP-11'!$H$4:$H$21</c:f>
              <c:numCache>
                <c:formatCode>General</c:formatCode>
                <c:ptCount val="18"/>
                <c:pt idx="0">
                  <c:v>0</c:v>
                </c:pt>
                <c:pt idx="1">
                  <c:v>331</c:v>
                </c:pt>
                <c:pt idx="2">
                  <c:v>290</c:v>
                </c:pt>
                <c:pt idx="3">
                  <c:v>335</c:v>
                </c:pt>
                <c:pt idx="4">
                  <c:v>236</c:v>
                </c:pt>
                <c:pt idx="5">
                  <c:v>236</c:v>
                </c:pt>
                <c:pt idx="6">
                  <c:v>256</c:v>
                </c:pt>
                <c:pt idx="7">
                  <c:v>250</c:v>
                </c:pt>
                <c:pt idx="8">
                  <c:v>222</c:v>
                </c:pt>
                <c:pt idx="9">
                  <c:v>223</c:v>
                </c:pt>
                <c:pt idx="10">
                  <c:v>88</c:v>
                </c:pt>
                <c:pt idx="11">
                  <c:v>62</c:v>
                </c:pt>
                <c:pt idx="12">
                  <c:v>70</c:v>
                </c:pt>
                <c:pt idx="13">
                  <c:v>103</c:v>
                </c:pt>
                <c:pt idx="14">
                  <c:v>78</c:v>
                </c:pt>
                <c:pt idx="15">
                  <c:v>114</c:v>
                </c:pt>
                <c:pt idx="16">
                  <c:v>92</c:v>
                </c:pt>
                <c:pt idx="17">
                  <c:v>98</c:v>
                </c:pt>
              </c:numCache>
            </c:numRef>
          </c:val>
        </c:ser>
        <c:ser>
          <c:idx val="7"/>
          <c:order val="7"/>
          <c:tx>
            <c:v>Manufacturing &amp; Wholesale</c:v>
          </c:tx>
          <c:spPr>
            <a:solidFill>
              <a:srgbClr val="6335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'POPEMP-11'!$I$4:$I$21</c:f>
              <c:numCache>
                <c:formatCode>General</c:formatCode>
                <c:ptCount val="18"/>
                <c:pt idx="0">
                  <c:v>0</c:v>
                </c:pt>
                <c:pt idx="1">
                  <c:v>4759</c:v>
                </c:pt>
                <c:pt idx="2">
                  <c:v>3829</c:v>
                </c:pt>
                <c:pt idx="3">
                  <c:v>3859</c:v>
                </c:pt>
                <c:pt idx="4">
                  <c:v>3600</c:v>
                </c:pt>
                <c:pt idx="5">
                  <c:v>3610</c:v>
                </c:pt>
                <c:pt idx="6">
                  <c:v>3921</c:v>
                </c:pt>
                <c:pt idx="7">
                  <c:v>3450</c:v>
                </c:pt>
                <c:pt idx="8">
                  <c:v>2922</c:v>
                </c:pt>
                <c:pt idx="9">
                  <c:v>3195</c:v>
                </c:pt>
                <c:pt idx="10">
                  <c:v>2643</c:v>
                </c:pt>
                <c:pt idx="11">
                  <c:v>2563</c:v>
                </c:pt>
                <c:pt idx="12">
                  <c:v>2403</c:v>
                </c:pt>
                <c:pt idx="13">
                  <c:v>2347</c:v>
                </c:pt>
                <c:pt idx="14">
                  <c:v>2255</c:v>
                </c:pt>
                <c:pt idx="15">
                  <c:v>2255</c:v>
                </c:pt>
                <c:pt idx="16">
                  <c:v>2128</c:v>
                </c:pt>
                <c:pt idx="17">
                  <c:v>2330</c:v>
                </c:pt>
              </c:numCache>
            </c:numRef>
          </c:val>
        </c:ser>
        <c:ser>
          <c:idx val="8"/>
          <c:order val="8"/>
          <c:tx>
            <c:v>Professional &amp; Managerial Services</c:v>
          </c:tx>
          <c:spPr>
            <a:solidFill>
              <a:srgbClr val="1111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'POPEMP-11'!$J$4:$J$21</c:f>
              <c:numCache>
                <c:formatCode>General</c:formatCode>
                <c:ptCount val="18"/>
                <c:pt idx="0">
                  <c:v>0</c:v>
                </c:pt>
                <c:pt idx="1">
                  <c:v>2896</c:v>
                </c:pt>
                <c:pt idx="2">
                  <c:v>2615</c:v>
                </c:pt>
                <c:pt idx="3">
                  <c:v>2440</c:v>
                </c:pt>
                <c:pt idx="4">
                  <c:v>2379</c:v>
                </c:pt>
                <c:pt idx="5">
                  <c:v>2439</c:v>
                </c:pt>
                <c:pt idx="6">
                  <c:v>2376</c:v>
                </c:pt>
                <c:pt idx="7">
                  <c:v>2240</c:v>
                </c:pt>
                <c:pt idx="8">
                  <c:v>2101</c:v>
                </c:pt>
                <c:pt idx="9">
                  <c:v>2318</c:v>
                </c:pt>
                <c:pt idx="10">
                  <c:v>2536</c:v>
                </c:pt>
                <c:pt idx="11">
                  <c:v>2950</c:v>
                </c:pt>
                <c:pt idx="12">
                  <c:v>2983</c:v>
                </c:pt>
                <c:pt idx="13">
                  <c:v>3231</c:v>
                </c:pt>
                <c:pt idx="14">
                  <c:v>3569</c:v>
                </c:pt>
                <c:pt idx="15">
                  <c:v>3798</c:v>
                </c:pt>
                <c:pt idx="16">
                  <c:v>3982</c:v>
                </c:pt>
                <c:pt idx="17">
                  <c:v>4397</c:v>
                </c:pt>
              </c:numCache>
            </c:numRef>
          </c:val>
        </c:ser>
        <c:ser>
          <c:idx val="9"/>
          <c:order val="9"/>
          <c:tx>
            <c:v>Retail</c:v>
          </c:tx>
          <c:spPr>
            <a:solidFill>
              <a:srgbClr val="65ADC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'POPEMP-11'!$K$4:$K$21</c:f>
              <c:numCache>
                <c:formatCode>General</c:formatCode>
                <c:ptCount val="18"/>
                <c:pt idx="0">
                  <c:v>0</c:v>
                </c:pt>
                <c:pt idx="1">
                  <c:v>1726</c:v>
                </c:pt>
                <c:pt idx="2">
                  <c:v>1642</c:v>
                </c:pt>
                <c:pt idx="3">
                  <c:v>1590</c:v>
                </c:pt>
                <c:pt idx="4">
                  <c:v>1650</c:v>
                </c:pt>
                <c:pt idx="5">
                  <c:v>1662</c:v>
                </c:pt>
                <c:pt idx="6">
                  <c:v>1822</c:v>
                </c:pt>
                <c:pt idx="7">
                  <c:v>1931</c:v>
                </c:pt>
                <c:pt idx="8">
                  <c:v>1826</c:v>
                </c:pt>
                <c:pt idx="9">
                  <c:v>1766</c:v>
                </c:pt>
                <c:pt idx="10">
                  <c:v>1701</c:v>
                </c:pt>
                <c:pt idx="11">
                  <c:v>1786</c:v>
                </c:pt>
                <c:pt idx="12">
                  <c:v>1908</c:v>
                </c:pt>
                <c:pt idx="13">
                  <c:v>1802</c:v>
                </c:pt>
                <c:pt idx="14">
                  <c:v>1967</c:v>
                </c:pt>
                <c:pt idx="15">
                  <c:v>2035</c:v>
                </c:pt>
                <c:pt idx="16">
                  <c:v>1919</c:v>
                </c:pt>
                <c:pt idx="17">
                  <c:v>1924</c:v>
                </c:pt>
              </c:numCache>
            </c:numRef>
          </c:val>
        </c:ser>
        <c:ser>
          <c:idx val="10"/>
          <c:order val="10"/>
          <c:tx>
            <c:v>Transportation &amp; Utilities</c:v>
          </c:tx>
          <c:spPr>
            <a:solidFill>
              <a:srgbClr val="233B43"/>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'POPEMP-11'!$L$4:$L$21</c:f>
              <c:numCache>
                <c:formatCode>General</c:formatCode>
                <c:ptCount val="18"/>
                <c:pt idx="0">
                  <c:v>0</c:v>
                </c:pt>
                <c:pt idx="1">
                  <c:v>509</c:v>
                </c:pt>
                <c:pt idx="2">
                  <c:v>481</c:v>
                </c:pt>
                <c:pt idx="3">
                  <c:v>452</c:v>
                </c:pt>
                <c:pt idx="4">
                  <c:v>425</c:v>
                </c:pt>
                <c:pt idx="5">
                  <c:v>428</c:v>
                </c:pt>
                <c:pt idx="6">
                  <c:v>463</c:v>
                </c:pt>
                <c:pt idx="7">
                  <c:v>481</c:v>
                </c:pt>
                <c:pt idx="8">
                  <c:v>520</c:v>
                </c:pt>
                <c:pt idx="9">
                  <c:v>508</c:v>
                </c:pt>
                <c:pt idx="10">
                  <c:v>502</c:v>
                </c:pt>
                <c:pt idx="11">
                  <c:v>315</c:v>
                </c:pt>
                <c:pt idx="12">
                  <c:v>358</c:v>
                </c:pt>
                <c:pt idx="13">
                  <c:v>329</c:v>
                </c:pt>
                <c:pt idx="14">
                  <c:v>289</c:v>
                </c:pt>
                <c:pt idx="15">
                  <c:v>376</c:v>
                </c:pt>
                <c:pt idx="16">
                  <c:v>412</c:v>
                </c:pt>
                <c:pt idx="17">
                  <c:v>461</c:v>
                </c:pt>
              </c:numCache>
            </c:numRef>
          </c:val>
        </c:ser>
        <c:overlap val="100"/>
        <c:axId val="50110001"/>
        <c:axId val="50110002"/>
      </c:barChart>
      <c:catAx>
        <c:axId val="501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10002"/>
        <c:crosses val="autoZero"/>
        <c:auto val="1"/>
        <c:lblAlgn val="ctr"/>
        <c:lblOffset val="100"/>
      </c:catAx>
      <c:valAx>
        <c:axId val="501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'POPEMP-12'!$B$4:$B$21</c:f>
              <c:numCache>
                <c:formatCode>General</c:formatCode>
                <c:ptCount val="18"/>
                <c:pt idx="0">
                  <c:v>0</c:v>
                </c:pt>
                <c:pt idx="1">
                  <c:v>65</c:v>
                </c:pt>
                <c:pt idx="2">
                  <c:v>104</c:v>
                </c:pt>
                <c:pt idx="3">
                  <c:v>74</c:v>
                </c:pt>
                <c:pt idx="4">
                  <c:v>92</c:v>
                </c:pt>
                <c:pt idx="5">
                  <c:v>78</c:v>
                </c:pt>
                <c:pt idx="6">
                  <c:v>96</c:v>
                </c:pt>
                <c:pt idx="7">
                  <c:v>87</c:v>
                </c:pt>
                <c:pt idx="8">
                  <c:v>80</c:v>
                </c:pt>
                <c:pt idx="9">
                  <c:v>80</c:v>
                </c:pt>
                <c:pt idx="10">
                  <c:v>26</c:v>
                </c:pt>
                <c:pt idx="11">
                  <c:v>19</c:v>
                </c:pt>
                <c:pt idx="12">
                  <c:v>30</c:v>
                </c:pt>
                <c:pt idx="13">
                  <c:v>107</c:v>
                </c:pt>
                <c:pt idx="14">
                  <c:v>76</c:v>
                </c:pt>
                <c:pt idx="15">
                  <c:v>93</c:v>
                </c:pt>
                <c:pt idx="16">
                  <c:v>101</c:v>
                </c:pt>
                <c:pt idx="17">
                  <c:v>88</c:v>
                </c:pt>
              </c:numCache>
            </c:numRef>
          </c:val>
        </c:ser>
        <c:ser>
          <c:idx val="1"/>
          <c:order val="1"/>
          <c:tx>
            <c:v>Arts, Recreation &amp; Other Services</c:v>
          </c:tx>
          <c:spPr>
            <a:solidFill>
              <a:srgbClr val="71A84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'POPEMP-12'!$C$4:$C$21</c:f>
              <c:numCache>
                <c:formatCode>General</c:formatCode>
                <c:ptCount val="18"/>
                <c:pt idx="0">
                  <c:v>0</c:v>
                </c:pt>
                <c:pt idx="1">
                  <c:v>1507</c:v>
                </c:pt>
                <c:pt idx="2">
                  <c:v>1636</c:v>
                </c:pt>
                <c:pt idx="3">
                  <c:v>1605</c:v>
                </c:pt>
                <c:pt idx="4">
                  <c:v>1687</c:v>
                </c:pt>
                <c:pt idx="5">
                  <c:v>1659</c:v>
                </c:pt>
                <c:pt idx="6">
                  <c:v>1660</c:v>
                </c:pt>
                <c:pt idx="7">
                  <c:v>1859</c:v>
                </c:pt>
                <c:pt idx="8">
                  <c:v>1624</c:v>
                </c:pt>
                <c:pt idx="9">
                  <c:v>1603</c:v>
                </c:pt>
                <c:pt idx="10">
                  <c:v>1548</c:v>
                </c:pt>
                <c:pt idx="11">
                  <c:v>1630</c:v>
                </c:pt>
                <c:pt idx="12">
                  <c:v>1504</c:v>
                </c:pt>
                <c:pt idx="13">
                  <c:v>1795</c:v>
                </c:pt>
                <c:pt idx="14">
                  <c:v>1799</c:v>
                </c:pt>
                <c:pt idx="15">
                  <c:v>1649</c:v>
                </c:pt>
                <c:pt idx="16">
                  <c:v>1780</c:v>
                </c:pt>
                <c:pt idx="17">
                  <c:v>1806</c:v>
                </c:pt>
              </c:numCache>
            </c:numRef>
          </c:val>
        </c:ser>
        <c:ser>
          <c:idx val="2"/>
          <c:order val="2"/>
          <c:tx>
            <c:v>Construction</c:v>
          </c:tx>
          <c:spPr>
            <a:solidFill>
              <a:srgbClr val="00919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'POPEMP-12'!$D$4:$D$21</c:f>
              <c:numCache>
                <c:formatCode>General</c:formatCode>
                <c:ptCount val="18"/>
                <c:pt idx="0">
                  <c:v>0</c:v>
                </c:pt>
                <c:pt idx="1">
                  <c:v>691</c:v>
                </c:pt>
                <c:pt idx="2">
                  <c:v>713</c:v>
                </c:pt>
                <c:pt idx="3">
                  <c:v>741</c:v>
                </c:pt>
                <c:pt idx="4">
                  <c:v>804</c:v>
                </c:pt>
                <c:pt idx="5">
                  <c:v>786</c:v>
                </c:pt>
                <c:pt idx="6">
                  <c:v>741</c:v>
                </c:pt>
                <c:pt idx="7">
                  <c:v>754</c:v>
                </c:pt>
                <c:pt idx="8">
                  <c:v>632</c:v>
                </c:pt>
                <c:pt idx="9">
                  <c:v>562</c:v>
                </c:pt>
                <c:pt idx="10">
                  <c:v>578</c:v>
                </c:pt>
                <c:pt idx="11">
                  <c:v>589</c:v>
                </c:pt>
                <c:pt idx="12">
                  <c:v>650</c:v>
                </c:pt>
                <c:pt idx="13">
                  <c:v>733</c:v>
                </c:pt>
                <c:pt idx="14">
                  <c:v>712</c:v>
                </c:pt>
                <c:pt idx="15">
                  <c:v>748</c:v>
                </c:pt>
                <c:pt idx="16">
                  <c:v>704</c:v>
                </c:pt>
                <c:pt idx="17">
                  <c:v>716</c:v>
                </c:pt>
              </c:numCache>
            </c:numRef>
          </c:val>
        </c:ser>
        <c:ser>
          <c:idx val="3"/>
          <c:order val="3"/>
          <c:tx>
            <c:v>Financial &amp; Leasing</c:v>
          </c:tx>
          <c:spPr>
            <a:solidFill>
              <a:srgbClr val="FEB446"/>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'POPEMP-12'!$E$4:$E$21</c:f>
              <c:numCache>
                <c:formatCode>General</c:formatCode>
                <c:ptCount val="18"/>
                <c:pt idx="0">
                  <c:v>0</c:v>
                </c:pt>
                <c:pt idx="1">
                  <c:v>855</c:v>
                </c:pt>
                <c:pt idx="2">
                  <c:v>878</c:v>
                </c:pt>
                <c:pt idx="3">
                  <c:v>979</c:v>
                </c:pt>
                <c:pt idx="4">
                  <c:v>905</c:v>
                </c:pt>
                <c:pt idx="5">
                  <c:v>942</c:v>
                </c:pt>
                <c:pt idx="6">
                  <c:v>955</c:v>
                </c:pt>
                <c:pt idx="7">
                  <c:v>835</c:v>
                </c:pt>
                <c:pt idx="8">
                  <c:v>823</c:v>
                </c:pt>
                <c:pt idx="9">
                  <c:v>793</c:v>
                </c:pt>
                <c:pt idx="10">
                  <c:v>836</c:v>
                </c:pt>
                <c:pt idx="11">
                  <c:v>860</c:v>
                </c:pt>
                <c:pt idx="12">
                  <c:v>793</c:v>
                </c:pt>
                <c:pt idx="13">
                  <c:v>923</c:v>
                </c:pt>
                <c:pt idx="14">
                  <c:v>914</c:v>
                </c:pt>
                <c:pt idx="15">
                  <c:v>907</c:v>
                </c:pt>
                <c:pt idx="16">
                  <c:v>848</c:v>
                </c:pt>
                <c:pt idx="17">
                  <c:v>868</c:v>
                </c:pt>
              </c:numCache>
            </c:numRef>
          </c:val>
        </c:ser>
        <c:ser>
          <c:idx val="4"/>
          <c:order val="4"/>
          <c:tx>
            <c:v>Government</c:v>
          </c:tx>
          <c:spPr>
            <a:solidFill>
              <a:srgbClr val="062F87"/>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'POPEMP-12'!$F$4:$F$21</c:f>
              <c:numCache>
                <c:formatCode>General</c:formatCode>
                <c:ptCount val="18"/>
                <c:pt idx="0">
                  <c:v>0</c:v>
                </c:pt>
                <c:pt idx="1">
                  <c:v>362</c:v>
                </c:pt>
                <c:pt idx="2">
                  <c:v>392</c:v>
                </c:pt>
                <c:pt idx="3">
                  <c:v>377</c:v>
                </c:pt>
                <c:pt idx="4">
                  <c:v>318</c:v>
                </c:pt>
                <c:pt idx="5">
                  <c:v>382</c:v>
                </c:pt>
                <c:pt idx="6">
                  <c:v>364</c:v>
                </c:pt>
                <c:pt idx="7">
                  <c:v>406</c:v>
                </c:pt>
                <c:pt idx="8">
                  <c:v>408</c:v>
                </c:pt>
                <c:pt idx="9">
                  <c:v>500</c:v>
                </c:pt>
                <c:pt idx="10">
                  <c:v>469</c:v>
                </c:pt>
                <c:pt idx="11">
                  <c:v>422</c:v>
                </c:pt>
                <c:pt idx="12">
                  <c:v>447</c:v>
                </c:pt>
                <c:pt idx="13">
                  <c:v>468</c:v>
                </c:pt>
                <c:pt idx="14">
                  <c:v>424</c:v>
                </c:pt>
                <c:pt idx="15">
                  <c:v>357</c:v>
                </c:pt>
                <c:pt idx="16">
                  <c:v>332</c:v>
                </c:pt>
                <c:pt idx="17">
                  <c:v>386</c:v>
                </c:pt>
              </c:numCache>
            </c:numRef>
          </c:val>
        </c:ser>
        <c:ser>
          <c:idx val="5"/>
          <c:order val="5"/>
          <c:tx>
            <c:v>Health &amp; Educational Services</c:v>
          </c:tx>
          <c:spPr>
            <a:solidFill>
              <a:srgbClr val="00773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'POPEMP-12'!$G$4:$G$21</c:f>
              <c:numCache>
                <c:formatCode>General</c:formatCode>
                <c:ptCount val="18"/>
                <c:pt idx="0">
                  <c:v>0</c:v>
                </c:pt>
                <c:pt idx="1">
                  <c:v>2196</c:v>
                </c:pt>
                <c:pt idx="2">
                  <c:v>2145</c:v>
                </c:pt>
                <c:pt idx="3">
                  <c:v>2136</c:v>
                </c:pt>
                <c:pt idx="4">
                  <c:v>2348</c:v>
                </c:pt>
                <c:pt idx="5">
                  <c:v>2260</c:v>
                </c:pt>
                <c:pt idx="6">
                  <c:v>2284</c:v>
                </c:pt>
                <c:pt idx="7">
                  <c:v>2550</c:v>
                </c:pt>
                <c:pt idx="8">
                  <c:v>2573</c:v>
                </c:pt>
                <c:pt idx="9">
                  <c:v>2614</c:v>
                </c:pt>
                <c:pt idx="10">
                  <c:v>2715</c:v>
                </c:pt>
                <c:pt idx="11">
                  <c:v>2704</c:v>
                </c:pt>
                <c:pt idx="12">
                  <c:v>2742</c:v>
                </c:pt>
                <c:pt idx="13">
                  <c:v>3082</c:v>
                </c:pt>
                <c:pt idx="14">
                  <c:v>2954</c:v>
                </c:pt>
                <c:pt idx="15">
                  <c:v>3051</c:v>
                </c:pt>
                <c:pt idx="16">
                  <c:v>2946</c:v>
                </c:pt>
                <c:pt idx="17">
                  <c:v>3025</c:v>
                </c:pt>
              </c:numCache>
            </c:numRef>
          </c:val>
        </c:ser>
        <c:ser>
          <c:idx val="6"/>
          <c:order val="6"/>
          <c:tx>
            <c:v>Information</c:v>
          </c:tx>
          <c:spPr>
            <a:solidFill>
              <a:srgbClr val="CD7820"/>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'POPEMP-12'!$H$4:$H$21</c:f>
              <c:numCache>
                <c:formatCode>General</c:formatCode>
                <c:ptCount val="18"/>
                <c:pt idx="0">
                  <c:v>0</c:v>
                </c:pt>
                <c:pt idx="1">
                  <c:v>656</c:v>
                </c:pt>
                <c:pt idx="2">
                  <c:v>641</c:v>
                </c:pt>
                <c:pt idx="3">
                  <c:v>671</c:v>
                </c:pt>
                <c:pt idx="4">
                  <c:v>836</c:v>
                </c:pt>
                <c:pt idx="5">
                  <c:v>788</c:v>
                </c:pt>
                <c:pt idx="6">
                  <c:v>780</c:v>
                </c:pt>
                <c:pt idx="7">
                  <c:v>859</c:v>
                </c:pt>
                <c:pt idx="8">
                  <c:v>848</c:v>
                </c:pt>
                <c:pt idx="9">
                  <c:v>694</c:v>
                </c:pt>
                <c:pt idx="10">
                  <c:v>797</c:v>
                </c:pt>
                <c:pt idx="11">
                  <c:v>848</c:v>
                </c:pt>
                <c:pt idx="12">
                  <c:v>1114</c:v>
                </c:pt>
                <c:pt idx="13">
                  <c:v>1258</c:v>
                </c:pt>
                <c:pt idx="14">
                  <c:v>1271</c:v>
                </c:pt>
                <c:pt idx="15">
                  <c:v>1309</c:v>
                </c:pt>
                <c:pt idx="16">
                  <c:v>1594</c:v>
                </c:pt>
                <c:pt idx="17">
                  <c:v>1702</c:v>
                </c:pt>
              </c:numCache>
            </c:numRef>
          </c:val>
        </c:ser>
        <c:ser>
          <c:idx val="7"/>
          <c:order val="7"/>
          <c:tx>
            <c:v>Manufacturing &amp; Wholesale</c:v>
          </c:tx>
          <c:spPr>
            <a:solidFill>
              <a:srgbClr val="6335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'POPEMP-12'!$I$4:$I$21</c:f>
              <c:numCache>
                <c:formatCode>General</c:formatCode>
                <c:ptCount val="18"/>
                <c:pt idx="0">
                  <c:v>0</c:v>
                </c:pt>
                <c:pt idx="1">
                  <c:v>1871</c:v>
                </c:pt>
                <c:pt idx="2">
                  <c:v>1774</c:v>
                </c:pt>
                <c:pt idx="3">
                  <c:v>1791</c:v>
                </c:pt>
                <c:pt idx="4">
                  <c:v>1893</c:v>
                </c:pt>
                <c:pt idx="5">
                  <c:v>1835</c:v>
                </c:pt>
                <c:pt idx="6">
                  <c:v>1841</c:v>
                </c:pt>
                <c:pt idx="7">
                  <c:v>1823</c:v>
                </c:pt>
                <c:pt idx="8">
                  <c:v>1674</c:v>
                </c:pt>
                <c:pt idx="9">
                  <c:v>1732</c:v>
                </c:pt>
                <c:pt idx="10">
                  <c:v>1731</c:v>
                </c:pt>
                <c:pt idx="11">
                  <c:v>1687</c:v>
                </c:pt>
                <c:pt idx="12">
                  <c:v>1680</c:v>
                </c:pt>
                <c:pt idx="13">
                  <c:v>1861</c:v>
                </c:pt>
                <c:pt idx="14">
                  <c:v>1755</c:v>
                </c:pt>
                <c:pt idx="15">
                  <c:v>1779</c:v>
                </c:pt>
                <c:pt idx="16">
                  <c:v>1829</c:v>
                </c:pt>
                <c:pt idx="17">
                  <c:v>1746</c:v>
                </c:pt>
              </c:numCache>
            </c:numRef>
          </c:val>
        </c:ser>
        <c:ser>
          <c:idx val="8"/>
          <c:order val="8"/>
          <c:tx>
            <c:v>Professional &amp; Managerial Services</c:v>
          </c:tx>
          <c:spPr>
            <a:solidFill>
              <a:srgbClr val="1111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'POPEMP-12'!$J$4:$J$21</c:f>
              <c:numCache>
                <c:formatCode>General</c:formatCode>
                <c:ptCount val="18"/>
                <c:pt idx="0">
                  <c:v>0</c:v>
                </c:pt>
                <c:pt idx="1">
                  <c:v>2850</c:v>
                </c:pt>
                <c:pt idx="2">
                  <c:v>2641</c:v>
                </c:pt>
                <c:pt idx="3">
                  <c:v>2846</c:v>
                </c:pt>
                <c:pt idx="4">
                  <c:v>2764</c:v>
                </c:pt>
                <c:pt idx="5">
                  <c:v>2834</c:v>
                </c:pt>
                <c:pt idx="6">
                  <c:v>2846</c:v>
                </c:pt>
                <c:pt idx="7">
                  <c:v>3042</c:v>
                </c:pt>
                <c:pt idx="8">
                  <c:v>2719</c:v>
                </c:pt>
                <c:pt idx="9">
                  <c:v>2657</c:v>
                </c:pt>
                <c:pt idx="10">
                  <c:v>2867</c:v>
                </c:pt>
                <c:pt idx="11">
                  <c:v>3189</c:v>
                </c:pt>
                <c:pt idx="12">
                  <c:v>3280</c:v>
                </c:pt>
                <c:pt idx="13">
                  <c:v>3535</c:v>
                </c:pt>
                <c:pt idx="14">
                  <c:v>3444</c:v>
                </c:pt>
                <c:pt idx="15">
                  <c:v>3563</c:v>
                </c:pt>
                <c:pt idx="16">
                  <c:v>3554</c:v>
                </c:pt>
                <c:pt idx="17">
                  <c:v>3615</c:v>
                </c:pt>
              </c:numCache>
            </c:numRef>
          </c:val>
        </c:ser>
        <c:ser>
          <c:idx val="9"/>
          <c:order val="9"/>
          <c:tx>
            <c:v>Retail</c:v>
          </c:tx>
          <c:spPr>
            <a:solidFill>
              <a:srgbClr val="65ADC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'POPEMP-12'!$K$4:$K$21</c:f>
              <c:numCache>
                <c:formatCode>General</c:formatCode>
                <c:ptCount val="18"/>
                <c:pt idx="0">
                  <c:v>0</c:v>
                </c:pt>
                <c:pt idx="1">
                  <c:v>1182</c:v>
                </c:pt>
                <c:pt idx="2">
                  <c:v>1265</c:v>
                </c:pt>
                <c:pt idx="3">
                  <c:v>1242</c:v>
                </c:pt>
                <c:pt idx="4">
                  <c:v>1310</c:v>
                </c:pt>
                <c:pt idx="5">
                  <c:v>1281</c:v>
                </c:pt>
                <c:pt idx="6">
                  <c:v>1185</c:v>
                </c:pt>
                <c:pt idx="7">
                  <c:v>1152</c:v>
                </c:pt>
                <c:pt idx="8">
                  <c:v>1043</c:v>
                </c:pt>
                <c:pt idx="9">
                  <c:v>1024</c:v>
                </c:pt>
                <c:pt idx="10">
                  <c:v>966</c:v>
                </c:pt>
                <c:pt idx="11">
                  <c:v>972</c:v>
                </c:pt>
                <c:pt idx="12">
                  <c:v>963</c:v>
                </c:pt>
                <c:pt idx="13">
                  <c:v>1149</c:v>
                </c:pt>
                <c:pt idx="14">
                  <c:v>1056</c:v>
                </c:pt>
                <c:pt idx="15">
                  <c:v>981</c:v>
                </c:pt>
                <c:pt idx="16">
                  <c:v>1069</c:v>
                </c:pt>
                <c:pt idx="17">
                  <c:v>940</c:v>
                </c:pt>
              </c:numCache>
            </c:numRef>
          </c:val>
        </c:ser>
        <c:ser>
          <c:idx val="10"/>
          <c:order val="10"/>
          <c:tx>
            <c:v>Transportation &amp; Utilities</c:v>
          </c:tx>
          <c:spPr>
            <a:solidFill>
              <a:srgbClr val="233B43"/>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'POPEMP-12'!$L$4:$L$21</c:f>
              <c:numCache>
                <c:formatCode>General</c:formatCode>
                <c:ptCount val="18"/>
                <c:pt idx="0">
                  <c:v>0</c:v>
                </c:pt>
                <c:pt idx="1">
                  <c:v>610</c:v>
                </c:pt>
                <c:pt idx="2">
                  <c:v>579</c:v>
                </c:pt>
                <c:pt idx="3">
                  <c:v>547</c:v>
                </c:pt>
                <c:pt idx="4">
                  <c:v>512</c:v>
                </c:pt>
                <c:pt idx="5">
                  <c:v>537</c:v>
                </c:pt>
                <c:pt idx="6">
                  <c:v>509</c:v>
                </c:pt>
                <c:pt idx="7">
                  <c:v>543</c:v>
                </c:pt>
                <c:pt idx="8">
                  <c:v>481</c:v>
                </c:pt>
                <c:pt idx="9">
                  <c:v>454</c:v>
                </c:pt>
                <c:pt idx="10">
                  <c:v>428</c:v>
                </c:pt>
                <c:pt idx="11">
                  <c:v>421</c:v>
                </c:pt>
                <c:pt idx="12">
                  <c:v>374</c:v>
                </c:pt>
                <c:pt idx="13">
                  <c:v>487</c:v>
                </c:pt>
                <c:pt idx="14">
                  <c:v>441</c:v>
                </c:pt>
                <c:pt idx="15">
                  <c:v>461</c:v>
                </c:pt>
                <c:pt idx="16">
                  <c:v>460</c:v>
                </c:pt>
                <c:pt idx="17">
                  <c:v>454</c:v>
                </c:pt>
              </c:numCache>
            </c:numRef>
          </c:val>
        </c:ser>
        <c:overlap val="100"/>
        <c:axId val="50120001"/>
        <c:axId val="50120002"/>
      </c:barChart>
      <c:catAx>
        <c:axId val="501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20002"/>
        <c:crosses val="autoZero"/>
        <c:auto val="1"/>
        <c:lblAlgn val="ctr"/>
        <c:lblOffset val="100"/>
      </c:catAx>
      <c:valAx>
        <c:axId val="501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San Carlos</c:v>
          </c:tx>
          <c:spPr>
            <a:ln w="41275">
              <a:solidFill>
                <a:srgbClr val="1174A9"/>
              </a:solidFill>
            </a:ln>
          </c:spPr>
          <c:marker>
            <c:symbol val="circle"/>
            <c:size val="8"/>
            <c:spPr>
              <a:solidFill>
                <a:srgbClr val="FFFFFF"/>
              </a:solidFill>
              <a:ln>
                <a:solidFill>
                  <a:srgbClr val="1174A9"/>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'POPEMP-13'!$B$4:$B$21</c:f>
              <c:numCache>
                <c:formatCode>General</c:formatCode>
                <c:ptCount val="18"/>
                <c:pt idx="0">
                  <c:v>0</c:v>
                </c:pt>
                <c:pt idx="1">
                  <c:v>1.416340040066196</c:v>
                </c:pt>
                <c:pt idx="2">
                  <c:v>1.239662226865152</c:v>
                </c:pt>
                <c:pt idx="3">
                  <c:v>1.235913043478261</c:v>
                </c:pt>
                <c:pt idx="4">
                  <c:v>1.181975138121547</c:v>
                </c:pt>
                <c:pt idx="5">
                  <c:v>1.208771325176633</c:v>
                </c:pt>
                <c:pt idx="6">
                  <c:v>1.261501624764837</c:v>
                </c:pt>
                <c:pt idx="7">
                  <c:v>1.224310241735714</c:v>
                </c:pt>
                <c:pt idx="8">
                  <c:v>1.13868488471392</c:v>
                </c:pt>
                <c:pt idx="9">
                  <c:v>1.187955570982298</c:v>
                </c:pt>
                <c:pt idx="10">
                  <c:v>1.140291514836023</c:v>
                </c:pt>
                <c:pt idx="11">
                  <c:v>1.202015813711009</c:v>
                </c:pt>
                <c:pt idx="12">
                  <c:v>1.241361210742717</c:v>
                </c:pt>
                <c:pt idx="13">
                  <c:v>1.271859956236324</c:v>
                </c:pt>
                <c:pt idx="14">
                  <c:v>1.385793018983466</c:v>
                </c:pt>
                <c:pt idx="15">
                  <c:v>1.422550052687039</c:v>
                </c:pt>
                <c:pt idx="16">
                  <c:v>1.439550798385682</c:v>
                </c:pt>
                <c:pt idx="17">
                  <c:v>1.573644090072724</c:v>
                </c:pt>
              </c:numCache>
            </c:numRef>
          </c:val>
        </c:ser>
        <c:ser>
          <c:idx val="1"/>
          <c:order val="1"/>
          <c:tx>
            <c:v>San Mateo County</c:v>
          </c:tx>
          <c:spPr>
            <a:ln w="41275">
              <a:solidFill>
                <a:srgbClr val="71A84F"/>
              </a:solidFill>
            </a:ln>
          </c:spPr>
          <c:marker>
            <c:symbol val="circle"/>
            <c:size val="8"/>
            <c:spPr>
              <a:solidFill>
                <a:srgbClr val="FFFFFF"/>
              </a:solidFill>
              <a:ln>
                <a:solidFill>
                  <a:srgbClr val="71A84F"/>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'POPEMP-13'!$C$4:$C$21</c:f>
              <c:numCache>
                <c:formatCode>General</c:formatCode>
                <c:ptCount val="18"/>
                <c:pt idx="0">
                  <c:v>0</c:v>
                </c:pt>
                <c:pt idx="1">
                  <c:v>1.327605081794134</c:v>
                </c:pt>
                <c:pt idx="2">
                  <c:v>1.266385326931498</c:v>
                </c:pt>
                <c:pt idx="3">
                  <c:v>1.236370379527754</c:v>
                </c:pt>
                <c:pt idx="4">
                  <c:v>1.248166950845416</c:v>
                </c:pt>
                <c:pt idx="5">
                  <c:v>1.239772085029816</c:v>
                </c:pt>
                <c:pt idx="6">
                  <c:v>1.267537296339843</c:v>
                </c:pt>
                <c:pt idx="7">
                  <c:v>1.267433066676801</c:v>
                </c:pt>
                <c:pt idx="8">
                  <c:v>1.211451290136745</c:v>
                </c:pt>
                <c:pt idx="9">
                  <c:v>1.227302520584711</c:v>
                </c:pt>
                <c:pt idx="10">
                  <c:v>1.272000185908881</c:v>
                </c:pt>
                <c:pt idx="11">
                  <c:v>1.317637055788518</c:v>
                </c:pt>
                <c:pt idx="12">
                  <c:v>1.365941874813838</c:v>
                </c:pt>
                <c:pt idx="13">
                  <c:v>1.416946800308404</c:v>
                </c:pt>
                <c:pt idx="14">
                  <c:v>1.489828601274257</c:v>
                </c:pt>
                <c:pt idx="15">
                  <c:v>1.510171527373994</c:v>
                </c:pt>
                <c:pt idx="16">
                  <c:v>1.520438957475994</c:v>
                </c:pt>
                <c:pt idx="17">
                  <c:v>1.589135055187806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'POPEMP-13'!$D$4:$D$21</c:f>
              <c:numCache>
                <c:formatCode>General</c:formatCode>
                <c:ptCount val="18"/>
                <c:pt idx="0">
                  <c:v>0</c:v>
                </c:pt>
                <c:pt idx="1">
                  <c:v>1.276039231020916</c:v>
                </c:pt>
                <c:pt idx="2">
                  <c:v>1.217682826324034</c:v>
                </c:pt>
                <c:pt idx="3">
                  <c:v>1.196688257147092</c:v>
                </c:pt>
                <c:pt idx="4">
                  <c:v>1.19956976330377</c:v>
                </c:pt>
                <c:pt idx="5">
                  <c:v>1.206796500349742</c:v>
                </c:pt>
                <c:pt idx="6">
                  <c:v>1.224940365109084</c:v>
                </c:pt>
                <c:pt idx="7">
                  <c:v>1.226976769192383</c:v>
                </c:pt>
                <c:pt idx="8">
                  <c:v>1.174240758781962</c:v>
                </c:pt>
                <c:pt idx="9">
                  <c:v>1.212326880221986</c:v>
                </c:pt>
                <c:pt idx="10">
                  <c:v>1.239101327453952</c:v>
                </c:pt>
                <c:pt idx="11">
                  <c:v>1.257913036314456</c:v>
                </c:pt>
                <c:pt idx="12">
                  <c:v>1.307381497002989</c:v>
                </c:pt>
                <c:pt idx="13">
                  <c:v>1.345419749397037</c:v>
                </c:pt>
                <c:pt idx="14">
                  <c:v>1.398581400197076</c:v>
                </c:pt>
                <c:pt idx="15">
                  <c:v>1.426328979903639</c:v>
                </c:pt>
                <c:pt idx="16">
                  <c:v>1.436357129441898</c:v>
                </c:pt>
                <c:pt idx="17">
                  <c:v>1.47278936566835</c:v>
                </c:pt>
              </c:numCache>
            </c:numRef>
          </c:val>
        </c:ser>
        <c:marker val="1"/>
        <c:axId val="50130001"/>
        <c:axId val="50130002"/>
      </c:lineChart>
      <c:catAx>
        <c:axId val="5013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30002"/>
        <c:crosses val="autoZero"/>
        <c:auto val="1"/>
        <c:lblAlgn val="ctr"/>
        <c:lblOffset val="100"/>
      </c:catAx>
      <c:valAx>
        <c:axId val="50130002"/>
        <c:scaling>
          <c:orientation val="minMax"/>
          <c:min val="1.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Wages Less Than $1,250/Mo</c:v>
          </c:tx>
          <c:spPr>
            <a:ln w="41275">
              <a:solidFill>
                <a:srgbClr val="1174A9"/>
              </a:solidFill>
            </a:ln>
          </c:spPr>
          <c:marker>
            <c:symbol val="circle"/>
            <c:size val="8"/>
            <c:spPr>
              <a:solidFill>
                <a:srgbClr val="FFFFFF"/>
              </a:solidFill>
              <a:ln>
                <a:solidFill>
                  <a:srgbClr val="1174A9"/>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'POPEMP-14'!$B$4:$B$21</c:f>
              <c:numCache>
                <c:formatCode>General</c:formatCode>
                <c:ptCount val="18"/>
                <c:pt idx="0">
                  <c:v>0</c:v>
                </c:pt>
                <c:pt idx="1">
                  <c:v>1.435544430538173</c:v>
                </c:pt>
                <c:pt idx="2">
                  <c:v>1.255577299412916</c:v>
                </c:pt>
                <c:pt idx="3">
                  <c:v>1.191222570532915</c:v>
                </c:pt>
                <c:pt idx="4">
                  <c:v>1.198901530011769</c:v>
                </c:pt>
                <c:pt idx="5">
                  <c:v>1.277849462365591</c:v>
                </c:pt>
                <c:pt idx="6">
                  <c:v>1.213535098781001</c:v>
                </c:pt>
                <c:pt idx="7">
                  <c:v>1.195616883116883</c:v>
                </c:pt>
                <c:pt idx="8">
                  <c:v>1.377176015473888</c:v>
                </c:pt>
                <c:pt idx="9">
                  <c:v>1.269527483124397</c:v>
                </c:pt>
                <c:pt idx="10">
                  <c:v>1.445108695652174</c:v>
                </c:pt>
                <c:pt idx="11">
                  <c:v>1.575254418853776</c:v>
                </c:pt>
                <c:pt idx="12">
                  <c:v>1.597130242825607</c:v>
                </c:pt>
                <c:pt idx="13">
                  <c:v>1.332413793103448</c:v>
                </c:pt>
                <c:pt idx="14">
                  <c:v>1.463843958135109</c:v>
                </c:pt>
                <c:pt idx="15">
                  <c:v>1.62406015037594</c:v>
                </c:pt>
                <c:pt idx="16">
                  <c:v>1.44853683148335</c:v>
                </c:pt>
                <c:pt idx="17">
                  <c:v>1.533477321814255</c:v>
                </c:pt>
              </c:numCache>
            </c:numRef>
          </c:val>
        </c:ser>
        <c:ser>
          <c:idx val="1"/>
          <c:order val="1"/>
          <c:tx>
            <c:v>Wages $1,250-$3,333/Mo</c:v>
          </c:tx>
          <c:spPr>
            <a:ln w="41275">
              <a:solidFill>
                <a:srgbClr val="71A84F"/>
              </a:solidFill>
            </a:ln>
          </c:spPr>
          <c:marker>
            <c:symbol val="circle"/>
            <c:size val="8"/>
            <c:spPr>
              <a:solidFill>
                <a:srgbClr val="FFFFFF"/>
              </a:solidFill>
              <a:ln>
                <a:solidFill>
                  <a:srgbClr val="71A84F"/>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'POPEMP-14'!$C$4:$C$21</c:f>
              <c:numCache>
                <c:formatCode>General</c:formatCode>
                <c:ptCount val="18"/>
                <c:pt idx="0">
                  <c:v>0</c:v>
                </c:pt>
                <c:pt idx="1">
                  <c:v>1.865028609895658</c:v>
                </c:pt>
                <c:pt idx="2">
                  <c:v>1.544422827496758</c:v>
                </c:pt>
                <c:pt idx="3">
                  <c:v>1.649828178694158</c:v>
                </c:pt>
                <c:pt idx="4">
                  <c:v>1.484848484848485</c:v>
                </c:pt>
                <c:pt idx="5">
                  <c:v>1.454332552693208</c:v>
                </c:pt>
                <c:pt idx="6">
                  <c:v>1.608408617095205</c:v>
                </c:pt>
                <c:pt idx="7">
                  <c:v>1.579855122456019</c:v>
                </c:pt>
                <c:pt idx="8">
                  <c:v>1.645136778115502</c:v>
                </c:pt>
                <c:pt idx="9">
                  <c:v>1.755976916735367</c:v>
                </c:pt>
                <c:pt idx="10">
                  <c:v>1.73017170891251</c:v>
                </c:pt>
                <c:pt idx="11">
                  <c:v>1.798498122653317</c:v>
                </c:pt>
                <c:pt idx="12">
                  <c:v>2.040679481448368</c:v>
                </c:pt>
                <c:pt idx="13">
                  <c:v>1.675257731958763</c:v>
                </c:pt>
                <c:pt idx="14">
                  <c:v>1.870517928286852</c:v>
                </c:pt>
                <c:pt idx="15">
                  <c:v>1.826827242524917</c:v>
                </c:pt>
                <c:pt idx="16">
                  <c:v>1.850973751058425</c:v>
                </c:pt>
                <c:pt idx="17">
                  <c:v>2.050266903914591</c:v>
                </c:pt>
              </c:numCache>
            </c:numRef>
          </c:val>
        </c:ser>
        <c:ser>
          <c:idx val="2"/>
          <c:order val="2"/>
          <c:tx>
            <c:v>Wages More than $3,333/Mo</c:v>
          </c:tx>
          <c:spPr>
            <a:ln w="41275">
              <a:solidFill>
                <a:srgbClr val="009192"/>
              </a:solidFill>
            </a:ln>
          </c:spPr>
          <c:marker>
            <c:symbol val="circle"/>
            <c:size val="8"/>
            <c:spPr>
              <a:solidFill>
                <a:srgbClr val="FFFFFF"/>
              </a:solidFill>
              <a:ln>
                <a:solidFill>
                  <a:srgbClr val="009192"/>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'POPEMP-14'!$D$4:$D$21</c:f>
              <c:numCache>
                <c:formatCode>General</c:formatCode>
                <c:ptCount val="18"/>
                <c:pt idx="0">
                  <c:v>0</c:v>
                </c:pt>
                <c:pt idx="1">
                  <c:v>0.9735187909589408</c:v>
                </c:pt>
                <c:pt idx="2">
                  <c:v>0.8793659699817646</c:v>
                </c:pt>
                <c:pt idx="3">
                  <c:v>0.8443089969524314</c:v>
                </c:pt>
                <c:pt idx="4">
                  <c:v>0.7772704211060375</c:v>
                </c:pt>
                <c:pt idx="5">
                  <c:v>0.831804660386713</c:v>
                </c:pt>
                <c:pt idx="6">
                  <c:v>0.904047976011994</c:v>
                </c:pt>
                <c:pt idx="7">
                  <c:v>0.7964197964197964</c:v>
                </c:pt>
                <c:pt idx="8">
                  <c:v>0.7502742230347349</c:v>
                </c:pt>
                <c:pt idx="9">
                  <c:v>0.8275904054547668</c:v>
                </c:pt>
                <c:pt idx="10">
                  <c:v>0.7206916426512968</c:v>
                </c:pt>
                <c:pt idx="11">
                  <c:v>0.7251294480555249</c:v>
                </c:pt>
                <c:pt idx="12">
                  <c:v>0.7064441645675903</c:v>
                </c:pt>
                <c:pt idx="13">
                  <c:v>0.6741220138954982</c:v>
                </c:pt>
                <c:pt idx="14">
                  <c:v>0.7884502638264608</c:v>
                </c:pt>
                <c:pt idx="15">
                  <c:v>0.8258374106134738</c:v>
                </c:pt>
                <c:pt idx="16">
                  <c:v>0.8429136392899844</c:v>
                </c:pt>
                <c:pt idx="17">
                  <c:v>0.9346434287746754</c:v>
                </c:pt>
              </c:numCache>
            </c:numRef>
          </c:val>
        </c:ser>
        <c:marker val="1"/>
        <c:axId val="50140001"/>
        <c:axId val="50140002"/>
      </c:lineChart>
      <c:catAx>
        <c:axId val="501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40002"/>
        <c:crosses val="autoZero"/>
        <c:auto val="1"/>
        <c:lblAlgn val="ctr"/>
        <c:lblOffset val="100"/>
      </c:catAx>
      <c:valAx>
        <c:axId val="50140002"/>
        <c:scaling>
          <c:orientation val="minMax"/>
          <c:min val="0.6"/>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San Carlos</c:v>
          </c:tx>
          <c:spPr>
            <a:ln w="41275">
              <a:solidFill>
                <a:srgbClr val="1174A9"/>
              </a:solidFill>
            </a:ln>
          </c:spPr>
          <c:marker>
            <c:symbol val="circle"/>
            <c:size val="8"/>
            <c:spPr>
              <a:solidFill>
                <a:srgbClr val="FFFFFF"/>
              </a:solidFill>
              <a:ln>
                <a:solidFill>
                  <a:srgbClr val="1174A9"/>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'POPEMP-15'!$B$4:$B$49</c:f>
              <c:numCache>
                <c:formatCode>General</c:formatCode>
                <c:ptCount val="46"/>
                <c:pt idx="0">
                  <c:v>0</c:v>
                </c:pt>
                <c:pt idx="1">
                  <c:v>0.09</c:v>
                </c:pt>
                <c:pt idx="2">
                  <c:v>0.08500000000000001</c:v>
                </c:pt>
                <c:pt idx="3">
                  <c:v>0.08699999999999999</c:v>
                </c:pt>
                <c:pt idx="4">
                  <c:v>0.081</c:v>
                </c:pt>
                <c:pt idx="5">
                  <c:v>0.081</c:v>
                </c:pt>
                <c:pt idx="6">
                  <c:v>0.07400000000000001</c:v>
                </c:pt>
                <c:pt idx="7">
                  <c:v>0.079</c:v>
                </c:pt>
                <c:pt idx="8">
                  <c:v>0.073</c:v>
                </c:pt>
                <c:pt idx="9">
                  <c:v>0.07099999999999999</c:v>
                </c:pt>
                <c:pt idx="10">
                  <c:v>0.063</c:v>
                </c:pt>
                <c:pt idx="11">
                  <c:v>0.06900000000000001</c:v>
                </c:pt>
                <c:pt idx="12">
                  <c:v>0.06</c:v>
                </c:pt>
                <c:pt idx="13">
                  <c:v>0.06</c:v>
                </c:pt>
                <c:pt idx="14">
                  <c:v>0.05</c:v>
                </c:pt>
                <c:pt idx="15">
                  <c:v>0.05599999999999999</c:v>
                </c:pt>
                <c:pt idx="16">
                  <c:v>0.051</c:v>
                </c:pt>
                <c:pt idx="17">
                  <c:v>0.047</c:v>
                </c:pt>
                <c:pt idx="18">
                  <c:v>0.04</c:v>
                </c:pt>
                <c:pt idx="19">
                  <c:v>0.046</c:v>
                </c:pt>
                <c:pt idx="20">
                  <c:v>0.039</c:v>
                </c:pt>
                <c:pt idx="21">
                  <c:v>0.039</c:v>
                </c:pt>
                <c:pt idx="22">
                  <c:v>0.033</c:v>
                </c:pt>
                <c:pt idx="23">
                  <c:v>0.036</c:v>
                </c:pt>
                <c:pt idx="24">
                  <c:v>0.032</c:v>
                </c:pt>
                <c:pt idx="25">
                  <c:v>0.032</c:v>
                </c:pt>
                <c:pt idx="26">
                  <c:v>0.03</c:v>
                </c:pt>
                <c:pt idx="27">
                  <c:v>0.032</c:v>
                </c:pt>
                <c:pt idx="28">
                  <c:v>0.03</c:v>
                </c:pt>
                <c:pt idx="29">
                  <c:v>0.029</c:v>
                </c:pt>
                <c:pt idx="30">
                  <c:v>0.025</c:v>
                </c:pt>
                <c:pt idx="31">
                  <c:v>0.03</c:v>
                </c:pt>
                <c:pt idx="32">
                  <c:v>0.025</c:v>
                </c:pt>
                <c:pt idx="33">
                  <c:v>0.025</c:v>
                </c:pt>
                <c:pt idx="34">
                  <c:v>0.021</c:v>
                </c:pt>
                <c:pt idx="35">
                  <c:v>0.024</c:v>
                </c:pt>
                <c:pt idx="36">
                  <c:v>0.023</c:v>
                </c:pt>
                <c:pt idx="37">
                  <c:v>0.025</c:v>
                </c:pt>
                <c:pt idx="38">
                  <c:v>0.018</c:v>
                </c:pt>
                <c:pt idx="39">
                  <c:v>0.022</c:v>
                </c:pt>
                <c:pt idx="40">
                  <c:v>0.02</c:v>
                </c:pt>
                <c:pt idx="41">
                  <c:v>0.021</c:v>
                </c:pt>
                <c:pt idx="42">
                  <c:v>0.08400000000000001</c:v>
                </c:pt>
                <c:pt idx="43">
                  <c:v>0.067</c:v>
                </c:pt>
                <c:pt idx="44">
                  <c:v>0.05</c:v>
                </c:pt>
                <c:pt idx="45">
                  <c:v>0.049</c:v>
                </c:pt>
              </c:numCache>
            </c:numRef>
          </c:val>
        </c:ser>
        <c:ser>
          <c:idx val="1"/>
          <c:order val="1"/>
          <c:tx>
            <c:v>San Mateo County</c:v>
          </c:tx>
          <c:spPr>
            <a:ln w="41275">
              <a:solidFill>
                <a:srgbClr val="71A84F"/>
              </a:solidFill>
            </a:ln>
          </c:spPr>
          <c:marker>
            <c:symbol val="circle"/>
            <c:size val="8"/>
            <c:spPr>
              <a:solidFill>
                <a:srgbClr val="FFFFFF"/>
              </a:solidFill>
              <a:ln>
                <a:solidFill>
                  <a:srgbClr val="71A84F"/>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'POPEMP-15'!$C$4:$C$49</c:f>
              <c:numCache>
                <c:formatCode>General</c:formatCode>
                <c:ptCount val="46"/>
                <c:pt idx="0">
                  <c:v>0</c:v>
                </c:pt>
                <c:pt idx="1">
                  <c:v>0.09313725490196079</c:v>
                </c:pt>
                <c:pt idx="2">
                  <c:v>0.08717948717948718</c:v>
                </c:pt>
                <c:pt idx="3">
                  <c:v>0.08862115127175368</c:v>
                </c:pt>
                <c:pt idx="4">
                  <c:v>0.08337845154304277</c:v>
                </c:pt>
                <c:pt idx="5">
                  <c:v>0.08292682926829269</c:v>
                </c:pt>
                <c:pt idx="6">
                  <c:v>0.07654986522911052</c:v>
                </c:pt>
                <c:pt idx="7">
                  <c:v>0.08112407211028633</c:v>
                </c:pt>
                <c:pt idx="8">
                  <c:v>0.07639800472564978</c:v>
                </c:pt>
                <c:pt idx="9">
                  <c:v>0.07261684710852918</c:v>
                </c:pt>
                <c:pt idx="10">
                  <c:v>0.06496217062353248</c:v>
                </c:pt>
                <c:pt idx="11">
                  <c:v>0.07053411704574496</c:v>
                </c:pt>
                <c:pt idx="12">
                  <c:v>0.06229257084503446</c:v>
                </c:pt>
                <c:pt idx="13">
                  <c:v>0.06272493573264781</c:v>
                </c:pt>
                <c:pt idx="14">
                  <c:v>0.05223880597014925</c:v>
                </c:pt>
                <c:pt idx="15">
                  <c:v>0.0576194086429113</c:v>
                </c:pt>
                <c:pt idx="16">
                  <c:v>0.05259126882818484</c:v>
                </c:pt>
                <c:pt idx="17">
                  <c:v>0.04826009652019304</c:v>
                </c:pt>
                <c:pt idx="18">
                  <c:v>0.0407491774234371</c:v>
                </c:pt>
                <c:pt idx="19">
                  <c:v>0.0466897233201581</c:v>
                </c:pt>
                <c:pt idx="20">
                  <c:v>0.04055050380928975</c:v>
                </c:pt>
                <c:pt idx="21">
                  <c:v>0.03988109982660391</c:v>
                </c:pt>
                <c:pt idx="22">
                  <c:v>0.03457643862682144</c:v>
                </c:pt>
                <c:pt idx="23">
                  <c:v>0.0368753032508491</c:v>
                </c:pt>
                <c:pt idx="24">
                  <c:v>0.03227371997088085</c:v>
                </c:pt>
                <c:pt idx="25">
                  <c:v>0.03166869671132765</c:v>
                </c:pt>
                <c:pt idx="26">
                  <c:v>0.02964763061968408</c:v>
                </c:pt>
                <c:pt idx="27">
                  <c:v>0.03342884431709647</c:v>
                </c:pt>
                <c:pt idx="28">
                  <c:v>0.0311675857108607</c:v>
                </c:pt>
                <c:pt idx="29">
                  <c:v>0.0318334131163236</c:v>
                </c:pt>
                <c:pt idx="30">
                  <c:v>0.02593659942363112</c:v>
                </c:pt>
                <c:pt idx="31">
                  <c:v>0.0311614730878187</c:v>
                </c:pt>
                <c:pt idx="32">
                  <c:v>0.0254822576804001</c:v>
                </c:pt>
                <c:pt idx="33">
                  <c:v>0.02572733830247656</c:v>
                </c:pt>
                <c:pt idx="34">
                  <c:v>0.02128677349916288</c:v>
                </c:pt>
                <c:pt idx="35">
                  <c:v>0.02368112543962485</c:v>
                </c:pt>
                <c:pt idx="36">
                  <c:v>0.02180539273153576</c:v>
                </c:pt>
                <c:pt idx="37">
                  <c:v>0.02538190364277321</c:v>
                </c:pt>
                <c:pt idx="38">
                  <c:v>0.01833137485311398</c:v>
                </c:pt>
                <c:pt idx="39">
                  <c:v>0.02283737024221453</c:v>
                </c:pt>
                <c:pt idx="40">
                  <c:v>0.02012025901942646</c:v>
                </c:pt>
                <c:pt idx="41">
                  <c:v>0.02208788653801442</c:v>
                </c:pt>
                <c:pt idx="42">
                  <c:v>0.1206640237859267</c:v>
                </c:pt>
                <c:pt idx="43">
                  <c:v>0.09710896960711639</c:v>
                </c:pt>
                <c:pt idx="44">
                  <c:v>0.06785097458672588</c:v>
                </c:pt>
                <c:pt idx="45">
                  <c:v>0.0585868745285391</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'POPEMP-15'!$D$4:$D$49</c:f>
              <c:numCache>
                <c:formatCode>General</c:formatCode>
                <c:ptCount val="46"/>
                <c:pt idx="0">
                  <c:v>0</c:v>
                </c:pt>
                <c:pt idx="1">
                  <c:v>0.1112332938589071</c:v>
                </c:pt>
                <c:pt idx="2">
                  <c:v>0.1046485515382888</c:v>
                </c:pt>
                <c:pt idx="3">
                  <c:v>0.1069315771849537</c:v>
                </c:pt>
                <c:pt idx="4">
                  <c:v>0.1008132361189007</c:v>
                </c:pt>
                <c:pt idx="5">
                  <c:v>0.1033821871476888</c:v>
                </c:pt>
                <c:pt idx="6">
                  <c:v>0.09477326431866771</c:v>
                </c:pt>
                <c:pt idx="7">
                  <c:v>0.09972560215083566</c:v>
                </c:pt>
                <c:pt idx="8">
                  <c:v>0.09256098232476186</c:v>
                </c:pt>
                <c:pt idx="9">
                  <c:v>0.09024559456084362</c:v>
                </c:pt>
                <c:pt idx="10">
                  <c:v>0.0812999143338768</c:v>
                </c:pt>
                <c:pt idx="11">
                  <c:v>0.08724322270766058</c:v>
                </c:pt>
                <c:pt idx="12">
                  <c:v>0.07621290881524799</c:v>
                </c:pt>
                <c:pt idx="13">
                  <c:v>0.07833563891827379</c:v>
                </c:pt>
                <c:pt idx="14">
                  <c:v>0.0655688622754491</c:v>
                </c:pt>
                <c:pt idx="15">
                  <c:v>0.07085833690527218</c:v>
                </c:pt>
                <c:pt idx="16">
                  <c:v>0.06453180689059293</c:v>
                </c:pt>
                <c:pt idx="17">
                  <c:v>0.06122448979591837</c:v>
                </c:pt>
                <c:pt idx="18">
                  <c:v>0.05209178979271527</c:v>
                </c:pt>
                <c:pt idx="19">
                  <c:v>0.0584305408271474</c:v>
                </c:pt>
                <c:pt idx="20">
                  <c:v>0.05022336179323835</c:v>
                </c:pt>
                <c:pt idx="21">
                  <c:v>0.05054869320892753</c:v>
                </c:pt>
                <c:pt idx="22">
                  <c:v>0.04309319233311302</c:v>
                </c:pt>
                <c:pt idx="23">
                  <c:v>0.04668247062807721</c:v>
                </c:pt>
                <c:pt idx="24">
                  <c:v>0.0413307240704501</c:v>
                </c:pt>
                <c:pt idx="25">
                  <c:v>0.04112418300653595</c:v>
                </c:pt>
                <c:pt idx="26">
                  <c:v>0.0383632380554976</c:v>
                </c:pt>
                <c:pt idx="27">
                  <c:v>0.04246191785044568</c:v>
                </c:pt>
                <c:pt idx="28">
                  <c:v>0.039036951203811</c:v>
                </c:pt>
                <c:pt idx="29">
                  <c:v>0.04007923237208345</c:v>
                </c:pt>
                <c:pt idx="30">
                  <c:v>0.03294408785090094</c:v>
                </c:pt>
                <c:pt idx="31">
                  <c:v>0.03751902587519026</c:v>
                </c:pt>
                <c:pt idx="32">
                  <c:v>0.03075938020233064</c:v>
                </c:pt>
                <c:pt idx="33">
                  <c:v>0.03195241896032339</c:v>
                </c:pt>
                <c:pt idx="34">
                  <c:v>0.02631713948596932</c:v>
                </c:pt>
                <c:pt idx="35">
                  <c:v>0.02962458714671104</c:v>
                </c:pt>
                <c:pt idx="36">
                  <c:v>0.02693807281381336</c:v>
                </c:pt>
                <c:pt idx="37">
                  <c:v>0.03181460117398928</c:v>
                </c:pt>
                <c:pt idx="38">
                  <c:v>0.02415582423762174</c:v>
                </c:pt>
                <c:pt idx="39">
                  <c:v>0.02930531818638786</c:v>
                </c:pt>
                <c:pt idx="40">
                  <c:v>0.02573937619864742</c:v>
                </c:pt>
                <c:pt idx="41">
                  <c:v>0.02842062525375558</c:v>
                </c:pt>
                <c:pt idx="42">
                  <c:v>0.136655562958028</c:v>
                </c:pt>
                <c:pt idx="43">
                  <c:v>0.1077992521986413</c:v>
                </c:pt>
                <c:pt idx="44">
                  <c:v>0.07535255735634604</c:v>
                </c:pt>
                <c:pt idx="45">
                  <c:v>0.06647391106470699</c:v>
                </c:pt>
              </c:numCache>
            </c:numRef>
          </c:val>
        </c:ser>
        <c:marker val="1"/>
        <c:axId val="50150001"/>
        <c:axId val="50150002"/>
      </c:lineChart>
      <c:dateAx>
        <c:axId val="5015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150002"/>
        <c:crosses val="autoZero"/>
        <c:auto val="1"/>
        <c:lblOffset val="100"/>
        <c:tickLblSkip val="12"/>
      </c:dateAx>
      <c:valAx>
        <c:axId val="50150002"/>
        <c:scaling>
          <c:orientation val="minMax"/>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Percent of Labor Force that is Unemployed</a:t>
                </a:r>
              </a:p>
            </c:rich>
          </c:tx>
          <c:layout/>
        </c:title>
        <c:numFmt formatCode="0%" sourceLinked="0"/>
        <c:tickLblPos val="nextTo"/>
        <c:txPr>
          <a:bodyPr/>
          <a:lstStyle/>
          <a:p>
            <a:pPr>
              <a:defRPr sz="1100" b="0" baseline="0">
                <a:solidFill>
                  <a:srgbClr val="000000"/>
                </a:solidFill>
                <a:latin typeface="Century Gothic"/>
              </a:defRPr>
            </a:pPr>
            <a:endParaRPr lang="en-US"/>
          </a:p>
        </c:txPr>
        <c:crossAx val="501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72%</a:t>
                    </a:r>
                  </a:p>
                </c:rich>
              </c:tx>
              <c:dLblPos val="ctr"/>
              <c:showVal val="1"/>
            </c:dLbl>
            <c:dLbl>
              <c:idx val="1"/>
              <c:layout/>
              <c:tx>
                <c:rich>
                  <a:bodyPr/>
                  <a:lstStyle/>
                  <a:p>
                    <a:r>
                      <a:rPr lang="en-US"/>
                      <a:t>60%</a:t>
                    </a:r>
                  </a:p>
                </c:rich>
              </c:tx>
              <c:dLblPos val="ctr"/>
              <c:showVal val="1"/>
            </c:dLbl>
            <c:dLbl>
              <c:idx val="2"/>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San Carlos</c:v>
                </c:pt>
                <c:pt idx="2">
                  <c:v>San Mateo County</c:v>
                </c:pt>
                <c:pt idx="3">
                  <c:v>Bay Area</c:v>
                </c:pt>
              </c:strCache>
            </c:strRef>
          </c:cat>
          <c:val>
            <c:numRef>
              <c:f>'POPEMP-16'!$B$4:$B$7</c:f>
              <c:numCache>
                <c:formatCode>General</c:formatCode>
                <c:ptCount val="4"/>
                <c:pt idx="0">
                  <c:v>0</c:v>
                </c:pt>
                <c:pt idx="1">
                  <c:v>8120</c:v>
                </c:pt>
                <c:pt idx="2">
                  <c:v>158543</c:v>
                </c:pt>
                <c:pt idx="3">
                  <c:v>1531955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28%</a:t>
                    </a:r>
                  </a:p>
                </c:rich>
              </c:tx>
              <c:dLblPos val="ctr"/>
              <c:showVal val="1"/>
            </c:dLbl>
            <c:dLbl>
              <c:idx val="1"/>
              <c:layout/>
              <c:tx>
                <c:rich>
                  <a:bodyPr/>
                  <a:lstStyle/>
                  <a:p>
                    <a:r>
                      <a:rPr lang="en-US"/>
                      <a:t>40%</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San Carlos</c:v>
                </c:pt>
                <c:pt idx="2">
                  <c:v>San Mateo County</c:v>
                </c:pt>
                <c:pt idx="3">
                  <c:v>Bay Area</c:v>
                </c:pt>
              </c:strCache>
            </c:strRef>
          </c:cat>
          <c:val>
            <c:numRef>
              <c:f>'POPEMP-16'!$C$4:$C$7</c:f>
              <c:numCache>
                <c:formatCode>General</c:formatCode>
                <c:ptCount val="4"/>
                <c:pt idx="0">
                  <c:v>0</c:v>
                </c:pt>
                <c:pt idx="1">
                  <c:v>3103</c:v>
                </c:pt>
                <c:pt idx="2">
                  <c:v>105000</c:v>
                </c:pt>
                <c:pt idx="3">
                  <c:v>1199479</c:v>
                </c:pt>
              </c:numCache>
            </c:numRef>
          </c:val>
        </c:ser>
        <c:overlap val="100"/>
        <c:axId val="50160001"/>
        <c:axId val="50160002"/>
      </c:barChart>
      <c:catAx>
        <c:axId val="501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60002"/>
        <c:crosses val="autoZero"/>
        <c:auto val="1"/>
        <c:lblAlgn val="ctr"/>
        <c:lblOffset val="100"/>
      </c:catAx>
      <c:valAx>
        <c:axId val="501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1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8,331</a:t>
                    </a:r>
                  </a:p>
                </c:rich>
              </c:tx>
              <c:showVal val="1"/>
            </c:dLbl>
            <c:dLbl>
              <c:idx val="1"/>
              <c:layout/>
              <c:tx>
                <c:rich>
                  <a:bodyPr/>
                  <a:lstStyle/>
                  <a:p>
                    <a:r>
                      <a:rPr lang="en-US"/>
                      <a:t>3,124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'POPEMP-17'!$B$4:$B$6</c:f>
              <c:numCache>
                <c:formatCode>General</c:formatCode>
                <c:ptCount val="3"/>
                <c:pt idx="0">
                  <c:v>2000</c:v>
                </c:pt>
                <c:pt idx="1">
                  <c:v>8331</c:v>
                </c:pt>
                <c:pt idx="2">
                  <c:v>3124</c:v>
                </c:pt>
              </c:numCache>
            </c:numRef>
          </c:val>
        </c:ser>
        <c:ser>
          <c:idx val="1"/>
          <c:order val="1"/>
          <c:tx>
            <c:v>2010</c:v>
          </c:tx>
          <c:spPr>
            <a:solidFill>
              <a:srgbClr val="71A84F"/>
            </a:solidFill>
            <a:ln w="6350">
              <a:solidFill>
                <a:srgbClr val="FFFFFF"/>
              </a:solidFill>
            </a:ln>
          </c:spPr>
          <c:dLbls>
            <c:dLbl>
              <c:idx val="0"/>
              <c:layout/>
              <c:tx>
                <c:rich>
                  <a:bodyPr/>
                  <a:lstStyle/>
                  <a:p>
                    <a:r>
                      <a:rPr lang="en-US"/>
                      <a:t>8,282</a:t>
                    </a:r>
                  </a:p>
                </c:rich>
              </c:tx>
              <c:showVal val="1"/>
            </c:dLbl>
            <c:dLbl>
              <c:idx val="1"/>
              <c:layout/>
              <c:tx>
                <c:rich>
                  <a:bodyPr/>
                  <a:lstStyle/>
                  <a:p>
                    <a:r>
                      <a:rPr lang="en-US"/>
                      <a:t>3,242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'POPEMP-17'!$C$4:$C$6</c:f>
              <c:numCache>
                <c:formatCode>General</c:formatCode>
                <c:ptCount val="3"/>
                <c:pt idx="0">
                  <c:v>2010</c:v>
                </c:pt>
                <c:pt idx="1">
                  <c:v>8282</c:v>
                </c:pt>
                <c:pt idx="2">
                  <c:v>3242</c:v>
                </c:pt>
              </c:numCache>
            </c:numRef>
          </c:val>
        </c:ser>
        <c:ser>
          <c:idx val="2"/>
          <c:order val="2"/>
          <c:tx>
            <c:v>2019</c:v>
          </c:tx>
          <c:spPr>
            <a:solidFill>
              <a:srgbClr val="009192"/>
            </a:solidFill>
            <a:ln w="6350">
              <a:solidFill>
                <a:srgbClr val="FFFFFF"/>
              </a:solidFill>
            </a:ln>
          </c:spPr>
          <c:dLbls>
            <c:dLbl>
              <c:idx val="0"/>
              <c:layout/>
              <c:tx>
                <c:rich>
                  <a:bodyPr/>
                  <a:lstStyle/>
                  <a:p>
                    <a:r>
                      <a:rPr lang="en-US"/>
                      <a:t>8,120</a:t>
                    </a:r>
                  </a:p>
                </c:rich>
              </c:tx>
              <c:showVal val="1"/>
            </c:dLbl>
            <c:dLbl>
              <c:idx val="1"/>
              <c:layout/>
              <c:tx>
                <c:rich>
                  <a:bodyPr/>
                  <a:lstStyle/>
                  <a:p>
                    <a:r>
                      <a:rPr lang="en-US"/>
                      <a:t>3,103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'POPEMP-17'!$D$4:$D$6</c:f>
              <c:numCache>
                <c:formatCode>General</c:formatCode>
                <c:ptCount val="3"/>
                <c:pt idx="0">
                  <c:v>2019</c:v>
                </c:pt>
                <c:pt idx="1">
                  <c:v>8120</c:v>
                </c:pt>
                <c:pt idx="2">
                  <c:v>3103</c:v>
                </c:pt>
              </c:numCache>
            </c:numRef>
          </c:val>
        </c:ser>
        <c:axId val="50170001"/>
        <c:axId val="50170002"/>
      </c:barChart>
      <c:catAx>
        <c:axId val="501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70002"/>
        <c:crosses val="autoZero"/>
        <c:auto val="1"/>
        <c:lblAlgn val="ctr"/>
        <c:lblOffset val="100"/>
      </c:catAx>
      <c:valAx>
        <c:axId val="501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41%</a:t>
                    </a:r>
                  </a:p>
                </c:rich>
              </c:tx>
              <c:dLblPos val="ctr"/>
              <c:showVal val="1"/>
            </c:dLbl>
            <c:dLbl>
              <c:idx val="2"/>
              <c:layout/>
              <c:tx>
                <c:rich>
                  <a:bodyPr/>
                  <a:lstStyle/>
                  <a:p>
                    <a:r>
                      <a:rPr lang="en-US"/>
                      <a:t>69%</a:t>
                    </a:r>
                  </a:p>
                </c:rich>
              </c:tx>
              <c:dLblPos val="ctr"/>
              <c:showVal val="1"/>
            </c:dLbl>
            <c:dLbl>
              <c:idx val="3"/>
              <c:layout/>
              <c:tx>
                <c:rich>
                  <a:bodyPr/>
                  <a:lstStyle/>
                  <a:p>
                    <a:r>
                      <a:rPr lang="en-US"/>
                      <a:t>76%</a:t>
                    </a:r>
                  </a:p>
                </c:rich>
              </c:tx>
              <c:dLblPos val="ctr"/>
              <c:showVal val="1"/>
            </c:dLbl>
            <c:dLbl>
              <c:idx val="4"/>
              <c:layout/>
              <c:tx>
                <c:rich>
                  <a:bodyPr/>
                  <a:lstStyle/>
                  <a:p>
                    <a:r>
                      <a:rPr lang="en-US"/>
                      <a:t>72%</a:t>
                    </a:r>
                  </a:p>
                </c:rich>
              </c:tx>
              <c:dLblPos val="ctr"/>
              <c:showVal val="1"/>
            </c:dLbl>
            <c:dLbl>
              <c:idx val="5"/>
              <c:layout/>
              <c:tx>
                <c:rich>
                  <a:bodyPr/>
                  <a:lstStyle/>
                  <a:p>
                    <a:r>
                      <a:rPr lang="en-US"/>
                      <a:t>83%</a:t>
                    </a:r>
                  </a:p>
                </c:rich>
              </c:tx>
              <c:dLblPos val="ctr"/>
              <c:showVal val="1"/>
            </c:dLbl>
            <c:dLbl>
              <c:idx val="6"/>
              <c:layout/>
              <c:tx>
                <c:rich>
                  <a:bodyPr/>
                  <a:lstStyle/>
                  <a:p>
                    <a:r>
                      <a:rPr lang="en-US"/>
                      <a:t>85%</a:t>
                    </a:r>
                  </a:p>
                </c:rich>
              </c:tx>
              <c:dLblPos val="ctr"/>
              <c:showVal val="1"/>
            </c:dLbl>
            <c:dLbl>
              <c:idx val="7"/>
              <c:layout/>
              <c:tx>
                <c:rich>
                  <a:bodyPr/>
                  <a:lstStyle/>
                  <a:p>
                    <a:r>
                      <a:rPr lang="en-US"/>
                      <a:t>83%</a:t>
                    </a:r>
                  </a:p>
                </c:rich>
              </c:tx>
              <c:dLblPos val="ctr"/>
              <c:showVal val="1"/>
            </c:dLbl>
            <c:dLbl>
              <c:idx val="8"/>
              <c:layout/>
              <c:tx>
                <c:rich>
                  <a:bodyPr/>
                  <a:lstStyle/>
                  <a:p>
                    <a:r>
                      <a:rPr lang="en-US"/>
                      <a:t>78%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'POPEMP-18'!$B$4:$B$13</c:f>
              <c:numCache>
                <c:formatCode>General</c:formatCode>
                <c:ptCount val="10"/>
                <c:pt idx="0">
                  <c:v>0</c:v>
                </c:pt>
                <c:pt idx="1">
                  <c:v>9</c:v>
                </c:pt>
                <c:pt idx="2">
                  <c:v>435</c:v>
                </c:pt>
                <c:pt idx="3">
                  <c:v>1559</c:v>
                </c:pt>
                <c:pt idx="4">
                  <c:v>1874</c:v>
                </c:pt>
                <c:pt idx="5">
                  <c:v>1109</c:v>
                </c:pt>
                <c:pt idx="6">
                  <c:v>845</c:v>
                </c:pt>
                <c:pt idx="7">
                  <c:v>1284</c:v>
                </c:pt>
                <c:pt idx="8">
                  <c:v>694</c:v>
                </c:pt>
                <c:pt idx="9">
                  <c:v>311</c:v>
                </c:pt>
              </c:numCache>
            </c:numRef>
          </c:val>
        </c:ser>
        <c:ser>
          <c:idx val="1"/>
          <c:order val="1"/>
          <c:tx>
            <c:v>Renter Occupied</c:v>
          </c:tx>
          <c:spPr>
            <a:solidFill>
              <a:srgbClr val="71A84F"/>
            </a:solidFill>
            <a:ln w="6350">
              <a:solidFill>
                <a:srgbClr val="FFFFFF"/>
              </a:solidFill>
            </a:ln>
          </c:spPr>
          <c:dLbls>
            <c:dLbl>
              <c:idx val="0"/>
              <c:layout/>
              <c:tx>
                <c:rich>
                  <a:bodyPr/>
                  <a:lstStyle/>
                  <a:p>
                    <a:r>
                      <a:rPr lang="en-US"/>
                      <a:t>92%</a:t>
                    </a:r>
                  </a:p>
                </c:rich>
              </c:tx>
              <c:dLblPos val="ctr"/>
              <c:showVal val="1"/>
            </c:dLbl>
            <c:dLbl>
              <c:idx val="1"/>
              <c:layout/>
              <c:tx>
                <c:rich>
                  <a:bodyPr/>
                  <a:lstStyle/>
                  <a:p>
                    <a:r>
                      <a:rPr lang="en-US"/>
                      <a:t>59%</a:t>
                    </a:r>
                  </a:p>
                </c:rich>
              </c:tx>
              <c:dLblPos val="ctr"/>
              <c:showVal val="1"/>
            </c:dLbl>
            <c:dLbl>
              <c:idx val="2"/>
              <c:layout/>
              <c:tx>
                <c:rich>
                  <a:bodyPr/>
                  <a:lstStyle/>
                  <a:p>
                    <a:r>
                      <a:rPr lang="en-US"/>
                      <a:t>31%</a:t>
                    </a:r>
                  </a:p>
                </c:rich>
              </c:tx>
              <c:dLblPos val="ctr"/>
              <c:showVal val="1"/>
            </c:dLbl>
            <c:dLbl>
              <c:idx val="3"/>
              <c:layout/>
              <c:tx>
                <c:rich>
                  <a:bodyPr/>
                  <a:lstStyle/>
                  <a:p>
                    <a:r>
                      <a:rPr lang="en-US"/>
                      <a:t>24%</a:t>
                    </a:r>
                  </a:p>
                </c:rich>
              </c:tx>
              <c:dLblPos val="ctr"/>
              <c:showVal val="1"/>
            </c:dLbl>
            <c:dLbl>
              <c:idx val="4"/>
              <c:layout/>
              <c:tx>
                <c:rich>
                  <a:bodyPr/>
                  <a:lstStyle/>
                  <a:p>
                    <a:r>
                      <a:rPr lang="en-US"/>
                      <a:t>28%</a:t>
                    </a:r>
                  </a:p>
                </c:rich>
              </c:tx>
              <c:dLblPos val="ctr"/>
              <c:showVal val="1"/>
            </c:dLbl>
            <c:dLbl>
              <c:idx val="5"/>
              <c:layout/>
              <c:tx>
                <c:rich>
                  <a:bodyPr/>
                  <a:lstStyle/>
                  <a:p>
                    <a:r>
                      <a:rPr lang="en-US"/>
                      <a:t>17%</a:t>
                    </a:r>
                  </a:p>
                </c:rich>
              </c:tx>
              <c:dLblPos val="ctr"/>
              <c:showVal val="1"/>
            </c:dLbl>
            <c:dLbl>
              <c:idx val="6"/>
              <c:layout/>
              <c:tx>
                <c:rich>
                  <a:bodyPr/>
                  <a:lstStyle/>
                  <a:p>
                    <a:r>
                      <a:rPr lang="en-US"/>
                      <a:t>15%</a:t>
                    </a:r>
                  </a:p>
                </c:rich>
              </c:tx>
              <c:dLblPos val="ctr"/>
              <c:showVal val="1"/>
            </c:dLbl>
            <c:dLbl>
              <c:idx val="7"/>
              <c:layout/>
              <c:tx>
                <c:rich>
                  <a:bodyPr/>
                  <a:lstStyle/>
                  <a:p>
                    <a:r>
                      <a:rPr lang="en-US"/>
                      <a:t>17%</a:t>
                    </a:r>
                  </a:p>
                </c:rich>
              </c:tx>
              <c:dLblPos val="ctr"/>
              <c:showVal val="1"/>
            </c:dLbl>
            <c:dLbl>
              <c:idx val="8"/>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'POPEMP-18'!$C$4:$C$13</c:f>
              <c:numCache>
                <c:formatCode>General</c:formatCode>
                <c:ptCount val="10"/>
                <c:pt idx="0">
                  <c:v>0</c:v>
                </c:pt>
                <c:pt idx="1">
                  <c:v>105</c:v>
                </c:pt>
                <c:pt idx="2">
                  <c:v>635</c:v>
                </c:pt>
                <c:pt idx="3">
                  <c:v>708</c:v>
                </c:pt>
                <c:pt idx="4">
                  <c:v>598</c:v>
                </c:pt>
                <c:pt idx="5">
                  <c:v>421</c:v>
                </c:pt>
                <c:pt idx="6">
                  <c:v>177</c:v>
                </c:pt>
                <c:pt idx="7">
                  <c:v>227</c:v>
                </c:pt>
                <c:pt idx="8">
                  <c:v>143</c:v>
                </c:pt>
                <c:pt idx="9">
                  <c:v>89</c:v>
                </c:pt>
              </c:numCache>
            </c:numRef>
          </c:val>
        </c:ser>
        <c:overlap val="100"/>
        <c:axId val="50180001"/>
        <c:axId val="50180002"/>
      </c:barChart>
      <c:catAx>
        <c:axId val="501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80002"/>
        <c:crosses val="autoZero"/>
        <c:auto val="1"/>
        <c:lblAlgn val="ctr"/>
        <c:lblOffset val="100"/>
      </c:catAx>
      <c:valAx>
        <c:axId val="501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91%</a:t>
                    </a:r>
                  </a:p>
                </c:rich>
              </c:tx>
              <c:dLblPos val="ctr"/>
              <c:showVal val="1"/>
            </c:dLbl>
            <c:dLbl>
              <c:idx val="2"/>
              <c:layout/>
              <c:tx>
                <c:rich>
                  <a:bodyPr/>
                  <a:lstStyle/>
                  <a:p>
                    <a:r>
                      <a:rPr lang="en-US"/>
                      <a:t>75%</a:t>
                    </a:r>
                  </a:p>
                </c:rich>
              </c:tx>
              <c:dLblPos val="ctr"/>
              <c:showVal val="1"/>
            </c:dLbl>
            <c:dLbl>
              <c:idx val="3"/>
              <c:layout/>
              <c:tx>
                <c:rich>
                  <a:bodyPr/>
                  <a:lstStyle/>
                  <a:p>
                    <a:r>
                      <a:rPr lang="en-US"/>
                      <a:t>61%</a:t>
                    </a:r>
                  </a:p>
                </c:rich>
              </c:tx>
              <c:dLblPos val="ctr"/>
              <c:showVal val="1"/>
            </c:dLbl>
            <c:dLbl>
              <c:idx val="4"/>
              <c:layout/>
              <c:tx>
                <c:rich>
                  <a:bodyPr/>
                  <a:lstStyle/>
                  <a:p>
                    <a:r>
                      <a:rPr lang="en-US"/>
                      <a:t>42%</a:t>
                    </a:r>
                  </a:p>
                </c:rich>
              </c:tx>
              <c:dLblPos val="ctr"/>
              <c:showVal val="1"/>
            </c:dLbl>
            <c:dLbl>
              <c:idx val="5"/>
              <c:layout/>
              <c:tx>
                <c:rich>
                  <a:bodyPr/>
                  <a:lstStyle/>
                  <a:p>
                    <a:r>
                      <a:rPr lang="en-US"/>
                      <a:t>40%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'POPEMP-19'!$B$4:$B$10</c:f>
              <c:numCache>
                <c:formatCode>General</c:formatCode>
                <c:ptCount val="7"/>
                <c:pt idx="0">
                  <c:v>0</c:v>
                </c:pt>
                <c:pt idx="1">
                  <c:v>1878</c:v>
                </c:pt>
                <c:pt idx="2">
                  <c:v>1698</c:v>
                </c:pt>
                <c:pt idx="3">
                  <c:v>2128</c:v>
                </c:pt>
                <c:pt idx="4">
                  <c:v>1593</c:v>
                </c:pt>
                <c:pt idx="5">
                  <c:v>518</c:v>
                </c:pt>
                <c:pt idx="6">
                  <c:v>305</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9%</a:t>
                    </a:r>
                  </a:p>
                </c:rich>
              </c:tx>
              <c:dLblPos val="ctr"/>
              <c:showVal val="1"/>
            </c:dLbl>
            <c:dLbl>
              <c:idx val="2"/>
              <c:layout/>
              <c:tx>
                <c:rich>
                  <a:bodyPr/>
                  <a:lstStyle/>
                  <a:p>
                    <a:r>
                      <a:rPr lang="en-US"/>
                      <a:t>25%</a:t>
                    </a:r>
                  </a:p>
                </c:rich>
              </c:tx>
              <c:dLblPos val="ctr"/>
              <c:showVal val="1"/>
            </c:dLbl>
            <c:dLbl>
              <c:idx val="3"/>
              <c:layout/>
              <c:tx>
                <c:rich>
                  <a:bodyPr/>
                  <a:lstStyle/>
                  <a:p>
                    <a:r>
                      <a:rPr lang="en-US"/>
                      <a:t>39%</a:t>
                    </a:r>
                  </a:p>
                </c:rich>
              </c:tx>
              <c:dLblPos val="ctr"/>
              <c:showVal val="1"/>
            </c:dLbl>
            <c:dLbl>
              <c:idx val="4"/>
              <c:layout/>
              <c:tx>
                <c:rich>
                  <a:bodyPr/>
                  <a:lstStyle/>
                  <a:p>
                    <a:r>
                      <a:rPr lang="en-US"/>
                      <a:t>58%</a:t>
                    </a:r>
                  </a:p>
                </c:rich>
              </c:tx>
              <c:dLblPos val="ctr"/>
              <c:showVal val="1"/>
            </c:dLbl>
            <c:dLbl>
              <c:idx val="5"/>
              <c:layout/>
              <c:tx>
                <c:rich>
                  <a:bodyPr/>
                  <a:lstStyle/>
                  <a:p>
                    <a:r>
                      <a:rPr lang="en-US"/>
                      <a:t>60%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'POPEMP-19'!$C$4:$C$10</c:f>
              <c:numCache>
                <c:formatCode>General</c:formatCode>
                <c:ptCount val="7"/>
                <c:pt idx="0">
                  <c:v>0</c:v>
                </c:pt>
                <c:pt idx="1">
                  <c:v>50</c:v>
                </c:pt>
                <c:pt idx="2">
                  <c:v>175</c:v>
                </c:pt>
                <c:pt idx="3">
                  <c:v>707</c:v>
                </c:pt>
                <c:pt idx="4">
                  <c:v>1012</c:v>
                </c:pt>
                <c:pt idx="5">
                  <c:v>710</c:v>
                </c:pt>
                <c:pt idx="6">
                  <c:v>449</c:v>
                </c:pt>
              </c:numCache>
            </c:numRef>
          </c:val>
        </c:ser>
        <c:overlap val="100"/>
        <c:axId val="50190001"/>
        <c:axId val="50190002"/>
      </c:barChart>
      <c:catAx>
        <c:axId val="501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90002"/>
        <c:crosses val="autoZero"/>
        <c:auto val="1"/>
        <c:lblAlgn val="ctr"/>
        <c:lblOffset val="100"/>
      </c:catAx>
      <c:valAx>
        <c:axId val="501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'POPEMP-02'!$B$4:$B$7</c:f>
              <c:numCache>
                <c:formatCode>General</c:formatCode>
                <c:ptCount val="4"/>
                <c:pt idx="0">
                  <c:v>0</c:v>
                </c:pt>
                <c:pt idx="1">
                  <c:v>37</c:v>
                </c:pt>
                <c:pt idx="2">
                  <c:v>32</c:v>
                </c:pt>
                <c:pt idx="3">
                  <c:v>2</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12%</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'POPEMP-02'!$C$4:$C$7</c:f>
              <c:numCache>
                <c:formatCode>General</c:formatCode>
                <c:ptCount val="4"/>
                <c:pt idx="0">
                  <c:v>0</c:v>
                </c:pt>
                <c:pt idx="1">
                  <c:v>2260</c:v>
                </c:pt>
                <c:pt idx="2">
                  <c:v>3301</c:v>
                </c:pt>
                <c:pt idx="3">
                  <c:v>4887</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'POPEMP-02'!$D$4:$D$7</c:f>
              <c:numCache>
                <c:formatCode>General</c:formatCode>
                <c:ptCount val="4"/>
                <c:pt idx="0">
                  <c:v>0</c:v>
                </c:pt>
                <c:pt idx="1">
                  <c:v>193</c:v>
                </c:pt>
                <c:pt idx="2">
                  <c:v>214</c:v>
                </c:pt>
                <c:pt idx="3">
                  <c:v>206</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83%</a:t>
                    </a:r>
                  </a:p>
                </c:rich>
              </c:tx>
              <c:dLblPos val="ctr"/>
              <c:showVal val="1"/>
            </c:dLbl>
            <c:dLbl>
              <c:idx val="1"/>
              <c:layout/>
              <c:tx>
                <c:rich>
                  <a:bodyPr/>
                  <a:lstStyle/>
                  <a:p>
                    <a:r>
                      <a:rPr lang="en-US"/>
                      <a:t>73%</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'POPEMP-02'!$E$4:$E$7</c:f>
              <c:numCache>
                <c:formatCode>General</c:formatCode>
                <c:ptCount val="4"/>
                <c:pt idx="0">
                  <c:v>0</c:v>
                </c:pt>
                <c:pt idx="1">
                  <c:v>22234</c:v>
                </c:pt>
                <c:pt idx="2">
                  <c:v>20786</c:v>
                </c:pt>
                <c:pt idx="3">
                  <c:v>20466</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'POPEMP-02'!$F$4:$F$7</c:f>
              <c:numCache>
                <c:formatCode>General</c:formatCode>
                <c:ptCount val="4"/>
                <c:pt idx="0">
                  <c:v>0</c:v>
                </c:pt>
                <c:pt idx="1">
                  <c:v>56</c:v>
                </c:pt>
                <c:pt idx="2">
                  <c:v>1218</c:v>
                </c:pt>
                <c:pt idx="3">
                  <c:v>1841</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10%</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'POPEMP-02'!$G$4:$G$7</c:f>
              <c:numCache>
                <c:formatCode>General</c:formatCode>
                <c:ptCount val="4"/>
                <c:pt idx="0">
                  <c:v>0</c:v>
                </c:pt>
                <c:pt idx="1">
                  <c:v>2133</c:v>
                </c:pt>
                <c:pt idx="2">
                  <c:v>2855</c:v>
                </c:pt>
                <c:pt idx="3">
                  <c:v>2752</c:v>
                </c:pt>
              </c:numCache>
            </c:numRef>
          </c:val>
        </c:ser>
        <c:overlap val="100"/>
        <c:axId val="50020001"/>
        <c:axId val="50020002"/>
      </c:barChart>
      <c:catAx>
        <c:axId val="500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20002"/>
        <c:crosses val="autoZero"/>
        <c:auto val="1"/>
        <c:lblAlgn val="ctr"/>
        <c:lblOffset val="100"/>
      </c:catAx>
      <c:valAx>
        <c:axId val="500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0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18</a:t>
                    </a:r>
                  </a:p>
                </c:rich>
              </c:tx>
              <c:showVal val="1"/>
            </c:dLbl>
            <c:dLbl>
              <c:idx val="1"/>
              <c:layout/>
              <c:tx>
                <c:rich>
                  <a:bodyPr/>
                  <a:lstStyle/>
                  <a:p>
                    <a:r>
                      <a:rPr lang="en-US"/>
                      <a:t>1,225</a:t>
                    </a:r>
                  </a:p>
                </c:rich>
              </c:tx>
              <c:showVal val="1"/>
            </c:dLbl>
            <c:dLbl>
              <c:idx val="2"/>
              <c:layout/>
              <c:tx>
                <c:rich>
                  <a:bodyPr/>
                  <a:lstStyle/>
                  <a:p>
                    <a:r>
                      <a:rPr lang="en-US"/>
                      <a:t>39</a:t>
                    </a:r>
                  </a:p>
                </c:rich>
              </c:tx>
              <c:showVal val="1"/>
            </c:dLbl>
            <c:dLbl>
              <c:idx val="3"/>
              <c:layout/>
              <c:tx>
                <c:rich>
                  <a:bodyPr/>
                  <a:lstStyle/>
                  <a:p>
                    <a:r>
                      <a:rPr lang="en-US"/>
                      <a:t>482</a:t>
                    </a:r>
                  </a:p>
                </c:rich>
              </c:tx>
              <c:showVal val="1"/>
            </c:dLbl>
            <c:dLbl>
              <c:idx val="4"/>
              <c:layout/>
              <c:tx>
                <c:rich>
                  <a:bodyPr/>
                  <a:lstStyle/>
                  <a:p>
                    <a:r>
                      <a:rPr lang="en-US"/>
                      <a:t>319</a:t>
                    </a:r>
                  </a:p>
                </c:rich>
              </c:tx>
              <c:showVal val="1"/>
            </c:dLbl>
            <c:dLbl>
              <c:idx val="5"/>
              <c:layout/>
              <c:tx>
                <c:rich>
                  <a:bodyPr/>
                  <a:lstStyle/>
                  <a:p>
                    <a:r>
                      <a:rPr lang="en-US"/>
                      <a:t>6,519</a:t>
                    </a:r>
                  </a:p>
                </c:rich>
              </c:tx>
              <c:showVal val="1"/>
            </c:dLbl>
            <c:dLbl>
              <c:idx val="6"/>
              <c:layout/>
              <c:tx>
                <c:rich>
                  <a:bodyPr/>
                  <a:lstStyle/>
                  <a:p>
                    <a:r>
                      <a:rPr lang="en-US"/>
                      <a:t>6,151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'POPEMP-20'!$B$4:$B$11</c:f>
              <c:numCache>
                <c:formatCode>General</c:formatCode>
                <c:ptCount val="8"/>
                <c:pt idx="0">
                  <c:v>0</c:v>
                </c:pt>
                <c:pt idx="1">
                  <c:v>18</c:v>
                </c:pt>
                <c:pt idx="2">
                  <c:v>1225</c:v>
                </c:pt>
                <c:pt idx="3">
                  <c:v>39</c:v>
                </c:pt>
                <c:pt idx="4">
                  <c:v>482</c:v>
                </c:pt>
                <c:pt idx="5">
                  <c:v>319</c:v>
                </c:pt>
                <c:pt idx="6">
                  <c:v>6519</c:v>
                </c:pt>
                <c:pt idx="7">
                  <c:v>6151</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442</a:t>
                    </a:r>
                  </a:p>
                </c:rich>
              </c:tx>
              <c:showVal val="1"/>
            </c:dLbl>
            <c:dLbl>
              <c:idx val="2"/>
              <c:layout/>
              <c:tx>
                <c:rich>
                  <a:bodyPr/>
                  <a:lstStyle/>
                  <a:p>
                    <a:r>
                      <a:rPr lang="en-US"/>
                      <a:t>57</a:t>
                    </a:r>
                  </a:p>
                </c:rich>
              </c:tx>
              <c:showVal val="1"/>
            </c:dLbl>
            <c:dLbl>
              <c:idx val="3"/>
              <c:layout/>
              <c:tx>
                <c:rich>
                  <a:bodyPr/>
                  <a:lstStyle/>
                  <a:p>
                    <a:r>
                      <a:rPr lang="en-US"/>
                      <a:t>271</a:t>
                    </a:r>
                  </a:p>
                </c:rich>
              </c:tx>
              <c:showVal val="1"/>
            </c:dLbl>
            <c:dLbl>
              <c:idx val="4"/>
              <c:layout/>
              <c:tx>
                <c:rich>
                  <a:bodyPr/>
                  <a:lstStyle/>
                  <a:p>
                    <a:r>
                      <a:rPr lang="en-US"/>
                      <a:t>239</a:t>
                    </a:r>
                  </a:p>
                </c:rich>
              </c:tx>
              <c:showVal val="1"/>
            </c:dLbl>
            <c:dLbl>
              <c:idx val="5"/>
              <c:layout/>
              <c:tx>
                <c:rich>
                  <a:bodyPr/>
                  <a:lstStyle/>
                  <a:p>
                    <a:r>
                      <a:rPr lang="en-US"/>
                      <a:t>2,365</a:t>
                    </a:r>
                  </a:p>
                </c:rich>
              </c:tx>
              <c:showVal val="1"/>
            </c:dLbl>
            <c:dLbl>
              <c:idx val="6"/>
              <c:layout/>
              <c:tx>
                <c:rich>
                  <a:bodyPr/>
                  <a:lstStyle/>
                  <a:p>
                    <a:r>
                      <a:rPr lang="en-US"/>
                      <a:t>2,217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'POPEMP-20'!$C$4:$C$11</c:f>
              <c:numCache>
                <c:formatCode>General</c:formatCode>
                <c:ptCount val="8"/>
                <c:pt idx="0">
                  <c:v>0</c:v>
                </c:pt>
                <c:pt idx="1">
                  <c:v>0</c:v>
                </c:pt>
                <c:pt idx="2">
                  <c:v>442</c:v>
                </c:pt>
                <c:pt idx="3">
                  <c:v>57</c:v>
                </c:pt>
                <c:pt idx="4">
                  <c:v>271</c:v>
                </c:pt>
                <c:pt idx="5">
                  <c:v>239</c:v>
                </c:pt>
                <c:pt idx="6">
                  <c:v>2365</c:v>
                </c:pt>
                <c:pt idx="7">
                  <c:v>2217</c:v>
                </c:pt>
              </c:numCache>
            </c:numRef>
          </c:val>
        </c:ser>
        <c:axId val="50200001"/>
        <c:axId val="50200002"/>
      </c:barChart>
      <c:catAx>
        <c:axId val="502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00002"/>
        <c:crosses val="autoZero"/>
        <c:auto val="1"/>
        <c:lblAlgn val="ctr"/>
        <c:lblOffset val="100"/>
      </c:catAx>
      <c:valAx>
        <c:axId val="502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505</a:t>
                    </a:r>
                  </a:p>
                </c:rich>
              </c:tx>
              <c:showVal val="1"/>
            </c:dLbl>
            <c:dLbl>
              <c:idx val="1"/>
              <c:layout/>
              <c:tx>
                <c:rich>
                  <a:bodyPr/>
                  <a:lstStyle/>
                  <a:p>
                    <a:r>
                      <a:rPr lang="en-US"/>
                      <a:t>470</a:t>
                    </a:r>
                  </a:p>
                </c:rich>
              </c:tx>
              <c:showVal val="1"/>
            </c:dLbl>
            <c:dLbl>
              <c:idx val="2"/>
              <c:layout/>
              <c:tx>
                <c:rich>
                  <a:bodyPr/>
                  <a:lstStyle/>
                  <a:p>
                    <a:r>
                      <a:rPr lang="en-US"/>
                      <a:t>605</a:t>
                    </a:r>
                  </a:p>
                </c:rich>
              </c:tx>
              <c:showVal val="1"/>
            </c:dLbl>
            <c:dLbl>
              <c:idx val="3"/>
              <c:layout/>
              <c:tx>
                <c:rich>
                  <a:bodyPr/>
                  <a:lstStyle/>
                  <a:p>
                    <a:r>
                      <a:rPr lang="en-US"/>
                      <a:t>500</a:t>
                    </a:r>
                  </a:p>
                </c:rich>
              </c:tx>
              <c:showVal val="1"/>
            </c:dLbl>
            <c:dLbl>
              <c:idx val="4"/>
              <c:layout/>
              <c:tx>
                <c:rich>
                  <a:bodyPr/>
                  <a:lstStyle/>
                  <a:p>
                    <a:r>
                      <a:rPr lang="en-US"/>
                      <a:t>6,024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'POPEMP-21'!$B$4:$B$9</c:f>
              <c:numCache>
                <c:formatCode>General</c:formatCode>
                <c:ptCount val="6"/>
                <c:pt idx="0">
                  <c:v>0</c:v>
                </c:pt>
                <c:pt idx="1">
                  <c:v>505</c:v>
                </c:pt>
                <c:pt idx="2">
                  <c:v>470</c:v>
                </c:pt>
                <c:pt idx="3">
                  <c:v>605</c:v>
                </c:pt>
                <c:pt idx="4">
                  <c:v>500</c:v>
                </c:pt>
                <c:pt idx="5">
                  <c:v>6024</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394</a:t>
                    </a:r>
                  </a:p>
                </c:rich>
              </c:tx>
              <c:showVal val="1"/>
            </c:dLbl>
            <c:dLbl>
              <c:idx val="1"/>
              <c:layout/>
              <c:tx>
                <c:rich>
                  <a:bodyPr/>
                  <a:lstStyle/>
                  <a:p>
                    <a:r>
                      <a:rPr lang="en-US"/>
                      <a:t>430</a:t>
                    </a:r>
                  </a:p>
                </c:rich>
              </c:tx>
              <c:showVal val="1"/>
            </c:dLbl>
            <c:dLbl>
              <c:idx val="2"/>
              <c:layout/>
              <c:tx>
                <c:rich>
                  <a:bodyPr/>
                  <a:lstStyle/>
                  <a:p>
                    <a:r>
                      <a:rPr lang="en-US"/>
                      <a:t>645</a:t>
                    </a:r>
                  </a:p>
                </c:rich>
              </c:tx>
              <c:showVal val="1"/>
            </c:dLbl>
            <c:dLbl>
              <c:idx val="3"/>
              <c:layout/>
              <c:tx>
                <c:rich>
                  <a:bodyPr/>
                  <a:lstStyle/>
                  <a:p>
                    <a:r>
                      <a:rPr lang="en-US"/>
                      <a:t>405</a:t>
                    </a:r>
                  </a:p>
                </c:rich>
              </c:tx>
              <c:showVal val="1"/>
            </c:dLbl>
            <c:dLbl>
              <c:idx val="4"/>
              <c:layout/>
              <c:tx>
                <c:rich>
                  <a:bodyPr/>
                  <a:lstStyle/>
                  <a:p>
                    <a:r>
                      <a:rPr lang="en-US"/>
                      <a:t>1,375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'POPEMP-21'!$C$4:$C$9</c:f>
              <c:numCache>
                <c:formatCode>General</c:formatCode>
                <c:ptCount val="6"/>
                <c:pt idx="0">
                  <c:v>0</c:v>
                </c:pt>
                <c:pt idx="1">
                  <c:v>394</c:v>
                </c:pt>
                <c:pt idx="2">
                  <c:v>430</c:v>
                </c:pt>
                <c:pt idx="3">
                  <c:v>645</c:v>
                </c:pt>
                <c:pt idx="4">
                  <c:v>405</c:v>
                </c:pt>
                <c:pt idx="5">
                  <c:v>1375</c:v>
                </c:pt>
              </c:numCache>
            </c:numRef>
          </c:val>
        </c:ser>
        <c:axId val="50210001"/>
        <c:axId val="50210002"/>
      </c:barChart>
      <c:catAx>
        <c:axId val="502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10002"/>
        <c:crosses val="autoZero"/>
        <c:auto val="1"/>
        <c:lblAlgn val="ctr"/>
        <c:lblOffset val="100"/>
      </c:catAx>
      <c:valAx>
        <c:axId val="502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89%</a:t>
                    </a:r>
                  </a:p>
                </c:rich>
              </c:tx>
              <c:dLblPos val="ctr"/>
              <c:showVal val="1"/>
            </c:dLbl>
            <c:dLbl>
              <c:idx val="1"/>
              <c:layout/>
              <c:tx>
                <c:rich>
                  <a:bodyPr/>
                  <a:lstStyle/>
                  <a:p>
                    <a:r>
                      <a:rPr lang="en-US"/>
                      <a:t>70%</a:t>
                    </a:r>
                  </a:p>
                </c:rich>
              </c:tx>
              <c:dLblPos val="ctr"/>
              <c:showVal val="1"/>
            </c:dLbl>
            <c:dLbl>
              <c:idx val="2"/>
              <c:layout/>
              <c:tx>
                <c:rich>
                  <a:bodyPr/>
                  <a:lstStyle/>
                  <a:p>
                    <a:r>
                      <a:rPr lang="en-US"/>
                      <a:t>30%</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'POPEMP-22'!$B$4:$B$9</c:f>
              <c:numCache>
                <c:formatCode>General</c:formatCode>
                <c:ptCount val="6"/>
                <c:pt idx="0">
                  <c:v>0</c:v>
                </c:pt>
                <c:pt idx="1">
                  <c:v>6937</c:v>
                </c:pt>
                <c:pt idx="2">
                  <c:v>284</c:v>
                </c:pt>
                <c:pt idx="3">
                  <c:v>899</c:v>
                </c:pt>
                <c:pt idx="4">
                  <c:v>0</c:v>
                </c:pt>
                <c:pt idx="5">
                  <c:v>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30%</a:t>
                    </a:r>
                  </a:p>
                </c:rich>
              </c:tx>
              <c:dLblPos val="ctr"/>
              <c:showVal val="1"/>
            </c:dLbl>
            <c:dLbl>
              <c:idx val="2"/>
              <c:layout/>
              <c:tx>
                <c:rich>
                  <a:bodyPr/>
                  <a:lstStyle/>
                  <a:p>
                    <a:r>
                      <a:rPr lang="en-US"/>
                      <a:t>70%</a:t>
                    </a:r>
                  </a:p>
                </c:rich>
              </c:tx>
              <c:dLblPos val="ctr"/>
              <c:showVal val="1"/>
            </c:dLbl>
            <c:dLbl>
              <c:idx val="3"/>
              <c:layout/>
              <c:tx>
                <c:rich>
                  <a:bodyPr/>
                  <a:lstStyle/>
                  <a:p>
                    <a:r>
                      <a:rPr lang="en-US"/>
                      <a:t>100%</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'POPEMP-22'!$C$4:$C$9</c:f>
              <c:numCache>
                <c:formatCode>General</c:formatCode>
                <c:ptCount val="6"/>
                <c:pt idx="0">
                  <c:v>0</c:v>
                </c:pt>
                <c:pt idx="1">
                  <c:v>874</c:v>
                </c:pt>
                <c:pt idx="2">
                  <c:v>120</c:v>
                </c:pt>
                <c:pt idx="3">
                  <c:v>2100</c:v>
                </c:pt>
                <c:pt idx="4">
                  <c:v>9</c:v>
                </c:pt>
                <c:pt idx="5">
                  <c:v>0</c:v>
                </c:pt>
              </c:numCache>
            </c:numRef>
          </c:val>
        </c:ser>
        <c:overlap val="100"/>
        <c:axId val="50220001"/>
        <c:axId val="50220002"/>
      </c:barChart>
      <c:catAx>
        <c:axId val="502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20002"/>
        <c:crosses val="autoZero"/>
        <c:auto val="1"/>
        <c:lblAlgn val="ctr"/>
        <c:lblOffset val="100"/>
      </c:catAx>
      <c:valAx>
        <c:axId val="502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2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Female-Headed Family Households</c:v>
          </c:tx>
          <c:spPr>
            <a:solidFill>
              <a:srgbClr val="1174A9"/>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San Carlos</c:v>
                </c:pt>
                <c:pt idx="2">
                  <c:v>San Mateo County</c:v>
                </c:pt>
                <c:pt idx="3">
                  <c:v>Bay Area</c:v>
                </c:pt>
              </c:strCache>
            </c:strRef>
          </c:cat>
          <c:val>
            <c:numRef>
              <c:f>'POPEMP-23'!$B$4:$B$7</c:f>
              <c:numCache>
                <c:formatCode>General</c:formatCode>
                <c:ptCount val="4"/>
                <c:pt idx="0">
                  <c:v>0</c:v>
                </c:pt>
                <c:pt idx="1">
                  <c:v>887</c:v>
                </c:pt>
                <c:pt idx="2">
                  <c:v>26569</c:v>
                </c:pt>
                <c:pt idx="3">
                  <c:v>283770</c:v>
                </c:pt>
              </c:numCache>
            </c:numRef>
          </c:val>
        </c:ser>
        <c:ser>
          <c:idx val="1"/>
          <c:order val="1"/>
          <c:tx>
            <c:v>Male-headed Family Households</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San Carlos</c:v>
                </c:pt>
                <c:pt idx="2">
                  <c:v>San Mateo County</c:v>
                </c:pt>
                <c:pt idx="3">
                  <c:v>Bay Area</c:v>
                </c:pt>
              </c:strCache>
            </c:strRef>
          </c:cat>
          <c:val>
            <c:numRef>
              <c:f>'POPEMP-23'!$C$4:$C$7</c:f>
              <c:numCache>
                <c:formatCode>General</c:formatCode>
                <c:ptCount val="4"/>
                <c:pt idx="0">
                  <c:v>0</c:v>
                </c:pt>
                <c:pt idx="1">
                  <c:v>294</c:v>
                </c:pt>
                <c:pt idx="2">
                  <c:v>12715</c:v>
                </c:pt>
                <c:pt idx="3">
                  <c:v>131105</c:v>
                </c:pt>
              </c:numCache>
            </c:numRef>
          </c:val>
        </c:ser>
        <c:ser>
          <c:idx val="2"/>
          <c:order val="2"/>
          <c:tx>
            <c:v>Married-couple Family Households</c:v>
          </c:tx>
          <c:spPr>
            <a:solidFill>
              <a:srgbClr val="009192"/>
            </a:solidFill>
            <a:ln w="6350">
              <a:solidFill>
                <a:srgbClr val="FFFFFF"/>
              </a:solidFill>
            </a:ln>
          </c:spPr>
          <c:dLbls>
            <c:dLbl>
              <c:idx val="0"/>
              <c:layout/>
              <c:tx>
                <c:rich>
                  <a:bodyPr/>
                  <a:lstStyle/>
                  <a:p>
                    <a:r>
                      <a:rPr lang="en-US"/>
                      <a:t>61%</a:t>
                    </a:r>
                  </a:p>
                </c:rich>
              </c:tx>
              <c:dLblPos val="ctr"/>
              <c:showVal val="1"/>
            </c:dLbl>
            <c:dLbl>
              <c:idx val="1"/>
              <c:layout/>
              <c:tx>
                <c:rich>
                  <a:bodyPr/>
                  <a:lstStyle/>
                  <a:p>
                    <a:r>
                      <a:rPr lang="en-US"/>
                      <a:t>55%</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San Carlos</c:v>
                </c:pt>
                <c:pt idx="2">
                  <c:v>San Mateo County</c:v>
                </c:pt>
                <c:pt idx="3">
                  <c:v>Bay Area</c:v>
                </c:pt>
              </c:strCache>
            </c:strRef>
          </c:cat>
          <c:val>
            <c:numRef>
              <c:f>'POPEMP-23'!$D$4:$D$7</c:f>
              <c:numCache>
                <c:formatCode>General</c:formatCode>
                <c:ptCount val="4"/>
                <c:pt idx="0">
                  <c:v>0</c:v>
                </c:pt>
                <c:pt idx="1">
                  <c:v>6853</c:v>
                </c:pt>
                <c:pt idx="2">
                  <c:v>145344</c:v>
                </c:pt>
                <c:pt idx="3">
                  <c:v>1399714</c:v>
                </c:pt>
              </c:numCache>
            </c:numRef>
          </c:val>
        </c:ser>
        <c:ser>
          <c:idx val="3"/>
          <c:order val="3"/>
          <c:tx>
            <c:v>Other Non-Family Households</c:v>
          </c:tx>
          <c:spPr>
            <a:solidFill>
              <a:srgbClr val="FEB446"/>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San Carlos</c:v>
                </c:pt>
                <c:pt idx="2">
                  <c:v>San Mateo County</c:v>
                </c:pt>
                <c:pt idx="3">
                  <c:v>Bay Area</c:v>
                </c:pt>
              </c:strCache>
            </c:strRef>
          </c:cat>
          <c:val>
            <c:numRef>
              <c:f>'POPEMP-23'!$E$4:$E$7</c:f>
              <c:numCache>
                <c:formatCode>General</c:formatCode>
                <c:ptCount val="4"/>
                <c:pt idx="0">
                  <c:v>0</c:v>
                </c:pt>
                <c:pt idx="1">
                  <c:v>748</c:v>
                </c:pt>
                <c:pt idx="2">
                  <c:v>20158</c:v>
                </c:pt>
                <c:pt idx="3">
                  <c:v>242258</c:v>
                </c:pt>
              </c:numCache>
            </c:numRef>
          </c:val>
        </c:ser>
        <c:ser>
          <c:idx val="4"/>
          <c:order val="4"/>
          <c:tx>
            <c:v>Single-person Households</c:v>
          </c:tx>
          <c:spPr>
            <a:solidFill>
              <a:srgbClr val="062F87"/>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22%</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San Carlos</c:v>
                </c:pt>
                <c:pt idx="2">
                  <c:v>San Mateo County</c:v>
                </c:pt>
                <c:pt idx="3">
                  <c:v>Bay Area</c:v>
                </c:pt>
              </c:strCache>
            </c:strRef>
          </c:cat>
          <c:val>
            <c:numRef>
              <c:f>'POPEMP-23'!$F$4:$F$7</c:f>
              <c:numCache>
                <c:formatCode>General</c:formatCode>
                <c:ptCount val="4"/>
                <c:pt idx="0">
                  <c:v>0</c:v>
                </c:pt>
                <c:pt idx="1">
                  <c:v>2441</c:v>
                </c:pt>
                <c:pt idx="2">
                  <c:v>58757</c:v>
                </c:pt>
                <c:pt idx="3">
                  <c:v>674587</c:v>
                </c:pt>
              </c:numCache>
            </c:numRef>
          </c:val>
        </c:ser>
        <c:overlap val="100"/>
        <c:axId val="50230001"/>
        <c:axId val="50230002"/>
      </c:barChart>
      <c:catAx>
        <c:axId val="502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30002"/>
        <c:crosses val="autoZero"/>
        <c:auto val="1"/>
        <c:lblAlgn val="ctr"/>
        <c:lblOffset val="100"/>
      </c:catAx>
      <c:valAx>
        <c:axId val="502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Households with 1 or More Children Under 18</c:v>
          </c:tx>
          <c:spPr>
            <a:solidFill>
              <a:srgbClr val="1174A9"/>
            </a:solidFill>
            <a:ln w="6350">
              <a:solidFill>
                <a:srgbClr val="FFFFFF"/>
              </a:solidFill>
            </a:ln>
          </c:spPr>
          <c:dLbls>
            <c:dLbl>
              <c:idx val="0"/>
              <c:layout/>
              <c:tx>
                <c:rich>
                  <a:bodyPr/>
                  <a:lstStyle/>
                  <a:p>
                    <a:r>
                      <a:rPr lang="en-US"/>
                      <a:t>38%</a:t>
                    </a:r>
                  </a:p>
                </c:rich>
              </c:tx>
              <c:dLblPos val="ctr"/>
              <c:showVal val="1"/>
            </c:dLbl>
            <c:dLbl>
              <c:idx val="1"/>
              <c:layout/>
              <c:tx>
                <c:rich>
                  <a:bodyPr/>
                  <a:lstStyle/>
                  <a:p>
                    <a:r>
                      <a:rPr lang="en-US"/>
                      <a:t>33%</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San Carlos</c:v>
                </c:pt>
                <c:pt idx="2">
                  <c:v>San Mateo County</c:v>
                </c:pt>
                <c:pt idx="3">
                  <c:v>Bay Area</c:v>
                </c:pt>
              </c:strCache>
            </c:strRef>
          </c:cat>
          <c:val>
            <c:numRef>
              <c:f>'POPEMP-24'!$B$4:$B$7</c:f>
              <c:numCache>
                <c:formatCode>General</c:formatCode>
                <c:ptCount val="4"/>
                <c:pt idx="0">
                  <c:v>0</c:v>
                </c:pt>
                <c:pt idx="1">
                  <c:v>4234</c:v>
                </c:pt>
                <c:pt idx="2">
                  <c:v>86818</c:v>
                </c:pt>
                <c:pt idx="3">
                  <c:v>873704</c:v>
                </c:pt>
              </c:numCache>
            </c:numRef>
          </c:val>
        </c:ser>
        <c:ser>
          <c:idx val="1"/>
          <c:order val="1"/>
          <c:tx>
            <c:v>Households with no Children</c:v>
          </c:tx>
          <c:spPr>
            <a:solidFill>
              <a:srgbClr val="71A84F"/>
            </a:solidFill>
            <a:ln w="6350">
              <a:solidFill>
                <a:srgbClr val="FFFFFF"/>
              </a:solidFill>
            </a:ln>
          </c:spPr>
          <c:dLbls>
            <c:dLbl>
              <c:idx val="0"/>
              <c:layout/>
              <c:tx>
                <c:rich>
                  <a:bodyPr/>
                  <a:lstStyle/>
                  <a:p>
                    <a:r>
                      <a:rPr lang="en-US"/>
                      <a:t>62%</a:t>
                    </a:r>
                  </a:p>
                </c:rich>
              </c:tx>
              <c:dLblPos val="ctr"/>
              <c:showVal val="1"/>
            </c:dLbl>
            <c:dLbl>
              <c:idx val="1"/>
              <c:layout/>
              <c:tx>
                <c:rich>
                  <a:bodyPr/>
                  <a:lstStyle/>
                  <a:p>
                    <a:r>
                      <a:rPr lang="en-US"/>
                      <a:t>67%</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San Carlos</c:v>
                </c:pt>
                <c:pt idx="2">
                  <c:v>San Mateo County</c:v>
                </c:pt>
                <c:pt idx="3">
                  <c:v>Bay Area</c:v>
                </c:pt>
              </c:strCache>
            </c:strRef>
          </c:cat>
          <c:val>
            <c:numRef>
              <c:f>'POPEMP-24'!$C$4:$C$7</c:f>
              <c:numCache>
                <c:formatCode>General</c:formatCode>
                <c:ptCount val="4"/>
                <c:pt idx="0">
                  <c:v>0</c:v>
                </c:pt>
                <c:pt idx="1">
                  <c:v>6989</c:v>
                </c:pt>
                <c:pt idx="2">
                  <c:v>176725</c:v>
                </c:pt>
                <c:pt idx="3">
                  <c:v>1857730</c:v>
                </c:pt>
              </c:numCache>
            </c:numRef>
          </c:val>
        </c:ser>
        <c:overlap val="100"/>
        <c:axId val="50240001"/>
        <c:axId val="50240002"/>
      </c:barChart>
      <c:catAx>
        <c:axId val="502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40002"/>
        <c:crosses val="autoZero"/>
        <c:auto val="1"/>
        <c:lblAlgn val="ctr"/>
        <c:lblOffset val="100"/>
      </c:catAx>
      <c:valAx>
        <c:axId val="502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delete val="1"/>
            </c:dLbl>
            <c:dLbl>
              <c:idx val="2"/>
              <c:layout/>
              <c:tx>
                <c:rich>
                  <a:bodyPr/>
                  <a:lstStyle/>
                  <a:p>
                    <a:r>
                      <a:rPr lang="en-US"/>
                      <a:t>2,092</a:t>
                    </a:r>
                  </a:p>
                </c:rich>
              </c:tx>
              <c:showVal val="1"/>
            </c:dLbl>
            <c:dLbl>
              <c:idx val="3"/>
              <c:layout/>
              <c:tx>
                <c:rich>
                  <a:bodyPr/>
                  <a:lstStyle/>
                  <a:p>
                    <a:r>
                      <a:rPr lang="en-US"/>
                      <a:t>6,077</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'POPEMP-25'!$B$4:$B$9</c:f>
              <c:numCache>
                <c:formatCode>General</c:formatCode>
                <c:ptCount val="6"/>
                <c:pt idx="0">
                  <c:v>0</c:v>
                </c:pt>
                <c:pt idx="1">
                  <c:v>0</c:v>
                </c:pt>
                <c:pt idx="2">
                  <c:v>0</c:v>
                </c:pt>
                <c:pt idx="3">
                  <c:v>2092.005317516679</c:v>
                </c:pt>
                <c:pt idx="4">
                  <c:v>6077.227199772692</c:v>
                </c:pt>
                <c:pt idx="5">
                  <c:v>0</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layout/>
              <c:tx>
                <c:rich>
                  <a:bodyPr/>
                  <a:lstStyle/>
                  <a:p>
                    <a:r>
                      <a:rPr lang="en-US"/>
                      <a:t>1,959</a:t>
                    </a:r>
                  </a:p>
                </c:rich>
              </c:tx>
              <c:showVal val="1"/>
            </c:dLbl>
            <c:dLbl>
              <c:idx val="3"/>
              <c:layout/>
              <c:tx>
                <c:rich>
                  <a:bodyPr/>
                  <a:lstStyle/>
                  <a:p>
                    <a:r>
                      <a:rPr lang="en-US"/>
                      <a:t>1,104</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'POPEMP-25'!$C$4:$C$9</c:f>
              <c:numCache>
                <c:formatCode>General</c:formatCode>
                <c:ptCount val="6"/>
                <c:pt idx="0">
                  <c:v>0</c:v>
                </c:pt>
                <c:pt idx="1">
                  <c:v>0</c:v>
                </c:pt>
                <c:pt idx="2">
                  <c:v>0</c:v>
                </c:pt>
                <c:pt idx="3">
                  <c:v>1958.646848638214</c:v>
                </c:pt>
                <c:pt idx="4">
                  <c:v>1103.952085700775</c:v>
                </c:pt>
                <c:pt idx="5">
                  <c:v>0</c:v>
                </c:pt>
              </c:numCache>
            </c:numRef>
          </c:val>
        </c:ser>
        <c:axId val="50250001"/>
        <c:axId val="50250002"/>
      </c:barChart>
      <c:catAx>
        <c:axId val="502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50002"/>
        <c:crosses val="autoZero"/>
        <c:auto val="1"/>
        <c:lblAlgn val="ctr"/>
        <c:lblOffset val="100"/>
      </c:catAx>
      <c:valAx>
        <c:axId val="502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2010</c:v>
          </c:tx>
          <c:spPr>
            <a:solidFill>
              <a:srgbClr val="1174A9"/>
            </a:solidFill>
            <a:ln w="6350">
              <a:solidFill>
                <a:srgbClr val="FFFFFF"/>
              </a:solidFill>
            </a:ln>
          </c:spPr>
          <c:dLbls>
            <c:dLbl>
              <c:idx val="0"/>
              <c:layout/>
              <c:tx>
                <c:rich>
                  <a:bodyPr/>
                  <a:lstStyle/>
                  <a:p>
                    <a:r>
                      <a:rPr lang="en-US"/>
                      <a:t>527</a:t>
                    </a:r>
                  </a:p>
                </c:rich>
              </c:tx>
              <c:showVal val="1"/>
            </c:dLbl>
            <c:dLbl>
              <c:idx val="1"/>
              <c:layout/>
              <c:tx>
                <c:rich>
                  <a:bodyPr/>
                  <a:lstStyle/>
                  <a:p>
                    <a:r>
                      <a:rPr lang="en-US"/>
                      <a:t>8,311</a:t>
                    </a:r>
                  </a:p>
                </c:rich>
              </c:tx>
              <c:showVal val="1"/>
            </c:dLbl>
            <c:dLbl>
              <c:idx val="2"/>
              <c:layout/>
              <c:tx>
                <c:rich>
                  <a:bodyPr/>
                  <a:lstStyle/>
                  <a:p>
                    <a:r>
                      <a:rPr lang="en-US"/>
                      <a:t>559</a:t>
                    </a:r>
                  </a:p>
                </c:rich>
              </c:tx>
              <c:showVal val="1"/>
            </c:dLbl>
            <c:dLbl>
              <c:idx val="3"/>
              <c:layout/>
              <c:tx>
                <c:rich>
                  <a:bodyPr/>
                  <a:lstStyle/>
                  <a:p>
                    <a:r>
                      <a:rPr lang="en-US"/>
                      <a:t>2,589</a:t>
                    </a:r>
                  </a:p>
                </c:rich>
              </c:tx>
              <c:showVal val="1"/>
            </c:dLbl>
            <c:dLbl>
              <c:idx val="4"/>
              <c:layout/>
              <c:tx>
                <c:rich>
                  <a:bodyPr/>
                  <a:lstStyle/>
                  <a:p>
                    <a:r>
                      <a:rPr lang="en-US"/>
                      <a:t>32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'HSG-01'!$B$4:$B$9</c:f>
              <c:numCache>
                <c:formatCode>General</c:formatCode>
                <c:ptCount val="6"/>
                <c:pt idx="0">
                  <c:v>2010</c:v>
                </c:pt>
                <c:pt idx="1">
                  <c:v>527</c:v>
                </c:pt>
                <c:pt idx="2">
                  <c:v>8311</c:v>
                </c:pt>
                <c:pt idx="3">
                  <c:v>559</c:v>
                </c:pt>
                <c:pt idx="4">
                  <c:v>2589</c:v>
                </c:pt>
                <c:pt idx="5">
                  <c:v>32</c:v>
                </c:pt>
              </c:numCache>
            </c:numRef>
          </c:val>
        </c:ser>
        <c:ser>
          <c:idx val="1"/>
          <c:order val="1"/>
          <c:tx>
            <c:v>2020</c:v>
          </c:tx>
          <c:spPr>
            <a:solidFill>
              <a:srgbClr val="71A84F"/>
            </a:solidFill>
            <a:ln w="6350">
              <a:solidFill>
                <a:srgbClr val="FFFFFF"/>
              </a:solidFill>
            </a:ln>
          </c:spPr>
          <c:dLbls>
            <c:dLbl>
              <c:idx val="0"/>
              <c:layout/>
              <c:tx>
                <c:rich>
                  <a:bodyPr/>
                  <a:lstStyle/>
                  <a:p>
                    <a:r>
                      <a:rPr lang="en-US"/>
                      <a:t>540</a:t>
                    </a:r>
                  </a:p>
                </c:rich>
              </c:tx>
              <c:showVal val="1"/>
            </c:dLbl>
            <c:dLbl>
              <c:idx val="1"/>
              <c:layout/>
              <c:tx>
                <c:rich>
                  <a:bodyPr/>
                  <a:lstStyle/>
                  <a:p>
                    <a:r>
                      <a:rPr lang="en-US"/>
                      <a:t>8,394</a:t>
                    </a:r>
                  </a:p>
                </c:rich>
              </c:tx>
              <c:showVal val="1"/>
            </c:dLbl>
            <c:dLbl>
              <c:idx val="2"/>
              <c:layout/>
              <c:tx>
                <c:rich>
                  <a:bodyPr/>
                  <a:lstStyle/>
                  <a:p>
                    <a:r>
                      <a:rPr lang="en-US"/>
                      <a:t>577</a:t>
                    </a:r>
                  </a:p>
                </c:rich>
              </c:tx>
              <c:showVal val="1"/>
            </c:dLbl>
            <c:dLbl>
              <c:idx val="3"/>
              <c:layout/>
              <c:tx>
                <c:rich>
                  <a:bodyPr/>
                  <a:lstStyle/>
                  <a:p>
                    <a:r>
                      <a:rPr lang="en-US"/>
                      <a:t>2,842</a:t>
                    </a:r>
                  </a:p>
                </c:rich>
              </c:tx>
              <c:showVal val="1"/>
            </c:dLbl>
            <c:dLbl>
              <c:idx val="4"/>
              <c:layout/>
              <c:tx>
                <c:rich>
                  <a:bodyPr/>
                  <a:lstStyle/>
                  <a:p>
                    <a:r>
                      <a:rPr lang="en-US"/>
                      <a:t>32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'HSG-01'!$C$4:$C$9</c:f>
              <c:numCache>
                <c:formatCode>General</c:formatCode>
                <c:ptCount val="6"/>
                <c:pt idx="0">
                  <c:v>2020</c:v>
                </c:pt>
                <c:pt idx="1">
                  <c:v>540</c:v>
                </c:pt>
                <c:pt idx="2">
                  <c:v>8394</c:v>
                </c:pt>
                <c:pt idx="3">
                  <c:v>577</c:v>
                </c:pt>
                <c:pt idx="4">
                  <c:v>2842</c:v>
                </c:pt>
                <c:pt idx="5">
                  <c:v>32</c:v>
                </c:pt>
              </c:numCache>
            </c:numRef>
          </c:val>
        </c:ser>
        <c:axId val="50260001"/>
        <c:axId val="50260002"/>
      </c:barChart>
      <c:catAx>
        <c:axId val="502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60002"/>
        <c:crosses val="autoZero"/>
        <c:auto val="1"/>
        <c:lblAlgn val="ctr"/>
        <c:lblOffset val="100"/>
      </c:catAx>
      <c:valAx>
        <c:axId val="502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Occupied Housing Units</c:v>
          </c:tx>
          <c:spPr>
            <a:solidFill>
              <a:srgbClr val="1174A9"/>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95%</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San Carlos</c:v>
                </c:pt>
                <c:pt idx="2">
                  <c:v>San Mateo County</c:v>
                </c:pt>
                <c:pt idx="3">
                  <c:v>Bay Area</c:v>
                </c:pt>
              </c:strCache>
            </c:strRef>
          </c:cat>
          <c:val>
            <c:numRef>
              <c:f>'HSG-02'!$B$4:$B$7</c:f>
              <c:numCache>
                <c:formatCode>General</c:formatCode>
                <c:ptCount val="4"/>
                <c:pt idx="0">
                  <c:v>0</c:v>
                </c:pt>
                <c:pt idx="1">
                  <c:v>11223</c:v>
                </c:pt>
                <c:pt idx="2">
                  <c:v>263543</c:v>
                </c:pt>
                <c:pt idx="3">
                  <c:v>2731434</c:v>
                </c:pt>
              </c:numCache>
            </c:numRef>
          </c:val>
        </c:ser>
        <c:ser>
          <c:idx val="1"/>
          <c:order val="1"/>
          <c:tx>
            <c:v>Vacant Housing Units</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San Carlos</c:v>
                </c:pt>
                <c:pt idx="2">
                  <c:v>San Mateo County</c:v>
                </c:pt>
                <c:pt idx="3">
                  <c:v>Bay Area</c:v>
                </c:pt>
              </c:strCache>
            </c:strRef>
          </c:cat>
          <c:val>
            <c:numRef>
              <c:f>'HSG-02'!$C$4:$C$7</c:f>
              <c:numCache>
                <c:formatCode>General</c:formatCode>
                <c:ptCount val="4"/>
                <c:pt idx="0">
                  <c:v>0</c:v>
                </c:pt>
                <c:pt idx="1">
                  <c:v>466</c:v>
                </c:pt>
                <c:pt idx="2">
                  <c:v>14230</c:v>
                </c:pt>
                <c:pt idx="3">
                  <c:v>172660</c:v>
                </c:pt>
              </c:numCache>
            </c:numRef>
          </c:val>
        </c:ser>
        <c:overlap val="100"/>
        <c:axId val="50270001"/>
        <c:axId val="50270002"/>
      </c:barChart>
      <c:catAx>
        <c:axId val="502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70002"/>
        <c:crosses val="autoZero"/>
        <c:auto val="1"/>
        <c:lblAlgn val="ctr"/>
        <c:lblOffset val="100"/>
      </c:catAx>
      <c:valAx>
        <c:axId val="502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For Rent</c:v>
          </c:tx>
          <c:spPr>
            <a:solidFill>
              <a:srgbClr val="1174A9"/>
            </a:solidFill>
            <a:ln w="6350">
              <a:solidFill>
                <a:srgbClr val="FFFFFF"/>
              </a:solidFill>
            </a:ln>
          </c:spPr>
          <c:dLbls>
            <c:dLbl>
              <c:idx val="0"/>
              <c:layout/>
              <c:tx>
                <c:rich>
                  <a:bodyPr/>
                  <a:lstStyle/>
                  <a:p>
                    <a:r>
                      <a:rPr lang="en-US"/>
                      <a:t>32%</a:t>
                    </a:r>
                  </a:p>
                </c:rich>
              </c:tx>
              <c:dLblPos val="ctr"/>
              <c:showVal val="1"/>
            </c:dLbl>
            <c:dLbl>
              <c:idx val="1"/>
              <c:layout/>
              <c:tx>
                <c:rich>
                  <a:bodyPr/>
                  <a:lstStyle/>
                  <a:p>
                    <a:r>
                      <a:rPr lang="en-US"/>
                      <a:t>31%</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San Carlos</c:v>
                </c:pt>
                <c:pt idx="2">
                  <c:v>San Mateo County</c:v>
                </c:pt>
                <c:pt idx="3">
                  <c:v>Bay Area</c:v>
                </c:pt>
              </c:strCache>
            </c:strRef>
          </c:cat>
          <c:val>
            <c:numRef>
              <c:f>'HSG-03'!$B$4:$B$7</c:f>
              <c:numCache>
                <c:formatCode>General</c:formatCode>
                <c:ptCount val="4"/>
                <c:pt idx="0">
                  <c:v>0</c:v>
                </c:pt>
                <c:pt idx="1">
                  <c:v>147</c:v>
                </c:pt>
                <c:pt idx="2">
                  <c:v>4347</c:v>
                </c:pt>
                <c:pt idx="3">
                  <c:v>41117</c:v>
                </c:pt>
              </c:numCache>
            </c:numRef>
          </c:val>
        </c:ser>
        <c:ser>
          <c:idx val="1"/>
          <c:order val="1"/>
          <c:tx>
            <c:v>For Sale</c:v>
          </c:tx>
          <c:spPr>
            <a:solidFill>
              <a:srgbClr val="71A84F"/>
            </a:solidFill>
            <a:ln w="6350">
              <a:solidFill>
                <a:srgbClr val="FFFFFF"/>
              </a:solidFill>
            </a:ln>
          </c:spPr>
          <c:dLbls>
            <c:dLbl>
              <c:idx val="0"/>
              <c:delete val="1"/>
            </c:dLbl>
            <c:dLbl>
              <c:idx val="1"/>
              <c:layout/>
              <c:tx>
                <c:rich>
                  <a:bodyPr/>
                  <a:lstStyle/>
                  <a:p>
                    <a:r>
                      <a:rPr lang="en-US"/>
                      <a:t>7%</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San Carlos</c:v>
                </c:pt>
                <c:pt idx="2">
                  <c:v>San Mateo County</c:v>
                </c:pt>
                <c:pt idx="3">
                  <c:v>Bay Area</c:v>
                </c:pt>
              </c:strCache>
            </c:strRef>
          </c:cat>
          <c:val>
            <c:numRef>
              <c:f>'HSG-03'!$C$4:$C$7</c:f>
              <c:numCache>
                <c:formatCode>General</c:formatCode>
                <c:ptCount val="4"/>
                <c:pt idx="0">
                  <c:v>0</c:v>
                </c:pt>
                <c:pt idx="1">
                  <c:v>10</c:v>
                </c:pt>
                <c:pt idx="2">
                  <c:v>1017</c:v>
                </c:pt>
                <c:pt idx="3">
                  <c:v>10057</c:v>
                </c:pt>
              </c:numCache>
            </c:numRef>
          </c:val>
        </c:ser>
        <c:ser>
          <c:idx val="2"/>
          <c:order val="2"/>
          <c:tx>
            <c:v>For Seasonal, Recreational, Or Occasional Use</c:v>
          </c:tx>
          <c:spPr>
            <a:solidFill>
              <a:srgbClr val="009192"/>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23%</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San Carlos</c:v>
                </c:pt>
                <c:pt idx="2">
                  <c:v>San Mateo County</c:v>
                </c:pt>
                <c:pt idx="3">
                  <c:v>Bay Area</c:v>
                </c:pt>
              </c:strCache>
            </c:strRef>
          </c:cat>
          <c:val>
            <c:numRef>
              <c:f>'HSG-03'!$D$4:$D$7</c:f>
              <c:numCache>
                <c:formatCode>General</c:formatCode>
                <c:ptCount val="4"/>
                <c:pt idx="0">
                  <c:v>0</c:v>
                </c:pt>
                <c:pt idx="1">
                  <c:v>50</c:v>
                </c:pt>
                <c:pt idx="2">
                  <c:v>3249</c:v>
                </c:pt>
                <c:pt idx="3">
                  <c:v>37301</c:v>
                </c:pt>
              </c:numCache>
            </c:numRef>
          </c:val>
        </c:ser>
        <c:ser>
          <c:idx val="3"/>
          <c:order val="3"/>
          <c:tx>
            <c:v>Other Vacant</c:v>
          </c:tx>
          <c:spPr>
            <a:solidFill>
              <a:srgbClr val="FEB446"/>
            </a:solidFill>
            <a:ln w="6350">
              <a:solidFill>
                <a:srgbClr val="FFFFFF"/>
              </a:solidFill>
            </a:ln>
          </c:spPr>
          <c:dLbls>
            <c:dLbl>
              <c:idx val="0"/>
              <c:layout/>
              <c:tx>
                <c:rich>
                  <a:bodyPr/>
                  <a:lstStyle/>
                  <a:p>
                    <a:r>
                      <a:rPr lang="en-US"/>
                      <a:t>48%</a:t>
                    </a:r>
                  </a:p>
                </c:rich>
              </c:tx>
              <c:dLblPos val="ctr"/>
              <c:showVal val="1"/>
            </c:dLbl>
            <c:dLbl>
              <c:idx val="1"/>
              <c:layout/>
              <c:tx>
                <c:rich>
                  <a:bodyPr/>
                  <a:lstStyle/>
                  <a:p>
                    <a:r>
                      <a:rPr lang="en-US"/>
                      <a:t>28%</a:t>
                    </a:r>
                  </a:p>
                </c:rich>
              </c:tx>
              <c:dLblPos val="ctr"/>
              <c:showVal val="1"/>
            </c:dLbl>
            <c:dLbl>
              <c:idx val="2"/>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San Carlos</c:v>
                </c:pt>
                <c:pt idx="2">
                  <c:v>San Mateo County</c:v>
                </c:pt>
                <c:pt idx="3">
                  <c:v>Bay Area</c:v>
                </c:pt>
              </c:strCache>
            </c:strRef>
          </c:cat>
          <c:val>
            <c:numRef>
              <c:f>'HSG-03'!$E$4:$E$7</c:f>
              <c:numCache>
                <c:formatCode>General</c:formatCode>
                <c:ptCount val="4"/>
                <c:pt idx="0">
                  <c:v>0</c:v>
                </c:pt>
                <c:pt idx="1">
                  <c:v>224</c:v>
                </c:pt>
                <c:pt idx="2">
                  <c:v>3968</c:v>
                </c:pt>
                <c:pt idx="3">
                  <c:v>61722</c:v>
                </c:pt>
              </c:numCache>
            </c:numRef>
          </c:val>
        </c:ser>
        <c:ser>
          <c:idx val="4"/>
          <c:order val="4"/>
          <c:tx>
            <c:v>Rented, Not Occupied</c:v>
          </c:tx>
          <c:spPr>
            <a:solidFill>
              <a:srgbClr val="062F87"/>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San Carlos</c:v>
                </c:pt>
                <c:pt idx="2">
                  <c:v>San Mateo County</c:v>
                </c:pt>
                <c:pt idx="3">
                  <c:v>Bay Area</c:v>
                </c:pt>
              </c:strCache>
            </c:strRef>
          </c:cat>
          <c:val>
            <c:numRef>
              <c:f>'HSG-03'!$F$4:$F$7</c:f>
              <c:numCache>
                <c:formatCode>General</c:formatCode>
                <c:ptCount val="4"/>
                <c:pt idx="0">
                  <c:v>0</c:v>
                </c:pt>
                <c:pt idx="1">
                  <c:v>0</c:v>
                </c:pt>
                <c:pt idx="2">
                  <c:v>824</c:v>
                </c:pt>
                <c:pt idx="3">
                  <c:v>10647</c:v>
                </c:pt>
              </c:numCache>
            </c:numRef>
          </c:val>
        </c:ser>
        <c:ser>
          <c:idx val="5"/>
          <c:order val="5"/>
          <c:tx>
            <c:v>Sold, Not Occupied</c:v>
          </c:tx>
          <c:spPr>
            <a:solidFill>
              <a:srgbClr val="00773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San Carlos</c:v>
                </c:pt>
                <c:pt idx="2">
                  <c:v>San Mateo County</c:v>
                </c:pt>
                <c:pt idx="3">
                  <c:v>Bay Area</c:v>
                </c:pt>
              </c:strCache>
            </c:strRef>
          </c:cat>
          <c:val>
            <c:numRef>
              <c:f>'HSG-03'!$G$4:$G$7</c:f>
              <c:numCache>
                <c:formatCode>General</c:formatCode>
                <c:ptCount val="4"/>
                <c:pt idx="0">
                  <c:v>0</c:v>
                </c:pt>
                <c:pt idx="1">
                  <c:v>35</c:v>
                </c:pt>
                <c:pt idx="2">
                  <c:v>825</c:v>
                </c:pt>
                <c:pt idx="3">
                  <c:v>11816</c:v>
                </c:pt>
              </c:numCache>
            </c:numRef>
          </c:val>
        </c:ser>
        <c:overlap val="100"/>
        <c:axId val="50280001"/>
        <c:axId val="50280002"/>
      </c:barChart>
      <c:catAx>
        <c:axId val="502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80002"/>
        <c:crosses val="autoZero"/>
        <c:auto val="1"/>
        <c:lblAlgn val="ctr"/>
        <c:lblOffset val="100"/>
      </c:catAx>
      <c:valAx>
        <c:axId val="502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Vacant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'HSG-04'!$A$5:$A$10</c:f>
              <c:strCache>
                <c:ptCount val="6"/>
                <c:pt idx="0">
                  <c:v>Built 1940 To 1959</c:v>
                </c:pt>
                <c:pt idx="1">
                  <c:v>Built 1960 To 1979</c:v>
                </c:pt>
                <c:pt idx="2">
                  <c:v>Built 1980 To 1999</c:v>
                </c:pt>
                <c:pt idx="3">
                  <c:v>Built 1939 Or Earlier</c:v>
                </c:pt>
                <c:pt idx="4">
                  <c:v>Built 2000 To 2009</c:v>
                </c:pt>
                <c:pt idx="5">
                  <c:v>Built 2010 Or Later</c:v>
                </c:pt>
              </c:strCache>
            </c:strRef>
          </c:cat>
          <c:val>
            <c:numRef>
              <c:f>'HSG-04'!$B$5:$B$10</c:f>
              <c:numCache>
                <c:formatCode>General</c:formatCode>
                <c:ptCount val="6"/>
                <c:pt idx="0">
                  <c:v>4936</c:v>
                </c:pt>
                <c:pt idx="1">
                  <c:v>3575</c:v>
                </c:pt>
                <c:pt idx="2">
                  <c:v>1540</c:v>
                </c:pt>
                <c:pt idx="3">
                  <c:v>1020</c:v>
                </c:pt>
                <c:pt idx="4">
                  <c:v>491</c:v>
                </c:pt>
                <c:pt idx="5">
                  <c:v>127</c:v>
                </c:pt>
              </c:numCache>
            </c:numRef>
          </c:val>
        </c:ser>
        <c:overlap val="100"/>
        <c:axId val="50290001"/>
        <c:axId val="50290002"/>
      </c:barChart>
      <c:catAx>
        <c:axId val="502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90002"/>
        <c:crosses val="autoZero"/>
        <c:auto val="1"/>
        <c:lblAlgn val="ctr"/>
        <c:lblOffset val="100"/>
      </c:catAx>
      <c:valAx>
        <c:axId val="502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9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San Carlos</c:v>
                </c:pt>
                <c:pt idx="2">
                  <c:v>San Mateo County</c:v>
                </c:pt>
                <c:pt idx="3">
                  <c:v>Bay Area</c:v>
                </c:pt>
              </c:strCache>
            </c:strRef>
          </c:cat>
          <c:val>
            <c:numRef>
              <c:f>'POPEMP-03'!$B$4:$B$7</c:f>
              <c:numCache>
                <c:formatCode>General</c:formatCode>
                <c:ptCount val="4"/>
                <c:pt idx="0">
                  <c:v>0</c:v>
                </c:pt>
                <c:pt idx="1">
                  <c:v>2</c:v>
                </c:pt>
                <c:pt idx="2">
                  <c:v>1158</c:v>
                </c:pt>
                <c:pt idx="3">
                  <c:v>18088</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30%</a:t>
                    </a:r>
                  </a:p>
                </c:rich>
              </c:tx>
              <c:dLblPos val="ctr"/>
              <c:showVal val="1"/>
            </c:dLbl>
            <c:dLbl>
              <c:idx val="2"/>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San Carlos</c:v>
                </c:pt>
                <c:pt idx="2">
                  <c:v>San Mateo County</c:v>
                </c:pt>
                <c:pt idx="3">
                  <c:v>Bay Area</c:v>
                </c:pt>
              </c:strCache>
            </c:strRef>
          </c:cat>
          <c:val>
            <c:numRef>
              <c:f>'POPEMP-03'!$C$4:$C$7</c:f>
              <c:numCache>
                <c:formatCode>General</c:formatCode>
                <c:ptCount val="4"/>
                <c:pt idx="0">
                  <c:v>0</c:v>
                </c:pt>
                <c:pt idx="1">
                  <c:v>4887</c:v>
                </c:pt>
                <c:pt idx="2">
                  <c:v>227379</c:v>
                </c:pt>
                <c:pt idx="3">
                  <c:v>2055319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San Carlos</c:v>
                </c:pt>
                <c:pt idx="2">
                  <c:v>San Mateo County</c:v>
                </c:pt>
                <c:pt idx="3">
                  <c:v>Bay Area</c:v>
                </c:pt>
              </c:strCache>
            </c:strRef>
          </c:cat>
          <c:val>
            <c:numRef>
              <c:f>'POPEMP-03'!$D$4:$D$7</c:f>
              <c:numCache>
                <c:formatCode>General</c:formatCode>
                <c:ptCount val="4"/>
                <c:pt idx="0">
                  <c:v>0</c:v>
                </c:pt>
                <c:pt idx="1">
                  <c:v>206</c:v>
                </c:pt>
                <c:pt idx="2">
                  <c:v>16718</c:v>
                </c:pt>
                <c:pt idx="3">
                  <c:v>448177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39%</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San Carlos</c:v>
                </c:pt>
                <c:pt idx="2">
                  <c:v>San Mateo County</c:v>
                </c:pt>
                <c:pt idx="3">
                  <c:v>Bay Area</c:v>
                </c:pt>
              </c:strCache>
            </c:strRef>
          </c:cat>
          <c:val>
            <c:numRef>
              <c:f>'POPEMP-03'!$E$4:$E$7</c:f>
              <c:numCache>
                <c:formatCode>General</c:formatCode>
                <c:ptCount val="4"/>
                <c:pt idx="0">
                  <c:v>0</c:v>
                </c:pt>
                <c:pt idx="1">
                  <c:v>20466</c:v>
                </c:pt>
                <c:pt idx="2">
                  <c:v>301123</c:v>
                </c:pt>
                <c:pt idx="3">
                  <c:v>3026740</c:v>
                </c:pt>
              </c:numCache>
            </c:numRef>
          </c:val>
        </c:ser>
        <c:ser>
          <c:idx val="4"/>
          <c:order val="4"/>
          <c:tx>
            <c:v>Other Race or Multiple Races, Non-Hispanic</c:v>
          </c:tx>
          <c:spPr>
            <a:solidFill>
              <a:srgbClr val="062F87"/>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4%</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San Carlos</c:v>
                </c:pt>
                <c:pt idx="2">
                  <c:v>San Mateo County</c:v>
                </c:pt>
                <c:pt idx="3">
                  <c:v>Bay Area</c:v>
                </c:pt>
              </c:strCache>
            </c:strRef>
          </c:cat>
          <c:val>
            <c:numRef>
              <c:f>'POPEMP-03'!$F$4:$F$7</c:f>
              <c:numCache>
                <c:formatCode>General</c:formatCode>
                <c:ptCount val="4"/>
                <c:pt idx="0">
                  <c:v>0</c:v>
                </c:pt>
                <c:pt idx="1">
                  <c:v>1841</c:v>
                </c:pt>
                <c:pt idx="2">
                  <c:v>33797</c:v>
                </c:pt>
                <c:pt idx="3">
                  <c:v>347336</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24%</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San Carlos</c:v>
                </c:pt>
                <c:pt idx="2">
                  <c:v>San Mateo County</c:v>
                </c:pt>
                <c:pt idx="3">
                  <c:v>Bay Area</c:v>
                </c:pt>
              </c:strCache>
            </c:strRef>
          </c:cat>
          <c:val>
            <c:numRef>
              <c:f>'POPEMP-03'!$G$4:$G$7</c:f>
              <c:numCache>
                <c:formatCode>General</c:formatCode>
                <c:ptCount val="4"/>
                <c:pt idx="0">
                  <c:v>0</c:v>
                </c:pt>
                <c:pt idx="1">
                  <c:v>2752</c:v>
                </c:pt>
                <c:pt idx="2">
                  <c:v>187248</c:v>
                </c:pt>
                <c:pt idx="3">
                  <c:v>1814366</c:v>
                </c:pt>
              </c:numCache>
            </c:numRef>
          </c:val>
        </c:ser>
        <c:overlap val="100"/>
        <c:axId val="50030001"/>
        <c:axId val="50030002"/>
      </c:barChart>
      <c:catAx>
        <c:axId val="500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30002"/>
        <c:crosses val="autoZero"/>
        <c:auto val="1"/>
        <c:lblAlgn val="ctr"/>
        <c:lblOffset val="100"/>
      </c:catAx>
      <c:valAx>
        <c:axId val="500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0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22</a:t>
                    </a:r>
                  </a:p>
                </c:rich>
              </c:tx>
              <c:showVal val="1"/>
            </c:dLbl>
            <c:dLbl>
              <c:idx val="1"/>
              <c:layout/>
              <c:tx>
                <c:rich>
                  <a:bodyPr/>
                  <a:lstStyle/>
                  <a:p>
                    <a:r>
                      <a:rPr lang="en-US"/>
                      <a:t>57</a:t>
                    </a:r>
                  </a:p>
                </c:rich>
              </c:tx>
              <c:showVal val="1"/>
            </c:dLbl>
            <c:dLbl>
              <c:idx val="2"/>
              <c:layout/>
              <c:tx>
                <c:rich>
                  <a:bodyPr/>
                  <a:lstStyle/>
                  <a:p>
                    <a:r>
                      <a:rPr lang="en-US"/>
                      <a:t>1,750</a:t>
                    </a:r>
                  </a:p>
                </c:rich>
              </c:tx>
              <c:showVal val="1"/>
            </c:dLbl>
            <c:dLbl>
              <c:idx val="3"/>
              <c:layout/>
              <c:tx>
                <c:rich>
                  <a:bodyPr/>
                  <a:lstStyle/>
                  <a:p>
                    <a:r>
                      <a:rPr lang="en-US"/>
                      <a:t>5,766</a:t>
                    </a:r>
                  </a:p>
                </c:rich>
              </c:tx>
              <c:showVal val="1"/>
            </c:dLbl>
            <c:dLbl>
              <c:idx val="4"/>
              <c:layout/>
              <c:tx>
                <c:rich>
                  <a:bodyPr/>
                  <a:lstStyle/>
                  <a:p>
                    <a:r>
                      <a:rPr lang="en-US"/>
                      <a:t>525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'HSG-05'!$B$4:$B$9</c:f>
              <c:numCache>
                <c:formatCode>General</c:formatCode>
                <c:ptCount val="6"/>
                <c:pt idx="0">
                  <c:v>0</c:v>
                </c:pt>
                <c:pt idx="1">
                  <c:v>22</c:v>
                </c:pt>
                <c:pt idx="2">
                  <c:v>57</c:v>
                </c:pt>
                <c:pt idx="3">
                  <c:v>1750</c:v>
                </c:pt>
                <c:pt idx="4">
                  <c:v>5766</c:v>
                </c:pt>
                <c:pt idx="5">
                  <c:v>525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241</a:t>
                    </a:r>
                  </a:p>
                </c:rich>
              </c:tx>
              <c:showVal val="1"/>
            </c:dLbl>
            <c:dLbl>
              <c:idx val="1"/>
              <c:layout/>
              <c:tx>
                <c:rich>
                  <a:bodyPr/>
                  <a:lstStyle/>
                  <a:p>
                    <a:r>
                      <a:rPr lang="en-US"/>
                      <a:t>896</a:t>
                    </a:r>
                  </a:p>
                </c:rich>
              </c:tx>
              <c:showVal val="1"/>
            </c:dLbl>
            <c:dLbl>
              <c:idx val="2"/>
              <c:layout/>
              <c:tx>
                <c:rich>
                  <a:bodyPr/>
                  <a:lstStyle/>
                  <a:p>
                    <a:r>
                      <a:rPr lang="en-US"/>
                      <a:t>1,352</a:t>
                    </a:r>
                  </a:p>
                </c:rich>
              </c:tx>
              <c:showVal val="1"/>
            </c:dLbl>
            <c:dLbl>
              <c:idx val="3"/>
              <c:layout/>
              <c:tx>
                <c:rich>
                  <a:bodyPr/>
                  <a:lstStyle/>
                  <a:p>
                    <a:r>
                      <a:rPr lang="en-US"/>
                      <a:t>587</a:t>
                    </a:r>
                  </a:p>
                </c:rich>
              </c:tx>
              <c:showVal val="1"/>
            </c:dLbl>
            <c:dLbl>
              <c:idx val="4"/>
              <c:layout/>
              <c:tx>
                <c:rich>
                  <a:bodyPr/>
                  <a:lstStyle/>
                  <a:p>
                    <a:r>
                      <a:rPr lang="en-US"/>
                      <a:t>27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'HSG-05'!$C$4:$C$9</c:f>
              <c:numCache>
                <c:formatCode>General</c:formatCode>
                <c:ptCount val="6"/>
                <c:pt idx="0">
                  <c:v>0</c:v>
                </c:pt>
                <c:pt idx="1">
                  <c:v>241</c:v>
                </c:pt>
                <c:pt idx="2">
                  <c:v>896</c:v>
                </c:pt>
                <c:pt idx="3">
                  <c:v>1352</c:v>
                </c:pt>
                <c:pt idx="4">
                  <c:v>587</c:v>
                </c:pt>
                <c:pt idx="5">
                  <c:v>27</c:v>
                </c:pt>
              </c:numCache>
            </c:numRef>
          </c:val>
        </c:ser>
        <c:axId val="50300001"/>
        <c:axId val="50300002"/>
      </c:barChart>
      <c:catAx>
        <c:axId val="503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00002"/>
        <c:crosses val="autoZero"/>
        <c:auto val="1"/>
        <c:lblAlgn val="ctr"/>
        <c:lblOffset val="100"/>
      </c:catAx>
      <c:valAx>
        <c:axId val="503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0" sourceLinked="0"/>
        <c:tickLblPos val="low"/>
        <c:txPr>
          <a:bodyPr/>
          <a:lstStyle/>
          <a:p>
            <a:pPr>
              <a:defRPr sz="1100" b="0" baseline="0">
                <a:solidFill>
                  <a:srgbClr val="000000"/>
                </a:solidFill>
                <a:latin typeface="Century Gothic"/>
              </a:defRPr>
            </a:pPr>
            <a:endParaRPr lang="en-US"/>
          </a:p>
        </c:txPr>
        <c:crossAx val="503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c:v>
          </c:tx>
          <c:spPr>
            <a:solidFill>
              <a:srgbClr val="1174A9"/>
            </a:solidFill>
            <a:ln w="6350">
              <a:solidFill>
                <a:srgbClr val="FFFFFF"/>
              </a:solidFill>
            </a:ln>
          </c:spPr>
          <c:dLbls>
            <c:dLbl>
              <c:idx val="0"/>
              <c:layout/>
              <c:tx>
                <c:rich>
                  <a:bodyPr/>
                  <a:lstStyle/>
                  <a:p>
                    <a:r>
                      <a:rPr lang="en-US"/>
                      <a:t>0%</a:t>
                    </a:r>
                  </a:p>
                </c:rich>
              </c:tx>
              <c:showVal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'HSG-06'!$B$4:$B$6</c:f>
              <c:numCache>
                <c:formatCode>General</c:formatCode>
                <c:ptCount val="3"/>
                <c:pt idx="0">
                  <c:v>0</c:v>
                </c:pt>
                <c:pt idx="1">
                  <c:v>0.001600985221674877</c:v>
                </c:pt>
                <c:pt idx="2">
                  <c:v>0</c:v>
                </c:pt>
              </c:numCache>
            </c:numRef>
          </c:val>
        </c:ser>
        <c:ser>
          <c:idx val="1"/>
          <c:order val="1"/>
          <c:tx>
            <c:v>Renter</c:v>
          </c:tx>
          <c:spPr>
            <a:solidFill>
              <a:srgbClr val="71A84F"/>
            </a:solidFill>
            <a:ln w="6350">
              <a:solidFill>
                <a:srgbClr val="FFFFFF"/>
              </a:solidFill>
            </a:ln>
          </c:spPr>
          <c:dLbls>
            <c:dLbl>
              <c:idx val="0"/>
              <c:layout/>
              <c:tx>
                <c:rich>
                  <a:bodyPr/>
                  <a:lstStyle/>
                  <a:p>
                    <a:r>
                      <a:rPr lang="en-US"/>
                      <a:t>3%</a:t>
                    </a:r>
                  </a:p>
                </c:rich>
              </c:tx>
              <c:showVal val="1"/>
            </c:dLbl>
            <c:dLbl>
              <c:idx val="1"/>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'HSG-06'!$C$4:$C$6</c:f>
              <c:numCache>
                <c:formatCode>General</c:formatCode>
                <c:ptCount val="3"/>
                <c:pt idx="0">
                  <c:v>0</c:v>
                </c:pt>
                <c:pt idx="1">
                  <c:v>0.02900418949403803</c:v>
                </c:pt>
                <c:pt idx="2">
                  <c:v>0.007412181759587496</c:v>
                </c:pt>
              </c:numCache>
            </c:numRef>
          </c:val>
        </c:ser>
        <c:axId val="50310001"/>
        <c:axId val="50310002"/>
      </c:barChart>
      <c:catAx>
        <c:axId val="503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10002"/>
        <c:crosses val="autoZero"/>
        <c:auto val="1"/>
        <c:lblAlgn val="ctr"/>
        <c:lblOffset val="100"/>
      </c:catAx>
      <c:valAx>
        <c:axId val="503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Units Lacking Amenity</a:t>
                </a:r>
              </a:p>
            </c:rich>
          </c:tx>
          <c:layout/>
        </c:title>
        <c:numFmt formatCode="0.0%" sourceLinked="0"/>
        <c:tickLblPos val="low"/>
        <c:txPr>
          <a:bodyPr/>
          <a:lstStyle/>
          <a:p>
            <a:pPr>
              <a:defRPr sz="1100" b="0" baseline="0">
                <a:solidFill>
                  <a:srgbClr val="000000"/>
                </a:solidFill>
                <a:latin typeface="Century Gothic"/>
              </a:defRPr>
            </a:pPr>
            <a:endParaRPr lang="en-US"/>
          </a:p>
        </c:txPr>
        <c:crossAx val="503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Units Valued Less than $250k</c:v>
          </c:tx>
          <c:spPr>
            <a:solidFill>
              <a:srgbClr val="1174A9"/>
            </a:solidFill>
            <a:ln w="6350">
              <a:solidFill>
                <a:srgbClr val="FFFFFF"/>
              </a:solidFill>
            </a:ln>
          </c:spPr>
          <c:dLbls>
            <c:dLbl>
              <c:idx val="0"/>
              <c:layout/>
              <c:tx>
                <c:rich>
                  <a:bodyPr/>
                  <a:lstStyle/>
                  <a:p>
                    <a:r>
                      <a:rPr lang="en-US"/>
                      <a:t>2%</a:t>
                    </a:r>
                  </a:p>
                </c:rich>
              </c:tx>
              <c:dLblPos val="ctr"/>
              <c:showVal val="1"/>
            </c:dLbl>
            <c:dLbl>
              <c:idx val="1"/>
              <c:layout/>
              <c:tx>
                <c:rich>
                  <a:bodyPr/>
                  <a:lstStyle/>
                  <a:p>
                    <a:r>
                      <a:rPr lang="en-US"/>
                      <a:t>3%</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San Carlos</c:v>
                </c:pt>
                <c:pt idx="2">
                  <c:v>San Mateo County</c:v>
                </c:pt>
                <c:pt idx="3">
                  <c:v>Bay Area</c:v>
                </c:pt>
              </c:strCache>
            </c:strRef>
          </c:cat>
          <c:val>
            <c:numRef>
              <c:f>'HSG-07'!$B$4:$B$7</c:f>
              <c:numCache>
                <c:formatCode>General</c:formatCode>
                <c:ptCount val="4"/>
                <c:pt idx="0">
                  <c:v>0</c:v>
                </c:pt>
                <c:pt idx="1">
                  <c:v>0.02130541871921182</c:v>
                </c:pt>
                <c:pt idx="2">
                  <c:v>0.03277975060393711</c:v>
                </c:pt>
                <c:pt idx="3">
                  <c:v>0.0610187636059806</c:v>
                </c:pt>
              </c:numCache>
            </c:numRef>
          </c:val>
        </c:ser>
        <c:ser>
          <c:idx val="1"/>
          <c:order val="1"/>
          <c:tx>
            <c:v>Units Valued $250k-$500k</c:v>
          </c:tx>
          <c:spPr>
            <a:solidFill>
              <a:srgbClr val="71A84F"/>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4%</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San Carlos</c:v>
                </c:pt>
                <c:pt idx="2">
                  <c:v>San Mateo County</c:v>
                </c:pt>
                <c:pt idx="3">
                  <c:v>Bay Area</c:v>
                </c:pt>
              </c:strCache>
            </c:strRef>
          </c:cat>
          <c:val>
            <c:numRef>
              <c:f>'HSG-07'!$C$4:$C$7</c:f>
              <c:numCache>
                <c:formatCode>General</c:formatCode>
                <c:ptCount val="4"/>
                <c:pt idx="0">
                  <c:v>0</c:v>
                </c:pt>
                <c:pt idx="1">
                  <c:v>0.009729064039408868</c:v>
                </c:pt>
                <c:pt idx="2">
                  <c:v>0.04040544205672909</c:v>
                </c:pt>
                <c:pt idx="3">
                  <c:v>0.1626274923219024</c:v>
                </c:pt>
              </c:numCache>
            </c:numRef>
          </c:val>
        </c:ser>
        <c:ser>
          <c:idx val="2"/>
          <c:order val="2"/>
          <c:tx>
            <c:v>Units Valued $500k-$750k</c:v>
          </c:tx>
          <c:spPr>
            <a:solidFill>
              <a:srgbClr val="009192"/>
            </a:solidFill>
            <a:ln w="6350">
              <a:solidFill>
                <a:srgbClr val="FFFFFF"/>
              </a:solidFill>
            </a:ln>
          </c:spPr>
          <c:dLbls>
            <c:dLbl>
              <c:idx val="0"/>
              <c:layout/>
              <c:tx>
                <c:rich>
                  <a:bodyPr/>
                  <a:lstStyle/>
                  <a:p>
                    <a:r>
                      <a:rPr lang="en-US"/>
                      <a:t>2%</a:t>
                    </a:r>
                  </a:p>
                </c:rich>
              </c:tx>
              <c:dLblPos val="ctr"/>
              <c:showVal val="1"/>
            </c:dLbl>
            <c:dLbl>
              <c:idx val="1"/>
              <c:layout/>
              <c:tx>
                <c:rich>
                  <a:bodyPr/>
                  <a:lstStyle/>
                  <a:p>
                    <a:r>
                      <a:rPr lang="en-US"/>
                      <a:t>14%</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San Carlos</c:v>
                </c:pt>
                <c:pt idx="2">
                  <c:v>San Mateo County</c:v>
                </c:pt>
                <c:pt idx="3">
                  <c:v>Bay Area</c:v>
                </c:pt>
              </c:strCache>
            </c:strRef>
          </c:cat>
          <c:val>
            <c:numRef>
              <c:f>'HSG-07'!$D$4:$D$7</c:f>
              <c:numCache>
                <c:formatCode>General</c:formatCode>
                <c:ptCount val="4"/>
                <c:pt idx="0">
                  <c:v>0</c:v>
                </c:pt>
                <c:pt idx="1">
                  <c:v>0.01798029556650246</c:v>
                </c:pt>
                <c:pt idx="2">
                  <c:v>0.1404666241965902</c:v>
                </c:pt>
                <c:pt idx="3">
                  <c:v>0.2252592275882777</c:v>
                </c:pt>
              </c:numCache>
            </c:numRef>
          </c:val>
        </c:ser>
        <c:ser>
          <c:idx val="3"/>
          <c:order val="3"/>
          <c:tx>
            <c:v>Units Valued $750k-$1M</c:v>
          </c:tx>
          <c:spPr>
            <a:solidFill>
              <a:srgbClr val="FEB446"/>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23%</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San Carlos</c:v>
                </c:pt>
                <c:pt idx="2">
                  <c:v>San Mateo County</c:v>
                </c:pt>
                <c:pt idx="3">
                  <c:v>Bay Area</c:v>
                </c:pt>
              </c:strCache>
            </c:strRef>
          </c:cat>
          <c:val>
            <c:numRef>
              <c:f>'HSG-07'!$E$4:$E$7</c:f>
              <c:numCache>
                <c:formatCode>General</c:formatCode>
                <c:ptCount val="4"/>
                <c:pt idx="0">
                  <c:v>0</c:v>
                </c:pt>
                <c:pt idx="1">
                  <c:v>0.1109605911330049</c:v>
                </c:pt>
                <c:pt idx="2">
                  <c:v>0.2280643106286623</c:v>
                </c:pt>
                <c:pt idx="3">
                  <c:v>0.2008472833732061</c:v>
                </c:pt>
              </c:numCache>
            </c:numRef>
          </c:val>
        </c:ser>
        <c:ser>
          <c:idx val="4"/>
          <c:order val="4"/>
          <c:tx>
            <c:v>Units Valued $1M-$1.5M</c:v>
          </c:tx>
          <c:spPr>
            <a:solidFill>
              <a:srgbClr val="062F87"/>
            </a:solidFill>
            <a:ln w="6350">
              <a:solidFill>
                <a:srgbClr val="FFFFFF"/>
              </a:solidFill>
            </a:ln>
          </c:spPr>
          <c:dLbls>
            <c:dLbl>
              <c:idx val="0"/>
              <c:layout/>
              <c:tx>
                <c:rich>
                  <a:bodyPr/>
                  <a:lstStyle/>
                  <a:p>
                    <a:r>
                      <a:rPr lang="en-US"/>
                      <a:t>25%</a:t>
                    </a:r>
                  </a:p>
                </c:rich>
              </c:tx>
              <c:dLblPos val="ctr"/>
              <c:showVal val="1"/>
            </c:dLbl>
            <c:dLbl>
              <c:idx val="1"/>
              <c:layout/>
              <c:tx>
                <c:rich>
                  <a:bodyPr/>
                  <a:lstStyle/>
                  <a:p>
                    <a:r>
                      <a:rPr lang="en-US"/>
                      <a:t>23%</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San Carlos</c:v>
                </c:pt>
                <c:pt idx="2">
                  <c:v>San Mateo County</c:v>
                </c:pt>
                <c:pt idx="3">
                  <c:v>Bay Area</c:v>
                </c:pt>
              </c:strCache>
            </c:strRef>
          </c:cat>
          <c:val>
            <c:numRef>
              <c:f>'HSG-07'!$F$4:$F$7</c:f>
              <c:numCache>
                <c:formatCode>General</c:formatCode>
                <c:ptCount val="4"/>
                <c:pt idx="0">
                  <c:v>0</c:v>
                </c:pt>
                <c:pt idx="1">
                  <c:v>0.2498768472906404</c:v>
                </c:pt>
                <c:pt idx="2">
                  <c:v>0.2326308950883987</c:v>
                </c:pt>
                <c:pt idx="3">
                  <c:v>0.1793349021348538</c:v>
                </c:pt>
              </c:numCache>
            </c:numRef>
          </c:val>
        </c:ser>
        <c:ser>
          <c:idx val="5"/>
          <c:order val="5"/>
          <c:tx>
            <c:v>Units Valued $1M-$2M</c:v>
          </c:tx>
          <c:spPr>
            <a:solidFill>
              <a:srgbClr val="00773F"/>
            </a:solidFill>
            <a:ln w="6350">
              <a:solidFill>
                <a:srgbClr val="FFFFFF"/>
              </a:solidFill>
            </a:ln>
          </c:spPr>
          <c:dLbls>
            <c:dLbl>
              <c:idx val="0"/>
              <c:layout/>
              <c:tx>
                <c:rich>
                  <a:bodyPr/>
                  <a:lstStyle/>
                  <a:p>
                    <a:r>
                      <a:rPr lang="en-US"/>
                      <a:t>29%</a:t>
                    </a:r>
                  </a:p>
                </c:rich>
              </c:tx>
              <c:dLblPos val="ctr"/>
              <c:showVal val="1"/>
            </c:dLbl>
            <c:dLbl>
              <c:idx val="1"/>
              <c:layout/>
              <c:tx>
                <c:rich>
                  <a:bodyPr/>
                  <a:lstStyle/>
                  <a:p>
                    <a:r>
                      <a:rPr lang="en-US"/>
                      <a:t>14%</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San Carlos</c:v>
                </c:pt>
                <c:pt idx="2">
                  <c:v>San Mateo County</c:v>
                </c:pt>
                <c:pt idx="3">
                  <c:v>Bay Area</c:v>
                </c:pt>
              </c:strCache>
            </c:strRef>
          </c:cat>
          <c:val>
            <c:numRef>
              <c:f>'HSG-07'!$G$4:$G$7</c:f>
              <c:numCache>
                <c:formatCode>General</c:formatCode>
                <c:ptCount val="4"/>
                <c:pt idx="0">
                  <c:v>0</c:v>
                </c:pt>
                <c:pt idx="1">
                  <c:v>0.2932266009852217</c:v>
                </c:pt>
                <c:pt idx="2">
                  <c:v>0.1396088127511148</c:v>
                </c:pt>
                <c:pt idx="3">
                  <c:v>0.07896446044433419</c:v>
                </c:pt>
              </c:numCache>
            </c:numRef>
          </c:val>
        </c:ser>
        <c:ser>
          <c:idx val="6"/>
          <c:order val="6"/>
          <c:tx>
            <c:v>Units Valued $2M+</c:v>
          </c:tx>
          <c:spPr>
            <a:solidFill>
              <a:srgbClr val="CD7820"/>
            </a:solidFill>
            <a:ln w="6350">
              <a:solidFill>
                <a:srgbClr val="FFFFFF"/>
              </a:solidFill>
            </a:ln>
          </c:spPr>
          <c:dLbls>
            <c:dLbl>
              <c:idx val="0"/>
              <c:layout/>
              <c:tx>
                <c:rich>
                  <a:bodyPr/>
                  <a:lstStyle/>
                  <a:p>
                    <a:r>
                      <a:rPr lang="en-US"/>
                      <a:t>30%</a:t>
                    </a:r>
                  </a:p>
                </c:rich>
              </c:tx>
              <c:dLblPos val="ctr"/>
              <c:showVal val="1"/>
            </c:dLbl>
            <c:dLbl>
              <c:idx val="1"/>
              <c:layout/>
              <c:tx>
                <c:rich>
                  <a:bodyPr/>
                  <a:lstStyle/>
                  <a:p>
                    <a:r>
                      <a:rPr lang="en-US"/>
                      <a:t>19%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San Carlos</c:v>
                </c:pt>
                <c:pt idx="2">
                  <c:v>San Mateo County</c:v>
                </c:pt>
                <c:pt idx="3">
                  <c:v>Bay Area</c:v>
                </c:pt>
              </c:strCache>
            </c:strRef>
          </c:cat>
          <c:val>
            <c:numRef>
              <c:f>'HSG-07'!$H$4:$H$7</c:f>
              <c:numCache>
                <c:formatCode>General</c:formatCode>
                <c:ptCount val="4"/>
                <c:pt idx="0">
                  <c:v>0</c:v>
                </c:pt>
                <c:pt idx="1">
                  <c:v>0.2969211822660098</c:v>
                </c:pt>
                <c:pt idx="2">
                  <c:v>0.1860441646745678</c:v>
                </c:pt>
                <c:pt idx="3">
                  <c:v>0.09194787053144511</c:v>
                </c:pt>
              </c:numCache>
            </c:numRef>
          </c:val>
        </c:ser>
        <c:axId val="50320001"/>
        <c:axId val="50320002"/>
      </c:barChart>
      <c:catAx>
        <c:axId val="503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20002"/>
        <c:crosses val="autoZero"/>
        <c:auto val="1"/>
        <c:lblAlgn val="ctr"/>
        <c:lblOffset val="100"/>
      </c:catAx>
      <c:valAx>
        <c:axId val="503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Owner Occupied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Bay Area</c:v>
          </c:tx>
          <c:spPr>
            <a:ln w="41275">
              <a:solidFill>
                <a:srgbClr val="1174A9"/>
              </a:solidFill>
            </a:ln>
          </c:spPr>
          <c:marker>
            <c:symbol val="circle"/>
            <c:size val="8"/>
            <c:spPr>
              <a:solidFill>
                <a:srgbClr val="FFFFFF"/>
              </a:solidFill>
              <a:ln>
                <a:solidFill>
                  <a:srgbClr val="1174A9"/>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'HSG-08'!$B$4:$B$24</c:f>
              <c:numCache>
                <c:formatCode>General</c:formatCode>
                <c:ptCount val="21"/>
                <c:pt idx="0">
                  <c:v>0</c:v>
                </c:pt>
                <c:pt idx="1">
                  <c:v>444501.161178802</c:v>
                </c:pt>
                <c:pt idx="2">
                  <c:v>476973.3641717674</c:v>
                </c:pt>
                <c:pt idx="3">
                  <c:v>509965.7777316187</c:v>
                </c:pt>
                <c:pt idx="4">
                  <c:v>606472.4304979456</c:v>
                </c:pt>
                <c:pt idx="5">
                  <c:v>698759.0248864384</c:v>
                </c:pt>
                <c:pt idx="6">
                  <c:v>692416.9971277675</c:v>
                </c:pt>
                <c:pt idx="7">
                  <c:v>660587.7255916911</c:v>
                </c:pt>
                <c:pt idx="8">
                  <c:v>559089.994744795</c:v>
                </c:pt>
                <c:pt idx="9">
                  <c:v>539523.4121630676</c:v>
                </c:pt>
                <c:pt idx="10">
                  <c:v>531581.0174485706</c:v>
                </c:pt>
                <c:pt idx="11">
                  <c:v>495380.3271213235</c:v>
                </c:pt>
                <c:pt idx="12">
                  <c:v>563856.8831420708</c:v>
                </c:pt>
                <c:pt idx="13">
                  <c:v>680667.7415428726</c:v>
                </c:pt>
                <c:pt idx="14">
                  <c:v>747762.7186595368</c:v>
                </c:pt>
                <c:pt idx="15">
                  <c:v>831074.474729246</c:v>
                </c:pt>
                <c:pt idx="16">
                  <c:v>864198.8370591007</c:v>
                </c:pt>
                <c:pt idx="17">
                  <c:v>962725.4543687325</c:v>
                </c:pt>
                <c:pt idx="18">
                  <c:v>1023382.238133111</c:v>
                </c:pt>
                <c:pt idx="19">
                  <c:v>1000106.585181312</c:v>
                </c:pt>
                <c:pt idx="20">
                  <c:v>1077232.745574046</c:v>
                </c:pt>
              </c:numCache>
            </c:numRef>
          </c:val>
        </c:ser>
        <c:ser>
          <c:idx val="1"/>
          <c:order val="1"/>
          <c:tx>
            <c:v>San Mateo County</c:v>
          </c:tx>
          <c:spPr>
            <a:ln w="41275">
              <a:solidFill>
                <a:srgbClr val="71A84F"/>
              </a:solidFill>
            </a:ln>
          </c:spPr>
          <c:marker>
            <c:symbol val="circle"/>
            <c:size val="8"/>
            <c:spPr>
              <a:solidFill>
                <a:srgbClr val="FFFFFF"/>
              </a:solidFill>
              <a:ln>
                <a:solidFill>
                  <a:srgbClr val="71A84F"/>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'HSG-08'!$C$4:$C$24</c:f>
              <c:numCache>
                <c:formatCode>General</c:formatCode>
                <c:ptCount val="21"/>
                <c:pt idx="0">
                  <c:v>0</c:v>
                </c:pt>
                <c:pt idx="1">
                  <c:v>565140</c:v>
                </c:pt>
                <c:pt idx="2">
                  <c:v>608840</c:v>
                </c:pt>
                <c:pt idx="3">
                  <c:v>636523</c:v>
                </c:pt>
                <c:pt idx="4">
                  <c:v>748215</c:v>
                </c:pt>
                <c:pt idx="5">
                  <c:v>849155</c:v>
                </c:pt>
                <c:pt idx="6">
                  <c:v>851667</c:v>
                </c:pt>
                <c:pt idx="7">
                  <c:v>840379</c:v>
                </c:pt>
                <c:pt idx="8">
                  <c:v>708140</c:v>
                </c:pt>
                <c:pt idx="9">
                  <c:v>674917</c:v>
                </c:pt>
                <c:pt idx="10">
                  <c:v>683411</c:v>
                </c:pt>
                <c:pt idx="11">
                  <c:v>645911</c:v>
                </c:pt>
                <c:pt idx="12">
                  <c:v>724355</c:v>
                </c:pt>
                <c:pt idx="13">
                  <c:v>888354</c:v>
                </c:pt>
                <c:pt idx="14">
                  <c:v>957191</c:v>
                </c:pt>
                <c:pt idx="15">
                  <c:v>1110183</c:v>
                </c:pt>
                <c:pt idx="16">
                  <c:v>1160303</c:v>
                </c:pt>
                <c:pt idx="17">
                  <c:v>1310332</c:v>
                </c:pt>
                <c:pt idx="18">
                  <c:v>1394704</c:v>
                </c:pt>
                <c:pt idx="19">
                  <c:v>1363234</c:v>
                </c:pt>
                <c:pt idx="20">
                  <c:v>1418334</c:v>
                </c:pt>
              </c:numCache>
            </c:numRef>
          </c:val>
        </c:ser>
        <c:ser>
          <c:idx val="2"/>
          <c:order val="2"/>
          <c:tx>
            <c:v>San Carlos</c:v>
          </c:tx>
          <c:spPr>
            <a:ln w="41275">
              <a:solidFill>
                <a:srgbClr val="009192"/>
              </a:solidFill>
            </a:ln>
          </c:spPr>
          <c:marker>
            <c:symbol val="circle"/>
            <c:size val="8"/>
            <c:spPr>
              <a:solidFill>
                <a:srgbClr val="FFFFFF"/>
              </a:solidFill>
              <a:ln>
                <a:solidFill>
                  <a:srgbClr val="009192"/>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'HSG-08'!$D$4:$D$24</c:f>
              <c:numCache>
                <c:formatCode>General</c:formatCode>
                <c:ptCount val="21"/>
                <c:pt idx="0">
                  <c:v>0</c:v>
                </c:pt>
                <c:pt idx="1">
                  <c:v>679963</c:v>
                </c:pt>
                <c:pt idx="2">
                  <c:v>718605</c:v>
                </c:pt>
                <c:pt idx="3">
                  <c:v>741189</c:v>
                </c:pt>
                <c:pt idx="4">
                  <c:v>872201</c:v>
                </c:pt>
                <c:pt idx="5">
                  <c:v>983573</c:v>
                </c:pt>
                <c:pt idx="6">
                  <c:v>988119</c:v>
                </c:pt>
                <c:pt idx="7">
                  <c:v>1022103</c:v>
                </c:pt>
                <c:pt idx="8">
                  <c:v>909946</c:v>
                </c:pt>
                <c:pt idx="9">
                  <c:v>854624</c:v>
                </c:pt>
                <c:pt idx="10">
                  <c:v>830827</c:v>
                </c:pt>
                <c:pt idx="11">
                  <c:v>868429</c:v>
                </c:pt>
                <c:pt idx="12">
                  <c:v>994533</c:v>
                </c:pt>
                <c:pt idx="13">
                  <c:v>1209862</c:v>
                </c:pt>
                <c:pt idx="14">
                  <c:v>1355216</c:v>
                </c:pt>
                <c:pt idx="15">
                  <c:v>1580079</c:v>
                </c:pt>
                <c:pt idx="16">
                  <c:v>1609998</c:v>
                </c:pt>
                <c:pt idx="17">
                  <c:v>1819153</c:v>
                </c:pt>
                <c:pt idx="18">
                  <c:v>1927209</c:v>
                </c:pt>
                <c:pt idx="19">
                  <c:v>1861903</c:v>
                </c:pt>
                <c:pt idx="20">
                  <c:v>1973603</c:v>
                </c:pt>
              </c:numCache>
            </c:numRef>
          </c:val>
        </c:ser>
        <c:marker val="1"/>
        <c:axId val="50330001"/>
        <c:axId val="50330002"/>
      </c:lineChart>
      <c:dateAx>
        <c:axId val="5033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330002"/>
        <c:crosses val="autoZero"/>
        <c:auto val="1"/>
        <c:lblOffset val="100"/>
        <c:majorUnit val="12"/>
        <c:majorTimeUnit val="months"/>
      </c:dateAx>
      <c:valAx>
        <c:axId val="50330002"/>
        <c:scaling>
          <c:orientation val="minMax"/>
          <c:min val="10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Rent less than $500</c:v>
          </c:tx>
          <c:spPr>
            <a:solidFill>
              <a:srgbClr val="1174A9"/>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3%</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San Carlos</c:v>
                </c:pt>
                <c:pt idx="2">
                  <c:v>San Mateo County</c:v>
                </c:pt>
                <c:pt idx="3">
                  <c:v>Bay Area</c:v>
                </c:pt>
              </c:strCache>
            </c:strRef>
          </c:cat>
          <c:val>
            <c:numRef>
              <c:f>'HSG-09'!$B$4:$B$7</c:f>
              <c:numCache>
                <c:formatCode>General</c:formatCode>
                <c:ptCount val="4"/>
                <c:pt idx="0">
                  <c:v>0</c:v>
                </c:pt>
                <c:pt idx="1">
                  <c:v>0.01430948419301165</c:v>
                </c:pt>
                <c:pt idx="2">
                  <c:v>0.0280284802356985</c:v>
                </c:pt>
                <c:pt idx="3">
                  <c:v>0.06136735052780125</c:v>
                </c:pt>
              </c:numCache>
            </c:numRef>
          </c:val>
        </c:ser>
        <c:ser>
          <c:idx val="1"/>
          <c:order val="1"/>
          <c:tx>
            <c:v>Rent $500-$1000</c:v>
          </c:tx>
          <c:spPr>
            <a:solidFill>
              <a:srgbClr val="71A84F"/>
            </a:solidFill>
            <a:ln w="6350">
              <a:solidFill>
                <a:srgbClr val="FFFFFF"/>
              </a:solidFill>
            </a:ln>
          </c:spPr>
          <c:dLbls>
            <c:dLbl>
              <c:idx val="0"/>
              <c:layout/>
              <c:tx>
                <c:rich>
                  <a:bodyPr/>
                  <a:lstStyle/>
                  <a:p>
                    <a:r>
                      <a:rPr lang="en-US"/>
                      <a:t>2%</a:t>
                    </a:r>
                  </a:p>
                </c:rich>
              </c:tx>
              <c:dLblPos val="ctr"/>
              <c:showVal val="1"/>
            </c:dLbl>
            <c:dLbl>
              <c:idx val="1"/>
              <c:layout/>
              <c:tx>
                <c:rich>
                  <a:bodyPr/>
                  <a:lstStyle/>
                  <a:p>
                    <a:r>
                      <a:rPr lang="en-US"/>
                      <a:t>4%</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San Carlos</c:v>
                </c:pt>
                <c:pt idx="2">
                  <c:v>San Mateo County</c:v>
                </c:pt>
                <c:pt idx="3">
                  <c:v>Bay Area</c:v>
                </c:pt>
              </c:strCache>
            </c:strRef>
          </c:cat>
          <c:val>
            <c:numRef>
              <c:f>'HSG-09'!$C$4:$C$7</c:f>
              <c:numCache>
                <c:formatCode>General</c:formatCode>
                <c:ptCount val="4"/>
                <c:pt idx="0">
                  <c:v>0</c:v>
                </c:pt>
                <c:pt idx="1">
                  <c:v>0.021630615640599</c:v>
                </c:pt>
                <c:pt idx="2">
                  <c:v>0.0449005646943285</c:v>
                </c:pt>
                <c:pt idx="3">
                  <c:v>0.1019143250535093</c:v>
                </c:pt>
              </c:numCache>
            </c:numRef>
          </c:val>
        </c:ser>
        <c:ser>
          <c:idx val="2"/>
          <c:order val="2"/>
          <c:tx>
            <c:v>Rent $1000-$1500</c:v>
          </c:tx>
          <c:spPr>
            <a:solidFill>
              <a:srgbClr val="009192"/>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12%</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San Carlos</c:v>
                </c:pt>
                <c:pt idx="2">
                  <c:v>San Mateo County</c:v>
                </c:pt>
                <c:pt idx="3">
                  <c:v>Bay Area</c:v>
                </c:pt>
              </c:strCache>
            </c:strRef>
          </c:cat>
          <c:val>
            <c:numRef>
              <c:f>'HSG-09'!$D$4:$D$7</c:f>
              <c:numCache>
                <c:formatCode>General</c:formatCode>
                <c:ptCount val="4"/>
                <c:pt idx="0">
                  <c:v>0</c:v>
                </c:pt>
                <c:pt idx="1">
                  <c:v>0.09450915141430949</c:v>
                </c:pt>
                <c:pt idx="2">
                  <c:v>0.1222391357721581</c:v>
                </c:pt>
                <c:pt idx="3">
                  <c:v>0.1889712915581825</c:v>
                </c:pt>
              </c:numCache>
            </c:numRef>
          </c:val>
        </c:ser>
        <c:ser>
          <c:idx val="3"/>
          <c:order val="3"/>
          <c:tx>
            <c:v>Rent $1500-$2000</c:v>
          </c:tx>
          <c:spPr>
            <a:solidFill>
              <a:srgbClr val="FEB446"/>
            </a:solidFill>
            <a:ln w="6350">
              <a:solidFill>
                <a:srgbClr val="FFFFFF"/>
              </a:solidFill>
            </a:ln>
          </c:spPr>
          <c:dLbls>
            <c:dLbl>
              <c:idx val="0"/>
              <c:layout/>
              <c:tx>
                <c:rich>
                  <a:bodyPr/>
                  <a:lstStyle/>
                  <a:p>
                    <a:r>
                      <a:rPr lang="en-US"/>
                      <a:t>24%</a:t>
                    </a:r>
                  </a:p>
                </c:rich>
              </c:tx>
              <c:dLblPos val="ctr"/>
              <c:showVal val="1"/>
            </c:dLbl>
            <c:dLbl>
              <c:idx val="1"/>
              <c:layout/>
              <c:tx>
                <c:rich>
                  <a:bodyPr/>
                  <a:lstStyle/>
                  <a:p>
                    <a:r>
                      <a:rPr lang="en-US"/>
                      <a:t>22%</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San Carlos</c:v>
                </c:pt>
                <c:pt idx="2">
                  <c:v>San Mateo County</c:v>
                </c:pt>
                <c:pt idx="3">
                  <c:v>Bay Area</c:v>
                </c:pt>
              </c:strCache>
            </c:strRef>
          </c:cat>
          <c:val>
            <c:numRef>
              <c:f>'HSG-09'!$E$4:$E$7</c:f>
              <c:numCache>
                <c:formatCode>General</c:formatCode>
                <c:ptCount val="4"/>
                <c:pt idx="0">
                  <c:v>0</c:v>
                </c:pt>
                <c:pt idx="1">
                  <c:v>0.2362728785357737</c:v>
                </c:pt>
                <c:pt idx="2">
                  <c:v>0.2195138718389394</c:v>
                </c:pt>
                <c:pt idx="3">
                  <c:v>0.2281087943998593</c:v>
                </c:pt>
              </c:numCache>
            </c:numRef>
          </c:val>
        </c:ser>
        <c:ser>
          <c:idx val="4"/>
          <c:order val="4"/>
          <c:tx>
            <c:v>Rent $2000-$2500</c:v>
          </c:tx>
          <c:spPr>
            <a:solidFill>
              <a:srgbClr val="062F87"/>
            </a:solidFill>
            <a:ln w="6350">
              <a:solidFill>
                <a:srgbClr val="FFFFFF"/>
              </a:solidFill>
            </a:ln>
          </c:spPr>
          <c:dLbls>
            <c:dLbl>
              <c:idx val="0"/>
              <c:layout/>
              <c:tx>
                <c:rich>
                  <a:bodyPr/>
                  <a:lstStyle/>
                  <a:p>
                    <a:r>
                      <a:rPr lang="en-US"/>
                      <a:t>27%</a:t>
                    </a:r>
                  </a:p>
                </c:rich>
              </c:tx>
              <c:dLblPos val="ctr"/>
              <c:showVal val="1"/>
            </c:dLbl>
            <c:dLbl>
              <c:idx val="1"/>
              <c:layout/>
              <c:tx>
                <c:rich>
                  <a:bodyPr/>
                  <a:lstStyle/>
                  <a:p>
                    <a:r>
                      <a:rPr lang="en-US"/>
                      <a:t>21%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San Carlos</c:v>
                </c:pt>
                <c:pt idx="2">
                  <c:v>San Mateo County</c:v>
                </c:pt>
                <c:pt idx="3">
                  <c:v>Bay Area</c:v>
                </c:pt>
              </c:strCache>
            </c:strRef>
          </c:cat>
          <c:val>
            <c:numRef>
              <c:f>'HSG-09'!$F$4:$F$7</c:f>
              <c:numCache>
                <c:formatCode>General</c:formatCode>
                <c:ptCount val="4"/>
                <c:pt idx="0">
                  <c:v>0</c:v>
                </c:pt>
                <c:pt idx="1">
                  <c:v>0.2658901830282862</c:v>
                </c:pt>
                <c:pt idx="2">
                  <c:v>0.2085342499386202</c:v>
                </c:pt>
                <c:pt idx="3">
                  <c:v>0.1730707695475193</c:v>
                </c:pt>
              </c:numCache>
            </c:numRef>
          </c:val>
        </c:ser>
        <c:ser>
          <c:idx val="5"/>
          <c:order val="5"/>
          <c:tx>
            <c:v>Rent $2500-$3000</c:v>
          </c:tx>
          <c:spPr>
            <a:solidFill>
              <a:srgbClr val="00773F"/>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16%</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San Carlos</c:v>
                </c:pt>
                <c:pt idx="2">
                  <c:v>San Mateo County</c:v>
                </c:pt>
                <c:pt idx="3">
                  <c:v>Bay Area</c:v>
                </c:pt>
              </c:strCache>
            </c:strRef>
          </c:cat>
          <c:val>
            <c:numRef>
              <c:f>'HSG-09'!$G$4:$G$7</c:f>
              <c:numCache>
                <c:formatCode>General</c:formatCode>
                <c:ptCount val="4"/>
                <c:pt idx="0">
                  <c:v>0</c:v>
                </c:pt>
                <c:pt idx="1">
                  <c:v>0.1324459234608985</c:v>
                </c:pt>
                <c:pt idx="2">
                  <c:v>0.1558949177510434</c:v>
                </c:pt>
                <c:pt idx="3">
                  <c:v>0.1165237607072236</c:v>
                </c:pt>
              </c:numCache>
            </c:numRef>
          </c:val>
        </c:ser>
        <c:ser>
          <c:idx val="6"/>
          <c:order val="6"/>
          <c:tx>
            <c:v>Rent $3000 or more</c:v>
          </c:tx>
          <c:spPr>
            <a:solidFill>
              <a:srgbClr val="CD7820"/>
            </a:solidFill>
            <a:ln w="6350">
              <a:solidFill>
                <a:srgbClr val="FFFFFF"/>
              </a:solidFill>
            </a:ln>
          </c:spPr>
          <c:dLbls>
            <c:dLbl>
              <c:idx val="0"/>
              <c:layout/>
              <c:tx>
                <c:rich>
                  <a:bodyPr/>
                  <a:lstStyle/>
                  <a:p>
                    <a:r>
                      <a:rPr lang="en-US"/>
                      <a:t>23%</a:t>
                    </a:r>
                  </a:p>
                </c:rich>
              </c:tx>
              <c:dLblPos val="ctr"/>
              <c:showVal val="1"/>
            </c:dLbl>
            <c:dLbl>
              <c:idx val="1"/>
              <c:layout/>
              <c:tx>
                <c:rich>
                  <a:bodyPr/>
                  <a:lstStyle/>
                  <a:p>
                    <a:r>
                      <a:rPr lang="en-US"/>
                      <a:t>22%</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San Carlos</c:v>
                </c:pt>
                <c:pt idx="2">
                  <c:v>San Mateo County</c:v>
                </c:pt>
                <c:pt idx="3">
                  <c:v>Bay Area</c:v>
                </c:pt>
              </c:strCache>
            </c:strRef>
          </c:cat>
          <c:val>
            <c:numRef>
              <c:f>'HSG-09'!$H$4:$H$7</c:f>
              <c:numCache>
                <c:formatCode>General</c:formatCode>
                <c:ptCount val="4"/>
                <c:pt idx="0">
                  <c:v>0</c:v>
                </c:pt>
                <c:pt idx="1">
                  <c:v>0.2349417637271215</c:v>
                </c:pt>
                <c:pt idx="2">
                  <c:v>0.2208887797692119</c:v>
                </c:pt>
                <c:pt idx="3">
                  <c:v>0.1300437082059047</c:v>
                </c:pt>
              </c:numCache>
            </c:numRef>
          </c:val>
        </c:ser>
        <c:axId val="50340001"/>
        <c:axId val="50340002"/>
      </c:barChart>
      <c:catAx>
        <c:axId val="503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40002"/>
        <c:crosses val="autoZero"/>
        <c:auto val="1"/>
        <c:lblAlgn val="ctr"/>
        <c:lblOffset val="100"/>
      </c:catAx>
      <c:valAx>
        <c:axId val="503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Rental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San Carlos</c:v>
          </c:tx>
          <c:spPr>
            <a:ln w="41275">
              <a:solidFill>
                <a:srgbClr val="1174A9"/>
              </a:solidFill>
            </a:ln>
          </c:spPr>
          <c:marker>
            <c:symbol val="circle"/>
            <c:size val="8"/>
            <c:spPr>
              <a:solidFill>
                <a:srgbClr val="FFFFFF"/>
              </a:solidFill>
              <a:ln>
                <a:solidFill>
                  <a:srgbClr val="1174A9"/>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'HSG-10'!$B$4:$B$15</c:f>
              <c:numCache>
                <c:formatCode>General</c:formatCode>
                <c:ptCount val="12"/>
                <c:pt idx="0">
                  <c:v>0</c:v>
                </c:pt>
                <c:pt idx="1">
                  <c:v>1422</c:v>
                </c:pt>
                <c:pt idx="2">
                  <c:v>1410</c:v>
                </c:pt>
                <c:pt idx="3">
                  <c:v>1462</c:v>
                </c:pt>
                <c:pt idx="4">
                  <c:v>1458</c:v>
                </c:pt>
                <c:pt idx="5">
                  <c:v>1461</c:v>
                </c:pt>
                <c:pt idx="6">
                  <c:v>1560</c:v>
                </c:pt>
                <c:pt idx="7">
                  <c:v>1703</c:v>
                </c:pt>
                <c:pt idx="8">
                  <c:v>1791</c:v>
                </c:pt>
                <c:pt idx="9">
                  <c:v>1957</c:v>
                </c:pt>
                <c:pt idx="10">
                  <c:v>2124</c:v>
                </c:pt>
                <c:pt idx="11">
                  <c:v>2251</c:v>
                </c:pt>
              </c:numCache>
            </c:numRef>
          </c:val>
        </c:ser>
        <c:ser>
          <c:idx val="1"/>
          <c:order val="1"/>
          <c:tx>
            <c:v>San Mateo County</c:v>
          </c:tx>
          <c:spPr>
            <a:ln w="41275">
              <a:solidFill>
                <a:srgbClr val="71A84F"/>
              </a:solidFill>
            </a:ln>
          </c:spPr>
          <c:marker>
            <c:symbol val="circle"/>
            <c:size val="8"/>
            <c:spPr>
              <a:solidFill>
                <a:srgbClr val="FFFFFF"/>
              </a:solidFill>
              <a:ln>
                <a:solidFill>
                  <a:srgbClr val="71A84F"/>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'HSG-10'!$C$4:$C$15</c:f>
              <c:numCache>
                <c:formatCode>General</c:formatCode>
                <c:ptCount val="12"/>
                <c:pt idx="0">
                  <c:v>0</c:v>
                </c:pt>
                <c:pt idx="1">
                  <c:v>1327.091824761765</c:v>
                </c:pt>
                <c:pt idx="2">
                  <c:v>1375.392838859621</c:v>
                </c:pt>
                <c:pt idx="3">
                  <c:v>1434.645470254074</c:v>
                </c:pt>
                <c:pt idx="4">
                  <c:v>1461.414988512768</c:v>
                </c:pt>
                <c:pt idx="5">
                  <c:v>1515.822083382336</c:v>
                </c:pt>
                <c:pt idx="6">
                  <c:v>1565.196713232388</c:v>
                </c:pt>
                <c:pt idx="7">
                  <c:v>1639.479687276085</c:v>
                </c:pt>
                <c:pt idx="8">
                  <c:v>1746.783875573609</c:v>
                </c:pt>
                <c:pt idx="9">
                  <c:v>1886.130951619222</c:v>
                </c:pt>
                <c:pt idx="10">
                  <c:v>2048.502335604118</c:v>
                </c:pt>
                <c:pt idx="11">
                  <c:v>2208.170585985986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'HSG-10'!$D$4:$D$15</c:f>
              <c:numCache>
                <c:formatCode>General</c:formatCode>
                <c:ptCount val="12"/>
                <c:pt idx="0">
                  <c:v>0</c:v>
                </c:pt>
                <c:pt idx="1">
                  <c:v>1196.1741486225</c:v>
                </c:pt>
                <c:pt idx="2">
                  <c:v>1233.88281632497</c:v>
                </c:pt>
                <c:pt idx="3">
                  <c:v>1285.291538526059</c:v>
                </c:pt>
                <c:pt idx="4">
                  <c:v>1323.416061201085</c:v>
                </c:pt>
                <c:pt idx="5">
                  <c:v>1353.011356609144</c:v>
                </c:pt>
                <c:pt idx="6">
                  <c:v>1395.904663790094</c:v>
                </c:pt>
                <c:pt idx="7">
                  <c:v>1439.9756417657</c:v>
                </c:pt>
                <c:pt idx="8">
                  <c:v>1520.927052752406</c:v>
                </c:pt>
                <c:pt idx="9">
                  <c:v>1618.22563447877</c:v>
                </c:pt>
                <c:pt idx="10">
                  <c:v>1736.625106274137</c:v>
                </c:pt>
                <c:pt idx="11">
                  <c:v>1848.912043615333</c:v>
                </c:pt>
              </c:numCache>
            </c:numRef>
          </c:val>
        </c:ser>
        <c:marker val="1"/>
        <c:axId val="50350001"/>
        <c:axId val="50350002"/>
      </c:lineChart>
      <c:catAx>
        <c:axId val="5035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350002"/>
        <c:crosses val="autoZero"/>
        <c:auto val="1"/>
        <c:lblAlgn val="ctr"/>
        <c:lblOffset val="100"/>
      </c:catAx>
      <c:valAx>
        <c:axId val="50350002"/>
        <c:scaling>
          <c:orientation val="minMax"/>
          <c:min val="1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Dollars</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'HSG-11'!$A$5:$A$8</c:f>
              <c:strCache>
                <c:ptCount val="4"/>
                <c:pt idx="0">
                  <c:v>Above Moderate Income Permits</c:v>
                </c:pt>
                <c:pt idx="1">
                  <c:v>Low Income Permits</c:v>
                </c:pt>
                <c:pt idx="2">
                  <c:v>Moderate Income Permits</c:v>
                </c:pt>
                <c:pt idx="3">
                  <c:v>Very Low Income Permits</c:v>
                </c:pt>
              </c:strCache>
            </c:strRef>
          </c:cat>
          <c:val>
            <c:numRef>
              <c:f>'HSG-11'!$B$5:$B$8</c:f>
              <c:numCache>
                <c:formatCode>General</c:formatCode>
                <c:ptCount val="4"/>
                <c:pt idx="0">
                  <c:v>486</c:v>
                </c:pt>
                <c:pt idx="1">
                  <c:v>14</c:v>
                </c:pt>
                <c:pt idx="2">
                  <c:v>13</c:v>
                </c:pt>
                <c:pt idx="3">
                  <c:v>5</c:v>
                </c:pt>
              </c:numCache>
            </c:numRef>
          </c:val>
        </c:ser>
        <c:overlap val="100"/>
        <c:axId val="50360001"/>
        <c:axId val="50360002"/>
      </c:barChart>
      <c:catAx>
        <c:axId val="503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60002"/>
        <c:crosses val="autoZero"/>
        <c:auto val="1"/>
        <c:lblAlgn val="ctr"/>
        <c:lblOffset val="100"/>
      </c:catAx>
      <c:valAx>
        <c:axId val="503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360001"/>
        <c:crosses val="autoZero"/>
        <c:crossBetween val="between"/>
      </c:valAx>
    </c:plotArea>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1%</a:t>
                    </a:r>
                  </a:p>
                </c:rich>
              </c:tx>
              <c:showVal val="1"/>
            </c:dLbl>
            <c:dLbl>
              <c:idx val="1"/>
              <c:layout/>
              <c:tx>
                <c:rich>
                  <a:bodyPr/>
                  <a:lstStyle/>
                  <a:p>
                    <a:r>
                      <a:rPr lang="en-US"/>
                      <a:t>3%</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'OVER-01'!$B$4:$B$6</c:f>
              <c:numCache>
                <c:formatCode>General</c:formatCode>
                <c:ptCount val="3"/>
                <c:pt idx="0">
                  <c:v>0</c:v>
                </c:pt>
                <c:pt idx="1">
                  <c:v>0.008743842364532019</c:v>
                </c:pt>
                <c:pt idx="2">
                  <c:v>0.0338382210763777</c:v>
                </c:pt>
              </c:numCache>
            </c:numRef>
          </c:val>
        </c:ser>
        <c:ser>
          <c:idx val="1"/>
          <c:order val="1"/>
          <c:tx>
            <c:v>More than 1.5 Occupants per Room</c:v>
          </c:tx>
          <c:spPr>
            <a:solidFill>
              <a:srgbClr val="71A84F"/>
            </a:solidFill>
            <a:ln w="6350">
              <a:solidFill>
                <a:srgbClr val="FFFFFF"/>
              </a:solidFill>
            </a:ln>
          </c:spPr>
          <c:dLbls>
            <c:dLbl>
              <c:idx val="0"/>
              <c:layout/>
              <c:tx>
                <c:rich>
                  <a:bodyPr/>
                  <a:lstStyle/>
                  <a:p>
                    <a:r>
                      <a:rPr lang="en-US"/>
                      <a:t>0%</a:t>
                    </a:r>
                  </a:p>
                </c:rich>
              </c:tx>
              <c:showVal val="1"/>
            </c:dLbl>
            <c:dLbl>
              <c:idx val="1"/>
              <c:layout/>
              <c:tx>
                <c:rich>
                  <a:bodyPr/>
                  <a:lstStyle/>
                  <a:p>
                    <a:r>
                      <a:rPr lang="en-US"/>
                      <a:t>3%</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'OVER-01'!$C$4:$C$6</c:f>
              <c:numCache>
                <c:formatCode>General</c:formatCode>
                <c:ptCount val="3"/>
                <c:pt idx="0">
                  <c:v>0</c:v>
                </c:pt>
                <c:pt idx="1">
                  <c:v>0.0009852216748768472</c:v>
                </c:pt>
                <c:pt idx="2">
                  <c:v>0.0309378021269739</c:v>
                </c:pt>
              </c:numCache>
            </c:numRef>
          </c:val>
        </c:ser>
        <c:axId val="50370001"/>
        <c:axId val="50370002"/>
      </c:barChart>
      <c:catAx>
        <c:axId val="503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70002"/>
        <c:crosses val="autoZero"/>
        <c:auto val="1"/>
        <c:lblAlgn val="ctr"/>
        <c:lblOffset val="100"/>
      </c:catAx>
      <c:valAx>
        <c:axId val="503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1.00 occupants per room or less</c:v>
          </c:tx>
          <c:spPr>
            <a:solidFill>
              <a:srgbClr val="1174A9"/>
            </a:solidFill>
            <a:ln w="6350">
              <a:solidFill>
                <a:srgbClr val="FFFFFF"/>
              </a:solidFill>
            </a:ln>
          </c:spPr>
          <c:dLbls>
            <c:dLbl>
              <c:idx val="0"/>
              <c:layout/>
              <c:tx>
                <c:rich>
                  <a:bodyPr/>
                  <a:lstStyle/>
                  <a:p>
                    <a:r>
                      <a:rPr lang="en-US"/>
                      <a:t>98%</a:t>
                    </a:r>
                  </a:p>
                </c:rich>
              </c:tx>
              <c:dLblPos val="ctr"/>
              <c:showVal val="1"/>
            </c:dLbl>
            <c:dLbl>
              <c:idx val="1"/>
              <c:layout/>
              <c:tx>
                <c:rich>
                  <a:bodyPr/>
                  <a:lstStyle/>
                  <a:p>
                    <a:r>
                      <a:rPr lang="en-US"/>
                      <a:t>92%</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San Carlos</c:v>
                </c:pt>
                <c:pt idx="2">
                  <c:v>San Mateo County</c:v>
                </c:pt>
                <c:pt idx="3">
                  <c:v>Bay Area</c:v>
                </c:pt>
              </c:strCache>
            </c:strRef>
          </c:cat>
          <c:val>
            <c:numRef>
              <c:f>'OVER-02'!$B$4:$B$7</c:f>
              <c:numCache>
                <c:formatCode>General</c:formatCode>
                <c:ptCount val="4"/>
                <c:pt idx="0">
                  <c:v>0</c:v>
                </c:pt>
                <c:pt idx="1">
                  <c:v>10943</c:v>
                </c:pt>
                <c:pt idx="2">
                  <c:v>242599</c:v>
                </c:pt>
                <c:pt idx="3">
                  <c:v>2543056</c:v>
                </c:pt>
              </c:numCache>
            </c:numRef>
          </c:val>
        </c:ser>
        <c:ser>
          <c:idx val="1"/>
          <c:order val="1"/>
          <c:tx>
            <c:v>1.01 to 1.50 occupants per room</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San Carlos</c:v>
                </c:pt>
                <c:pt idx="2">
                  <c:v>San Mateo County</c:v>
                </c:pt>
                <c:pt idx="3">
                  <c:v>Bay Area</c:v>
                </c:pt>
              </c:strCache>
            </c:strRef>
          </c:cat>
          <c:val>
            <c:numRef>
              <c:f>'OVER-02'!$C$4:$C$7</c:f>
              <c:numCache>
                <c:formatCode>General</c:formatCode>
                <c:ptCount val="4"/>
                <c:pt idx="0">
                  <c:v>0</c:v>
                </c:pt>
                <c:pt idx="1">
                  <c:v>176</c:v>
                </c:pt>
                <c:pt idx="2">
                  <c:v>12333</c:v>
                </c:pt>
                <c:pt idx="3">
                  <c:v>115696</c:v>
                </c:pt>
              </c:numCache>
            </c:numRef>
          </c:val>
        </c:ser>
        <c:ser>
          <c:idx val="2"/>
          <c:order val="2"/>
          <c:tx>
            <c:v>1.50 occupants per room or more</c:v>
          </c:tx>
          <c:spPr>
            <a:solidFill>
              <a:srgbClr val="009192"/>
            </a:solidFill>
            <a:ln w="6350">
              <a:solidFill>
                <a:srgbClr val="FFFFFF"/>
              </a:solidFill>
            </a:ln>
          </c:spPr>
          <c:dLbls>
            <c:dLbl>
              <c:idx val="0"/>
              <c:delete val="1"/>
            </c:dLbl>
            <c:dLbl>
              <c:idx val="1"/>
              <c:layout/>
              <c:tx>
                <c:rich>
                  <a:bodyPr/>
                  <a:lstStyle/>
                  <a:p>
                    <a:r>
                      <a:rPr lang="en-US"/>
                      <a:t>3%</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San Carlos</c:v>
                </c:pt>
                <c:pt idx="2">
                  <c:v>San Mateo County</c:v>
                </c:pt>
                <c:pt idx="3">
                  <c:v>Bay Area</c:v>
                </c:pt>
              </c:strCache>
            </c:strRef>
          </c:cat>
          <c:val>
            <c:numRef>
              <c:f>'OVER-02'!$D$4:$D$7</c:f>
              <c:numCache>
                <c:formatCode>General</c:formatCode>
                <c:ptCount val="4"/>
                <c:pt idx="0">
                  <c:v>0</c:v>
                </c:pt>
                <c:pt idx="1">
                  <c:v>104</c:v>
                </c:pt>
                <c:pt idx="2">
                  <c:v>8611</c:v>
                </c:pt>
                <c:pt idx="3">
                  <c:v>72682</c:v>
                </c:pt>
              </c:numCache>
            </c:numRef>
          </c:val>
        </c:ser>
        <c:overlap val="100"/>
        <c:axId val="50380001"/>
        <c:axId val="50380002"/>
      </c:barChart>
      <c:catAx>
        <c:axId val="503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80002"/>
        <c:crosses val="autoZero"/>
        <c:auto val="1"/>
        <c:lblAlgn val="ctr"/>
        <c:lblOffset val="100"/>
      </c:catAx>
      <c:valAx>
        <c:axId val="503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American Indian or Alaska Native (Hispanic and Non-Hispanic)</c:v>
          </c:tx>
          <c:spPr>
            <a:solidFill>
              <a:srgbClr val="1174A9"/>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'OVER-03'!$B$4:$B$5</c:f>
              <c:numCache>
                <c:formatCode>General</c:formatCode>
                <c:ptCount val="2"/>
                <c:pt idx="0">
                  <c:v>0</c:v>
                </c:pt>
                <c:pt idx="1">
                  <c:v>0</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3%</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'OVER-03'!$C$4:$C$5</c:f>
              <c:numCache>
                <c:formatCode>General</c:formatCode>
                <c:ptCount val="2"/>
                <c:pt idx="0">
                  <c:v>0</c:v>
                </c:pt>
                <c:pt idx="1">
                  <c:v>0.03479304139172166</c:v>
                </c:pt>
              </c:numCache>
            </c:numRef>
          </c:val>
        </c:ser>
        <c:ser>
          <c:idx val="2"/>
          <c:order val="2"/>
          <c:tx>
            <c:v>Black or African American (Hispanic and Non-Hispanic)</c:v>
          </c:tx>
          <c:spPr>
            <a:solidFill>
              <a:srgbClr val="009192"/>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'OVER-03'!$D$4:$D$5</c:f>
              <c:numCache>
                <c:formatCode>General</c:formatCode>
                <c:ptCount val="2"/>
                <c:pt idx="0">
                  <c:v>0</c:v>
                </c:pt>
                <c:pt idx="1">
                  <c:v>0</c:v>
                </c:pt>
              </c:numCache>
            </c:numRef>
          </c:val>
        </c:ser>
        <c:ser>
          <c:idx val="3"/>
          <c:order val="3"/>
          <c:tx>
            <c:v>Hispanic or Latinx</c:v>
          </c:tx>
          <c:spPr>
            <a:solidFill>
              <a:srgbClr val="FEB446"/>
            </a:solidFill>
            <a:ln w="6350">
              <a:solidFill>
                <a:srgbClr val="FFFFFF"/>
              </a:solidFill>
            </a:ln>
          </c:spPr>
          <c:dLbls>
            <c:dLbl>
              <c:idx val="0"/>
              <c:layout/>
              <c:tx>
                <c:rich>
                  <a:bodyPr/>
                  <a:lstStyle/>
                  <a:p>
                    <a:r>
                      <a:rPr lang="en-US"/>
                      <a:t>5%</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'OVER-03'!$E$4:$E$5</c:f>
              <c:numCache>
                <c:formatCode>General</c:formatCode>
                <c:ptCount val="2"/>
                <c:pt idx="0">
                  <c:v>0</c:v>
                </c:pt>
                <c:pt idx="1">
                  <c:v>0.04913678618857902</c:v>
                </c:pt>
              </c:numCache>
            </c:numRef>
          </c:val>
        </c:ser>
        <c:ser>
          <c:idx val="4"/>
          <c:order val="4"/>
          <c:tx>
            <c:v>Other Race or Multiple Races (Hispanic and Non-Hispanic)</c:v>
          </c:tx>
          <c:spPr>
            <a:solidFill>
              <a:srgbClr val="062F87"/>
            </a:solidFill>
            <a:ln w="6350">
              <a:solidFill>
                <a:srgbClr val="FFFFFF"/>
              </a:solidFill>
            </a:ln>
          </c:spPr>
          <c:dLbls>
            <c:dLbl>
              <c:idx val="0"/>
              <c:layout/>
              <c:tx>
                <c:rich>
                  <a:bodyPr/>
                  <a:lstStyle/>
                  <a:p>
                    <a:r>
                      <a:rPr lang="en-US"/>
                      <a:t>8%</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'OVER-03'!$F$4:$F$5</c:f>
              <c:numCache>
                <c:formatCode>General</c:formatCode>
                <c:ptCount val="2"/>
                <c:pt idx="0">
                  <c:v>0</c:v>
                </c:pt>
                <c:pt idx="1">
                  <c:v>0.08422939068100359</c:v>
                </c:pt>
              </c:numCache>
            </c:numRef>
          </c:val>
        </c:ser>
        <c:ser>
          <c:idx val="5"/>
          <c:order val="5"/>
          <c:tx>
            <c:v>White (Hispanic and Non-Hispanic)</c:v>
          </c:tx>
          <c:spPr>
            <a:solidFill>
              <a:srgbClr val="00773F"/>
            </a:solidFill>
            <a:ln w="6350">
              <a:solidFill>
                <a:srgbClr val="FFFFFF"/>
              </a:solidFill>
            </a:ln>
          </c:spPr>
          <c:dLbls>
            <c:dLbl>
              <c:idx val="0"/>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'OVER-03'!$G$4:$G$5</c:f>
              <c:numCache>
                <c:formatCode>General</c:formatCode>
                <c:ptCount val="2"/>
                <c:pt idx="0">
                  <c:v>0</c:v>
                </c:pt>
                <c:pt idx="1">
                  <c:v>0.01969833408374606</c:v>
                </c:pt>
              </c:numCache>
            </c:numRef>
          </c:val>
        </c:ser>
        <c:ser>
          <c:idx val="6"/>
          <c:order val="6"/>
          <c:tx>
            <c:v>White, Non-Hispanic</c:v>
          </c:tx>
          <c:spPr>
            <a:solidFill>
              <a:srgbClr val="CD7820"/>
            </a:solidFill>
            <a:ln w="6350">
              <a:solidFill>
                <a:srgbClr val="FFFFFF"/>
              </a:solidFill>
            </a:ln>
          </c:spPr>
          <c:dLbls>
            <c:dLbl>
              <c:idx val="0"/>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'OVER-03'!$H$4:$H$5</c:f>
              <c:numCache>
                <c:formatCode>General</c:formatCode>
                <c:ptCount val="2"/>
                <c:pt idx="0">
                  <c:v>0</c:v>
                </c:pt>
                <c:pt idx="1">
                  <c:v>0.02007648183556405</c:v>
                </c:pt>
              </c:numCache>
            </c:numRef>
          </c:val>
        </c:ser>
        <c:axId val="50390001"/>
        <c:axId val="50390002"/>
      </c:barChart>
      <c:catAx>
        <c:axId val="503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90002"/>
        <c:crosses val="autoZero"/>
        <c:auto val="1"/>
        <c:lblAlgn val="ctr"/>
        <c:lblOffset val="100"/>
      </c:catAx>
      <c:valAx>
        <c:axId val="503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2.0k</a:t>
                    </a:r>
                  </a:p>
                </c:rich>
              </c:tx>
              <c:showVal val="1"/>
            </c:dLbl>
            <c:dLbl>
              <c:idx val="1"/>
              <c:layout/>
              <c:tx>
                <c:rich>
                  <a:bodyPr/>
                  <a:lstStyle/>
                  <a:p>
                    <a:r>
                      <a:rPr lang="en-US"/>
                      <a:t>3.4k</a:t>
                    </a:r>
                  </a:p>
                </c:rich>
              </c:tx>
              <c:showVal val="1"/>
            </c:dLbl>
            <c:dLbl>
              <c:idx val="2"/>
              <c:layout/>
              <c:tx>
                <c:rich>
                  <a:bodyPr/>
                  <a:lstStyle/>
                  <a:p>
                    <a:r>
                      <a:rPr lang="en-US"/>
                      <a:t>2.0k</a:t>
                    </a:r>
                  </a:p>
                </c:rich>
              </c:tx>
              <c:showVal val="1"/>
            </c:dLbl>
            <c:dLbl>
              <c:idx val="3"/>
              <c:layout/>
              <c:tx>
                <c:rich>
                  <a:bodyPr/>
                  <a:lstStyle/>
                  <a:p>
                    <a:r>
                      <a:rPr lang="en-US"/>
                      <a:t>3.7k</a:t>
                    </a:r>
                  </a:p>
                </c:rich>
              </c:tx>
              <c:showVal val="1"/>
            </c:dLbl>
            <c:dLbl>
              <c:idx val="4"/>
              <c:layout/>
              <c:tx>
                <c:rich>
                  <a:bodyPr/>
                  <a:lstStyle/>
                  <a:p>
                    <a:r>
                      <a:rPr lang="en-US"/>
                      <a:t>5.4k</a:t>
                    </a:r>
                  </a:p>
                </c:rich>
              </c:tx>
              <c:showVal val="1"/>
            </c:dLbl>
            <c:dLbl>
              <c:idx val="5"/>
              <c:layout/>
              <c:tx>
                <c:rich>
                  <a:bodyPr/>
                  <a:lstStyle/>
                  <a:p>
                    <a:r>
                      <a:rPr lang="en-US"/>
                      <a:t>4.6k</a:t>
                    </a:r>
                  </a:p>
                </c:rich>
              </c:tx>
              <c:showVal val="1"/>
            </c:dLbl>
            <c:dLbl>
              <c:idx val="6"/>
              <c:layout/>
              <c:tx>
                <c:rich>
                  <a:bodyPr/>
                  <a:lstStyle/>
                  <a:p>
                    <a:r>
                      <a:rPr lang="en-US"/>
                      <a:t>2.7k</a:t>
                    </a:r>
                  </a:p>
                </c:rich>
              </c:tx>
              <c:showVal val="1"/>
            </c:dLbl>
            <c:dLbl>
              <c:idx val="7"/>
              <c:layout/>
              <c:tx>
                <c:rich>
                  <a:bodyPr/>
                  <a:lstStyle/>
                  <a:p>
                    <a:r>
                      <a:rPr lang="en-US"/>
                      <a:t>1.8k</a:t>
                    </a:r>
                  </a:p>
                </c:rich>
              </c:tx>
              <c:showVal val="1"/>
            </c:dLbl>
            <c:dLbl>
              <c:idx val="8"/>
              <c:layout/>
              <c:tx>
                <c:rich>
                  <a:bodyPr/>
                  <a:lstStyle/>
                  <a:p>
                    <a:r>
                      <a:rPr lang="en-US"/>
                      <a:t>1.5k</a:t>
                    </a:r>
                  </a:p>
                </c:rich>
              </c:tx>
              <c:showVal val="1"/>
            </c:dLbl>
            <c:dLbl>
              <c:idx val="9"/>
              <c:layout/>
              <c:tx>
                <c:rich>
                  <a:bodyPr/>
                  <a:lstStyle/>
                  <a:p>
                    <a:r>
                      <a:rPr lang="en-US"/>
                      <a:t>0.6k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'POPEMP-04'!$B$4:$B$14</c:f>
              <c:numCache>
                <c:formatCode>General</c:formatCode>
                <c:ptCount val="11"/>
                <c:pt idx="0">
                  <c:v>2000</c:v>
                </c:pt>
                <c:pt idx="1">
                  <c:v>1951</c:v>
                </c:pt>
                <c:pt idx="2">
                  <c:v>3401</c:v>
                </c:pt>
                <c:pt idx="3">
                  <c:v>1961</c:v>
                </c:pt>
                <c:pt idx="4">
                  <c:v>3735</c:v>
                </c:pt>
                <c:pt idx="5">
                  <c:v>5420</c:v>
                </c:pt>
                <c:pt idx="6">
                  <c:v>4553</c:v>
                </c:pt>
                <c:pt idx="7">
                  <c:v>2721</c:v>
                </c:pt>
                <c:pt idx="8">
                  <c:v>1813</c:v>
                </c:pt>
                <c:pt idx="9">
                  <c:v>1549</c:v>
                </c:pt>
                <c:pt idx="10">
                  <c:v>614</c:v>
                </c:pt>
              </c:numCache>
            </c:numRef>
          </c:val>
        </c:ser>
        <c:ser>
          <c:idx val="1"/>
          <c:order val="1"/>
          <c:tx>
            <c:v>2010</c:v>
          </c:tx>
          <c:spPr>
            <a:solidFill>
              <a:srgbClr val="71A84F"/>
            </a:solidFill>
            <a:ln w="6350">
              <a:solidFill>
                <a:srgbClr val="FFFFFF"/>
              </a:solidFill>
            </a:ln>
          </c:spPr>
          <c:dLbls>
            <c:dLbl>
              <c:idx val="0"/>
              <c:layout/>
              <c:tx>
                <c:rich>
                  <a:bodyPr/>
                  <a:lstStyle/>
                  <a:p>
                    <a:r>
                      <a:rPr lang="en-US"/>
                      <a:t>1.9k</a:t>
                    </a:r>
                  </a:p>
                </c:rich>
              </c:tx>
              <c:showVal val="1"/>
            </c:dLbl>
            <c:dLbl>
              <c:idx val="1"/>
              <c:layout/>
              <c:tx>
                <c:rich>
                  <a:bodyPr/>
                  <a:lstStyle/>
                  <a:p>
                    <a:r>
                      <a:rPr lang="en-US"/>
                      <a:t>3.9k</a:t>
                    </a:r>
                  </a:p>
                </c:rich>
              </c:tx>
              <c:showVal val="1"/>
            </c:dLbl>
            <c:dLbl>
              <c:idx val="2"/>
              <c:layout/>
              <c:tx>
                <c:rich>
                  <a:bodyPr/>
                  <a:lstStyle/>
                  <a:p>
                    <a:r>
                      <a:rPr lang="en-US"/>
                      <a:t>2.1k</a:t>
                    </a:r>
                  </a:p>
                </c:rich>
              </c:tx>
              <c:showVal val="1"/>
            </c:dLbl>
            <c:dLbl>
              <c:idx val="3"/>
              <c:layout/>
              <c:tx>
                <c:rich>
                  <a:bodyPr/>
                  <a:lstStyle/>
                  <a:p>
                    <a:r>
                      <a:rPr lang="en-US"/>
                      <a:t>2.7k</a:t>
                    </a:r>
                  </a:p>
                </c:rich>
              </c:tx>
              <c:showVal val="1"/>
            </c:dLbl>
            <c:dLbl>
              <c:idx val="4"/>
              <c:layout/>
              <c:tx>
                <c:rich>
                  <a:bodyPr/>
                  <a:lstStyle/>
                  <a:p>
                    <a:r>
                      <a:rPr lang="en-US"/>
                      <a:t>4.9k</a:t>
                    </a:r>
                  </a:p>
                </c:rich>
              </c:tx>
              <c:showVal val="1"/>
            </c:dLbl>
            <c:dLbl>
              <c:idx val="5"/>
              <c:layout/>
              <c:tx>
                <c:rich>
                  <a:bodyPr/>
                  <a:lstStyle/>
                  <a:p>
                    <a:r>
                      <a:rPr lang="en-US"/>
                      <a:t>5.0k</a:t>
                    </a:r>
                  </a:p>
                </c:rich>
              </c:tx>
              <c:showVal val="1"/>
            </c:dLbl>
            <c:dLbl>
              <c:idx val="6"/>
              <c:layout/>
              <c:tx>
                <c:rich>
                  <a:bodyPr/>
                  <a:lstStyle/>
                  <a:p>
                    <a:r>
                      <a:rPr lang="en-US"/>
                      <a:t>3.8k</a:t>
                    </a:r>
                  </a:p>
                </c:rich>
              </c:tx>
              <c:showVal val="1"/>
            </c:dLbl>
            <c:dLbl>
              <c:idx val="7"/>
              <c:layout/>
              <c:tx>
                <c:rich>
                  <a:bodyPr/>
                  <a:lstStyle/>
                  <a:p>
                    <a:r>
                      <a:rPr lang="en-US"/>
                      <a:t>2.1k</a:t>
                    </a:r>
                  </a:p>
                </c:rich>
              </c:tx>
              <c:showVal val="1"/>
            </c:dLbl>
            <c:dLbl>
              <c:idx val="8"/>
              <c:layout/>
              <c:tx>
                <c:rich>
                  <a:bodyPr/>
                  <a:lstStyle/>
                  <a:p>
                    <a:r>
                      <a:rPr lang="en-US"/>
                      <a:t>1.3k</a:t>
                    </a:r>
                  </a:p>
                </c:rich>
              </c:tx>
              <c:showVal val="1"/>
            </c:dLbl>
            <c:dLbl>
              <c:idx val="9"/>
              <c:layout/>
              <c:tx>
                <c:rich>
                  <a:bodyPr/>
                  <a:lstStyle/>
                  <a:p>
                    <a:r>
                      <a:rPr lang="en-US"/>
                      <a:t>0.7k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'POPEMP-04'!$C$4:$C$14</c:f>
              <c:numCache>
                <c:formatCode>General</c:formatCode>
                <c:ptCount val="11"/>
                <c:pt idx="0">
                  <c:v>2010</c:v>
                </c:pt>
                <c:pt idx="1">
                  <c:v>1884</c:v>
                </c:pt>
                <c:pt idx="2">
                  <c:v>3868</c:v>
                </c:pt>
                <c:pt idx="3">
                  <c:v>2123</c:v>
                </c:pt>
                <c:pt idx="4">
                  <c:v>2742</c:v>
                </c:pt>
                <c:pt idx="5">
                  <c:v>4915</c:v>
                </c:pt>
                <c:pt idx="6">
                  <c:v>4986</c:v>
                </c:pt>
                <c:pt idx="7">
                  <c:v>3841</c:v>
                </c:pt>
                <c:pt idx="8">
                  <c:v>2092</c:v>
                </c:pt>
                <c:pt idx="9">
                  <c:v>1256</c:v>
                </c:pt>
                <c:pt idx="10">
                  <c:v>699</c:v>
                </c:pt>
              </c:numCache>
            </c:numRef>
          </c:val>
        </c:ser>
        <c:ser>
          <c:idx val="2"/>
          <c:order val="2"/>
          <c:tx>
            <c:v>2019</c:v>
          </c:tx>
          <c:spPr>
            <a:solidFill>
              <a:srgbClr val="009192"/>
            </a:solidFill>
            <a:ln w="6350">
              <a:solidFill>
                <a:srgbClr val="FFFFFF"/>
              </a:solidFill>
            </a:ln>
          </c:spPr>
          <c:dLbls>
            <c:dLbl>
              <c:idx val="0"/>
              <c:layout/>
              <c:tx>
                <c:rich>
                  <a:bodyPr/>
                  <a:lstStyle/>
                  <a:p>
                    <a:r>
                      <a:rPr lang="en-US"/>
                      <a:t>1.9k</a:t>
                    </a:r>
                  </a:p>
                </c:rich>
              </c:tx>
              <c:showVal val="1"/>
            </c:dLbl>
            <c:dLbl>
              <c:idx val="1"/>
              <c:layout/>
              <c:tx>
                <c:rich>
                  <a:bodyPr/>
                  <a:lstStyle/>
                  <a:p>
                    <a:r>
                      <a:rPr lang="en-US"/>
                      <a:t>4.5k</a:t>
                    </a:r>
                  </a:p>
                </c:rich>
              </c:tx>
              <c:showVal val="1"/>
            </c:dLbl>
            <c:dLbl>
              <c:idx val="2"/>
              <c:layout/>
              <c:tx>
                <c:rich>
                  <a:bodyPr/>
                  <a:lstStyle/>
                  <a:p>
                    <a:r>
                      <a:rPr lang="en-US"/>
                      <a:t>2.4k</a:t>
                    </a:r>
                  </a:p>
                </c:rich>
              </c:tx>
              <c:showVal val="1"/>
            </c:dLbl>
            <c:dLbl>
              <c:idx val="3"/>
              <c:layout/>
              <c:tx>
                <c:rich>
                  <a:bodyPr/>
                  <a:lstStyle/>
                  <a:p>
                    <a:r>
                      <a:rPr lang="en-US"/>
                      <a:t>3.0k</a:t>
                    </a:r>
                  </a:p>
                </c:rich>
              </c:tx>
              <c:showVal val="1"/>
            </c:dLbl>
            <c:dLbl>
              <c:idx val="4"/>
              <c:layout/>
              <c:tx>
                <c:rich>
                  <a:bodyPr/>
                  <a:lstStyle/>
                  <a:p>
                    <a:r>
                      <a:rPr lang="en-US"/>
                      <a:t>4.6k</a:t>
                    </a:r>
                  </a:p>
                </c:rich>
              </c:tx>
              <c:showVal val="1"/>
            </c:dLbl>
            <c:dLbl>
              <c:idx val="5"/>
              <c:layout/>
              <c:tx>
                <c:rich>
                  <a:bodyPr/>
                  <a:lstStyle/>
                  <a:p>
                    <a:r>
                      <a:rPr lang="en-US"/>
                      <a:t>4.7k</a:t>
                    </a:r>
                  </a:p>
                </c:rich>
              </c:tx>
              <c:showVal val="1"/>
            </c:dLbl>
            <c:dLbl>
              <c:idx val="6"/>
              <c:layout/>
              <c:tx>
                <c:rich>
                  <a:bodyPr/>
                  <a:lstStyle/>
                  <a:p>
                    <a:r>
                      <a:rPr lang="en-US"/>
                      <a:t>4.4k</a:t>
                    </a:r>
                  </a:p>
                </c:rich>
              </c:tx>
              <c:showVal val="1"/>
            </c:dLbl>
            <c:dLbl>
              <c:idx val="7"/>
              <c:layout/>
              <c:tx>
                <c:rich>
                  <a:bodyPr/>
                  <a:lstStyle/>
                  <a:p>
                    <a:r>
                      <a:rPr lang="en-US"/>
                      <a:t>2.5k</a:t>
                    </a:r>
                  </a:p>
                </c:rich>
              </c:tx>
              <c:showVal val="1"/>
            </c:dLbl>
            <c:dLbl>
              <c:idx val="8"/>
              <c:layout/>
              <c:tx>
                <c:rich>
                  <a:bodyPr/>
                  <a:lstStyle/>
                  <a:p>
                    <a:r>
                      <a:rPr lang="en-US"/>
                      <a:t>1.4k</a:t>
                    </a:r>
                  </a:p>
                </c:rich>
              </c:tx>
              <c:showVal val="1"/>
            </c:dLbl>
            <c:dLbl>
              <c:idx val="9"/>
              <c:layout/>
              <c:tx>
                <c:rich>
                  <a:bodyPr/>
                  <a:lstStyle/>
                  <a:p>
                    <a:r>
                      <a:rPr lang="en-US"/>
                      <a:t>0.8k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'POPEMP-04'!$D$4:$D$14</c:f>
              <c:numCache>
                <c:formatCode>General</c:formatCode>
                <c:ptCount val="11"/>
                <c:pt idx="0">
                  <c:v>2019</c:v>
                </c:pt>
                <c:pt idx="1">
                  <c:v>1890</c:v>
                </c:pt>
                <c:pt idx="2">
                  <c:v>4514</c:v>
                </c:pt>
                <c:pt idx="3">
                  <c:v>2404</c:v>
                </c:pt>
                <c:pt idx="4">
                  <c:v>2985</c:v>
                </c:pt>
                <c:pt idx="5">
                  <c:v>4555</c:v>
                </c:pt>
                <c:pt idx="6">
                  <c:v>4704</c:v>
                </c:pt>
                <c:pt idx="7">
                  <c:v>4394</c:v>
                </c:pt>
                <c:pt idx="8">
                  <c:v>2520</c:v>
                </c:pt>
                <c:pt idx="9">
                  <c:v>1354</c:v>
                </c:pt>
                <c:pt idx="10">
                  <c:v>834</c:v>
                </c:pt>
              </c:numCache>
            </c:numRef>
          </c:val>
        </c:ser>
        <c:axId val="50040001"/>
        <c:axId val="50040002"/>
      </c:barChart>
      <c:catAx>
        <c:axId val="500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40002"/>
        <c:crosses val="autoZero"/>
        <c:auto val="1"/>
        <c:lblAlgn val="ctr"/>
        <c:lblOffset val="100"/>
      </c:catAx>
      <c:valAx>
        <c:axId val="500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0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delete val="1"/>
            </c:dLbl>
            <c:dLbl>
              <c:idx val="1"/>
              <c:layout/>
              <c:tx>
                <c:rich>
                  <a:bodyPr/>
                  <a:lstStyle/>
                  <a:p>
                    <a:r>
                      <a:rPr lang="en-US"/>
                      <a:t>3%</a:t>
                    </a:r>
                  </a:p>
                </c:rich>
              </c:tx>
              <c:showVal val="1"/>
            </c:dLbl>
            <c:dLbl>
              <c:idx val="2"/>
              <c:layout/>
              <c:tx>
                <c:rich>
                  <a:bodyPr/>
                  <a:lstStyle/>
                  <a:p>
                    <a:r>
                      <a:rPr lang="en-US"/>
                      <a:t>3%</a:t>
                    </a:r>
                  </a:p>
                </c:rich>
              </c:tx>
              <c:showVal val="1"/>
            </c:dLbl>
            <c:dLbl>
              <c:idx val="3"/>
              <c:layout/>
              <c:tx>
                <c:rich>
                  <a:bodyPr/>
                  <a:lstStyle/>
                  <a:p>
                    <a:r>
                      <a:rPr lang="en-US"/>
                      <a:t>3%</a:t>
                    </a:r>
                  </a:p>
                </c:rich>
              </c:tx>
              <c:showVal val="1"/>
            </c:dLbl>
            <c:dLbl>
              <c:idx val="4"/>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'OVER-04'!$B$4:$B$9</c:f>
              <c:numCache>
                <c:formatCode>General</c:formatCode>
                <c:ptCount val="6"/>
                <c:pt idx="0">
                  <c:v>0</c:v>
                </c:pt>
                <c:pt idx="1">
                  <c:v>0</c:v>
                </c:pt>
                <c:pt idx="2">
                  <c:v>0.03265765765765766</c:v>
                </c:pt>
                <c:pt idx="3">
                  <c:v>0.03174603174603174</c:v>
                </c:pt>
                <c:pt idx="4">
                  <c:v>0.02566964285714286</c:v>
                </c:pt>
                <c:pt idx="5">
                  <c:v>0.008098258874342016</c:v>
                </c:pt>
              </c:numCache>
            </c:numRef>
          </c:val>
        </c:ser>
        <c:ser>
          <c:idx val="1"/>
          <c:order val="1"/>
          <c:tx>
            <c:v>More than 1.5 Occupants per Room</c:v>
          </c:tx>
          <c:spPr>
            <a:solidFill>
              <a:srgbClr val="71A84F"/>
            </a:solidFill>
            <a:ln w="6350">
              <a:solidFill>
                <a:srgbClr val="FFFFFF"/>
              </a:solidFill>
            </a:ln>
          </c:spPr>
          <c:dLbls>
            <c:dLbl>
              <c:idx val="0"/>
              <c:delete val="1"/>
            </c:dLbl>
            <c:dLbl>
              <c:idx val="1"/>
              <c:delete val="1"/>
            </c:dLbl>
            <c:dLbl>
              <c:idx val="2"/>
              <c:layout/>
              <c:tx>
                <c:rich>
                  <a:bodyPr/>
                  <a:lstStyle/>
                  <a:p>
                    <a:r>
                      <a:rPr lang="en-US"/>
                      <a:t>1%</a:t>
                    </a:r>
                  </a:p>
                </c:rich>
              </c:tx>
              <c:showVal val="1"/>
            </c:dLbl>
            <c:dLbl>
              <c:idx val="3"/>
              <c:layout/>
              <c:tx>
                <c:rich>
                  <a:bodyPr/>
                  <a:lstStyle/>
                  <a:p>
                    <a:r>
                      <a:rPr lang="en-US"/>
                      <a:t>3%</a:t>
                    </a:r>
                  </a:p>
                </c:rich>
              </c:tx>
              <c:showVal val="1"/>
            </c:dLbl>
            <c:dLbl>
              <c:idx val="4"/>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'OVER-04'!$C$4:$C$9</c:f>
              <c:numCache>
                <c:formatCode>General</c:formatCode>
                <c:ptCount val="6"/>
                <c:pt idx="0">
                  <c:v>0</c:v>
                </c:pt>
                <c:pt idx="1">
                  <c:v>0</c:v>
                </c:pt>
                <c:pt idx="2">
                  <c:v>0</c:v>
                </c:pt>
                <c:pt idx="3">
                  <c:v>0.007936507936507936</c:v>
                </c:pt>
                <c:pt idx="4">
                  <c:v>0.03236607142857143</c:v>
                </c:pt>
                <c:pt idx="5">
                  <c:v>0.003914158455931975</c:v>
                </c:pt>
              </c:numCache>
            </c:numRef>
          </c:val>
        </c:ser>
        <c:axId val="50400001"/>
        <c:axId val="50400002"/>
      </c:barChart>
      <c:catAx>
        <c:axId val="504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00002"/>
        <c:crosses val="autoZero"/>
        <c:auto val="1"/>
        <c:lblAlgn val="ctr"/>
        <c:lblOffset val="100"/>
      </c:catAx>
      <c:valAx>
        <c:axId val="504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27%</a:t>
                    </a:r>
                  </a:p>
                </c:rich>
              </c:tx>
              <c:dLblPos val="ctr"/>
              <c:showVal val="1"/>
            </c:dLbl>
            <c:dLbl>
              <c:idx val="2"/>
              <c:layout/>
              <c:tx>
                <c:rich>
                  <a:bodyPr/>
                  <a:lstStyle/>
                  <a:p>
                    <a:r>
                      <a:rPr lang="en-US"/>
                      <a:t>45%</a:t>
                    </a:r>
                  </a:p>
                </c:rich>
              </c:tx>
              <c:dLblPos val="ctr"/>
              <c:showVal val="1"/>
            </c:dLbl>
            <c:dLbl>
              <c:idx val="3"/>
              <c:layout/>
              <c:tx>
                <c:rich>
                  <a:bodyPr/>
                  <a:lstStyle/>
                  <a:p>
                    <a:r>
                      <a:rPr lang="en-US"/>
                      <a:t>67%</a:t>
                    </a:r>
                  </a:p>
                </c:rich>
              </c:tx>
              <c:dLblPos val="ctr"/>
              <c:showVal val="1"/>
            </c:dLbl>
            <c:dLbl>
              <c:idx val="4"/>
              <c:layout/>
              <c:tx>
                <c:rich>
                  <a:bodyPr/>
                  <a:lstStyle/>
                  <a:p>
                    <a:r>
                      <a:rPr lang="en-US"/>
                      <a:t>89%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'OVER-05'!$B$4:$B$9</c:f>
              <c:numCache>
                <c:formatCode>General</c:formatCode>
                <c:ptCount val="6"/>
                <c:pt idx="0">
                  <c:v>0</c:v>
                </c:pt>
                <c:pt idx="1">
                  <c:v>135</c:v>
                </c:pt>
                <c:pt idx="2">
                  <c:v>240</c:v>
                </c:pt>
                <c:pt idx="3">
                  <c:v>565</c:v>
                </c:pt>
                <c:pt idx="4">
                  <c:v>598</c:v>
                </c:pt>
                <c:pt idx="5">
                  <c:v>6585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35%</a:t>
                    </a:r>
                  </a:p>
                </c:rich>
              </c:tx>
              <c:dLblPos val="ctr"/>
              <c:showVal val="1"/>
            </c:dLbl>
            <c:dLbl>
              <c:idx val="2"/>
              <c:layout/>
              <c:tx>
                <c:rich>
                  <a:bodyPr/>
                  <a:lstStyle/>
                  <a:p>
                    <a:r>
                      <a:rPr lang="en-US"/>
                      <a:t>34%</a:t>
                    </a:r>
                  </a:p>
                </c:rich>
              </c:tx>
              <c:dLblPos val="ctr"/>
              <c:showVal val="1"/>
            </c:dLbl>
            <c:dLbl>
              <c:idx val="3"/>
              <c:layout/>
              <c:tx>
                <c:rich>
                  <a:bodyPr/>
                  <a:lstStyle/>
                  <a:p>
                    <a:r>
                      <a:rPr lang="en-US"/>
                      <a:t>23%</a:t>
                    </a:r>
                  </a:p>
                </c:rich>
              </c:tx>
              <c:dLblPos val="ctr"/>
              <c:showVal val="1"/>
            </c:dLbl>
            <c:dLbl>
              <c:idx val="4"/>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'OVER-05'!$C$4:$C$9</c:f>
              <c:numCache>
                <c:formatCode>General</c:formatCode>
                <c:ptCount val="6"/>
                <c:pt idx="0">
                  <c:v>0</c:v>
                </c:pt>
                <c:pt idx="1">
                  <c:v>115</c:v>
                </c:pt>
                <c:pt idx="2">
                  <c:v>313</c:v>
                </c:pt>
                <c:pt idx="3">
                  <c:v>429</c:v>
                </c:pt>
                <c:pt idx="4">
                  <c:v>205</c:v>
                </c:pt>
                <c:pt idx="5">
                  <c:v>750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70%</a:t>
                    </a:r>
                  </a:p>
                </c:rich>
              </c:tx>
              <c:dLblPos val="ctr"/>
              <c:showVal val="1"/>
            </c:dLbl>
            <c:dLbl>
              <c:idx val="1"/>
              <c:layout/>
              <c:tx>
                <c:rich>
                  <a:bodyPr/>
                  <a:lstStyle/>
                  <a:p>
                    <a:r>
                      <a:rPr lang="en-US"/>
                      <a:t>38%</a:t>
                    </a:r>
                  </a:p>
                </c:rich>
              </c:tx>
              <c:dLblPos val="ctr"/>
              <c:showVal val="1"/>
            </c:dLbl>
            <c:dLbl>
              <c:idx val="2"/>
              <c:layout/>
              <c:tx>
                <c:rich>
                  <a:bodyPr/>
                  <a:lstStyle/>
                  <a:p>
                    <a:r>
                      <a:rPr lang="en-US"/>
                      <a:t>20%</a:t>
                    </a:r>
                  </a:p>
                </c:rich>
              </c:tx>
              <c:dLblPos val="ctr"/>
              <c:showVal val="1"/>
            </c:dLbl>
            <c:dLbl>
              <c:idx val="3"/>
              <c:layout/>
              <c:tx>
                <c:rich>
                  <a:bodyPr/>
                  <a:lstStyle/>
                  <a:p>
                    <a:r>
                      <a:rPr lang="en-US"/>
                      <a:t>10%</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'OVER-05'!$D$4:$D$9</c:f>
              <c:numCache>
                <c:formatCode>General</c:formatCode>
                <c:ptCount val="6"/>
                <c:pt idx="0">
                  <c:v>0</c:v>
                </c:pt>
                <c:pt idx="1">
                  <c:v>580</c:v>
                </c:pt>
                <c:pt idx="2">
                  <c:v>339</c:v>
                </c:pt>
                <c:pt idx="3">
                  <c:v>255</c:v>
                </c:pt>
                <c:pt idx="4">
                  <c:v>90</c:v>
                </c:pt>
                <c:pt idx="5">
                  <c:v>68</c:v>
                </c:pt>
              </c:numCache>
            </c:numRef>
          </c:val>
        </c:ser>
        <c:overlap val="100"/>
        <c:axId val="50410001"/>
        <c:axId val="50410002"/>
      </c:barChart>
      <c:catAx>
        <c:axId val="504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10002"/>
        <c:crosses val="autoZero"/>
        <c:auto val="1"/>
        <c:lblAlgn val="ctr"/>
        <c:lblOffset val="100"/>
      </c:catAx>
      <c:valAx>
        <c:axId val="504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76%</a:t>
                    </a:r>
                  </a:p>
                </c:rich>
              </c:tx>
              <c:dLblPos val="ctr"/>
              <c:showVal val="1"/>
            </c:dLbl>
            <c:dLbl>
              <c:idx val="1"/>
              <c:layout/>
              <c:tx>
                <c:rich>
                  <a:bodyPr/>
                  <a:lstStyle/>
                  <a:p>
                    <a:r>
                      <a:rPr lang="en-US"/>
                      <a:t>57%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'OVER-06'!$B$4:$B$6</c:f>
              <c:numCache>
                <c:formatCode>General</c:formatCode>
                <c:ptCount val="3"/>
                <c:pt idx="0">
                  <c:v>0</c:v>
                </c:pt>
                <c:pt idx="1">
                  <c:v>6196</c:v>
                </c:pt>
                <c:pt idx="2">
                  <c:v>1775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'OVER-06'!$C$4:$C$6</c:f>
              <c:numCache>
                <c:formatCode>General</c:formatCode>
                <c:ptCount val="3"/>
                <c:pt idx="0">
                  <c:v>0</c:v>
                </c:pt>
                <c:pt idx="1">
                  <c:v>1010</c:v>
                </c:pt>
                <c:pt idx="2">
                  <c:v>626</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'OVER-06'!$D$4:$D$6</c:f>
              <c:numCache>
                <c:formatCode>General</c:formatCode>
                <c:ptCount val="3"/>
                <c:pt idx="0">
                  <c:v>0</c:v>
                </c:pt>
                <c:pt idx="1">
                  <c:v>861</c:v>
                </c:pt>
                <c:pt idx="2">
                  <c:v>551</c:v>
                </c:pt>
              </c:numCache>
            </c:numRef>
          </c:val>
        </c:ser>
        <c:ser>
          <c:idx val="3"/>
          <c:order val="3"/>
          <c:tx>
            <c:v>Not Computed</c:v>
          </c:tx>
          <c:spPr>
            <a:solidFill>
              <a:srgbClr val="FEB446"/>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'OVER-06'!$E$4:$E$6</c:f>
              <c:numCache>
                <c:formatCode>General</c:formatCode>
                <c:ptCount val="3"/>
                <c:pt idx="0">
                  <c:v>0</c:v>
                </c:pt>
                <c:pt idx="1">
                  <c:v>53</c:v>
                </c:pt>
                <c:pt idx="2">
                  <c:v>151</c:v>
                </c:pt>
              </c:numCache>
            </c:numRef>
          </c:val>
        </c:ser>
        <c:overlap val="100"/>
        <c:axId val="50420001"/>
        <c:axId val="50420002"/>
      </c:barChart>
      <c:catAx>
        <c:axId val="504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20002"/>
        <c:crosses val="autoZero"/>
        <c:auto val="1"/>
        <c:lblAlgn val="ctr"/>
        <c:lblOffset val="100"/>
      </c:catAx>
      <c:valAx>
        <c:axId val="504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71%</a:t>
                    </a:r>
                  </a:p>
                </c:rich>
              </c:tx>
              <c:dLblPos val="ctr"/>
              <c:showVal val="1"/>
            </c:dLbl>
            <c:dLbl>
              <c:idx val="1"/>
              <c:layout/>
              <c:tx>
                <c:rich>
                  <a:bodyPr/>
                  <a:lstStyle/>
                  <a:p>
                    <a:r>
                      <a:rPr lang="en-US"/>
                      <a:t>62%</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San Carlos</c:v>
                </c:pt>
                <c:pt idx="2">
                  <c:v>San Mateo County</c:v>
                </c:pt>
                <c:pt idx="3">
                  <c:v>Bay Area</c:v>
                </c:pt>
              </c:strCache>
            </c:strRef>
          </c:cat>
          <c:val>
            <c:numRef>
              <c:f>'OVER-07'!$B$4:$B$7</c:f>
              <c:numCache>
                <c:formatCode>General</c:formatCode>
                <c:ptCount val="4"/>
                <c:pt idx="0">
                  <c:v>0</c:v>
                </c:pt>
                <c:pt idx="1">
                  <c:v>7971</c:v>
                </c:pt>
                <c:pt idx="2">
                  <c:v>162609</c:v>
                </c:pt>
                <c:pt idx="3">
                  <c:v>1684831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19%</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San Carlos</c:v>
                </c:pt>
                <c:pt idx="2">
                  <c:v>San Mateo County</c:v>
                </c:pt>
                <c:pt idx="3">
                  <c:v>Bay Area</c:v>
                </c:pt>
              </c:strCache>
            </c:strRef>
          </c:cat>
          <c:val>
            <c:numRef>
              <c:f>'OVER-07'!$C$4:$C$7</c:f>
              <c:numCache>
                <c:formatCode>General</c:formatCode>
                <c:ptCount val="4"/>
                <c:pt idx="0">
                  <c:v>0</c:v>
                </c:pt>
                <c:pt idx="1">
                  <c:v>1636</c:v>
                </c:pt>
                <c:pt idx="2">
                  <c:v>50729</c:v>
                </c:pt>
                <c:pt idx="3">
                  <c:v>539135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17%</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San Carlos</c:v>
                </c:pt>
                <c:pt idx="2">
                  <c:v>San Mateo County</c:v>
                </c:pt>
                <c:pt idx="3">
                  <c:v>Bay Area</c:v>
                </c:pt>
              </c:strCache>
            </c:strRef>
          </c:cat>
          <c:val>
            <c:numRef>
              <c:f>'OVER-07'!$D$4:$D$7</c:f>
              <c:numCache>
                <c:formatCode>General</c:formatCode>
                <c:ptCount val="4"/>
                <c:pt idx="0">
                  <c:v>0</c:v>
                </c:pt>
                <c:pt idx="1">
                  <c:v>1412</c:v>
                </c:pt>
                <c:pt idx="2">
                  <c:v>44938</c:v>
                </c:pt>
                <c:pt idx="3">
                  <c:v>447802</c:v>
                </c:pt>
              </c:numCache>
            </c:numRef>
          </c:val>
        </c:ser>
        <c:ser>
          <c:idx val="3"/>
          <c:order val="3"/>
          <c:tx>
            <c:v>Not Computed</c:v>
          </c:tx>
          <c:spPr>
            <a:solidFill>
              <a:srgbClr val="FEB446"/>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San Carlos</c:v>
                </c:pt>
                <c:pt idx="2">
                  <c:v>San Mateo County</c:v>
                </c:pt>
                <c:pt idx="3">
                  <c:v>Bay Area</c:v>
                </c:pt>
              </c:strCache>
            </c:strRef>
          </c:cat>
          <c:val>
            <c:numRef>
              <c:f>'OVER-07'!$E$4:$E$7</c:f>
              <c:numCache>
                <c:formatCode>General</c:formatCode>
                <c:ptCount val="4"/>
                <c:pt idx="0">
                  <c:v>0</c:v>
                </c:pt>
                <c:pt idx="1">
                  <c:v>204</c:v>
                </c:pt>
                <c:pt idx="2">
                  <c:v>5267</c:v>
                </c:pt>
                <c:pt idx="3">
                  <c:v>59666</c:v>
                </c:pt>
              </c:numCache>
            </c:numRef>
          </c:val>
        </c:ser>
        <c:overlap val="100"/>
        <c:axId val="50430001"/>
        <c:axId val="50430002"/>
      </c:barChart>
      <c:catAx>
        <c:axId val="504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30002"/>
        <c:crosses val="autoZero"/>
        <c:auto val="1"/>
        <c:lblAlgn val="ctr"/>
        <c:lblOffset val="100"/>
      </c:catAx>
      <c:valAx>
        <c:axId val="504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delete val="1"/>
            </c:dLbl>
            <c:dLbl>
              <c:idx val="1"/>
              <c:layout/>
              <c:tx>
                <c:rich>
                  <a:bodyPr/>
                  <a:lstStyle/>
                  <a:p>
                    <a:r>
                      <a:rPr lang="en-US"/>
                      <a:t>75%</a:t>
                    </a:r>
                  </a:p>
                </c:rich>
              </c:tx>
              <c:dLblPos val="ctr"/>
              <c:showVal val="1"/>
            </c:dLbl>
            <c:dLbl>
              <c:idx val="2"/>
              <c:layout/>
              <c:tx>
                <c:rich>
                  <a:bodyPr/>
                  <a:lstStyle/>
                  <a:p>
                    <a:r>
                      <a:rPr lang="en-US"/>
                      <a:t>83%</a:t>
                    </a:r>
                  </a:p>
                </c:rich>
              </c:tx>
              <c:dLblPos val="ctr"/>
              <c:showVal val="1"/>
            </c:dLbl>
            <c:dLbl>
              <c:idx val="3"/>
              <c:layout/>
              <c:tx>
                <c:rich>
                  <a:bodyPr/>
                  <a:lstStyle/>
                  <a:p>
                    <a:r>
                      <a:rPr lang="en-US"/>
                      <a:t>71%</a:t>
                    </a:r>
                  </a:p>
                </c:rich>
              </c:tx>
              <c:dLblPos val="ctr"/>
              <c:showVal val="1"/>
            </c:dLbl>
            <c:dLbl>
              <c:idx val="4"/>
              <c:layout/>
              <c:tx>
                <c:rich>
                  <a:bodyPr/>
                  <a:lstStyle/>
                  <a:p>
                    <a:r>
                      <a:rPr lang="en-US"/>
                      <a:t>72%</a:t>
                    </a:r>
                  </a:p>
                </c:rich>
              </c:tx>
              <c:dLblPos val="ctr"/>
              <c:showVal val="1"/>
            </c:dLbl>
            <c:dLbl>
              <c:idx val="5"/>
              <c:layout/>
              <c:tx>
                <c:rich>
                  <a:bodyPr/>
                  <a:lstStyle/>
                  <a:p>
                    <a:r>
                      <a:rPr lang="en-US"/>
                      <a:t>65%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'OVER-08'!$B$4:$B$10</c:f>
              <c:numCache>
                <c:formatCode>General</c:formatCode>
                <c:ptCount val="7"/>
                <c:pt idx="0">
                  <c:v>0</c:v>
                </c:pt>
                <c:pt idx="1">
                  <c:v>0</c:v>
                </c:pt>
                <c:pt idx="2">
                  <c:v>1175</c:v>
                </c:pt>
                <c:pt idx="3">
                  <c:v>50</c:v>
                </c:pt>
                <c:pt idx="4">
                  <c:v>6185</c:v>
                </c:pt>
                <c:pt idx="5">
                  <c:v>195</c:v>
                </c:pt>
                <c:pt idx="6">
                  <c:v>535</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14%</a:t>
                    </a:r>
                  </a:p>
                </c:rich>
              </c:tx>
              <c:dLblPos val="ctr"/>
              <c:showVal val="1"/>
            </c:dLbl>
            <c:dLbl>
              <c:idx val="2"/>
              <c:delete val="1"/>
            </c:dLbl>
            <c:dLbl>
              <c:idx val="3"/>
              <c:layout/>
              <c:tx>
                <c:rich>
                  <a:bodyPr/>
                  <a:lstStyle/>
                  <a:p>
                    <a:r>
                      <a:rPr lang="en-US"/>
                      <a:t>16%</a:t>
                    </a:r>
                  </a:p>
                </c:rich>
              </c:tx>
              <c:dLblPos val="ctr"/>
              <c:showVal val="1"/>
            </c:dLbl>
            <c:dLbl>
              <c:idx val="4"/>
              <c:layout/>
              <c:tx>
                <c:rich>
                  <a:bodyPr/>
                  <a:lstStyle/>
                  <a:p>
                    <a:r>
                      <a:rPr lang="en-US"/>
                      <a:t>15%</a:t>
                    </a:r>
                  </a:p>
                </c:rich>
              </c:tx>
              <c:dLblPos val="ctr"/>
              <c:showVal val="1"/>
            </c:dLbl>
            <c:dLbl>
              <c:idx val="5"/>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'OVER-08'!$C$4:$C$10</c:f>
              <c:numCache>
                <c:formatCode>General</c:formatCode>
                <c:ptCount val="7"/>
                <c:pt idx="0">
                  <c:v>0</c:v>
                </c:pt>
                <c:pt idx="1">
                  <c:v>0</c:v>
                </c:pt>
                <c:pt idx="2">
                  <c:v>215</c:v>
                </c:pt>
                <c:pt idx="3">
                  <c:v>0</c:v>
                </c:pt>
                <c:pt idx="4">
                  <c:v>1375</c:v>
                </c:pt>
                <c:pt idx="5">
                  <c:v>40</c:v>
                </c:pt>
                <c:pt idx="6">
                  <c:v>190</c:v>
                </c:pt>
              </c:numCache>
            </c:numRef>
          </c:val>
        </c:ser>
        <c:ser>
          <c:idx val="2"/>
          <c:order val="2"/>
          <c:tx>
            <c:v>50%+ of Income Used for Housing</c:v>
          </c:tx>
          <c:spPr>
            <a:solidFill>
              <a:srgbClr val="009192"/>
            </a:solidFill>
            <a:ln w="6350">
              <a:solidFill>
                <a:srgbClr val="FFFFFF"/>
              </a:solidFill>
            </a:ln>
          </c:spPr>
          <c:dLbls>
            <c:dLbl>
              <c:idx val="0"/>
              <c:delete val="1"/>
            </c:dLbl>
            <c:dLbl>
              <c:idx val="1"/>
              <c:layout/>
              <c:tx>
                <c:rich>
                  <a:bodyPr/>
                  <a:lstStyle/>
                  <a:p>
                    <a:r>
                      <a:rPr lang="en-US"/>
                      <a:t>11%</a:t>
                    </a:r>
                  </a:p>
                </c:rich>
              </c:tx>
              <c:dLblPos val="ctr"/>
              <c:showVal val="1"/>
            </c:dLbl>
            <c:dLbl>
              <c:idx val="2"/>
              <c:layout/>
              <c:tx>
                <c:rich>
                  <a:bodyPr/>
                  <a:lstStyle/>
                  <a:p>
                    <a:r>
                      <a:rPr lang="en-US"/>
                      <a:t>17%</a:t>
                    </a:r>
                  </a:p>
                </c:rich>
              </c:tx>
              <c:dLblPos val="ctr"/>
              <c:showVal val="1"/>
            </c:dLbl>
            <c:dLbl>
              <c:idx val="3"/>
              <c:layout/>
              <c:tx>
                <c:rich>
                  <a:bodyPr/>
                  <a:lstStyle/>
                  <a:p>
                    <a:r>
                      <a:rPr lang="en-US"/>
                      <a:t>12%</a:t>
                    </a:r>
                  </a:p>
                </c:rich>
              </c:tx>
              <c:dLblPos val="ctr"/>
              <c:showVal val="1"/>
            </c:dLbl>
            <c:dLbl>
              <c:idx val="4"/>
              <c:layout/>
              <c:tx>
                <c:rich>
                  <a:bodyPr/>
                  <a:lstStyle/>
                  <a:p>
                    <a:r>
                      <a:rPr lang="en-US"/>
                      <a:t>13%</a:t>
                    </a:r>
                  </a:p>
                </c:rich>
              </c:tx>
              <c:dLblPos val="ctr"/>
              <c:showVal val="1"/>
            </c:dLbl>
            <c:dLbl>
              <c:idx val="5"/>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'OVER-08'!$D$4:$D$10</c:f>
              <c:numCache>
                <c:formatCode>General</c:formatCode>
                <c:ptCount val="7"/>
                <c:pt idx="0">
                  <c:v>0</c:v>
                </c:pt>
                <c:pt idx="1">
                  <c:v>0</c:v>
                </c:pt>
                <c:pt idx="2">
                  <c:v>175</c:v>
                </c:pt>
                <c:pt idx="3">
                  <c:v>10</c:v>
                </c:pt>
                <c:pt idx="4">
                  <c:v>1025</c:v>
                </c:pt>
                <c:pt idx="5">
                  <c:v>35</c:v>
                </c:pt>
                <c:pt idx="6">
                  <c:v>95</c:v>
                </c:pt>
              </c:numCache>
            </c:numRef>
          </c:val>
        </c:ser>
        <c:ser>
          <c:idx val="3"/>
          <c:order val="3"/>
          <c:tx>
            <c:v>Cost Burden Not computed</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'OVER-08'!$E$4:$E$10</c:f>
              <c:numCache>
                <c:formatCode>General</c:formatCode>
                <c:ptCount val="7"/>
                <c:pt idx="0">
                  <c:v>0</c:v>
                </c:pt>
                <c:pt idx="1">
                  <c:v>0</c:v>
                </c:pt>
                <c:pt idx="2">
                  <c:v>0</c:v>
                </c:pt>
                <c:pt idx="3">
                  <c:v>0</c:v>
                </c:pt>
                <c:pt idx="4">
                  <c:v>70</c:v>
                </c:pt>
                <c:pt idx="5">
                  <c:v>0</c:v>
                </c:pt>
                <c:pt idx="6">
                  <c:v>0</c:v>
                </c:pt>
              </c:numCache>
            </c:numRef>
          </c:val>
        </c:ser>
        <c:overlap val="100"/>
        <c:axId val="50440001"/>
        <c:axId val="50440002"/>
      </c:barChart>
      <c:catAx>
        <c:axId val="504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40002"/>
        <c:crosses val="autoZero"/>
        <c:auto val="1"/>
        <c:lblAlgn val="ctr"/>
        <c:lblOffset val="100"/>
      </c:catAx>
      <c:valAx>
        <c:axId val="504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71%</a:t>
                    </a:r>
                  </a:p>
                </c:rich>
              </c:tx>
              <c:dLblPos val="ctr"/>
              <c:showVal val="1"/>
            </c:dLbl>
            <c:dLbl>
              <c:idx val="1"/>
              <c:layout/>
              <c:tx>
                <c:rich>
                  <a:bodyPr/>
                  <a:lstStyle/>
                  <a:p>
                    <a:r>
                      <a:rPr lang="en-US"/>
                      <a:t>86%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'OVER-09'!$B$4:$B$6</c:f>
              <c:numCache>
                <c:formatCode>General</c:formatCode>
                <c:ptCount val="3"/>
                <c:pt idx="0">
                  <c:v>0</c:v>
                </c:pt>
                <c:pt idx="1">
                  <c:v>7599</c:v>
                </c:pt>
                <c:pt idx="2">
                  <c:v>524</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'OVER-09'!$C$4:$C$6</c:f>
              <c:numCache>
                <c:formatCode>General</c:formatCode>
                <c:ptCount val="3"/>
                <c:pt idx="0">
                  <c:v>0</c:v>
                </c:pt>
                <c:pt idx="1">
                  <c:v>1768</c:v>
                </c:pt>
                <c:pt idx="2">
                  <c:v>44</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'OVER-09'!$D$4:$D$6</c:f>
              <c:numCache>
                <c:formatCode>General</c:formatCode>
                <c:ptCount val="3"/>
                <c:pt idx="0">
                  <c:v>0</c:v>
                </c:pt>
                <c:pt idx="1">
                  <c:v>1288</c:v>
                </c:pt>
                <c:pt idx="2">
                  <c:v>44</c:v>
                </c:pt>
              </c:numCache>
            </c:numRef>
          </c:val>
        </c:ser>
        <c:overlap val="100"/>
        <c:axId val="50450001"/>
        <c:axId val="50450002"/>
      </c:barChart>
      <c:catAx>
        <c:axId val="504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50002"/>
        <c:crosses val="autoZero"/>
        <c:auto val="1"/>
        <c:lblAlgn val="ctr"/>
        <c:lblOffset val="100"/>
      </c:catAx>
      <c:valAx>
        <c:axId val="504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2002</c:v>
          </c:tx>
          <c:spPr>
            <a:solidFill>
              <a:srgbClr val="1174A9"/>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'FARM-02'!$B$4:$B$6</c:f>
              <c:numCache>
                <c:formatCode>General</c:formatCode>
                <c:ptCount val="3"/>
                <c:pt idx="0">
                  <c:v>2002</c:v>
                </c:pt>
                <c:pt idx="1">
                  <c:v>2226</c:v>
                </c:pt>
                <c:pt idx="2">
                  <c:v>852</c:v>
                </c:pt>
              </c:numCache>
            </c:numRef>
          </c:val>
        </c:ser>
        <c:ser>
          <c:idx val="1"/>
          <c:order val="1"/>
          <c:tx>
            <c:v>2007</c:v>
          </c:tx>
          <c:spPr>
            <a:solidFill>
              <a:srgbClr val="71A84F"/>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'FARM-02'!$C$4:$C$6</c:f>
              <c:numCache>
                <c:formatCode>General</c:formatCode>
                <c:ptCount val="3"/>
                <c:pt idx="0">
                  <c:v>2007</c:v>
                </c:pt>
                <c:pt idx="1">
                  <c:v>1697</c:v>
                </c:pt>
                <c:pt idx="2">
                  <c:v>911</c:v>
                </c:pt>
              </c:numCache>
            </c:numRef>
          </c:val>
        </c:ser>
        <c:ser>
          <c:idx val="2"/>
          <c:order val="2"/>
          <c:tx>
            <c:v>2012</c:v>
          </c:tx>
          <c:spPr>
            <a:solidFill>
              <a:srgbClr val="009192"/>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'FARM-02'!$D$4:$D$6</c:f>
              <c:numCache>
                <c:formatCode>General</c:formatCode>
                <c:ptCount val="3"/>
                <c:pt idx="0">
                  <c:v>2012</c:v>
                </c:pt>
                <c:pt idx="1">
                  <c:v>1320</c:v>
                </c:pt>
                <c:pt idx="2">
                  <c:v>402</c:v>
                </c:pt>
              </c:numCache>
            </c:numRef>
          </c:val>
        </c:ser>
        <c:ser>
          <c:idx val="3"/>
          <c:order val="3"/>
          <c:tx>
            <c:v>2017</c:v>
          </c:tx>
          <c:spPr>
            <a:solidFill>
              <a:srgbClr val="FEB446"/>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'FARM-02'!$E$4:$E$6</c:f>
              <c:numCache>
                <c:formatCode>General</c:formatCode>
                <c:ptCount val="3"/>
                <c:pt idx="0">
                  <c:v>2017</c:v>
                </c:pt>
                <c:pt idx="1">
                  <c:v>978</c:v>
                </c:pt>
                <c:pt idx="2">
                  <c:v>343</c:v>
                </c:pt>
              </c:numCache>
            </c:numRef>
          </c:val>
        </c:ser>
        <c:axId val="50460001"/>
        <c:axId val="50460002"/>
      </c:barChart>
      <c:catAx>
        <c:axId val="504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60002"/>
        <c:crosses val="autoZero"/>
        <c:auto val="1"/>
        <c:lblAlgn val="ctr"/>
        <c:lblOffset val="100"/>
      </c:catAx>
      <c:valAx>
        <c:axId val="504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Farm Workers</a:t>
                </a:r>
              </a:p>
            </c:rich>
          </c:tx>
          <c:layout/>
        </c:title>
        <c:numFmt formatCode="#,##0" sourceLinked="0"/>
        <c:tickLblPos val="low"/>
        <c:txPr>
          <a:bodyPr/>
          <a:lstStyle/>
          <a:p>
            <a:pPr>
              <a:defRPr sz="1100" b="0" baseline="0">
                <a:solidFill>
                  <a:srgbClr val="000000"/>
                </a:solidFill>
                <a:latin typeface="Century Gothic"/>
              </a:defRPr>
            </a:pPr>
            <a:endParaRPr lang="en-US"/>
          </a:p>
        </c:txPr>
        <c:crossAx val="504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1,375</a:t>
                    </a:r>
                  </a:p>
                </c:rich>
              </c:tx>
              <c:showVal val="1"/>
            </c:dLbl>
            <c:dLbl>
              <c:idx val="1"/>
              <c:layout/>
              <c:tx>
                <c:rich>
                  <a:bodyPr/>
                  <a:lstStyle/>
                  <a:p>
                    <a:r>
                      <a:rPr lang="en-US"/>
                      <a:t>2,768</a:t>
                    </a:r>
                  </a:p>
                </c:rich>
              </c:tx>
              <c:showVal val="1"/>
            </c:dLbl>
            <c:dLbl>
              <c:idx val="2"/>
              <c:layout/>
              <c:tx>
                <c:rich>
                  <a:bodyPr/>
                  <a:lstStyle/>
                  <a:p>
                    <a:r>
                      <a:rPr lang="en-US"/>
                      <a:t>1,711</a:t>
                    </a:r>
                  </a:p>
                </c:rich>
              </c:tx>
              <c:showVal val="1"/>
            </c:dLbl>
            <c:dLbl>
              <c:idx val="3"/>
              <c:layout/>
              <c:tx>
                <c:rich>
                  <a:bodyPr/>
                  <a:lstStyle/>
                  <a:p>
                    <a:r>
                      <a:rPr lang="en-US"/>
                      <a:t>1,570</a:t>
                    </a:r>
                  </a:p>
                </c:rich>
              </c:tx>
              <c:showVal val="1"/>
            </c:dLbl>
            <c:dLbl>
              <c:idx val="4"/>
              <c:layout/>
              <c:tx>
                <c:rich>
                  <a:bodyPr/>
                  <a:lstStyle/>
                  <a:p>
                    <a:r>
                      <a:rPr lang="en-US"/>
                      <a:t>696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'LGFEM-01'!$B$4:$B$9</c:f>
              <c:numCache>
                <c:formatCode>General</c:formatCode>
                <c:ptCount val="6"/>
                <c:pt idx="0">
                  <c:v>0</c:v>
                </c:pt>
                <c:pt idx="1">
                  <c:v>1375</c:v>
                </c:pt>
                <c:pt idx="2">
                  <c:v>2768</c:v>
                </c:pt>
                <c:pt idx="3">
                  <c:v>1711</c:v>
                </c:pt>
                <c:pt idx="4">
                  <c:v>1570</c:v>
                </c:pt>
                <c:pt idx="5">
                  <c:v>696</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1,066</a:t>
                    </a:r>
                  </a:p>
                </c:rich>
              </c:tx>
              <c:showVal val="1"/>
            </c:dLbl>
            <c:dLbl>
              <c:idx val="1"/>
              <c:layout/>
              <c:tx>
                <c:rich>
                  <a:bodyPr/>
                  <a:lstStyle/>
                  <a:p>
                    <a:r>
                      <a:rPr lang="en-US"/>
                      <a:t>938</a:t>
                    </a:r>
                  </a:p>
                </c:rich>
              </c:tx>
              <c:showVal val="1"/>
            </c:dLbl>
            <c:dLbl>
              <c:idx val="2"/>
              <c:layout/>
              <c:tx>
                <c:rich>
                  <a:bodyPr/>
                  <a:lstStyle/>
                  <a:p>
                    <a:r>
                      <a:rPr lang="en-US"/>
                      <a:t>634</a:t>
                    </a:r>
                  </a:p>
                </c:rich>
              </c:tx>
              <c:showVal val="1"/>
            </c:dLbl>
            <c:dLbl>
              <c:idx val="3"/>
              <c:layout/>
              <c:tx>
                <c:rich>
                  <a:bodyPr/>
                  <a:lstStyle/>
                  <a:p>
                    <a:r>
                      <a:rPr lang="en-US"/>
                      <a:t>363</a:t>
                    </a:r>
                  </a:p>
                </c:rich>
              </c:tx>
              <c:showVal val="1"/>
            </c:dLbl>
            <c:dLbl>
              <c:idx val="4"/>
              <c:layout/>
              <c:tx>
                <c:rich>
                  <a:bodyPr/>
                  <a:lstStyle/>
                  <a:p>
                    <a:r>
                      <a:rPr lang="en-US"/>
                      <a:t>102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'LGFEM-01'!$C$4:$C$9</c:f>
              <c:numCache>
                <c:formatCode>General</c:formatCode>
                <c:ptCount val="6"/>
                <c:pt idx="0">
                  <c:v>0</c:v>
                </c:pt>
                <c:pt idx="1">
                  <c:v>1066</c:v>
                </c:pt>
                <c:pt idx="2">
                  <c:v>938</c:v>
                </c:pt>
                <c:pt idx="3">
                  <c:v>634</c:v>
                </c:pt>
                <c:pt idx="4">
                  <c:v>363</c:v>
                </c:pt>
                <c:pt idx="5">
                  <c:v>102</c:v>
                </c:pt>
              </c:numCache>
            </c:numRef>
          </c:val>
        </c:ser>
        <c:axId val="50470001"/>
        <c:axId val="50470002"/>
      </c:barChart>
      <c:catAx>
        <c:axId val="504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70002"/>
        <c:crosses val="autoZero"/>
        <c:auto val="1"/>
        <c:lblAlgn val="ctr"/>
        <c:lblOffset val="100"/>
      </c:catAx>
      <c:valAx>
        <c:axId val="504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1-Person Household</c:v>
          </c:tx>
          <c:spPr>
            <a:solidFill>
              <a:srgbClr val="1174A9"/>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22%</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San Carlos</c:v>
                </c:pt>
                <c:pt idx="2">
                  <c:v>San Mateo County</c:v>
                </c:pt>
                <c:pt idx="3">
                  <c:v>Bay Area</c:v>
                </c:pt>
              </c:strCache>
            </c:strRef>
          </c:cat>
          <c:val>
            <c:numRef>
              <c:f>'LGFEM-02'!$B$4:$B$7</c:f>
              <c:numCache>
                <c:formatCode>General</c:formatCode>
                <c:ptCount val="4"/>
                <c:pt idx="0">
                  <c:v>0</c:v>
                </c:pt>
                <c:pt idx="1">
                  <c:v>2441</c:v>
                </c:pt>
                <c:pt idx="2">
                  <c:v>58757</c:v>
                </c:pt>
                <c:pt idx="3">
                  <c:v>674587</c:v>
                </c:pt>
              </c:numCache>
            </c:numRef>
          </c:val>
        </c:ser>
        <c:ser>
          <c:idx val="1"/>
          <c:order val="1"/>
          <c:tx>
            <c:v>2-Person Household</c:v>
          </c:tx>
          <c:spPr>
            <a:solidFill>
              <a:srgbClr val="71A84F"/>
            </a:solidFill>
            <a:ln w="6350">
              <a:solidFill>
                <a:srgbClr val="FFFFFF"/>
              </a:solidFill>
            </a:ln>
          </c:spPr>
          <c:dLbls>
            <c:dLbl>
              <c:idx val="0"/>
              <c:layout/>
              <c:tx>
                <c:rich>
                  <a:bodyPr/>
                  <a:lstStyle/>
                  <a:p>
                    <a:r>
                      <a:rPr lang="en-US"/>
                      <a:t>33%</a:t>
                    </a:r>
                  </a:p>
                </c:rich>
              </c:tx>
              <c:dLblPos val="ctr"/>
              <c:showVal val="1"/>
            </c:dLbl>
            <c:dLbl>
              <c:idx val="1"/>
              <c:layout/>
              <c:tx>
                <c:rich>
                  <a:bodyPr/>
                  <a:lstStyle/>
                  <a:p>
                    <a:r>
                      <a:rPr lang="en-US"/>
                      <a:t>32%</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San Carlos</c:v>
                </c:pt>
                <c:pt idx="2">
                  <c:v>San Mateo County</c:v>
                </c:pt>
                <c:pt idx="3">
                  <c:v>Bay Area</c:v>
                </c:pt>
              </c:strCache>
            </c:strRef>
          </c:cat>
          <c:val>
            <c:numRef>
              <c:f>'LGFEM-02'!$C$4:$C$7</c:f>
              <c:numCache>
                <c:formatCode>General</c:formatCode>
                <c:ptCount val="4"/>
                <c:pt idx="0">
                  <c:v>0</c:v>
                </c:pt>
                <c:pt idx="1">
                  <c:v>3706</c:v>
                </c:pt>
                <c:pt idx="2">
                  <c:v>84270</c:v>
                </c:pt>
                <c:pt idx="3">
                  <c:v>871002</c:v>
                </c:pt>
              </c:numCache>
            </c:numRef>
          </c:val>
        </c:ser>
        <c:ser>
          <c:idx val="2"/>
          <c:order val="2"/>
          <c:tx>
            <c:v>3-4-Person Household</c:v>
          </c:tx>
          <c:spPr>
            <a:solidFill>
              <a:srgbClr val="009192"/>
            </a:solidFill>
            <a:ln w="6350">
              <a:solidFill>
                <a:srgbClr val="FFFFFF"/>
              </a:solidFill>
            </a:ln>
          </c:spPr>
          <c:dLbls>
            <c:dLbl>
              <c:idx val="0"/>
              <c:layout/>
              <c:tx>
                <c:rich>
                  <a:bodyPr/>
                  <a:lstStyle/>
                  <a:p>
                    <a:r>
                      <a:rPr lang="en-US"/>
                      <a:t>38%</a:t>
                    </a:r>
                  </a:p>
                </c:rich>
              </c:tx>
              <c:dLblPos val="ctr"/>
              <c:showVal val="1"/>
            </c:dLbl>
            <c:dLbl>
              <c:idx val="1"/>
              <c:layout/>
              <c:tx>
                <c:rich>
                  <a:bodyPr/>
                  <a:lstStyle/>
                  <a:p>
                    <a:r>
                      <a:rPr lang="en-US"/>
                      <a:t>35%</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San Carlos</c:v>
                </c:pt>
                <c:pt idx="2">
                  <c:v>San Mateo County</c:v>
                </c:pt>
                <c:pt idx="3">
                  <c:v>Bay Area</c:v>
                </c:pt>
              </c:strCache>
            </c:strRef>
          </c:cat>
          <c:val>
            <c:numRef>
              <c:f>'LGFEM-02'!$D$4:$D$7</c:f>
              <c:numCache>
                <c:formatCode>General</c:formatCode>
                <c:ptCount val="4"/>
                <c:pt idx="0">
                  <c:v>0</c:v>
                </c:pt>
                <c:pt idx="1">
                  <c:v>4278</c:v>
                </c:pt>
                <c:pt idx="2">
                  <c:v>91699</c:v>
                </c:pt>
                <c:pt idx="3">
                  <c:v>891588</c:v>
                </c:pt>
              </c:numCache>
            </c:numRef>
          </c:val>
        </c:ser>
        <c:ser>
          <c:idx val="3"/>
          <c:order val="3"/>
          <c:tx>
            <c:v>5-Person or More Household</c:v>
          </c:tx>
          <c:spPr>
            <a:solidFill>
              <a:srgbClr val="FEB446"/>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San Carlos</c:v>
                </c:pt>
                <c:pt idx="2">
                  <c:v>San Mateo County</c:v>
                </c:pt>
                <c:pt idx="3">
                  <c:v>Bay Area</c:v>
                </c:pt>
              </c:strCache>
            </c:strRef>
          </c:cat>
          <c:val>
            <c:numRef>
              <c:f>'LGFEM-02'!$E$4:$E$7</c:f>
              <c:numCache>
                <c:formatCode>General</c:formatCode>
                <c:ptCount val="4"/>
                <c:pt idx="0">
                  <c:v>0</c:v>
                </c:pt>
                <c:pt idx="1">
                  <c:v>798</c:v>
                </c:pt>
                <c:pt idx="2">
                  <c:v>28817</c:v>
                </c:pt>
                <c:pt idx="3">
                  <c:v>294257</c:v>
                </c:pt>
              </c:numCache>
            </c:numRef>
          </c:val>
        </c:ser>
        <c:overlap val="100"/>
        <c:axId val="50480001"/>
        <c:axId val="50480002"/>
      </c:barChart>
      <c:catAx>
        <c:axId val="504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80002"/>
        <c:crosses val="autoZero"/>
        <c:auto val="1"/>
        <c:lblAlgn val="ctr"/>
        <c:lblOffset val="100"/>
      </c:catAx>
      <c:valAx>
        <c:axId val="504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8%</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'LGFEM-03'!$B$4:$B$6</c:f>
              <c:numCache>
                <c:formatCode>General</c:formatCode>
                <c:ptCount val="3"/>
                <c:pt idx="0">
                  <c:v>0</c:v>
                </c:pt>
                <c:pt idx="1">
                  <c:v>830</c:v>
                </c:pt>
                <c:pt idx="2">
                  <c:v>0</c:v>
                </c:pt>
              </c:numCache>
            </c:numRef>
          </c:val>
        </c:ser>
        <c:ser>
          <c:idx val="1"/>
          <c:order val="1"/>
          <c:tx>
            <c:v>31%-50% of AMI</c:v>
          </c:tx>
          <c:spPr>
            <a:solidFill>
              <a:srgbClr val="71A84F"/>
            </a:solidFill>
            <a:ln w="6350">
              <a:solidFill>
                <a:srgbClr val="FFFFFF"/>
              </a:solidFill>
            </a:ln>
          </c:spPr>
          <c:dLbls>
            <c:dLbl>
              <c:idx val="0"/>
              <c:layout/>
              <c:tx>
                <c:rich>
                  <a:bodyPr/>
                  <a:lstStyle/>
                  <a:p>
                    <a:r>
                      <a:rPr lang="en-US"/>
                      <a:t>8%</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'LGFEM-03'!$C$4:$C$6</c:f>
              <c:numCache>
                <c:formatCode>General</c:formatCode>
                <c:ptCount val="3"/>
                <c:pt idx="0">
                  <c:v>0</c:v>
                </c:pt>
                <c:pt idx="1">
                  <c:v>869</c:v>
                </c:pt>
                <c:pt idx="2">
                  <c:v>23</c:v>
                </c:pt>
              </c:numCache>
            </c:numRef>
          </c:val>
        </c:ser>
        <c:ser>
          <c:idx val="2"/>
          <c:order val="2"/>
          <c:tx>
            <c:v>51%-80% of AMI</c:v>
          </c:tx>
          <c:spPr>
            <a:solidFill>
              <a:srgbClr val="009192"/>
            </a:solidFill>
            <a:ln w="6350">
              <a:solidFill>
                <a:srgbClr val="FFFFFF"/>
              </a:solidFill>
            </a:ln>
          </c:spPr>
          <c:dLbls>
            <c:dLbl>
              <c:idx val="0"/>
              <c:layout/>
              <c:tx>
                <c:rich>
                  <a:bodyPr/>
                  <a:lstStyle/>
                  <a:p>
                    <a:r>
                      <a:rPr lang="en-US"/>
                      <a:t>12%</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'LGFEM-03'!$D$4:$D$6</c:f>
              <c:numCache>
                <c:formatCode>General</c:formatCode>
                <c:ptCount val="3"/>
                <c:pt idx="0">
                  <c:v>0</c:v>
                </c:pt>
                <c:pt idx="1">
                  <c:v>1239</c:v>
                </c:pt>
                <c:pt idx="2">
                  <c:v>10</c:v>
                </c:pt>
              </c:numCache>
            </c:numRef>
          </c:val>
        </c:ser>
        <c:ser>
          <c:idx val="3"/>
          <c:order val="3"/>
          <c:tx>
            <c:v>81%-100% of AMI</c:v>
          </c:tx>
          <c:spPr>
            <a:solidFill>
              <a:srgbClr val="FEB446"/>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'LGFEM-03'!$E$4:$E$6</c:f>
              <c:numCache>
                <c:formatCode>General</c:formatCode>
                <c:ptCount val="3"/>
                <c:pt idx="0">
                  <c:v>0</c:v>
                </c:pt>
                <c:pt idx="1">
                  <c:v>834</c:v>
                </c:pt>
                <c:pt idx="2">
                  <c:v>59</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65%</a:t>
                    </a:r>
                  </a:p>
                </c:rich>
              </c:tx>
              <c:dLblPos val="ctr"/>
              <c:showVal val="1"/>
            </c:dLbl>
            <c:dLbl>
              <c:idx val="1"/>
              <c:layout/>
              <c:tx>
                <c:rich>
                  <a:bodyPr/>
                  <a:lstStyle/>
                  <a:p>
                    <a:r>
                      <a:rPr lang="en-US"/>
                      <a:t>85%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'LGFEM-03'!$F$4:$F$6</c:f>
              <c:numCache>
                <c:formatCode>General</c:formatCode>
                <c:ptCount val="3"/>
                <c:pt idx="0">
                  <c:v>0</c:v>
                </c:pt>
                <c:pt idx="1">
                  <c:v>6883</c:v>
                </c:pt>
                <c:pt idx="2">
                  <c:v>520</c:v>
                </c:pt>
              </c:numCache>
            </c:numRef>
          </c:val>
        </c:ser>
        <c:overlap val="100"/>
        <c:axId val="50490001"/>
        <c:axId val="50490002"/>
      </c:barChart>
      <c:catAx>
        <c:axId val="504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90002"/>
        <c:crosses val="autoZero"/>
        <c:auto val="1"/>
        <c:lblAlgn val="ctr"/>
        <c:lblOffset val="100"/>
      </c:catAx>
      <c:valAx>
        <c:axId val="504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Same house</c:v>
          </c:tx>
          <c:spPr>
            <a:solidFill>
              <a:srgbClr val="1174A9"/>
            </a:solidFill>
            <a:ln w="6350">
              <a:solidFill>
                <a:srgbClr val="FFFFFF"/>
              </a:solidFill>
            </a:ln>
          </c:spPr>
          <c:dLbls>
            <c:dLbl>
              <c:idx val="0"/>
              <c:layout/>
              <c:tx>
                <c:rich>
                  <a:bodyPr/>
                  <a:lstStyle/>
                  <a:p>
                    <a:r>
                      <a:rPr lang="en-US"/>
                      <a:t>89%</a:t>
                    </a:r>
                  </a:p>
                </c:rich>
              </c:tx>
              <c:dLblPos val="ctr"/>
              <c:showVal val="1"/>
            </c:dLbl>
            <c:dLbl>
              <c:idx val="1"/>
              <c:layout/>
              <c:tx>
                <c:rich>
                  <a:bodyPr/>
                  <a:lstStyle/>
                  <a:p>
                    <a:r>
                      <a:rPr lang="en-US"/>
                      <a:t>88%</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San Carlos</c:v>
                </c:pt>
                <c:pt idx="2">
                  <c:v>San Mateo County</c:v>
                </c:pt>
                <c:pt idx="3">
                  <c:v>Bay Area</c:v>
                </c:pt>
              </c:strCache>
            </c:strRef>
          </c:cat>
          <c:val>
            <c:numRef>
              <c:f>'POPEMP-05'!$B$4:$B$7</c:f>
              <c:numCache>
                <c:formatCode>General</c:formatCode>
                <c:ptCount val="4"/>
                <c:pt idx="0">
                  <c:v>0</c:v>
                </c:pt>
                <c:pt idx="1">
                  <c:v>26518</c:v>
                </c:pt>
                <c:pt idx="2">
                  <c:v>668337</c:v>
                </c:pt>
                <c:pt idx="3">
                  <c:v>6607656</c:v>
                </c:pt>
              </c:numCache>
            </c:numRef>
          </c:val>
        </c:ser>
        <c:ser>
          <c:idx val="1"/>
          <c:order val="1"/>
          <c:tx>
            <c:v>Same city or town</c:v>
          </c:tx>
          <c:spPr>
            <a:solidFill>
              <a:srgbClr val="71A84F"/>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San Carlos</c:v>
                </c:pt>
                <c:pt idx="2">
                  <c:v>San Mateo County</c:v>
                </c:pt>
                <c:pt idx="3">
                  <c:v>Bay Area</c:v>
                </c:pt>
              </c:strCache>
            </c:strRef>
          </c:cat>
          <c:val>
            <c:numRef>
              <c:f>'POPEMP-05'!$C$4:$C$7</c:f>
              <c:numCache>
                <c:formatCode>General</c:formatCode>
                <c:ptCount val="4"/>
                <c:pt idx="0">
                  <c:v>0</c:v>
                </c:pt>
                <c:pt idx="1">
                  <c:v>399</c:v>
                </c:pt>
                <c:pt idx="2">
                  <c:v>18939</c:v>
                </c:pt>
                <c:pt idx="3">
                  <c:v>324367</c:v>
                </c:pt>
              </c:numCache>
            </c:numRef>
          </c:val>
        </c:ser>
        <c:ser>
          <c:idx val="2"/>
          <c:order val="2"/>
          <c:tx>
            <c:v>Same county</c:v>
          </c:tx>
          <c:spPr>
            <a:solidFill>
              <a:srgbClr val="009192"/>
            </a:solidFill>
            <a:ln w="6350">
              <a:solidFill>
                <a:srgbClr val="FFFFFF"/>
              </a:solidFill>
            </a:ln>
          </c:spPr>
          <c:dLbls>
            <c:dLbl>
              <c:idx val="0"/>
              <c:layout/>
              <c:tx>
                <c:rich>
                  <a:bodyPr/>
                  <a:lstStyle/>
                  <a:p>
                    <a:r>
                      <a:rPr lang="en-US"/>
                      <a:t>3%</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San Carlos</c:v>
                </c:pt>
                <c:pt idx="2">
                  <c:v>San Mateo County</c:v>
                </c:pt>
                <c:pt idx="3">
                  <c:v>Bay Area</c:v>
                </c:pt>
              </c:strCache>
            </c:strRef>
          </c:cat>
          <c:val>
            <c:numRef>
              <c:f>'POPEMP-05'!$D$4:$D$7</c:f>
              <c:numCache>
                <c:formatCode>General</c:formatCode>
                <c:ptCount val="4"/>
                <c:pt idx="0">
                  <c:v>0</c:v>
                </c:pt>
                <c:pt idx="1">
                  <c:v>1001</c:v>
                </c:pt>
                <c:pt idx="2">
                  <c:v>22503</c:v>
                </c:pt>
                <c:pt idx="3">
                  <c:v>212960</c:v>
                </c:pt>
              </c:numCache>
            </c:numRef>
          </c:val>
        </c:ser>
        <c:ser>
          <c:idx val="3"/>
          <c:order val="3"/>
          <c:tx>
            <c:v>Elsewhere in CA</c:v>
          </c:tx>
          <c:spPr>
            <a:solidFill>
              <a:srgbClr val="FEB446"/>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San Carlos</c:v>
                </c:pt>
                <c:pt idx="2">
                  <c:v>San Mateo County</c:v>
                </c:pt>
                <c:pt idx="3">
                  <c:v>Bay Area</c:v>
                </c:pt>
              </c:strCache>
            </c:strRef>
          </c:cat>
          <c:val>
            <c:numRef>
              <c:f>'POPEMP-05'!$E$4:$E$7</c:f>
              <c:numCache>
                <c:formatCode>General</c:formatCode>
                <c:ptCount val="4"/>
                <c:pt idx="0">
                  <c:v>0</c:v>
                </c:pt>
                <c:pt idx="1">
                  <c:v>1280</c:v>
                </c:pt>
                <c:pt idx="2">
                  <c:v>29840</c:v>
                </c:pt>
                <c:pt idx="3">
                  <c:v>272229</c:v>
                </c:pt>
              </c:numCache>
            </c:numRef>
          </c:val>
        </c:ser>
        <c:ser>
          <c:idx val="4"/>
          <c:order val="4"/>
          <c:tx>
            <c:v>Elsewhere in U.S.</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San Carlos</c:v>
                </c:pt>
                <c:pt idx="2">
                  <c:v>San Mateo County</c:v>
                </c:pt>
                <c:pt idx="3">
                  <c:v>Bay Area</c:v>
                </c:pt>
              </c:strCache>
            </c:strRef>
          </c:cat>
          <c:val>
            <c:numRef>
              <c:f>'POPEMP-05'!$F$4:$F$7</c:f>
              <c:numCache>
                <c:formatCode>General</c:formatCode>
                <c:ptCount val="4"/>
                <c:pt idx="0">
                  <c:v>0</c:v>
                </c:pt>
                <c:pt idx="1">
                  <c:v>375</c:v>
                </c:pt>
                <c:pt idx="2">
                  <c:v>10581</c:v>
                </c:pt>
                <c:pt idx="3">
                  <c:v>118111</c:v>
                </c:pt>
              </c:numCache>
            </c:numRef>
          </c:val>
        </c:ser>
        <c:ser>
          <c:idx val="5"/>
          <c:order val="5"/>
          <c:tx>
            <c:v>Abroad</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San Carlos</c:v>
                </c:pt>
                <c:pt idx="2">
                  <c:v>San Mateo County</c:v>
                </c:pt>
                <c:pt idx="3">
                  <c:v>Bay Area</c:v>
                </c:pt>
              </c:strCache>
            </c:strRef>
          </c:cat>
          <c:val>
            <c:numRef>
              <c:f>'POPEMP-05'!$G$4:$G$7</c:f>
              <c:numCache>
                <c:formatCode>General</c:formatCode>
                <c:ptCount val="4"/>
                <c:pt idx="0">
                  <c:v>0</c:v>
                </c:pt>
                <c:pt idx="1">
                  <c:v>257</c:v>
                </c:pt>
                <c:pt idx="2">
                  <c:v>9250</c:v>
                </c:pt>
                <c:pt idx="3">
                  <c:v>95192</c:v>
                </c:pt>
              </c:numCache>
            </c:numRef>
          </c:val>
        </c:ser>
        <c:overlap val="100"/>
        <c:axId val="50050001"/>
        <c:axId val="50050002"/>
      </c:barChart>
      <c:catAx>
        <c:axId val="500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50002"/>
        <c:crosses val="autoZero"/>
        <c:auto val="1"/>
        <c:lblAlgn val="ctr"/>
        <c:lblOffset val="100"/>
      </c:catAx>
      <c:valAx>
        <c:axId val="500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1+)</a:t>
                </a:r>
              </a:p>
            </c:rich>
          </c:tx>
          <c:layout/>
        </c:title>
        <c:numFmt formatCode="0.0%" sourceLinked="0"/>
        <c:tickLblPos val="low"/>
        <c:txPr>
          <a:bodyPr/>
          <a:lstStyle/>
          <a:p>
            <a:pPr>
              <a:defRPr sz="1100" b="0" baseline="0">
                <a:solidFill>
                  <a:srgbClr val="000000"/>
                </a:solidFill>
                <a:latin typeface="Century Gothic"/>
              </a:defRPr>
            </a:pPr>
            <a:endParaRPr lang="en-US"/>
          </a:p>
        </c:txPr>
        <c:crossAx val="500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5,661</a:t>
                    </a:r>
                  </a:p>
                </c:rich>
              </c:tx>
              <c:showVal val="1"/>
            </c:dLbl>
            <c:dLbl>
              <c:idx val="1"/>
              <c:layout/>
              <c:tx>
                <c:rich>
                  <a:bodyPr/>
                  <a:lstStyle/>
                  <a:p>
                    <a:r>
                      <a:rPr lang="en-US"/>
                      <a:t>1,375</a:t>
                    </a:r>
                  </a:p>
                </c:rich>
              </c:tx>
              <c:showVal val="1"/>
            </c:dLbl>
            <c:dLbl>
              <c:idx val="2"/>
              <c:layout/>
              <c:tx>
                <c:rich>
                  <a:bodyPr/>
                  <a:lstStyle/>
                  <a:p>
                    <a:r>
                      <a:rPr lang="en-US"/>
                      <a:t>522</a:t>
                    </a:r>
                  </a:p>
                </c:rich>
              </c:tx>
              <c:showVal val="1"/>
            </c:dLbl>
            <c:dLbl>
              <c:idx val="3"/>
              <c:layout/>
              <c:tx>
                <c:rich>
                  <a:bodyPr/>
                  <a:lstStyle/>
                  <a:p>
                    <a:r>
                      <a:rPr lang="en-US"/>
                      <a:t>183</a:t>
                    </a:r>
                  </a:p>
                </c:rich>
              </c:tx>
              <c:showVal val="1"/>
            </c:dLbl>
            <c:dLbl>
              <c:idx val="4"/>
              <c:layout/>
              <c:tx>
                <c:rich>
                  <a:bodyPr/>
                  <a:lstStyle/>
                  <a:p>
                    <a:r>
                      <a:rPr lang="en-US"/>
                      <a:t>379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'LGFEM-04'!$B$4:$B$9</c:f>
              <c:numCache>
                <c:formatCode>General</c:formatCode>
                <c:ptCount val="6"/>
                <c:pt idx="0">
                  <c:v>0</c:v>
                </c:pt>
                <c:pt idx="1">
                  <c:v>5661</c:v>
                </c:pt>
                <c:pt idx="2">
                  <c:v>1375</c:v>
                </c:pt>
                <c:pt idx="3">
                  <c:v>522</c:v>
                </c:pt>
                <c:pt idx="4">
                  <c:v>183</c:v>
                </c:pt>
                <c:pt idx="5">
                  <c:v>379</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1,192</a:t>
                    </a:r>
                  </a:p>
                </c:rich>
              </c:tx>
              <c:showVal val="1"/>
            </c:dLbl>
            <c:dLbl>
              <c:idx val="1"/>
              <c:layout/>
              <c:tx>
                <c:rich>
                  <a:bodyPr/>
                  <a:lstStyle/>
                  <a:p>
                    <a:r>
                      <a:rPr lang="en-US"/>
                      <a:t>1,066</a:t>
                    </a:r>
                  </a:p>
                </c:rich>
              </c:tx>
              <c:showVal val="1"/>
            </c:dLbl>
            <c:dLbl>
              <c:idx val="2"/>
              <c:layout/>
              <c:tx>
                <c:rich>
                  <a:bodyPr/>
                  <a:lstStyle/>
                  <a:p>
                    <a:r>
                      <a:rPr lang="en-US"/>
                      <a:t>365</a:t>
                    </a:r>
                  </a:p>
                </c:rich>
              </c:tx>
              <c:showVal val="1"/>
            </c:dLbl>
            <c:dLbl>
              <c:idx val="3"/>
              <c:layout/>
              <c:tx>
                <c:rich>
                  <a:bodyPr/>
                  <a:lstStyle/>
                  <a:p>
                    <a:r>
                      <a:rPr lang="en-US"/>
                      <a:t>111</a:t>
                    </a:r>
                  </a:p>
                </c:rich>
              </c:tx>
              <c:showVal val="1"/>
            </c:dLbl>
            <c:dLbl>
              <c:idx val="4"/>
              <c:layout/>
              <c:tx>
                <c:rich>
                  <a:bodyPr/>
                  <a:lstStyle/>
                  <a:p>
                    <a:r>
                      <a:rPr lang="en-US"/>
                      <a:t>369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'LGFEM-04'!$C$4:$C$9</c:f>
              <c:numCache>
                <c:formatCode>General</c:formatCode>
                <c:ptCount val="6"/>
                <c:pt idx="0">
                  <c:v>0</c:v>
                </c:pt>
                <c:pt idx="1">
                  <c:v>1192</c:v>
                </c:pt>
                <c:pt idx="2">
                  <c:v>1066</c:v>
                </c:pt>
                <c:pt idx="3">
                  <c:v>365</c:v>
                </c:pt>
                <c:pt idx="4">
                  <c:v>111</c:v>
                </c:pt>
                <c:pt idx="5">
                  <c:v>369</c:v>
                </c:pt>
              </c:numCache>
            </c:numRef>
          </c:val>
        </c:ser>
        <c:axId val="50500001"/>
        <c:axId val="50500002"/>
      </c:barChart>
      <c:catAx>
        <c:axId val="505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00002"/>
        <c:crosses val="autoZero"/>
        <c:auto val="1"/>
        <c:lblAlgn val="ctr"/>
        <c:lblOffset val="100"/>
      </c:catAx>
      <c:valAx>
        <c:axId val="505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Above Poverty Level</c:v>
          </c:tx>
          <c:spPr>
            <a:solidFill>
              <a:srgbClr val="1174A9"/>
            </a:solidFill>
            <a:ln w="6350">
              <a:solidFill>
                <a:srgbClr val="FFFFFF"/>
              </a:solidFill>
            </a:ln>
          </c:spPr>
          <c:dLbls>
            <c:dLbl>
              <c:idx val="0"/>
              <c:layout/>
              <c:tx>
                <c:rich>
                  <a:bodyPr/>
                  <a:lstStyle/>
                  <a:p>
                    <a:r>
                      <a:rPr lang="en-US"/>
                      <a:t>494</a:t>
                    </a:r>
                  </a:p>
                </c:rich>
              </c:tx>
              <c:showVal val="1"/>
            </c:dLbl>
            <c:dLbl>
              <c:idx val="1"/>
              <c:layout/>
              <c:tx>
                <c:rich>
                  <a:bodyPr/>
                  <a:lstStyle/>
                  <a:p>
                    <a:r>
                      <a:rPr lang="en-US"/>
                      <a:t>341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'LGFEM-05'!$B$4:$B$6</c:f>
              <c:numCache>
                <c:formatCode>General</c:formatCode>
                <c:ptCount val="3"/>
                <c:pt idx="0">
                  <c:v>0</c:v>
                </c:pt>
                <c:pt idx="1">
                  <c:v>494</c:v>
                </c:pt>
                <c:pt idx="2">
                  <c:v>341</c:v>
                </c:pt>
              </c:numCache>
            </c:numRef>
          </c:val>
        </c:ser>
        <c:ser>
          <c:idx val="1"/>
          <c:order val="1"/>
          <c:tx>
            <c:v>Below Poverty Level</c:v>
          </c:tx>
          <c:spPr>
            <a:solidFill>
              <a:srgbClr val="71A84F"/>
            </a:solidFill>
            <a:ln w="6350">
              <a:solidFill>
                <a:srgbClr val="FFFFFF"/>
              </a:solidFill>
            </a:ln>
          </c:spPr>
          <c:dLbls>
            <c:dLbl>
              <c:idx val="0"/>
              <c:layout/>
              <c:tx>
                <c:rich>
                  <a:bodyPr/>
                  <a:lstStyle/>
                  <a:p>
                    <a:r>
                      <a:rPr lang="en-US"/>
                      <a:t>30</a:t>
                    </a:r>
                  </a:p>
                </c:rich>
              </c:tx>
              <c:showVal val="1"/>
            </c:dLbl>
            <c:dLbl>
              <c:idx val="1"/>
              <c:layout/>
              <c:tx>
                <c:rich>
                  <a:bodyPr/>
                  <a:lstStyle/>
                  <a:p>
                    <a:r>
                      <a:rPr lang="en-US"/>
                      <a:t>22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'LGFEM-05'!$C$4:$C$6</c:f>
              <c:numCache>
                <c:formatCode>General</c:formatCode>
                <c:ptCount val="3"/>
                <c:pt idx="0">
                  <c:v>0</c:v>
                </c:pt>
                <c:pt idx="1">
                  <c:v>30</c:v>
                </c:pt>
                <c:pt idx="2">
                  <c:v>22</c:v>
                </c:pt>
              </c:numCache>
            </c:numRef>
          </c:val>
        </c:ser>
        <c:axId val="50510001"/>
        <c:axId val="50510002"/>
      </c:barChart>
      <c:catAx>
        <c:axId val="505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10002"/>
        <c:crosses val="autoZero"/>
        <c:auto val="1"/>
        <c:lblAlgn val="ctr"/>
        <c:lblOffset val="100"/>
      </c:catAx>
      <c:valAx>
        <c:axId val="505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75%</a:t>
                    </a:r>
                  </a:p>
                </c:rich>
              </c:tx>
              <c:dLblPos val="ctr"/>
              <c:showVal val="1"/>
            </c:dLbl>
            <c:dLbl>
              <c:idx val="1"/>
              <c:layout/>
              <c:tx>
                <c:rich>
                  <a:bodyPr/>
                  <a:lstStyle/>
                  <a:p>
                    <a:r>
                      <a:rPr lang="en-US"/>
                      <a:t>79%</a:t>
                    </a:r>
                  </a:p>
                </c:rich>
              </c:tx>
              <c:dLblPos val="ctr"/>
              <c:showVal val="1"/>
            </c:dLbl>
            <c:dLbl>
              <c:idx val="2"/>
              <c:layout/>
              <c:tx>
                <c:rich>
                  <a:bodyPr/>
                  <a:lstStyle/>
                  <a:p>
                    <a:r>
                      <a:rPr lang="en-US"/>
                      <a:t>81%</a:t>
                    </a:r>
                  </a:p>
                </c:rich>
              </c:tx>
              <c:dLblPos val="ctr"/>
              <c:showVal val="1"/>
            </c:dLbl>
            <c:dLbl>
              <c:idx val="3"/>
              <c:layout/>
              <c:tx>
                <c:rich>
                  <a:bodyPr/>
                  <a:lstStyle/>
                  <a:p>
                    <a:r>
                      <a:rPr lang="en-US"/>
                      <a:t>80%</a:t>
                    </a:r>
                  </a:p>
                </c:rich>
              </c:tx>
              <c:dLblPos val="ctr"/>
              <c:showVal val="1"/>
            </c:dLbl>
            <c:dLbl>
              <c:idx val="4"/>
              <c:layout/>
              <c:tx>
                <c:rich>
                  <a:bodyPr/>
                  <a:lstStyle/>
                  <a:p>
                    <a:r>
                      <a:rPr lang="en-US"/>
                      <a:t>82%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'SEN-01'!$B$4:$B$9</c:f>
              <c:numCache>
                <c:formatCode>General</c:formatCode>
                <c:ptCount val="6"/>
                <c:pt idx="0">
                  <c:v>0</c:v>
                </c:pt>
                <c:pt idx="1">
                  <c:v>355</c:v>
                </c:pt>
                <c:pt idx="2">
                  <c:v>300</c:v>
                </c:pt>
                <c:pt idx="3">
                  <c:v>414</c:v>
                </c:pt>
                <c:pt idx="4">
                  <c:v>215</c:v>
                </c:pt>
                <c:pt idx="5">
                  <c:v>1174</c:v>
                </c:pt>
              </c:numCache>
            </c:numRef>
          </c:val>
        </c:ser>
        <c:ser>
          <c:idx val="1"/>
          <c:order val="1"/>
          <c:tx>
            <c:v>Renter Occupied</c:v>
          </c:tx>
          <c:spPr>
            <a:solidFill>
              <a:srgbClr val="71A84F"/>
            </a:solidFill>
            <a:ln w="6350">
              <a:solidFill>
                <a:srgbClr val="FFFFFF"/>
              </a:solidFill>
            </a:ln>
          </c:spPr>
          <c:dLbls>
            <c:dLbl>
              <c:idx val="0"/>
              <c:layout/>
              <c:tx>
                <c:rich>
                  <a:bodyPr/>
                  <a:lstStyle/>
                  <a:p>
                    <a:r>
                      <a:rPr lang="en-US"/>
                      <a:t>25%</a:t>
                    </a:r>
                  </a:p>
                </c:rich>
              </c:tx>
              <c:dLblPos val="ctr"/>
              <c:showVal val="1"/>
            </c:dLbl>
            <c:dLbl>
              <c:idx val="1"/>
              <c:layout/>
              <c:tx>
                <c:rich>
                  <a:bodyPr/>
                  <a:lstStyle/>
                  <a:p>
                    <a:r>
                      <a:rPr lang="en-US"/>
                      <a:t>21%</a:t>
                    </a:r>
                  </a:p>
                </c:rich>
              </c:tx>
              <c:dLblPos val="ctr"/>
              <c:showVal val="1"/>
            </c:dLbl>
            <c:dLbl>
              <c:idx val="2"/>
              <c:layout/>
              <c:tx>
                <c:rich>
                  <a:bodyPr/>
                  <a:lstStyle/>
                  <a:p>
                    <a:r>
                      <a:rPr lang="en-US"/>
                      <a:t>19%</a:t>
                    </a:r>
                  </a:p>
                </c:rich>
              </c:tx>
              <c:dLblPos val="ctr"/>
              <c:showVal val="1"/>
            </c:dLbl>
            <c:dLbl>
              <c:idx val="3"/>
              <c:layout/>
              <c:tx>
                <c:rich>
                  <a:bodyPr/>
                  <a:lstStyle/>
                  <a:p>
                    <a:r>
                      <a:rPr lang="en-US"/>
                      <a:t>20%</a:t>
                    </a:r>
                  </a:p>
                </c:rich>
              </c:tx>
              <c:dLblPos val="ctr"/>
              <c:showVal val="1"/>
            </c:dLbl>
            <c:dLbl>
              <c:idx val="4"/>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'SEN-01'!$C$4:$C$9</c:f>
              <c:numCache>
                <c:formatCode>General</c:formatCode>
                <c:ptCount val="6"/>
                <c:pt idx="0">
                  <c:v>0</c:v>
                </c:pt>
                <c:pt idx="1">
                  <c:v>120</c:v>
                </c:pt>
                <c:pt idx="2">
                  <c:v>80</c:v>
                </c:pt>
                <c:pt idx="3">
                  <c:v>100</c:v>
                </c:pt>
                <c:pt idx="4">
                  <c:v>54</c:v>
                </c:pt>
                <c:pt idx="5">
                  <c:v>250</c:v>
                </c:pt>
              </c:numCache>
            </c:numRef>
          </c:val>
        </c:ser>
        <c:overlap val="100"/>
        <c:axId val="50520001"/>
        <c:axId val="50520002"/>
      </c:barChart>
      <c:catAx>
        <c:axId val="505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20002"/>
        <c:crosses val="autoZero"/>
        <c:auto val="1"/>
        <c:lblAlgn val="ctr"/>
        <c:lblOffset val="100"/>
      </c:catAx>
      <c:valAx>
        <c:axId val="505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(Hispanic and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'SEN-02'!$B$4:$B$7</c:f>
              <c:numCache>
                <c:formatCode>General</c:formatCode>
                <c:ptCount val="4"/>
                <c:pt idx="0">
                  <c:v>0</c:v>
                </c:pt>
                <c:pt idx="1">
                  <c:v>0</c:v>
                </c:pt>
                <c:pt idx="2">
                  <c:v>26</c:v>
                </c:pt>
                <c:pt idx="3">
                  <c:v>0</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18%</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'SEN-02'!$C$4:$C$7</c:f>
              <c:numCache>
                <c:formatCode>General</c:formatCode>
                <c:ptCount val="4"/>
                <c:pt idx="0">
                  <c:v>0</c:v>
                </c:pt>
                <c:pt idx="1">
                  <c:v>1086</c:v>
                </c:pt>
                <c:pt idx="2">
                  <c:v>3169</c:v>
                </c:pt>
                <c:pt idx="3">
                  <c:v>736</c:v>
                </c:pt>
              </c:numCache>
            </c:numRef>
          </c:val>
        </c:ser>
        <c:ser>
          <c:idx val="2"/>
          <c:order val="2"/>
          <c:tx>
            <c:v>Black or African American (Hispanic and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'SEN-02'!$D$4:$D$7</c:f>
              <c:numCache>
                <c:formatCode>General</c:formatCode>
                <c:ptCount val="4"/>
                <c:pt idx="0">
                  <c:v>0</c:v>
                </c:pt>
                <c:pt idx="1">
                  <c:v>10</c:v>
                </c:pt>
                <c:pt idx="2">
                  <c:v>155</c:v>
                </c:pt>
                <c:pt idx="3">
                  <c:v>83</c:v>
                </c:pt>
              </c:numCache>
            </c:numRef>
          </c:val>
        </c:ser>
        <c:ser>
          <c:idx val="3"/>
          <c:order val="3"/>
          <c:tx>
            <c:v>Other Race or Multiple Races (Hispanic and Non-Hispanic)</c:v>
          </c:tx>
          <c:spPr>
            <a:solidFill>
              <a:srgbClr val="FEB446"/>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7%</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'SEN-02'!$E$4:$E$7</c:f>
              <c:numCache>
                <c:formatCode>General</c:formatCode>
                <c:ptCount val="4"/>
                <c:pt idx="0">
                  <c:v>0</c:v>
                </c:pt>
                <c:pt idx="1">
                  <c:v>1143</c:v>
                </c:pt>
                <c:pt idx="2">
                  <c:v>1208</c:v>
                </c:pt>
                <c:pt idx="3">
                  <c:v>244</c:v>
                </c:pt>
              </c:numCache>
            </c:numRef>
          </c:val>
        </c:ser>
        <c:ser>
          <c:idx val="4"/>
          <c:order val="4"/>
          <c:tx>
            <c:v>White (Hispanic and Non-Hispanic)</c:v>
          </c:tx>
          <c:spPr>
            <a:solidFill>
              <a:srgbClr val="062F87"/>
            </a:solidFill>
            <a:ln w="6350">
              <a:solidFill>
                <a:srgbClr val="FFFFFF"/>
              </a:solidFill>
            </a:ln>
          </c:spPr>
          <c:dLbls>
            <c:dLbl>
              <c:idx val="0"/>
              <c:layout/>
              <c:tx>
                <c:rich>
                  <a:bodyPr/>
                  <a:lstStyle/>
                  <a:p>
                    <a:r>
                      <a:rPr lang="en-US"/>
                      <a:t>70%</a:t>
                    </a:r>
                  </a:p>
                </c:rich>
              </c:tx>
              <c:dLblPos val="ctr"/>
              <c:showVal val="1"/>
            </c:dLbl>
            <c:dLbl>
              <c:idx val="1"/>
              <c:layout/>
              <c:tx>
                <c:rich>
                  <a:bodyPr/>
                  <a:lstStyle/>
                  <a:p>
                    <a:r>
                      <a:rPr lang="en-US"/>
                      <a:t>75%</a:t>
                    </a:r>
                  </a:p>
                </c:rich>
              </c:tx>
              <c:dLblPos val="ctr"/>
              <c:showVal val="1"/>
            </c:dLbl>
            <c:dLbl>
              <c:idx val="2"/>
              <c:layout/>
              <c:tx>
                <c:rich>
                  <a:bodyPr/>
                  <a:lstStyle/>
                  <a:p>
                    <a:r>
                      <a:rPr lang="en-US"/>
                      <a:t>77%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'SEN-02'!$F$4:$F$7</c:f>
              <c:numCache>
                <c:formatCode>General</c:formatCode>
                <c:ptCount val="4"/>
                <c:pt idx="0">
                  <c:v>0</c:v>
                </c:pt>
                <c:pt idx="1">
                  <c:v>5230</c:v>
                </c:pt>
                <c:pt idx="2">
                  <c:v>13419</c:v>
                </c:pt>
                <c:pt idx="3">
                  <c:v>3645</c:v>
                </c:pt>
              </c:numCache>
            </c:numRef>
          </c:val>
        </c:ser>
        <c:overlap val="100"/>
        <c:axId val="50530001"/>
        <c:axId val="50530002"/>
      </c:barChart>
      <c:catAx>
        <c:axId val="505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30002"/>
        <c:crosses val="autoZero"/>
        <c:auto val="1"/>
        <c:lblAlgn val="ctr"/>
        <c:lblOffset val="100"/>
      </c:catAx>
      <c:valAx>
        <c:axId val="505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5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47%</a:t>
                    </a:r>
                  </a:p>
                </c:rich>
              </c:tx>
              <c:dLblPos val="ctr"/>
              <c:showVal val="1"/>
            </c:dLbl>
            <c:dLbl>
              <c:idx val="2"/>
              <c:layout/>
              <c:tx>
                <c:rich>
                  <a:bodyPr/>
                  <a:lstStyle/>
                  <a:p>
                    <a:r>
                      <a:rPr lang="en-US"/>
                      <a:t>67%</a:t>
                    </a:r>
                  </a:p>
                </c:rich>
              </c:tx>
              <c:dLblPos val="ctr"/>
              <c:showVal val="1"/>
            </c:dLbl>
            <c:dLbl>
              <c:idx val="3"/>
              <c:layout/>
              <c:tx>
                <c:rich>
                  <a:bodyPr/>
                  <a:lstStyle/>
                  <a:p>
                    <a:r>
                      <a:rPr lang="en-US"/>
                      <a:t>67%</a:t>
                    </a:r>
                  </a:p>
                </c:rich>
              </c:tx>
              <c:dLblPos val="ctr"/>
              <c:showVal val="1"/>
            </c:dLbl>
            <c:dLbl>
              <c:idx val="4"/>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'SEN-03'!$B$4:$B$9</c:f>
              <c:numCache>
                <c:formatCode>General</c:formatCode>
                <c:ptCount val="6"/>
                <c:pt idx="0">
                  <c:v>0</c:v>
                </c:pt>
                <c:pt idx="1">
                  <c:v>85</c:v>
                </c:pt>
                <c:pt idx="2">
                  <c:v>180</c:v>
                </c:pt>
                <c:pt idx="3">
                  <c:v>345</c:v>
                </c:pt>
                <c:pt idx="4">
                  <c:v>179</c:v>
                </c:pt>
                <c:pt idx="5">
                  <c:v>1280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29%</a:t>
                    </a:r>
                  </a:p>
                </c:rich>
              </c:tx>
              <c:dLblPos val="ctr"/>
              <c:showVal val="1"/>
            </c:dLbl>
            <c:dLbl>
              <c:idx val="2"/>
              <c:layout/>
              <c:tx>
                <c:rich>
                  <a:bodyPr/>
                  <a:lstStyle/>
                  <a:p>
                    <a:r>
                      <a:rPr lang="en-US"/>
                      <a:t>15%</a:t>
                    </a:r>
                  </a:p>
                </c:rich>
              </c:tx>
              <c:dLblPos val="ctr"/>
              <c:showVal val="1"/>
            </c:dLbl>
            <c:dLbl>
              <c:idx val="3"/>
              <c:layout/>
              <c:tx>
                <c:rich>
                  <a:bodyPr/>
                  <a:lstStyle/>
                  <a:p>
                    <a:r>
                      <a:rPr lang="en-US"/>
                      <a:t>22%</a:t>
                    </a:r>
                  </a:p>
                </c:rich>
              </c:tx>
              <c:dLblPos val="ctr"/>
              <c:showVal val="1"/>
            </c:dLbl>
            <c:dLbl>
              <c:idx val="4"/>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'SEN-03'!$C$4:$C$9</c:f>
              <c:numCache>
                <c:formatCode>General</c:formatCode>
                <c:ptCount val="6"/>
                <c:pt idx="0">
                  <c:v>0</c:v>
                </c:pt>
                <c:pt idx="1">
                  <c:v>70</c:v>
                </c:pt>
                <c:pt idx="2">
                  <c:v>110</c:v>
                </c:pt>
                <c:pt idx="3">
                  <c:v>79</c:v>
                </c:pt>
                <c:pt idx="4">
                  <c:v>60</c:v>
                </c:pt>
                <c:pt idx="5">
                  <c:v>140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67%</a:t>
                    </a:r>
                  </a:p>
                </c:rich>
              </c:tx>
              <c:dLblPos val="ctr"/>
              <c:showVal val="1"/>
            </c:dLbl>
            <c:dLbl>
              <c:idx val="1"/>
              <c:layout/>
              <c:tx>
                <c:rich>
                  <a:bodyPr/>
                  <a:lstStyle/>
                  <a:p>
                    <a:r>
                      <a:rPr lang="en-US"/>
                      <a:t>24%</a:t>
                    </a:r>
                  </a:p>
                </c:rich>
              </c:tx>
              <c:dLblPos val="ctr"/>
              <c:showVal val="1"/>
            </c:dLbl>
            <c:dLbl>
              <c:idx val="2"/>
              <c:layout/>
              <c:tx>
                <c:rich>
                  <a:bodyPr/>
                  <a:lstStyle/>
                  <a:p>
                    <a:r>
                      <a:rPr lang="en-US"/>
                      <a:t>18%</a:t>
                    </a:r>
                  </a:p>
                </c:rich>
              </c:tx>
              <c:dLblPos val="ctr"/>
              <c:showVal val="1"/>
            </c:dLbl>
            <c:dLbl>
              <c:idx val="3"/>
              <c:layout/>
              <c:tx>
                <c:rich>
                  <a:bodyPr/>
                  <a:lstStyle/>
                  <a:p>
                    <a:r>
                      <a:rPr lang="en-US"/>
                      <a:t>11%</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'SEN-03'!$D$4:$D$9</c:f>
              <c:numCache>
                <c:formatCode>General</c:formatCode>
                <c:ptCount val="6"/>
                <c:pt idx="0">
                  <c:v>0</c:v>
                </c:pt>
                <c:pt idx="1">
                  <c:v>320</c:v>
                </c:pt>
                <c:pt idx="2">
                  <c:v>90</c:v>
                </c:pt>
                <c:pt idx="3">
                  <c:v>90</c:v>
                </c:pt>
                <c:pt idx="4">
                  <c:v>30</c:v>
                </c:pt>
                <c:pt idx="5">
                  <c:v>4</c:v>
                </c:pt>
              </c:numCache>
            </c:numRef>
          </c:val>
        </c:ser>
        <c:overlap val="100"/>
        <c:axId val="50540001"/>
        <c:axId val="50540002"/>
      </c:barChart>
      <c:catAx>
        <c:axId val="505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40002"/>
        <c:crosses val="autoZero"/>
        <c:auto val="1"/>
        <c:lblAlgn val="ctr"/>
        <c:lblOffset val="100"/>
      </c:catAx>
      <c:valAx>
        <c:axId val="505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 with Disabilities</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'SEN-04'!$A$5:$A$10</c:f>
              <c:strCache>
                <c:ptCount val="6"/>
                <c:pt idx="0">
                  <c:v>With an ambulatory difficulty</c:v>
                </c:pt>
                <c:pt idx="1">
                  <c:v>With an independent living difficulty</c:v>
                </c:pt>
                <c:pt idx="2">
                  <c:v>With a hearing difficulty</c:v>
                </c:pt>
                <c:pt idx="3">
                  <c:v>With a self-care difficulty</c:v>
                </c:pt>
                <c:pt idx="4">
                  <c:v>With a cognitive difficulty</c:v>
                </c:pt>
                <c:pt idx="5">
                  <c:v>With a vision difficulty</c:v>
                </c:pt>
              </c:strCache>
            </c:strRef>
          </c:cat>
          <c:val>
            <c:numRef>
              <c:f>'SEN-04'!$B$5:$B$10</c:f>
              <c:numCache>
                <c:formatCode>General</c:formatCode>
                <c:ptCount val="6"/>
                <c:pt idx="0">
                  <c:v>0.1561172472387426</c:v>
                </c:pt>
                <c:pt idx="1">
                  <c:v>0.1206457094307562</c:v>
                </c:pt>
                <c:pt idx="2">
                  <c:v>0.1202209005947324</c:v>
                </c:pt>
                <c:pt idx="3">
                  <c:v>0.08581138487680544</c:v>
                </c:pt>
                <c:pt idx="4">
                  <c:v>0.06860662701784197</c:v>
                </c:pt>
                <c:pt idx="5">
                  <c:v>0.02463891248937978</c:v>
                </c:pt>
              </c:numCache>
            </c:numRef>
          </c:val>
        </c:ser>
        <c:overlap val="100"/>
        <c:axId val="50550001"/>
        <c:axId val="50550002"/>
      </c:barChart>
      <c:catAx>
        <c:axId val="505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50002"/>
        <c:crosses val="autoZero"/>
        <c:auto val="1"/>
        <c:lblAlgn val="ctr"/>
        <c:lblOffset val="100"/>
      </c:catAx>
      <c:valAx>
        <c:axId val="505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 with Disabilities</a:t>
                </a:r>
              </a:p>
            </c:rich>
          </c:tx>
          <c:layout/>
        </c:title>
        <c:numFmt formatCode="0.00%" sourceLinked="0"/>
        <c:tickLblPos val="low"/>
        <c:txPr>
          <a:bodyPr/>
          <a:lstStyle/>
          <a:p>
            <a:pPr>
              <a:defRPr sz="1100" b="0" baseline="0">
                <a:solidFill>
                  <a:srgbClr val="000000"/>
                </a:solidFill>
                <a:latin typeface="Century Gothic"/>
              </a:defRPr>
            </a:pPr>
            <a:endParaRPr lang="en-US"/>
          </a:p>
        </c:txPr>
        <c:crossAx val="50550001"/>
        <c:crosses val="autoZero"/>
        <c:crossBetween val="between"/>
      </c:valAx>
    </c:plotArea>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Proportion of Adult Population Reporting Disability Type</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'DISAB-01'!$A$5:$A$10</c:f>
              <c:strCache>
                <c:ptCount val="6"/>
                <c:pt idx="0">
                  <c:v>With an ambulatory difficulty</c:v>
                </c:pt>
                <c:pt idx="1">
                  <c:v>With an independent living difficulty</c:v>
                </c:pt>
                <c:pt idx="2">
                  <c:v>With a cognitive difficulty</c:v>
                </c:pt>
                <c:pt idx="3">
                  <c:v>With a hearing difficulty</c:v>
                </c:pt>
                <c:pt idx="4">
                  <c:v>With a self-care difficulty</c:v>
                </c:pt>
                <c:pt idx="5">
                  <c:v>With a vision difficulty</c:v>
                </c:pt>
              </c:strCache>
            </c:strRef>
          </c:cat>
          <c:val>
            <c:numRef>
              <c:f>'DISAB-01'!$B$5:$B$10</c:f>
              <c:numCache>
                <c:formatCode>General</c:formatCode>
                <c:ptCount val="6"/>
                <c:pt idx="0">
                  <c:v>0.0330304437222259</c:v>
                </c:pt>
                <c:pt idx="1">
                  <c:v>0.02739271738409498</c:v>
                </c:pt>
                <c:pt idx="2">
                  <c:v>0.02699476023081515</c:v>
                </c:pt>
                <c:pt idx="3">
                  <c:v>0.02198713271871062</c:v>
                </c:pt>
                <c:pt idx="4">
                  <c:v>0.01751011474431253</c:v>
                </c:pt>
                <c:pt idx="5">
                  <c:v>0.008655568083836307</c:v>
                </c:pt>
              </c:numCache>
            </c:numRef>
          </c:val>
        </c:ser>
        <c:overlap val="100"/>
        <c:axId val="50560001"/>
        <c:axId val="50560002"/>
      </c:barChart>
      <c:catAx>
        <c:axId val="505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60002"/>
        <c:crosses val="autoZero"/>
        <c:auto val="1"/>
        <c:lblAlgn val="ctr"/>
        <c:lblOffset val="100"/>
      </c:catAx>
      <c:valAx>
        <c:axId val="505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Proportion of Adult Population Reporting Disability Type</a:t>
                </a:r>
              </a:p>
            </c:rich>
          </c:tx>
          <c:layout/>
        </c:title>
        <c:numFmt formatCode="0.00%" sourceLinked="0"/>
        <c:tickLblPos val="low"/>
        <c:txPr>
          <a:bodyPr/>
          <a:lstStyle/>
          <a:p>
            <a:pPr>
              <a:defRPr sz="1100" b="0" baseline="0">
                <a:solidFill>
                  <a:srgbClr val="000000"/>
                </a:solidFill>
                <a:latin typeface="Century Gothic"/>
              </a:defRPr>
            </a:pPr>
            <a:endParaRPr lang="en-US"/>
          </a:p>
        </c:txPr>
        <c:crossAx val="50560001"/>
        <c:crosses val="autoZero"/>
        <c:crossBetween val="between"/>
      </c:valAx>
    </c:plotArea>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No disability</c:v>
          </c:tx>
          <c:spPr>
            <a:solidFill>
              <a:srgbClr val="1174A9"/>
            </a:solidFill>
            <a:ln w="6350">
              <a:solidFill>
                <a:srgbClr val="FFFFFF"/>
              </a:solidFill>
            </a:ln>
          </c:spPr>
          <c:dLbls>
            <c:dLbl>
              <c:idx val="0"/>
              <c:layout/>
              <c:tx>
                <c:rich>
                  <a:bodyPr/>
                  <a:lstStyle/>
                  <a:p>
                    <a:r>
                      <a:rPr lang="en-US"/>
                      <a:t>93%</a:t>
                    </a:r>
                  </a:p>
                </c:rich>
              </c:tx>
              <c:dLblPos val="ctr"/>
              <c:showVal val="1"/>
            </c:dLbl>
            <c:dLbl>
              <c:idx val="1"/>
              <c:layout/>
              <c:tx>
                <c:rich>
                  <a:bodyPr/>
                  <a:lstStyle/>
                  <a:p>
                    <a:r>
                      <a:rPr lang="en-US"/>
                      <a:t>92%</a:t>
                    </a:r>
                  </a:p>
                </c:rich>
              </c:tx>
              <c:dLblPos val="ctr"/>
              <c:showVal val="1"/>
            </c:dLbl>
            <c:dLbl>
              <c:idx val="2"/>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San Carlos</c:v>
                </c:pt>
                <c:pt idx="2">
                  <c:v>San Mateo County</c:v>
                </c:pt>
                <c:pt idx="3">
                  <c:v>Bay Area</c:v>
                </c:pt>
              </c:strCache>
            </c:strRef>
          </c:cat>
          <c:val>
            <c:numRef>
              <c:f>'DISAB-02'!$B$4:$B$7</c:f>
              <c:numCache>
                <c:formatCode>General</c:formatCode>
                <c:ptCount val="4"/>
                <c:pt idx="0">
                  <c:v>0</c:v>
                </c:pt>
                <c:pt idx="1">
                  <c:v>28086</c:v>
                </c:pt>
                <c:pt idx="2">
                  <c:v>700851</c:v>
                </c:pt>
                <c:pt idx="3">
                  <c:v>6919762</c:v>
                </c:pt>
              </c:numCache>
            </c:numRef>
          </c:val>
        </c:ser>
        <c:ser>
          <c:idx val="1"/>
          <c:order val="1"/>
          <c:tx>
            <c:v>With a disability</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San Carlos</c:v>
                </c:pt>
                <c:pt idx="2">
                  <c:v>San Mateo County</c:v>
                </c:pt>
                <c:pt idx="3">
                  <c:v>Bay Area</c:v>
                </c:pt>
              </c:strCache>
            </c:strRef>
          </c:cat>
          <c:val>
            <c:numRef>
              <c:f>'DISAB-02'!$C$4:$C$7</c:f>
              <c:numCache>
                <c:formatCode>General</c:formatCode>
                <c:ptCount val="4"/>
                <c:pt idx="0">
                  <c:v>0</c:v>
                </c:pt>
                <c:pt idx="1">
                  <c:v>2042</c:v>
                </c:pt>
                <c:pt idx="2">
                  <c:v>62814</c:v>
                </c:pt>
                <c:pt idx="3">
                  <c:v>735533</c:v>
                </c:pt>
              </c:numCache>
            </c:numRef>
          </c:val>
        </c:ser>
        <c:overlap val="100"/>
        <c:axId val="50570001"/>
        <c:axId val="50570002"/>
      </c:barChart>
      <c:catAx>
        <c:axId val="505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70002"/>
        <c:crosses val="autoZero"/>
        <c:auto val="1"/>
        <c:lblAlgn val="ctr"/>
        <c:lblOffset val="100"/>
      </c:catAx>
      <c:valAx>
        <c:axId val="505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Non-institutionalized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5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Employed</c:v>
          </c:tx>
          <c:spPr>
            <a:solidFill>
              <a:srgbClr val="1174A9"/>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96%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'DISAB-03'!$B$4:$B$6</c:f>
              <c:numCache>
                <c:formatCode>General</c:formatCode>
                <c:ptCount val="3"/>
                <c:pt idx="0">
                  <c:v>0</c:v>
                </c:pt>
                <c:pt idx="1">
                  <c:v>14475</c:v>
                </c:pt>
                <c:pt idx="2">
                  <c:v>265</c:v>
                </c:pt>
              </c:numCache>
            </c:numRef>
          </c:val>
        </c:ser>
        <c:ser>
          <c:idx val="1"/>
          <c:order val="1"/>
          <c:tx>
            <c:v>Unemployed</c:v>
          </c:tx>
          <c:spPr>
            <a:solidFill>
              <a:srgbClr val="71A84F"/>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'DISAB-03'!$C$4:$C$6</c:f>
              <c:numCache>
                <c:formatCode>General</c:formatCode>
                <c:ptCount val="3"/>
                <c:pt idx="0">
                  <c:v>0</c:v>
                </c:pt>
                <c:pt idx="1">
                  <c:v>471</c:v>
                </c:pt>
                <c:pt idx="2">
                  <c:v>10</c:v>
                </c:pt>
              </c:numCache>
            </c:numRef>
          </c:val>
        </c:ser>
        <c:overlap val="100"/>
        <c:axId val="50580001"/>
        <c:axId val="50580002"/>
      </c:barChart>
      <c:catAx>
        <c:axId val="505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80002"/>
        <c:crosses val="autoZero"/>
        <c:auto val="1"/>
        <c:lblAlgn val="ctr"/>
        <c:lblOffset val="100"/>
      </c:catAx>
      <c:valAx>
        <c:axId val="505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Labor Force</a:t>
                </a:r>
              </a:p>
            </c:rich>
          </c:tx>
          <c:layout/>
        </c:title>
        <c:numFmt formatCode="0%" sourceLinked="1"/>
        <c:tickLblPos val="low"/>
        <c:txPr>
          <a:bodyPr/>
          <a:lstStyle/>
          <a:p>
            <a:pPr>
              <a:defRPr sz="1100" b="0" baseline="0">
                <a:solidFill>
                  <a:srgbClr val="000000"/>
                </a:solidFill>
                <a:latin typeface="Century Gothic"/>
              </a:defRPr>
            </a:pPr>
            <a:endParaRPr lang="en-US"/>
          </a:p>
        </c:txPr>
        <c:crossAx val="505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'DISAB-04'!$A$5:$A$6</c:f>
              <c:strCache>
                <c:ptCount val="2"/>
                <c:pt idx="0">
                  <c:v>Age 18+</c:v>
                </c:pt>
                <c:pt idx="1">
                  <c:v>Age Under 18</c:v>
                </c:pt>
              </c:strCache>
            </c:strRef>
          </c:cat>
          <c:val>
            <c:numRef>
              <c:f>'DISAB-04'!$B$5:$B$6</c:f>
              <c:numCache>
                <c:formatCode>General</c:formatCode>
                <c:ptCount val="2"/>
                <c:pt idx="0">
                  <c:v>68</c:v>
                </c:pt>
                <c:pt idx="1">
                  <c:v>52</c:v>
                </c:pt>
              </c:numCache>
            </c:numRef>
          </c:val>
        </c:ser>
        <c:overlap val="100"/>
        <c:axId val="50590001"/>
        <c:axId val="50590002"/>
      </c:barChart>
      <c:catAx>
        <c:axId val="505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90002"/>
        <c:crosses val="autoZero"/>
        <c:auto val="1"/>
        <c:lblAlgn val="ctr"/>
        <c:lblOffset val="100"/>
      </c:catAx>
      <c:valAx>
        <c:axId val="505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9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Agriculture &amp; Natural Resources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San Carlos</c:v>
                </c:pt>
                <c:pt idx="2">
                  <c:v>San Mateo County</c:v>
                </c:pt>
                <c:pt idx="3">
                  <c:v>Bay Area</c:v>
                </c:pt>
              </c:strCache>
            </c:strRef>
          </c:cat>
          <c:val>
            <c:numRef>
              <c:f>'POPEMP-06'!$B$4:$B$7</c:f>
              <c:numCache>
                <c:formatCode>General</c:formatCode>
                <c:ptCount val="4"/>
                <c:pt idx="0">
                  <c:v>0</c:v>
                </c:pt>
                <c:pt idx="1">
                  <c:v>17</c:v>
                </c:pt>
                <c:pt idx="2">
                  <c:v>2060</c:v>
                </c:pt>
                <c:pt idx="3">
                  <c:v>30159</c:v>
                </c:pt>
              </c:numCache>
            </c:numRef>
          </c:val>
        </c:ser>
        <c:ser>
          <c:idx val="1"/>
          <c:order val="1"/>
          <c:tx>
            <c:v>Construction</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San Carlos</c:v>
                </c:pt>
                <c:pt idx="2">
                  <c:v>San Mateo County</c:v>
                </c:pt>
                <c:pt idx="3">
                  <c:v>Bay Area</c:v>
                </c:pt>
              </c:strCache>
            </c:strRef>
          </c:cat>
          <c:val>
            <c:numRef>
              <c:f>'POPEMP-06'!$C$4:$C$7</c:f>
              <c:numCache>
                <c:formatCode>General</c:formatCode>
                <c:ptCount val="4"/>
                <c:pt idx="0">
                  <c:v>0</c:v>
                </c:pt>
                <c:pt idx="1">
                  <c:v>608</c:v>
                </c:pt>
                <c:pt idx="2">
                  <c:v>21395</c:v>
                </c:pt>
                <c:pt idx="3">
                  <c:v>226029</c:v>
                </c:pt>
              </c:numCache>
            </c:numRef>
          </c:val>
        </c:ser>
        <c:ser>
          <c:idx val="2"/>
          <c:order val="2"/>
          <c:tx>
            <c:v>Financial &amp; Professional Services</c:v>
          </c:tx>
          <c:spPr>
            <a:solidFill>
              <a:srgbClr val="009192"/>
            </a:solidFill>
            <a:ln w="6350">
              <a:solidFill>
                <a:srgbClr val="FFFFFF"/>
              </a:solidFill>
            </a:ln>
          </c:spPr>
          <c:dLbls>
            <c:dLbl>
              <c:idx val="0"/>
              <c:layout/>
              <c:tx>
                <c:rich>
                  <a:bodyPr/>
                  <a:lstStyle/>
                  <a:p>
                    <a:r>
                      <a:rPr lang="en-US"/>
                      <a:t>35%</a:t>
                    </a:r>
                  </a:p>
                </c:rich>
              </c:tx>
              <c:dLblPos val="ctr"/>
              <c:showVal val="1"/>
            </c:dLbl>
            <c:dLbl>
              <c:idx val="1"/>
              <c:layout/>
              <c:tx>
                <c:rich>
                  <a:bodyPr/>
                  <a:lstStyle/>
                  <a:p>
                    <a:r>
                      <a:rPr lang="en-US"/>
                      <a:t>27%</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San Carlos</c:v>
                </c:pt>
                <c:pt idx="2">
                  <c:v>San Mateo County</c:v>
                </c:pt>
                <c:pt idx="3">
                  <c:v>Bay Area</c:v>
                </c:pt>
              </c:strCache>
            </c:strRef>
          </c:cat>
          <c:val>
            <c:numRef>
              <c:f>'POPEMP-06'!$D$4:$D$7</c:f>
              <c:numCache>
                <c:formatCode>General</c:formatCode>
                <c:ptCount val="4"/>
                <c:pt idx="0">
                  <c:v>0</c:v>
                </c:pt>
                <c:pt idx="1">
                  <c:v>5634</c:v>
                </c:pt>
                <c:pt idx="2">
                  <c:v>113183</c:v>
                </c:pt>
                <c:pt idx="3">
                  <c:v>1039526</c:v>
                </c:pt>
              </c:numCache>
            </c:numRef>
          </c:val>
        </c:ser>
        <c:ser>
          <c:idx val="3"/>
          <c:order val="3"/>
          <c:tx>
            <c:v>Health &amp; Educational Services</c:v>
          </c:tx>
          <c:spPr>
            <a:solidFill>
              <a:srgbClr val="FEB446"/>
            </a:solidFill>
            <a:ln w="6350">
              <a:solidFill>
                <a:srgbClr val="FFFFFF"/>
              </a:solidFill>
            </a:ln>
          </c:spPr>
          <c:dLbls>
            <c:dLbl>
              <c:idx val="0"/>
              <c:layout/>
              <c:tx>
                <c:rich>
                  <a:bodyPr/>
                  <a:lstStyle/>
                  <a:p>
                    <a:r>
                      <a:rPr lang="en-US"/>
                      <a:t>25%</a:t>
                    </a:r>
                  </a:p>
                </c:rich>
              </c:tx>
              <c:dLblPos val="ctr"/>
              <c:showVal val="1"/>
            </c:dLbl>
            <c:dLbl>
              <c:idx val="1"/>
              <c:layout/>
              <c:tx>
                <c:rich>
                  <a:bodyPr/>
                  <a:lstStyle/>
                  <a:p>
                    <a:r>
                      <a:rPr lang="en-US"/>
                      <a:t>30%</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San Carlos</c:v>
                </c:pt>
                <c:pt idx="2">
                  <c:v>San Mateo County</c:v>
                </c:pt>
                <c:pt idx="3">
                  <c:v>Bay Area</c:v>
                </c:pt>
              </c:strCache>
            </c:strRef>
          </c:cat>
          <c:val>
            <c:numRef>
              <c:f>'POPEMP-06'!$E$4:$E$7</c:f>
              <c:numCache>
                <c:formatCode>General</c:formatCode>
                <c:ptCount val="4"/>
                <c:pt idx="0">
                  <c:v>0</c:v>
                </c:pt>
                <c:pt idx="1">
                  <c:v>4093</c:v>
                </c:pt>
                <c:pt idx="2">
                  <c:v>122797</c:v>
                </c:pt>
                <c:pt idx="3">
                  <c:v>1195343</c:v>
                </c:pt>
              </c:numCache>
            </c:numRef>
          </c:val>
        </c:ser>
        <c:ser>
          <c:idx val="4"/>
          <c:order val="4"/>
          <c:tx>
            <c:v>Information</c:v>
          </c:tx>
          <c:spPr>
            <a:solidFill>
              <a:srgbClr val="062F87"/>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San Carlos</c:v>
                </c:pt>
                <c:pt idx="2">
                  <c:v>San Mateo County</c:v>
                </c:pt>
                <c:pt idx="3">
                  <c:v>Bay Area</c:v>
                </c:pt>
              </c:strCache>
            </c:strRef>
          </c:cat>
          <c:val>
            <c:numRef>
              <c:f>'POPEMP-06'!$F$4:$F$7</c:f>
              <c:numCache>
                <c:formatCode>General</c:formatCode>
                <c:ptCount val="4"/>
                <c:pt idx="0">
                  <c:v>0</c:v>
                </c:pt>
                <c:pt idx="1">
                  <c:v>1281</c:v>
                </c:pt>
                <c:pt idx="2">
                  <c:v>18894</c:v>
                </c:pt>
                <c:pt idx="3">
                  <c:v>160226</c:v>
                </c:pt>
              </c:numCache>
            </c:numRef>
          </c:val>
        </c:ser>
        <c:ser>
          <c:idx val="5"/>
          <c:order val="5"/>
          <c:tx>
            <c:v>Manufacturing, Wholesale &amp; Transportation</c:v>
          </c:tx>
          <c:spPr>
            <a:solidFill>
              <a:srgbClr val="00773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16%</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San Carlos</c:v>
                </c:pt>
                <c:pt idx="2">
                  <c:v>San Mateo County</c:v>
                </c:pt>
                <c:pt idx="3">
                  <c:v>Bay Area</c:v>
                </c:pt>
              </c:strCache>
            </c:strRef>
          </c:cat>
          <c:val>
            <c:numRef>
              <c:f>'POPEMP-06'!$G$4:$G$7</c:f>
              <c:numCache>
                <c:formatCode>General</c:formatCode>
                <c:ptCount val="4"/>
                <c:pt idx="0">
                  <c:v>0</c:v>
                </c:pt>
                <c:pt idx="1">
                  <c:v>2492</c:v>
                </c:pt>
                <c:pt idx="2">
                  <c:v>64761</c:v>
                </c:pt>
                <c:pt idx="3">
                  <c:v>670251</c:v>
                </c:pt>
              </c:numCache>
            </c:numRef>
          </c:val>
        </c:ser>
        <c:ser>
          <c:idx val="6"/>
          <c:order val="6"/>
          <c:tx>
            <c:v>Retail</c:v>
          </c:tx>
          <c:spPr>
            <a:solidFill>
              <a:srgbClr val="CD7820"/>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San Carlos</c:v>
                </c:pt>
                <c:pt idx="2">
                  <c:v>San Mateo County</c:v>
                </c:pt>
                <c:pt idx="3">
                  <c:v>Bay Area</c:v>
                </c:pt>
              </c:strCache>
            </c:strRef>
          </c:cat>
          <c:val>
            <c:numRef>
              <c:f>'POPEMP-06'!$H$4:$H$7</c:f>
              <c:numCache>
                <c:formatCode>General</c:formatCode>
                <c:ptCount val="4"/>
                <c:pt idx="0">
                  <c:v>0</c:v>
                </c:pt>
                <c:pt idx="1">
                  <c:v>1088</c:v>
                </c:pt>
                <c:pt idx="2">
                  <c:v>37676</c:v>
                </c:pt>
                <c:pt idx="3">
                  <c:v>373083</c:v>
                </c:pt>
              </c:numCache>
            </c:numRef>
          </c:val>
        </c:ser>
        <c:ser>
          <c:idx val="7"/>
          <c:order val="7"/>
          <c:tx>
            <c:v>Other</c:v>
          </c:tx>
          <c:spPr>
            <a:solidFill>
              <a:srgbClr val="633511"/>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San Carlos</c:v>
                </c:pt>
                <c:pt idx="2">
                  <c:v>San Mateo County</c:v>
                </c:pt>
                <c:pt idx="3">
                  <c:v>Bay Area</c:v>
                </c:pt>
              </c:strCache>
            </c:strRef>
          </c:cat>
          <c:val>
            <c:numRef>
              <c:f>'POPEMP-06'!$I$4:$I$7</c:f>
              <c:numCache>
                <c:formatCode>General</c:formatCode>
                <c:ptCount val="4"/>
                <c:pt idx="0">
                  <c:v>0</c:v>
                </c:pt>
                <c:pt idx="1">
                  <c:v>1075</c:v>
                </c:pt>
                <c:pt idx="2">
                  <c:v>33981</c:v>
                </c:pt>
                <c:pt idx="3">
                  <c:v>329480</c:v>
                </c:pt>
              </c:numCache>
            </c:numRef>
          </c:val>
        </c:ser>
        <c:overlap val="100"/>
        <c:axId val="50060001"/>
        <c:axId val="50060002"/>
      </c:barChart>
      <c:catAx>
        <c:axId val="500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60002"/>
        <c:crosses val="autoZero"/>
        <c:auto val="1"/>
        <c:lblAlgn val="ctr"/>
        <c:lblOffset val="100"/>
      </c:catAx>
      <c:valAx>
        <c:axId val="500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'DISAB-05'!$A$5:$A$10</c:f>
              <c:strCache>
                <c:ptCount val="6"/>
                <c:pt idx="0">
                  <c:v>Home of Parent /Family /Guardian</c:v>
                </c:pt>
                <c:pt idx="1">
                  <c:v>Independent /Supported Living</c:v>
                </c:pt>
                <c:pt idx="2">
                  <c:v>Community Care Facility</c:v>
                </c:pt>
                <c:pt idx="3">
                  <c:v>Other</c:v>
                </c:pt>
                <c:pt idx="4">
                  <c:v>Foster /Family Home</c:v>
                </c:pt>
                <c:pt idx="5">
                  <c:v>Intermediate Care Facility</c:v>
                </c:pt>
              </c:strCache>
            </c:strRef>
          </c:cat>
          <c:val>
            <c:numRef>
              <c:f>'DISAB-05'!$B$5:$B$10</c:f>
              <c:numCache>
                <c:formatCode>General</c:formatCode>
                <c:ptCount val="6"/>
                <c:pt idx="0">
                  <c:v>95</c:v>
                </c:pt>
                <c:pt idx="1">
                  <c:v>12</c:v>
                </c:pt>
                <c:pt idx="2">
                  <c:v>11</c:v>
                </c:pt>
                <c:pt idx="3">
                  <c:v>5</c:v>
                </c:pt>
                <c:pt idx="4">
                  <c:v>5</c:v>
                </c:pt>
                <c:pt idx="5">
                  <c:v>0</c:v>
                </c:pt>
              </c:numCache>
            </c:numRef>
          </c:val>
        </c:ser>
        <c:overlap val="100"/>
        <c:axId val="50600001"/>
        <c:axId val="50600002"/>
      </c:barChart>
      <c:catAx>
        <c:axId val="506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00002"/>
        <c:crosses val="autoZero"/>
        <c:auto val="1"/>
        <c:lblAlgn val="ctr"/>
        <c:lblOffset val="100"/>
      </c:catAx>
      <c:valAx>
        <c:axId val="5060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600001"/>
        <c:crosses val="autoZero"/>
        <c:crossBetween val="between"/>
      </c:valAx>
    </c:plotArea>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'HOMELS-02'!$B$4:$B$9</c:f>
              <c:numCache>
                <c:formatCode>General</c:formatCode>
                <c:ptCount val="6"/>
                <c:pt idx="0">
                  <c:v>0</c:v>
                </c:pt>
                <c:pt idx="1">
                  <c:v>0.06216931216931217</c:v>
                </c:pt>
                <c:pt idx="2">
                  <c:v>0.06084656084656084</c:v>
                </c:pt>
                <c:pt idx="3">
                  <c:v>0.1329365079365079</c:v>
                </c:pt>
                <c:pt idx="4">
                  <c:v>0.666005291005291</c:v>
                </c:pt>
                <c:pt idx="5">
                  <c:v>0.07804232804232804</c:v>
                </c:pt>
              </c:numCache>
            </c:numRef>
          </c:val>
        </c:ser>
        <c:ser>
          <c:idx val="1"/>
          <c:order val="1"/>
          <c:tx>
            <c:v>Share of Overall Population</c:v>
          </c:tx>
          <c:spPr>
            <a:solidFill>
              <a:srgbClr val="71A84F"/>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'HOMELS-02'!$C$4:$C$9</c:f>
              <c:numCache>
                <c:formatCode>General</c:formatCode>
                <c:ptCount val="6"/>
                <c:pt idx="0">
                  <c:v>0</c:v>
                </c:pt>
                <c:pt idx="1">
                  <c:v>0.003911793104976004</c:v>
                </c:pt>
                <c:pt idx="2">
                  <c:v>0.3003780183809972</c:v>
                </c:pt>
                <c:pt idx="3">
                  <c:v>0.02317366041935152</c:v>
                </c:pt>
                <c:pt idx="4">
                  <c:v>0.5060025566082851</c:v>
                </c:pt>
                <c:pt idx="5">
                  <c:v>0.1665339714863902</c:v>
                </c:pt>
              </c:numCache>
            </c:numRef>
          </c:val>
        </c:ser>
        <c:axId val="50610001"/>
        <c:axId val="50610002"/>
      </c:barChart>
      <c:catAx>
        <c:axId val="506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10002"/>
        <c:crosses val="autoZero"/>
        <c:auto val="1"/>
        <c:lblAlgn val="ctr"/>
        <c:lblOffset val="100"/>
      </c:catAx>
      <c:valAx>
        <c:axId val="506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'HOMELS-03'!$B$4:$B$6</c:f>
              <c:numCache>
                <c:formatCode>General</c:formatCode>
                <c:ptCount val="3"/>
                <c:pt idx="0">
                  <c:v>0</c:v>
                </c:pt>
                <c:pt idx="1">
                  <c:v>0.3809523809523809</c:v>
                </c:pt>
                <c:pt idx="2">
                  <c:v>0.6190476190476191</c:v>
                </c:pt>
              </c:numCache>
            </c:numRef>
          </c:val>
        </c:ser>
        <c:ser>
          <c:idx val="1"/>
          <c:order val="1"/>
          <c:tx>
            <c:v>Share of Overall Population</c:v>
          </c:tx>
          <c:spPr>
            <a:solidFill>
              <a:srgbClr val="71A84F"/>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'HOMELS-03'!$C$4:$C$6</c:f>
              <c:numCache>
                <c:formatCode>General</c:formatCode>
                <c:ptCount val="3"/>
                <c:pt idx="0">
                  <c:v>0</c:v>
                </c:pt>
                <c:pt idx="1">
                  <c:v>0.2467598425453857</c:v>
                </c:pt>
                <c:pt idx="2">
                  <c:v>0.7532401574546143</c:v>
                </c:pt>
              </c:numCache>
            </c:numRef>
          </c:val>
        </c:ser>
        <c:axId val="50620001"/>
        <c:axId val="50620002"/>
      </c:barChart>
      <c:catAx>
        <c:axId val="506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20002"/>
        <c:crosses val="autoZero"/>
        <c:auto val="1"/>
        <c:lblAlgn val="ctr"/>
        <c:lblOffset val="100"/>
      </c:catAx>
      <c:valAx>
        <c:axId val="506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2016-17</c:v>
          </c:tx>
          <c:spPr>
            <a:solidFill>
              <a:srgbClr val="1174A9"/>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San Carlos</c:v>
                </c:pt>
                <c:pt idx="2">
                  <c:v>San Mateo County</c:v>
                </c:pt>
                <c:pt idx="3">
                  <c:v>Bay Area</c:v>
                </c:pt>
              </c:strCache>
            </c:strRef>
          </c:cat>
          <c:val>
            <c:numRef>
              <c:f>'HOMELS-05'!$B$4:$B$7</c:f>
              <c:numCache>
                <c:formatCode>General</c:formatCode>
                <c:ptCount val="4"/>
                <c:pt idx="0">
                  <c:v>0</c:v>
                </c:pt>
                <c:pt idx="1">
                  <c:v>0</c:v>
                </c:pt>
                <c:pt idx="2">
                  <c:v>1910</c:v>
                </c:pt>
                <c:pt idx="3">
                  <c:v>14990</c:v>
                </c:pt>
              </c:numCache>
            </c:numRef>
          </c:val>
        </c:ser>
        <c:ser>
          <c:idx val="1"/>
          <c:order val="1"/>
          <c:tx>
            <c:v>2017-18</c:v>
          </c:tx>
          <c:spPr>
            <a:solidFill>
              <a:srgbClr val="71A84F"/>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San Carlos</c:v>
                </c:pt>
                <c:pt idx="2">
                  <c:v>San Mateo County</c:v>
                </c:pt>
                <c:pt idx="3">
                  <c:v>Bay Area</c:v>
                </c:pt>
              </c:strCache>
            </c:strRef>
          </c:cat>
          <c:val>
            <c:numRef>
              <c:f>'HOMELS-05'!$C$4:$C$7</c:f>
              <c:numCache>
                <c:formatCode>General</c:formatCode>
                <c:ptCount val="4"/>
                <c:pt idx="0">
                  <c:v>0</c:v>
                </c:pt>
                <c:pt idx="1">
                  <c:v>0</c:v>
                </c:pt>
                <c:pt idx="2">
                  <c:v>1337</c:v>
                </c:pt>
                <c:pt idx="3">
                  <c:v>15142</c:v>
                </c:pt>
              </c:numCache>
            </c:numRef>
          </c:val>
        </c:ser>
        <c:ser>
          <c:idx val="2"/>
          <c:order val="2"/>
          <c:tx>
            <c:v>2018-19</c:v>
          </c:tx>
          <c:spPr>
            <a:solidFill>
              <a:srgbClr val="009192"/>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San Carlos</c:v>
                </c:pt>
                <c:pt idx="2">
                  <c:v>San Mateo County</c:v>
                </c:pt>
                <c:pt idx="3">
                  <c:v>Bay Area</c:v>
                </c:pt>
              </c:strCache>
            </c:strRef>
          </c:cat>
          <c:val>
            <c:numRef>
              <c:f>'HOMELS-05'!$D$4:$D$7</c:f>
              <c:numCache>
                <c:formatCode>General</c:formatCode>
                <c:ptCount val="4"/>
                <c:pt idx="0">
                  <c:v>0</c:v>
                </c:pt>
                <c:pt idx="1">
                  <c:v>0</c:v>
                </c:pt>
                <c:pt idx="2">
                  <c:v>1934</c:v>
                </c:pt>
                <c:pt idx="3">
                  <c:v>15427</c:v>
                </c:pt>
              </c:numCache>
            </c:numRef>
          </c:val>
        </c:ser>
        <c:ser>
          <c:idx val="3"/>
          <c:order val="3"/>
          <c:tx>
            <c:v>2019-20</c:v>
          </c:tx>
          <c:spPr>
            <a:solidFill>
              <a:srgbClr val="FEB446"/>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San Carlos</c:v>
                </c:pt>
                <c:pt idx="2">
                  <c:v>San Mateo County</c:v>
                </c:pt>
                <c:pt idx="3">
                  <c:v>Bay Area</c:v>
                </c:pt>
              </c:strCache>
            </c:strRef>
          </c:cat>
          <c:val>
            <c:numRef>
              <c:f>'HOMELS-05'!$E$4:$E$7</c:f>
              <c:numCache>
                <c:formatCode>General</c:formatCode>
                <c:ptCount val="4"/>
                <c:pt idx="0">
                  <c:v>0</c:v>
                </c:pt>
                <c:pt idx="1">
                  <c:v>0</c:v>
                </c:pt>
                <c:pt idx="2">
                  <c:v>1194</c:v>
                </c:pt>
                <c:pt idx="3">
                  <c:v>13718</c:v>
                </c:pt>
              </c:numCache>
            </c:numRef>
          </c:val>
        </c:ser>
        <c:axId val="50630001"/>
        <c:axId val="50630002"/>
      </c:barChart>
      <c:catAx>
        <c:axId val="506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30002"/>
        <c:crosses val="autoZero"/>
        <c:auto val="1"/>
        <c:lblAlgn val="ctr"/>
        <c:lblOffset val="100"/>
      </c:catAx>
      <c:valAx>
        <c:axId val="506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Students</a:t>
                </a:r>
              </a:p>
            </c:rich>
          </c:tx>
          <c:layout/>
        </c:title>
        <c:numFmt formatCode="#,##0" sourceLinked="0"/>
        <c:tickLblPos val="low"/>
        <c:txPr>
          <a:bodyPr/>
          <a:lstStyle/>
          <a:p>
            <a:pPr>
              <a:defRPr sz="1100" b="0" baseline="0">
                <a:solidFill>
                  <a:srgbClr val="000000"/>
                </a:solidFill>
                <a:latin typeface="Century Gothic"/>
              </a:defRPr>
            </a:pPr>
            <a:endParaRPr lang="en-US"/>
          </a:p>
        </c:txPr>
        <c:crossAx val="506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13%</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San Carlos</c:v>
                </c:pt>
                <c:pt idx="2">
                  <c:v>San Mateo County</c:v>
                </c:pt>
                <c:pt idx="3">
                  <c:v>Bay Area</c:v>
                </c:pt>
              </c:strCache>
            </c:strRef>
          </c:cat>
          <c:val>
            <c:numRef>
              <c:f>'ELI-01'!$B$4:$B$7</c:f>
              <c:numCache>
                <c:formatCode>General</c:formatCode>
                <c:ptCount val="4"/>
                <c:pt idx="0">
                  <c:v>0</c:v>
                </c:pt>
                <c:pt idx="1">
                  <c:v>899</c:v>
                </c:pt>
                <c:pt idx="2">
                  <c:v>34709</c:v>
                </c:pt>
                <c:pt idx="3">
                  <c:v>396952</c:v>
                </c:pt>
              </c:numCache>
            </c:numRef>
          </c:val>
        </c:ser>
        <c:ser>
          <c:idx val="1"/>
          <c:order val="1"/>
          <c:tx>
            <c:v>31%-50% of AMI</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San Carlos</c:v>
                </c:pt>
                <c:pt idx="2">
                  <c:v>San Mateo County</c:v>
                </c:pt>
                <c:pt idx="3">
                  <c:v>Bay Area</c:v>
                </c:pt>
              </c:strCache>
            </c:strRef>
          </c:cat>
          <c:val>
            <c:numRef>
              <c:f>'ELI-01'!$C$4:$C$7</c:f>
              <c:numCache>
                <c:formatCode>General</c:formatCode>
                <c:ptCount val="4"/>
                <c:pt idx="0">
                  <c:v>0</c:v>
                </c:pt>
                <c:pt idx="1">
                  <c:v>900</c:v>
                </c:pt>
                <c:pt idx="2">
                  <c:v>29985</c:v>
                </c:pt>
                <c:pt idx="3">
                  <c:v>294189</c:v>
                </c:pt>
              </c:numCache>
            </c:numRef>
          </c:val>
        </c:ser>
        <c:ser>
          <c:idx val="2"/>
          <c:order val="2"/>
          <c:tx>
            <c:v>51%-80% of AMI</c:v>
          </c:tx>
          <c:spPr>
            <a:solidFill>
              <a:srgbClr val="009192"/>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16%</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San Carlos</c:v>
                </c:pt>
                <c:pt idx="2">
                  <c:v>San Mateo County</c:v>
                </c:pt>
                <c:pt idx="3">
                  <c:v>Bay Area</c:v>
                </c:pt>
              </c:strCache>
            </c:strRef>
          </c:cat>
          <c:val>
            <c:numRef>
              <c:f>'ELI-01'!$D$4:$D$7</c:f>
              <c:numCache>
                <c:formatCode>General</c:formatCode>
                <c:ptCount val="4"/>
                <c:pt idx="0">
                  <c:v>0</c:v>
                </c:pt>
                <c:pt idx="1">
                  <c:v>1250</c:v>
                </c:pt>
                <c:pt idx="2">
                  <c:v>42340</c:v>
                </c:pt>
                <c:pt idx="3">
                  <c:v>350599</c:v>
                </c:pt>
              </c:numCache>
            </c:numRef>
          </c:val>
        </c:ser>
        <c:ser>
          <c:idx val="3"/>
          <c:order val="3"/>
          <c:tx>
            <c:v>81%-100% of AMI</c:v>
          </c:tx>
          <c:spPr>
            <a:solidFill>
              <a:srgbClr val="FEB446"/>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10%</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San Carlos</c:v>
                </c:pt>
                <c:pt idx="2">
                  <c:v>San Mateo County</c:v>
                </c:pt>
                <c:pt idx="3">
                  <c:v>Bay Area</c:v>
                </c:pt>
              </c:strCache>
            </c:strRef>
          </c:cat>
          <c:val>
            <c:numRef>
              <c:f>'ELI-01'!$E$4:$E$7</c:f>
              <c:numCache>
                <c:formatCode>General</c:formatCode>
                <c:ptCount val="4"/>
                <c:pt idx="0">
                  <c:v>0</c:v>
                </c:pt>
                <c:pt idx="1">
                  <c:v>905</c:v>
                </c:pt>
                <c:pt idx="2">
                  <c:v>26790</c:v>
                </c:pt>
                <c:pt idx="3">
                  <c:v>245810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65%</a:t>
                    </a:r>
                  </a:p>
                </c:rich>
              </c:tx>
              <c:dLblPos val="ctr"/>
              <c:showVal val="1"/>
            </c:dLbl>
            <c:dLbl>
              <c:idx val="1"/>
              <c:layout/>
              <c:tx>
                <c:rich>
                  <a:bodyPr/>
                  <a:lstStyle/>
                  <a:p>
                    <a:r>
                      <a:rPr lang="en-US"/>
                      <a:t>49%</a:t>
                    </a:r>
                  </a:p>
                </c:rich>
              </c:tx>
              <c:dLblPos val="ctr"/>
              <c:showVal val="1"/>
            </c:dLbl>
            <c:dLbl>
              <c:idx val="2"/>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San Carlos</c:v>
                </c:pt>
                <c:pt idx="2">
                  <c:v>San Mateo County</c:v>
                </c:pt>
                <c:pt idx="3">
                  <c:v>Bay Area</c:v>
                </c:pt>
              </c:strCache>
            </c:strRef>
          </c:cat>
          <c:val>
            <c:numRef>
              <c:f>'ELI-01'!$F$4:$F$7</c:f>
              <c:numCache>
                <c:formatCode>General</c:formatCode>
                <c:ptCount val="4"/>
                <c:pt idx="0">
                  <c:v>0</c:v>
                </c:pt>
                <c:pt idx="1">
                  <c:v>7399</c:v>
                </c:pt>
                <c:pt idx="2">
                  <c:v>127970</c:v>
                </c:pt>
                <c:pt idx="3">
                  <c:v>1413483</c:v>
                </c:pt>
              </c:numCache>
            </c:numRef>
          </c:val>
        </c:ser>
        <c:overlap val="100"/>
        <c:axId val="50640001"/>
        <c:axId val="50640002"/>
      </c:barChart>
      <c:catAx>
        <c:axId val="506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40002"/>
        <c:crosses val="autoZero"/>
        <c:auto val="1"/>
        <c:lblAlgn val="ctr"/>
        <c:lblOffset val="100"/>
      </c:catAx>
      <c:valAx>
        <c:axId val="506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6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delete val="1"/>
            </c:dLbl>
            <c:dLbl>
              <c:idx val="1"/>
              <c:layout/>
              <c:tx>
                <c:rich>
                  <a:bodyPr/>
                  <a:lstStyle/>
                  <a:p>
                    <a:r>
                      <a:rPr lang="en-US"/>
                      <a:t>5%</a:t>
                    </a:r>
                  </a:p>
                </c:rich>
              </c:tx>
              <c:dLblPos val="ctr"/>
              <c:showVal val="1"/>
            </c:dLbl>
            <c:dLbl>
              <c:idx val="2"/>
              <c:delete val="1"/>
            </c:dLbl>
            <c:dLbl>
              <c:idx val="3"/>
              <c:layout/>
              <c:tx>
                <c:rich>
                  <a:bodyPr/>
                  <a:lstStyle/>
                  <a:p>
                    <a:r>
                      <a:rPr lang="en-US"/>
                      <a:t>8%</a:t>
                    </a:r>
                  </a:p>
                </c:rich>
              </c:tx>
              <c:dLblPos val="ctr"/>
              <c:showVal val="1"/>
            </c:dLbl>
            <c:dLbl>
              <c:idx val="4"/>
              <c:layout/>
              <c:tx>
                <c:rich>
                  <a:bodyPr/>
                  <a:lstStyle/>
                  <a:p>
                    <a:r>
                      <a:rPr lang="en-US"/>
                      <a:t>5%</a:t>
                    </a:r>
                  </a:p>
                </c:rich>
              </c:tx>
              <c:dLblPos val="ctr"/>
              <c:showVal val="1"/>
            </c:dLbl>
            <c:dLbl>
              <c:idx val="5"/>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'ELI-02'!$B$4:$B$10</c:f>
              <c:numCache>
                <c:formatCode>General</c:formatCode>
                <c:ptCount val="7"/>
                <c:pt idx="0">
                  <c:v>0</c:v>
                </c:pt>
                <c:pt idx="1">
                  <c:v>0</c:v>
                </c:pt>
                <c:pt idx="2">
                  <c:v>80</c:v>
                </c:pt>
                <c:pt idx="3">
                  <c:v>0</c:v>
                </c:pt>
                <c:pt idx="4">
                  <c:v>730</c:v>
                </c:pt>
                <c:pt idx="5">
                  <c:v>14</c:v>
                </c:pt>
                <c:pt idx="6">
                  <c:v>75</c:v>
                </c:pt>
              </c:numCache>
            </c:numRef>
          </c:val>
        </c:ser>
        <c:ser>
          <c:idx val="1"/>
          <c:order val="1"/>
          <c:tx>
            <c:v>31%-50% of AMI</c:v>
          </c:tx>
          <c:spPr>
            <a:solidFill>
              <a:srgbClr val="71A84F"/>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45%</a:t>
                    </a:r>
                  </a:p>
                </c:rich>
              </c:tx>
              <c:dLblPos val="ctr"/>
              <c:showVal val="1"/>
            </c:dLbl>
            <c:dLbl>
              <c:idx val="3"/>
              <c:layout/>
              <c:tx>
                <c:rich>
                  <a:bodyPr/>
                  <a:lstStyle/>
                  <a:p>
                    <a:r>
                      <a:rPr lang="en-US"/>
                      <a:t>7%</a:t>
                    </a:r>
                  </a:p>
                </c:rich>
              </c:tx>
              <c:dLblPos val="ctr"/>
              <c:showVal val="1"/>
            </c:dLbl>
            <c:dLbl>
              <c:idx val="4"/>
              <c:layout/>
              <c:tx>
                <c:rich>
                  <a:bodyPr/>
                  <a:lstStyle/>
                  <a:p>
                    <a:r>
                      <a:rPr lang="en-US"/>
                      <a:t>15%</a:t>
                    </a:r>
                  </a:p>
                </c:rich>
              </c:tx>
              <c:dLblPos val="ctr"/>
              <c:showVal val="1"/>
            </c:dLbl>
            <c:dLbl>
              <c:idx val="5"/>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'ELI-02'!$C$4:$C$10</c:f>
              <c:numCache>
                <c:formatCode>General</c:formatCode>
                <c:ptCount val="7"/>
                <c:pt idx="0">
                  <c:v>0</c:v>
                </c:pt>
                <c:pt idx="1">
                  <c:v>0</c:v>
                </c:pt>
                <c:pt idx="2">
                  <c:v>125</c:v>
                </c:pt>
                <c:pt idx="3">
                  <c:v>25</c:v>
                </c:pt>
                <c:pt idx="4">
                  <c:v>575</c:v>
                </c:pt>
                <c:pt idx="5">
                  <c:v>40</c:v>
                </c:pt>
                <c:pt idx="6">
                  <c:v>135</c:v>
                </c:pt>
              </c:numCache>
            </c:numRef>
          </c:val>
        </c:ser>
        <c:ser>
          <c:idx val="2"/>
          <c:order val="2"/>
          <c:tx>
            <c:v>51%-80% of AMI</c:v>
          </c:tx>
          <c:spPr>
            <a:solidFill>
              <a:srgbClr val="009192"/>
            </a:solidFill>
            <a:ln w="6350">
              <a:solidFill>
                <a:srgbClr val="FFFFFF"/>
              </a:solidFill>
            </a:ln>
          </c:spPr>
          <c:dLbls>
            <c:dLbl>
              <c:idx val="0"/>
              <c:delete val="1"/>
            </c:dLbl>
            <c:dLbl>
              <c:idx val="1"/>
              <c:layout/>
              <c:tx>
                <c:rich>
                  <a:bodyPr/>
                  <a:lstStyle/>
                  <a:p>
                    <a:r>
                      <a:rPr lang="en-US"/>
                      <a:t>7%</a:t>
                    </a:r>
                  </a:p>
                </c:rich>
              </c:tx>
              <c:dLblPos val="ctr"/>
              <c:showVal val="1"/>
            </c:dLbl>
            <c:dLbl>
              <c:idx val="2"/>
              <c:delete val="1"/>
            </c:dLbl>
            <c:dLbl>
              <c:idx val="3"/>
              <c:layout/>
              <c:tx>
                <c:rich>
                  <a:bodyPr/>
                  <a:lstStyle/>
                  <a:p>
                    <a:r>
                      <a:rPr lang="en-US"/>
                      <a:t>12%</a:t>
                    </a:r>
                  </a:p>
                </c:rich>
              </c:tx>
              <c:dLblPos val="ctr"/>
              <c:showVal val="1"/>
            </c:dLbl>
            <c:dLbl>
              <c:idx val="4"/>
              <c:layout/>
              <c:tx>
                <c:rich>
                  <a:bodyPr/>
                  <a:lstStyle/>
                  <a:p>
                    <a:r>
                      <a:rPr lang="en-US"/>
                      <a:t>13%</a:t>
                    </a:r>
                  </a:p>
                </c:rich>
              </c:tx>
              <c:dLblPos val="ctr"/>
              <c:showVal val="1"/>
            </c:dLbl>
            <c:dLbl>
              <c:idx val="5"/>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'ELI-02'!$D$4:$D$10</c:f>
              <c:numCache>
                <c:formatCode>General</c:formatCode>
                <c:ptCount val="7"/>
                <c:pt idx="0">
                  <c:v>0</c:v>
                </c:pt>
                <c:pt idx="1">
                  <c:v>0</c:v>
                </c:pt>
                <c:pt idx="2">
                  <c:v>115</c:v>
                </c:pt>
                <c:pt idx="3">
                  <c:v>0</c:v>
                </c:pt>
                <c:pt idx="4">
                  <c:v>1015</c:v>
                </c:pt>
                <c:pt idx="5">
                  <c:v>35</c:v>
                </c:pt>
                <c:pt idx="6">
                  <c:v>85</c:v>
                </c:pt>
              </c:numCache>
            </c:numRef>
          </c:val>
        </c:ser>
        <c:ser>
          <c:idx val="3"/>
          <c:order val="3"/>
          <c:tx>
            <c:v>81%-100% of AMI</c:v>
          </c:tx>
          <c:spPr>
            <a:solidFill>
              <a:srgbClr val="FEB446"/>
            </a:solidFill>
            <a:ln w="6350">
              <a:solidFill>
                <a:srgbClr val="FFFFFF"/>
              </a:solidFill>
            </a:ln>
          </c:spPr>
          <c:dLbls>
            <c:dLbl>
              <c:idx val="0"/>
              <c:delete val="1"/>
            </c:dLbl>
            <c:dLbl>
              <c:idx val="1"/>
              <c:layout/>
              <c:tx>
                <c:rich>
                  <a:bodyPr/>
                  <a:lstStyle/>
                  <a:p>
                    <a:r>
                      <a:rPr lang="en-US"/>
                      <a:t>8%</a:t>
                    </a:r>
                  </a:p>
                </c:rich>
              </c:tx>
              <c:dLblPos val="ctr"/>
              <c:showVal val="1"/>
            </c:dLbl>
            <c:dLbl>
              <c:idx val="2"/>
              <c:delete val="1"/>
            </c:dLbl>
            <c:dLbl>
              <c:idx val="3"/>
              <c:layout/>
              <c:tx>
                <c:rich>
                  <a:bodyPr/>
                  <a:lstStyle/>
                  <a:p>
                    <a:r>
                      <a:rPr lang="en-US"/>
                      <a:t>8%</a:t>
                    </a:r>
                  </a:p>
                </c:rich>
              </c:tx>
              <c:dLblPos val="ctr"/>
              <c:showVal val="1"/>
            </c:dLbl>
            <c:dLbl>
              <c:idx val="4"/>
              <c:layout/>
              <c:tx>
                <c:rich>
                  <a:bodyPr/>
                  <a:lstStyle/>
                  <a:p>
                    <a:r>
                      <a:rPr lang="en-US"/>
                      <a:t>15%</a:t>
                    </a:r>
                  </a:p>
                </c:rich>
              </c:tx>
              <c:dLblPos val="ctr"/>
              <c:showVal val="1"/>
            </c:dLbl>
            <c:dLbl>
              <c:idx val="5"/>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'ELI-02'!$E$4:$E$10</c:f>
              <c:numCache>
                <c:formatCode>General</c:formatCode>
                <c:ptCount val="7"/>
                <c:pt idx="0">
                  <c:v>0</c:v>
                </c:pt>
                <c:pt idx="1">
                  <c:v>0</c:v>
                </c:pt>
                <c:pt idx="2">
                  <c:v>120</c:v>
                </c:pt>
                <c:pt idx="3">
                  <c:v>0</c:v>
                </c:pt>
                <c:pt idx="4">
                  <c:v>660</c:v>
                </c:pt>
                <c:pt idx="5">
                  <c:v>40</c:v>
                </c:pt>
                <c:pt idx="6">
                  <c:v>85</c:v>
                </c:pt>
              </c:numCache>
            </c:numRef>
          </c:val>
        </c:ser>
        <c:ser>
          <c:idx val="4"/>
          <c:order val="4"/>
          <c:tx>
            <c:v>Greater than 100% of AMI</c:v>
          </c:tx>
          <c:spPr>
            <a:solidFill>
              <a:srgbClr val="062F87"/>
            </a:solidFill>
            <a:ln w="6350">
              <a:solidFill>
                <a:srgbClr val="FFFFFF"/>
              </a:solidFill>
            </a:ln>
          </c:spPr>
          <c:dLbls>
            <c:dLbl>
              <c:idx val="0"/>
              <c:delete val="1"/>
            </c:dLbl>
            <c:dLbl>
              <c:idx val="1"/>
              <c:layout/>
              <c:tx>
                <c:rich>
                  <a:bodyPr/>
                  <a:lstStyle/>
                  <a:p>
                    <a:r>
                      <a:rPr lang="en-US"/>
                      <a:t>72%</a:t>
                    </a:r>
                  </a:p>
                </c:rich>
              </c:tx>
              <c:dLblPos val="ctr"/>
              <c:showVal val="1"/>
            </c:dLbl>
            <c:dLbl>
              <c:idx val="2"/>
              <c:layout/>
              <c:tx>
                <c:rich>
                  <a:bodyPr/>
                  <a:lstStyle/>
                  <a:p>
                    <a:r>
                      <a:rPr lang="en-US"/>
                      <a:t>55%</a:t>
                    </a:r>
                  </a:p>
                </c:rich>
              </c:tx>
              <c:dLblPos val="ctr"/>
              <c:showVal val="1"/>
            </c:dLbl>
            <c:dLbl>
              <c:idx val="3"/>
              <c:layout/>
              <c:tx>
                <c:rich>
                  <a:bodyPr/>
                  <a:lstStyle/>
                  <a:p>
                    <a:r>
                      <a:rPr lang="en-US"/>
                      <a:t>66%</a:t>
                    </a:r>
                  </a:p>
                </c:rich>
              </c:tx>
              <c:dLblPos val="ctr"/>
              <c:showVal val="1"/>
            </c:dLbl>
            <c:dLbl>
              <c:idx val="4"/>
              <c:layout/>
              <c:tx>
                <c:rich>
                  <a:bodyPr/>
                  <a:lstStyle/>
                  <a:p>
                    <a:r>
                      <a:rPr lang="en-US"/>
                      <a:t>53%</a:t>
                    </a:r>
                  </a:p>
                </c:rich>
              </c:tx>
              <c:dLblPos val="ctr"/>
              <c:showVal val="1"/>
            </c:dLbl>
            <c:dLbl>
              <c:idx val="5"/>
              <c:layout/>
              <c:tx>
                <c:rich>
                  <a:bodyPr/>
                  <a:lstStyle/>
                  <a:p>
                    <a:r>
                      <a:rPr lang="en-US"/>
                      <a:t>53%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'ELI-02'!$F$4:$F$10</c:f>
              <c:numCache>
                <c:formatCode>General</c:formatCode>
                <c:ptCount val="7"/>
                <c:pt idx="0">
                  <c:v>0</c:v>
                </c:pt>
                <c:pt idx="1">
                  <c:v>0</c:v>
                </c:pt>
                <c:pt idx="2">
                  <c:v>1120</c:v>
                </c:pt>
                <c:pt idx="3">
                  <c:v>30</c:v>
                </c:pt>
                <c:pt idx="4">
                  <c:v>5670</c:v>
                </c:pt>
                <c:pt idx="5">
                  <c:v>144</c:v>
                </c:pt>
                <c:pt idx="6">
                  <c:v>435</c:v>
                </c:pt>
              </c:numCache>
            </c:numRef>
          </c:val>
        </c:ser>
        <c:overlap val="100"/>
        <c:axId val="50650001"/>
        <c:axId val="50650002"/>
      </c:barChart>
      <c:catAx>
        <c:axId val="506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50002"/>
        <c:crosses val="autoZero"/>
        <c:auto val="1"/>
        <c:lblAlgn val="ctr"/>
        <c:lblOffset val="100"/>
      </c:catAx>
      <c:valAx>
        <c:axId val="506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6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Percent of Households in Racial / Ethnic Group</c:v>
          </c:tx>
          <c:spPr>
            <a:solidFill>
              <a:srgbClr val="1174A9"/>
            </a:solidFill>
          </c:spPr>
          <c:dLbls>
            <c:numFmt formatCode="0.0%" sourceLinked="0"/>
            <c:txPr>
              <a:bodyPr/>
              <a:lstStyle/>
              <a:p>
                <a:pPr>
                  <a:defRPr sz="1100" baseline="0">
                    <a:solidFill>
                      <a:srgbClr val="FFFFFF"/>
                    </a:solidFill>
                    <a:latin typeface="Century Gothic"/>
                  </a:defRPr>
                </a:pPr>
                <a:endParaRPr lang="en-US"/>
              </a:p>
            </c:txPr>
            <c:dLblPos val="ctr"/>
            <c:showVal val="1"/>
            <c:showLeaderLines val="1"/>
          </c:dLbls>
          <c:cat>
            <c:strRef>
              <c:f>'ELI-03'!$A$5:$A$11</c:f>
              <c:strCache>
                <c:ptCount val="7"/>
                <c:pt idx="0">
                  <c:v>Black or African American (Hispanic and Non-Hispanic)</c:v>
                </c:pt>
                <c:pt idx="1">
                  <c:v>Hispanic or Latinx</c:v>
                </c:pt>
                <c:pt idx="2">
                  <c:v>White (Hispanic and Non-Hispanic)</c:v>
                </c:pt>
                <c:pt idx="3">
                  <c:v>White, Non-Hispanic</c:v>
                </c:pt>
                <c:pt idx="4">
                  <c:v>Other Race or Multiple Races (Hispanic and Non-Hispanic)</c:v>
                </c:pt>
                <c:pt idx="5">
                  <c:v>Asian / API (Hispanic and Non-Hispanic)</c:v>
                </c:pt>
                <c:pt idx="6">
                  <c:v>American Indian or Alaska Native (Hispanic and Non-Hispanic)</c:v>
                </c:pt>
              </c:strCache>
            </c:strRef>
          </c:cat>
          <c:val>
            <c:numRef>
              <c:f>'ELI-03'!$B$5:$B$11</c:f>
              <c:numCache>
                <c:formatCode>General</c:formatCode>
                <c:ptCount val="7"/>
                <c:pt idx="0">
                  <c:v>0.1209677419354839</c:v>
                </c:pt>
                <c:pt idx="1">
                  <c:v>0.07347538574577517</c:v>
                </c:pt>
                <c:pt idx="2">
                  <c:v>0.03183453237410072</c:v>
                </c:pt>
                <c:pt idx="3">
                  <c:v>0.02858681286406579</c:v>
                </c:pt>
                <c:pt idx="4">
                  <c:v>0.02711076684740511</c:v>
                </c:pt>
                <c:pt idx="5">
                  <c:v>0.01987951807228916</c:v>
                </c:pt>
                <c:pt idx="6">
                  <c:v>0</c:v>
                </c:pt>
              </c:numCache>
            </c:numRef>
          </c:val>
        </c:ser>
        <c:overlap val="100"/>
        <c:axId val="50660001"/>
        <c:axId val="50660002"/>
      </c:barChart>
      <c:catAx>
        <c:axId val="506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60002"/>
        <c:crosses val="autoZero"/>
        <c:auto val="1"/>
        <c:lblAlgn val="ctr"/>
        <c:lblOffset val="100"/>
      </c:catAx>
      <c:valAx>
        <c:axId val="506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 in Racial / Ethnic Group</a:t>
                </a:r>
              </a:p>
            </c:rich>
          </c:tx>
          <c:layout/>
        </c:title>
        <c:numFmt formatCode="0.0%" sourceLinked="0"/>
        <c:tickLblPos val="low"/>
        <c:txPr>
          <a:bodyPr/>
          <a:lstStyle/>
          <a:p>
            <a:pPr>
              <a:defRPr sz="1100" b="0" baseline="0">
                <a:solidFill>
                  <a:srgbClr val="000000"/>
                </a:solidFill>
                <a:latin typeface="Century Gothic"/>
              </a:defRPr>
            </a:pPr>
            <a:endParaRPr lang="en-US"/>
          </a:p>
        </c:txPr>
        <c:crossAx val="50660001"/>
        <c:crosses val="autoZero"/>
        <c:crossBetween val="between"/>
      </c:valAx>
    </c:plotArea>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Application approved but not accepted</c:v>
          </c:tx>
          <c:spPr>
            <a:solidFill>
              <a:srgbClr val="1174A9"/>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'AFFH-01'!$B$4:$B$10</c:f>
              <c:numCache>
                <c:formatCode>General</c:formatCode>
                <c:ptCount val="7"/>
                <c:pt idx="0">
                  <c:v>0</c:v>
                </c:pt>
                <c:pt idx="1">
                  <c:v>0</c:v>
                </c:pt>
                <c:pt idx="2">
                  <c:v>8</c:v>
                </c:pt>
                <c:pt idx="3">
                  <c:v>0</c:v>
                </c:pt>
                <c:pt idx="4">
                  <c:v>16</c:v>
                </c:pt>
                <c:pt idx="5">
                  <c:v>1</c:v>
                </c:pt>
                <c:pt idx="6">
                  <c:v>4</c:v>
                </c:pt>
              </c:numCache>
            </c:numRef>
          </c:val>
        </c:ser>
        <c:ser>
          <c:idx val="1"/>
          <c:order val="1"/>
          <c:tx>
            <c:v>Application denied</c:v>
          </c:tx>
          <c:spPr>
            <a:solidFill>
              <a:srgbClr val="71A84F"/>
            </a:solidFill>
            <a:ln w="6350">
              <a:solidFill>
                <a:srgbClr val="FFFFFF"/>
              </a:solidFill>
            </a:ln>
          </c:spPr>
          <c:dLbls>
            <c:dLbl>
              <c:idx val="0"/>
              <c:layout/>
              <c:tx>
                <c:rich>
                  <a:bodyPr/>
                  <a:lstStyle/>
                  <a:p>
                    <a:r>
                      <a:rPr lang="en-US"/>
                      <a:t>50%</a:t>
                    </a:r>
                  </a:p>
                </c:rich>
              </c:tx>
              <c:dLblPos val="ctr"/>
              <c:showVal val="1"/>
            </c:dLbl>
            <c:dLbl>
              <c:idx val="1"/>
              <c:layout/>
              <c:tx>
                <c:rich>
                  <a:bodyPr/>
                  <a:lstStyle/>
                  <a:p>
                    <a:r>
                      <a:rPr lang="en-US"/>
                      <a:t>10%</a:t>
                    </a:r>
                  </a:p>
                </c:rich>
              </c:tx>
              <c:dLblPos val="ctr"/>
              <c:showVal val="1"/>
            </c:dLbl>
            <c:dLbl>
              <c:idx val="2"/>
              <c:layout/>
              <c:tx>
                <c:rich>
                  <a:bodyPr/>
                  <a:lstStyle/>
                  <a:p>
                    <a:r>
                      <a:rPr lang="en-US"/>
                      <a:t>33%</a:t>
                    </a:r>
                  </a:p>
                </c:rich>
              </c:tx>
              <c:dLblPos val="ctr"/>
              <c:showVal val="1"/>
            </c:dLbl>
            <c:dLbl>
              <c:idx val="3"/>
              <c:layout/>
              <c:tx>
                <c:rich>
                  <a:bodyPr/>
                  <a:lstStyle/>
                  <a:p>
                    <a:r>
                      <a:rPr lang="en-US"/>
                      <a:t>12%</a:t>
                    </a:r>
                  </a:p>
                </c:rich>
              </c:tx>
              <c:dLblPos val="ctr"/>
              <c:showVal val="1"/>
            </c:dLbl>
            <c:dLbl>
              <c:idx val="4"/>
              <c:layout/>
              <c:tx>
                <c:rich>
                  <a:bodyPr/>
                  <a:lstStyle/>
                  <a:p>
                    <a:r>
                      <a:rPr lang="en-US"/>
                      <a:t>15%</a:t>
                    </a:r>
                  </a:p>
                </c:rich>
              </c:tx>
              <c:dLblPos val="ctr"/>
              <c:showVal val="1"/>
            </c:dLbl>
            <c:dLbl>
              <c:idx val="5"/>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'AFFH-01'!$C$4:$C$10</c:f>
              <c:numCache>
                <c:formatCode>General</c:formatCode>
                <c:ptCount val="7"/>
                <c:pt idx="0">
                  <c:v>0</c:v>
                </c:pt>
                <c:pt idx="1">
                  <c:v>1</c:v>
                </c:pt>
                <c:pt idx="2">
                  <c:v>40</c:v>
                </c:pt>
                <c:pt idx="3">
                  <c:v>2</c:v>
                </c:pt>
                <c:pt idx="4">
                  <c:v>110</c:v>
                </c:pt>
                <c:pt idx="5">
                  <c:v>10</c:v>
                </c:pt>
                <c:pt idx="6">
                  <c:v>41</c:v>
                </c:pt>
              </c:numCache>
            </c:numRef>
          </c:val>
        </c:ser>
        <c:ser>
          <c:idx val="2"/>
          <c:order val="2"/>
          <c:tx>
            <c:v>Application withdrawn by applicant</c:v>
          </c:tx>
          <c:spPr>
            <a:solidFill>
              <a:srgbClr val="009192"/>
            </a:solidFill>
            <a:ln w="6350">
              <a:solidFill>
                <a:srgbClr val="FFFFFF"/>
              </a:solidFill>
            </a:ln>
          </c:spPr>
          <c:dLbls>
            <c:dLbl>
              <c:idx val="0"/>
              <c:delete val="1"/>
            </c:dLbl>
            <c:dLbl>
              <c:idx val="1"/>
              <c:layout/>
              <c:tx>
                <c:rich>
                  <a:bodyPr/>
                  <a:lstStyle/>
                  <a:p>
                    <a:r>
                      <a:rPr lang="en-US"/>
                      <a:t>13%</a:t>
                    </a:r>
                  </a:p>
                </c:rich>
              </c:tx>
              <c:dLblPos val="ctr"/>
              <c:showVal val="1"/>
            </c:dLbl>
            <c:dLbl>
              <c:idx val="2"/>
              <c:delete val="1"/>
            </c:dLbl>
            <c:dLbl>
              <c:idx val="3"/>
              <c:layout/>
              <c:tx>
                <c:rich>
                  <a:bodyPr/>
                  <a:lstStyle/>
                  <a:p>
                    <a:r>
                      <a:rPr lang="en-US"/>
                      <a:t>12%</a:t>
                    </a:r>
                  </a:p>
                </c:rich>
              </c:tx>
              <c:dLblPos val="ctr"/>
              <c:showVal val="1"/>
            </c:dLbl>
            <c:dLbl>
              <c:idx val="4"/>
              <c:layout/>
              <c:tx>
                <c:rich>
                  <a:bodyPr/>
                  <a:lstStyle/>
                  <a:p>
                    <a:r>
                      <a:rPr lang="en-US"/>
                      <a:t>18%</a:t>
                    </a:r>
                  </a:p>
                </c:rich>
              </c:tx>
              <c:dLblPos val="ctr"/>
              <c:showVal val="1"/>
            </c:dLbl>
            <c:dLbl>
              <c:idx val="5"/>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'AFFH-01'!$D$4:$D$10</c:f>
              <c:numCache>
                <c:formatCode>General</c:formatCode>
                <c:ptCount val="7"/>
                <c:pt idx="0">
                  <c:v>0</c:v>
                </c:pt>
                <c:pt idx="1">
                  <c:v>0</c:v>
                </c:pt>
                <c:pt idx="2">
                  <c:v>50</c:v>
                </c:pt>
                <c:pt idx="3">
                  <c:v>0</c:v>
                </c:pt>
                <c:pt idx="4">
                  <c:v>110</c:v>
                </c:pt>
                <c:pt idx="5">
                  <c:v>12</c:v>
                </c:pt>
                <c:pt idx="6">
                  <c:v>52</c:v>
                </c:pt>
              </c:numCache>
            </c:numRef>
          </c:val>
        </c:ser>
        <c:ser>
          <c:idx val="3"/>
          <c:order val="3"/>
          <c:tx>
            <c:v>File closed for incompleteness</c:v>
          </c:tx>
          <c:spPr>
            <a:solidFill>
              <a:srgbClr val="FEB446"/>
            </a:solidFill>
            <a:ln w="6350">
              <a:solidFill>
                <a:srgbClr val="FFFFFF"/>
              </a:solidFill>
            </a:ln>
          </c:spPr>
          <c:dLbls>
            <c:dLbl>
              <c:idx val="0"/>
              <c:delete val="1"/>
            </c:dLbl>
            <c:dLbl>
              <c:idx val="1"/>
              <c:delete val="1"/>
            </c:dLbl>
            <c:dLbl>
              <c:idx val="2"/>
              <c:delete val="1"/>
            </c:dLbl>
            <c:dLbl>
              <c:idx val="3"/>
              <c:delete val="1"/>
            </c:dLbl>
            <c:dLbl>
              <c:idx val="4"/>
              <c:layout/>
              <c:tx>
                <c:rich>
                  <a:bodyPr/>
                  <a:lstStyle/>
                  <a:p>
                    <a:r>
                      <a:rPr lang="en-US"/>
                      <a:t>7%</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'AFFH-01'!$E$4:$E$10</c:f>
              <c:numCache>
                <c:formatCode>General</c:formatCode>
                <c:ptCount val="7"/>
                <c:pt idx="0">
                  <c:v>0</c:v>
                </c:pt>
                <c:pt idx="1">
                  <c:v>0</c:v>
                </c:pt>
                <c:pt idx="2">
                  <c:v>10</c:v>
                </c:pt>
                <c:pt idx="3">
                  <c:v>0</c:v>
                </c:pt>
                <c:pt idx="4">
                  <c:v>34</c:v>
                </c:pt>
                <c:pt idx="5">
                  <c:v>5</c:v>
                </c:pt>
                <c:pt idx="6">
                  <c:v>13</c:v>
                </c:pt>
              </c:numCache>
            </c:numRef>
          </c:val>
        </c:ser>
        <c:ser>
          <c:idx val="4"/>
          <c:order val="4"/>
          <c:tx>
            <c:v>Loan originated</c:v>
          </c:tx>
          <c:spPr>
            <a:solidFill>
              <a:srgbClr val="062F87"/>
            </a:solidFill>
            <a:ln w="6350">
              <a:solidFill>
                <a:srgbClr val="FFFFFF"/>
              </a:solidFill>
            </a:ln>
          </c:spPr>
          <c:dLbls>
            <c:dLbl>
              <c:idx val="0"/>
              <c:layout/>
              <c:tx>
                <c:rich>
                  <a:bodyPr/>
                  <a:lstStyle/>
                  <a:p>
                    <a:r>
                      <a:rPr lang="en-US"/>
                      <a:t>50%</a:t>
                    </a:r>
                  </a:p>
                </c:rich>
              </c:tx>
              <c:dLblPos val="ctr"/>
              <c:showVal val="1"/>
            </c:dLbl>
            <c:dLbl>
              <c:idx val="1"/>
              <c:layout/>
              <c:tx>
                <c:rich>
                  <a:bodyPr/>
                  <a:lstStyle/>
                  <a:p>
                    <a:r>
                      <a:rPr lang="en-US"/>
                      <a:t>72%</a:t>
                    </a:r>
                  </a:p>
                </c:rich>
              </c:tx>
              <c:dLblPos val="ctr"/>
              <c:showVal val="1"/>
            </c:dLbl>
            <c:dLbl>
              <c:idx val="2"/>
              <c:layout/>
              <c:tx>
                <c:rich>
                  <a:bodyPr/>
                  <a:lstStyle/>
                  <a:p>
                    <a:r>
                      <a:rPr lang="en-US"/>
                      <a:t>67%</a:t>
                    </a:r>
                  </a:p>
                </c:rich>
              </c:tx>
              <c:dLblPos val="ctr"/>
              <c:showVal val="1"/>
            </c:dLbl>
            <c:dLbl>
              <c:idx val="3"/>
              <c:layout/>
              <c:tx>
                <c:rich>
                  <a:bodyPr/>
                  <a:lstStyle/>
                  <a:p>
                    <a:r>
                      <a:rPr lang="en-US"/>
                      <a:t>70%</a:t>
                    </a:r>
                  </a:p>
                </c:rich>
              </c:tx>
              <c:dLblPos val="ctr"/>
              <c:showVal val="1"/>
            </c:dLbl>
            <c:dLbl>
              <c:idx val="4"/>
              <c:layout/>
              <c:tx>
                <c:rich>
                  <a:bodyPr/>
                  <a:lstStyle/>
                  <a:p>
                    <a:r>
                      <a:rPr lang="en-US"/>
                      <a:t>59%</a:t>
                    </a:r>
                  </a:p>
                </c:rich>
              </c:tx>
              <c:dLblPos val="ctr"/>
              <c:showVal val="1"/>
            </c:dLbl>
            <c:dLbl>
              <c:idx val="5"/>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'AFFH-01'!$F$4:$F$10</c:f>
              <c:numCache>
                <c:formatCode>General</c:formatCode>
                <c:ptCount val="7"/>
                <c:pt idx="0">
                  <c:v>0</c:v>
                </c:pt>
                <c:pt idx="1">
                  <c:v>1</c:v>
                </c:pt>
                <c:pt idx="2">
                  <c:v>274</c:v>
                </c:pt>
                <c:pt idx="3">
                  <c:v>4</c:v>
                </c:pt>
                <c:pt idx="4">
                  <c:v>632</c:v>
                </c:pt>
                <c:pt idx="5">
                  <c:v>40</c:v>
                </c:pt>
                <c:pt idx="6">
                  <c:v>250</c:v>
                </c:pt>
              </c:numCache>
            </c:numRef>
          </c:val>
        </c:ser>
        <c:overlap val="100"/>
        <c:axId val="50670001"/>
        <c:axId val="50670002"/>
      </c:barChart>
      <c:catAx>
        <c:axId val="506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70002"/>
        <c:crosses val="autoZero"/>
        <c:auto val="1"/>
        <c:lblAlgn val="ctr"/>
        <c:lblOffset val="100"/>
      </c:catAx>
      <c:valAx>
        <c:axId val="506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Loan Applications</a:t>
                </a:r>
              </a:p>
            </c:rich>
          </c:tx>
          <c:layout/>
        </c:title>
        <c:numFmt formatCode="0%" sourceLinked="1"/>
        <c:tickLblPos val="low"/>
        <c:txPr>
          <a:bodyPr/>
          <a:lstStyle/>
          <a:p>
            <a:pPr>
              <a:defRPr sz="1100" b="0" baseline="0">
                <a:solidFill>
                  <a:srgbClr val="000000"/>
                </a:solidFill>
                <a:latin typeface="Century Gothic"/>
              </a:defRPr>
            </a:pPr>
            <a:endParaRPr lang="en-US"/>
          </a:p>
        </c:txPr>
        <c:crossAx val="506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'AFFH-02'!$B$4:$B$7</c:f>
              <c:numCache>
                <c:formatCode>General</c:formatCode>
                <c:ptCount val="4"/>
                <c:pt idx="0">
                  <c:v>0</c:v>
                </c:pt>
                <c:pt idx="1">
                  <c:v>0</c:v>
                </c:pt>
                <c:pt idx="2">
                  <c:v>0</c:v>
                </c:pt>
                <c:pt idx="3">
                  <c:v>3</c:v>
                </c:pt>
              </c:numCache>
            </c:numRef>
          </c:val>
        </c:ser>
        <c:ser>
          <c:idx val="1"/>
          <c:order val="1"/>
          <c:tx>
            <c:v>Asian / API, Non-Hispanic</c:v>
          </c:tx>
          <c:spPr>
            <a:solidFill>
              <a:srgbClr val="71A84F"/>
            </a:solidFill>
            <a:ln w="6350">
              <a:solidFill>
                <a:srgbClr val="FFFFFF"/>
              </a:solidFill>
            </a:ln>
          </c:spPr>
          <c:dLbls>
            <c:dLbl>
              <c:idx val="0"/>
              <c:delete val="1"/>
            </c:dLbl>
            <c:dLbl>
              <c:idx val="1"/>
              <c:delete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'AFFH-02'!$C$4:$C$7</c:f>
              <c:numCache>
                <c:formatCode>General</c:formatCode>
                <c:ptCount val="4"/>
                <c:pt idx="0">
                  <c:v>0</c:v>
                </c:pt>
                <c:pt idx="1">
                  <c:v>0</c:v>
                </c:pt>
                <c:pt idx="2">
                  <c:v>0</c:v>
                </c:pt>
                <c:pt idx="3">
                  <c:v>4744</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'AFFH-02'!$D$4:$D$7</c:f>
              <c:numCache>
                <c:formatCode>General</c:formatCode>
                <c:ptCount val="4"/>
                <c:pt idx="0">
                  <c:v>0</c:v>
                </c:pt>
                <c:pt idx="1">
                  <c:v>0</c:v>
                </c:pt>
                <c:pt idx="2">
                  <c:v>0</c:v>
                </c:pt>
                <c:pt idx="3">
                  <c:v>221</c:v>
                </c:pt>
              </c:numCache>
            </c:numRef>
          </c:val>
        </c:ser>
        <c:ser>
          <c:idx val="3"/>
          <c:order val="3"/>
          <c:tx>
            <c:v>White, Non-Hispanic</c:v>
          </c:tx>
          <c:spPr>
            <a:solidFill>
              <a:srgbClr val="FEB446"/>
            </a:solidFill>
            <a:ln w="6350">
              <a:solidFill>
                <a:srgbClr val="FFFFFF"/>
              </a:solidFill>
            </a:ln>
          </c:spPr>
          <c:dLbls>
            <c:dLbl>
              <c:idx val="0"/>
              <c:delete val="1"/>
            </c:dLbl>
            <c:dLbl>
              <c:idx val="1"/>
              <c:delete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'AFFH-02'!$E$4:$E$7</c:f>
              <c:numCache>
                <c:formatCode>General</c:formatCode>
                <c:ptCount val="4"/>
                <c:pt idx="0">
                  <c:v>0</c:v>
                </c:pt>
                <c:pt idx="1">
                  <c:v>0</c:v>
                </c:pt>
                <c:pt idx="2">
                  <c:v>0</c:v>
                </c:pt>
                <c:pt idx="3">
                  <c:v>20749</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'AFFH-02'!$F$4:$F$7</c:f>
              <c:numCache>
                <c:formatCode>General</c:formatCode>
                <c:ptCount val="4"/>
                <c:pt idx="0">
                  <c:v>0</c:v>
                </c:pt>
                <c:pt idx="1">
                  <c:v>0</c:v>
                </c:pt>
                <c:pt idx="2">
                  <c:v>0</c:v>
                </c:pt>
                <c:pt idx="3">
                  <c:v>1843</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'AFFH-02'!$G$4:$G$7</c:f>
              <c:numCache>
                <c:formatCode>General</c:formatCode>
                <c:ptCount val="4"/>
                <c:pt idx="0">
                  <c:v>0</c:v>
                </c:pt>
                <c:pt idx="1">
                  <c:v>0</c:v>
                </c:pt>
                <c:pt idx="2">
                  <c:v>0</c:v>
                </c:pt>
                <c:pt idx="3">
                  <c:v>2835</c:v>
                </c:pt>
              </c:numCache>
            </c:numRef>
          </c:val>
        </c:ser>
        <c:overlap val="100"/>
        <c:axId val="50680001"/>
        <c:axId val="50680002"/>
      </c:barChart>
      <c:catAx>
        <c:axId val="506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80002"/>
        <c:crosses val="autoZero"/>
        <c:auto val="1"/>
        <c:lblAlgn val="ctr"/>
        <c:lblOffset val="100"/>
      </c:catAx>
      <c:valAx>
        <c:axId val="506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6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Population 5 Years and Over Who Speak English "Not well" or "Not at all"</c:v>
          </c:tx>
          <c:spPr>
            <a:solidFill>
              <a:srgbClr val="1174A9"/>
            </a:solidFill>
            <a:ln w="6350">
              <a:solidFill>
                <a:srgbClr val="FFFFFF"/>
              </a:solidFill>
            </a:ln>
          </c:spPr>
          <c:dLbls>
            <c:dLbl>
              <c:idx val="0"/>
              <c:delete val="1"/>
            </c:dLbl>
            <c:dLbl>
              <c:idx val="1"/>
              <c:layout/>
              <c:tx>
                <c:rich>
                  <a:bodyPr/>
                  <a:lstStyle/>
                  <a:p>
                    <a:r>
                      <a:rPr lang="en-US"/>
                      <a:t>7%</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San Carlos</c:v>
                </c:pt>
                <c:pt idx="2">
                  <c:v>San Mateo County</c:v>
                </c:pt>
                <c:pt idx="3">
                  <c:v>Bay Area</c:v>
                </c:pt>
              </c:strCache>
            </c:strRef>
          </c:cat>
          <c:val>
            <c:numRef>
              <c:f>'AFFH-03'!$B$4:$B$7</c:f>
              <c:numCache>
                <c:formatCode>General</c:formatCode>
                <c:ptCount val="4"/>
                <c:pt idx="0">
                  <c:v>0</c:v>
                </c:pt>
                <c:pt idx="1">
                  <c:v>716</c:v>
                </c:pt>
                <c:pt idx="2">
                  <c:v>53510</c:v>
                </c:pt>
                <c:pt idx="3">
                  <c:v>567528</c:v>
                </c:pt>
              </c:numCache>
            </c:numRef>
          </c:val>
        </c:ser>
        <c:ser>
          <c:idx val="1"/>
          <c:order val="1"/>
          <c:tx>
            <c:v>Population 5 Years and Over Who Speak English "Well" or "Very well"</c:v>
          </c:tx>
          <c:spPr>
            <a:solidFill>
              <a:srgbClr val="71A84F"/>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93%</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San Carlos</c:v>
                </c:pt>
                <c:pt idx="2">
                  <c:v>San Mateo County</c:v>
                </c:pt>
                <c:pt idx="3">
                  <c:v>Bay Area</c:v>
                </c:pt>
              </c:strCache>
            </c:strRef>
          </c:cat>
          <c:val>
            <c:numRef>
              <c:f>'AFFH-03'!$C$4:$C$7</c:f>
              <c:numCache>
                <c:formatCode>General</c:formatCode>
                <c:ptCount val="4"/>
                <c:pt idx="0">
                  <c:v>0</c:v>
                </c:pt>
                <c:pt idx="1">
                  <c:v>27548</c:v>
                </c:pt>
                <c:pt idx="2">
                  <c:v>669973</c:v>
                </c:pt>
                <c:pt idx="3">
                  <c:v>6709064</c:v>
                </c:pt>
              </c:numCache>
            </c:numRef>
          </c:val>
        </c:ser>
        <c:overlap val="100"/>
        <c:axId val="50690001"/>
        <c:axId val="50690002"/>
      </c:barChart>
      <c:catAx>
        <c:axId val="506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90002"/>
        <c:crosses val="autoZero"/>
        <c:auto val="1"/>
        <c:lblAlgn val="ctr"/>
        <c:lblOffset val="100"/>
      </c:catAx>
      <c:valAx>
        <c:axId val="506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5 and over</a:t>
                </a:r>
              </a:p>
            </c:rich>
          </c:tx>
          <c:layout/>
        </c:title>
        <c:numFmt formatCode="0.0%" sourceLinked="0"/>
        <c:tickLblPos val="low"/>
        <c:txPr>
          <a:bodyPr/>
          <a:lstStyle/>
          <a:p>
            <a:pPr>
              <a:defRPr sz="1100" b="0" baseline="0">
                <a:solidFill>
                  <a:srgbClr val="000000"/>
                </a:solidFill>
                <a:latin typeface="Century Gothic"/>
              </a:defRPr>
            </a:pPr>
            <a:endParaRPr lang="en-US"/>
          </a:p>
        </c:txPr>
        <c:crossAx val="506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Management, Business, Science, And Arts Occupations</c:v>
          </c:tx>
          <c:spPr>
            <a:solidFill>
              <a:srgbClr val="1174A9"/>
            </a:solidFill>
            <a:ln w="6350">
              <a:solidFill>
                <a:srgbClr val="FFFFFF"/>
              </a:solidFill>
            </a:ln>
          </c:spPr>
          <c:dLbls>
            <c:dLbl>
              <c:idx val="0"/>
              <c:layout/>
              <c:tx>
                <c:rich>
                  <a:bodyPr/>
                  <a:lstStyle/>
                  <a:p>
                    <a:r>
                      <a:rPr lang="en-US"/>
                      <a:t>67%</a:t>
                    </a:r>
                  </a:p>
                </c:rich>
              </c:tx>
              <c:dLblPos val="ctr"/>
              <c:showVal val="1"/>
            </c:dLbl>
            <c:dLbl>
              <c:idx val="1"/>
              <c:layout/>
              <c:tx>
                <c:rich>
                  <a:bodyPr/>
                  <a:lstStyle/>
                  <a:p>
                    <a:r>
                      <a:rPr lang="en-US"/>
                      <a:t>50%</a:t>
                    </a:r>
                  </a:p>
                </c:rich>
              </c:tx>
              <c:dLblPos val="ctr"/>
              <c:showVal val="1"/>
            </c:dLbl>
            <c:dLbl>
              <c:idx val="2"/>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San Carlos</c:v>
                </c:pt>
                <c:pt idx="2">
                  <c:v>San Mateo County</c:v>
                </c:pt>
                <c:pt idx="3">
                  <c:v>Bay Area</c:v>
                </c:pt>
              </c:strCache>
            </c:strRef>
          </c:cat>
          <c:val>
            <c:numRef>
              <c:f>'POPEMP-07'!$B$4:$B$7</c:f>
              <c:numCache>
                <c:formatCode>General</c:formatCode>
                <c:ptCount val="4"/>
                <c:pt idx="0">
                  <c:v>0</c:v>
                </c:pt>
                <c:pt idx="1">
                  <c:v>10850</c:v>
                </c:pt>
                <c:pt idx="2">
                  <c:v>205763</c:v>
                </c:pt>
                <c:pt idx="3">
                  <c:v>1993583</c:v>
                </c:pt>
              </c:numCache>
            </c:numRef>
          </c:val>
        </c:ser>
        <c:ser>
          <c:idx val="1"/>
          <c:order val="1"/>
          <c:tx>
            <c:v>Natural Resources, Construction, And Maintenance Occupations</c:v>
          </c:tx>
          <c:spPr>
            <a:solidFill>
              <a:srgbClr val="71A84F"/>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San Carlos</c:v>
                </c:pt>
                <c:pt idx="2">
                  <c:v>San Mateo County</c:v>
                </c:pt>
                <c:pt idx="3">
                  <c:v>Bay Area</c:v>
                </c:pt>
              </c:strCache>
            </c:strRef>
          </c:cat>
          <c:val>
            <c:numRef>
              <c:f>'POPEMP-07'!$C$4:$C$7</c:f>
              <c:numCache>
                <c:formatCode>General</c:formatCode>
                <c:ptCount val="4"/>
                <c:pt idx="0">
                  <c:v>0</c:v>
                </c:pt>
                <c:pt idx="1">
                  <c:v>452</c:v>
                </c:pt>
                <c:pt idx="2">
                  <c:v>24290</c:v>
                </c:pt>
                <c:pt idx="3">
                  <c:v>261724</c:v>
                </c:pt>
              </c:numCache>
            </c:numRef>
          </c:val>
        </c:ser>
        <c:ser>
          <c:idx val="2"/>
          <c:order val="2"/>
          <c:tx>
            <c:v>Production, Transportation, And Material Moving Occupations</c:v>
          </c:tx>
          <c:spPr>
            <a:solidFill>
              <a:srgbClr val="009192"/>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San Carlos</c:v>
                </c:pt>
                <c:pt idx="2">
                  <c:v>San Mateo County</c:v>
                </c:pt>
                <c:pt idx="3">
                  <c:v>Bay Area</c:v>
                </c:pt>
              </c:strCache>
            </c:strRef>
          </c:cat>
          <c:val>
            <c:numRef>
              <c:f>'POPEMP-07'!$D$4:$D$7</c:f>
              <c:numCache>
                <c:formatCode>General</c:formatCode>
                <c:ptCount val="4"/>
                <c:pt idx="0">
                  <c:v>0</c:v>
                </c:pt>
                <c:pt idx="1">
                  <c:v>658</c:v>
                </c:pt>
                <c:pt idx="2">
                  <c:v>33517</c:v>
                </c:pt>
                <c:pt idx="3">
                  <c:v>351745</c:v>
                </c:pt>
              </c:numCache>
            </c:numRef>
          </c:val>
        </c:ser>
        <c:ser>
          <c:idx val="3"/>
          <c:order val="3"/>
          <c:tx>
            <c:v>Sales And Office Occupations</c:v>
          </c:tx>
          <c:spPr>
            <a:solidFill>
              <a:srgbClr val="FEB446"/>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20%</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San Carlos</c:v>
                </c:pt>
                <c:pt idx="2">
                  <c:v>San Mateo County</c:v>
                </c:pt>
                <c:pt idx="3">
                  <c:v>Bay Area</c:v>
                </c:pt>
              </c:strCache>
            </c:strRef>
          </c:cat>
          <c:val>
            <c:numRef>
              <c:f>'POPEMP-07'!$E$4:$E$7</c:f>
              <c:numCache>
                <c:formatCode>General</c:formatCode>
                <c:ptCount val="4"/>
                <c:pt idx="0">
                  <c:v>0</c:v>
                </c:pt>
                <c:pt idx="1">
                  <c:v>2776</c:v>
                </c:pt>
                <c:pt idx="2">
                  <c:v>81371</c:v>
                </c:pt>
                <c:pt idx="3">
                  <c:v>759735</c:v>
                </c:pt>
              </c:numCache>
            </c:numRef>
          </c:val>
        </c:ser>
        <c:ser>
          <c:idx val="4"/>
          <c:order val="4"/>
          <c:tx>
            <c:v>Service Occupations</c:v>
          </c:tx>
          <c:spPr>
            <a:solidFill>
              <a:srgbClr val="062F87"/>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17%</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San Carlos</c:v>
                </c:pt>
                <c:pt idx="2">
                  <c:v>San Mateo County</c:v>
                </c:pt>
                <c:pt idx="3">
                  <c:v>Bay Area</c:v>
                </c:pt>
              </c:strCache>
            </c:strRef>
          </c:cat>
          <c:val>
            <c:numRef>
              <c:f>'POPEMP-07'!$F$4:$F$7</c:f>
              <c:numCache>
                <c:formatCode>General</c:formatCode>
                <c:ptCount val="4"/>
                <c:pt idx="0">
                  <c:v>0</c:v>
                </c:pt>
                <c:pt idx="1">
                  <c:v>1552</c:v>
                </c:pt>
                <c:pt idx="2">
                  <c:v>69806</c:v>
                </c:pt>
                <c:pt idx="3">
                  <c:v>657310</c:v>
                </c:pt>
              </c:numCache>
            </c:numRef>
          </c:val>
        </c:ser>
        <c:overlap val="100"/>
        <c:axId val="50070001"/>
        <c:axId val="50070002"/>
      </c:barChart>
      <c:catAx>
        <c:axId val="500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70002"/>
        <c:crosses val="autoZero"/>
        <c:auto val="1"/>
        <c:lblAlgn val="ctr"/>
        <c:lblOffset val="100"/>
      </c:catAx>
      <c:valAx>
        <c:axId val="500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San Carlos</c:v>
                </c:pt>
                <c:pt idx="2">
                  <c:v>San Mateo County</c:v>
                </c:pt>
                <c:pt idx="3">
                  <c:v>Bay Area</c:v>
                </c:pt>
              </c:strCache>
            </c:strRef>
          </c:cat>
          <c:val>
            <c:numRef>
              <c:f>'POPEMP-08'!$B$4:$B$7</c:f>
              <c:numCache>
                <c:formatCode>General</c:formatCode>
                <c:ptCount val="4"/>
                <c:pt idx="0">
                  <c:v>0</c:v>
                </c:pt>
                <c:pt idx="1">
                  <c:v>51</c:v>
                </c:pt>
                <c:pt idx="2">
                  <c:v>7165</c:v>
                </c:pt>
                <c:pt idx="3">
                  <c:v>70204</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9%</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San Carlos</c:v>
                </c:pt>
                <c:pt idx="2">
                  <c:v>San Mateo County</c:v>
                </c:pt>
                <c:pt idx="3">
                  <c:v>Bay Area</c:v>
                </c:pt>
              </c:strCache>
            </c:strRef>
          </c:cat>
          <c:val>
            <c:numRef>
              <c:f>'POPEMP-08'!$C$4:$C$7</c:f>
              <c:numCache>
                <c:formatCode>General</c:formatCode>
                <c:ptCount val="4"/>
                <c:pt idx="0">
                  <c:v>0</c:v>
                </c:pt>
                <c:pt idx="1">
                  <c:v>1339</c:v>
                </c:pt>
                <c:pt idx="2">
                  <c:v>36191</c:v>
                </c:pt>
                <c:pt idx="3">
                  <c:v>397576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73%</a:t>
                    </a:r>
                  </a:p>
                </c:rich>
              </c:tx>
              <c:dLblPos val="ctr"/>
              <c:showVal val="1"/>
            </c:dLbl>
            <c:dLbl>
              <c:idx val="1"/>
              <c:layout/>
              <c:tx>
                <c:rich>
                  <a:bodyPr/>
                  <a:lstStyle/>
                  <a:p>
                    <a:r>
                      <a:rPr lang="en-US"/>
                      <a:t>71%</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San Carlos</c:v>
                </c:pt>
                <c:pt idx="2">
                  <c:v>San Mateo County</c:v>
                </c:pt>
                <c:pt idx="3">
                  <c:v>Bay Area</c:v>
                </c:pt>
              </c:strCache>
            </c:strRef>
          </c:cat>
          <c:val>
            <c:numRef>
              <c:f>'POPEMP-08'!$D$4:$D$7</c:f>
              <c:numCache>
                <c:formatCode>General</c:formatCode>
                <c:ptCount val="4"/>
                <c:pt idx="0">
                  <c:v>0</c:v>
                </c:pt>
                <c:pt idx="1">
                  <c:v>11673</c:v>
                </c:pt>
                <c:pt idx="2">
                  <c:v>286652</c:v>
                </c:pt>
                <c:pt idx="3">
                  <c:v>2673978</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San Carlos</c:v>
                </c:pt>
                <c:pt idx="2">
                  <c:v>San Mateo County</c:v>
                </c:pt>
                <c:pt idx="3">
                  <c:v>Bay Area</c:v>
                </c:pt>
              </c:strCache>
            </c:strRef>
          </c:cat>
          <c:val>
            <c:numRef>
              <c:f>'POPEMP-08'!$E$4:$E$7</c:f>
              <c:numCache>
                <c:formatCode>General</c:formatCode>
                <c:ptCount val="4"/>
                <c:pt idx="0">
                  <c:v>0</c:v>
                </c:pt>
                <c:pt idx="1">
                  <c:v>1026</c:v>
                </c:pt>
                <c:pt idx="2">
                  <c:v>31579</c:v>
                </c:pt>
                <c:pt idx="3">
                  <c:v>304141</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San Carlos</c:v>
                </c:pt>
                <c:pt idx="2">
                  <c:v>San Mateo County</c:v>
                </c:pt>
                <c:pt idx="3">
                  <c:v>Bay Area</c:v>
                </c:pt>
              </c:strCache>
            </c:strRef>
          </c:cat>
          <c:val>
            <c:numRef>
              <c:f>'POPEMP-08'!$F$4:$F$7</c:f>
              <c:numCache>
                <c:formatCode>General</c:formatCode>
                <c:ptCount val="4"/>
                <c:pt idx="0">
                  <c:v>0</c:v>
                </c:pt>
                <c:pt idx="1">
                  <c:v>1798</c:v>
                </c:pt>
                <c:pt idx="2">
                  <c:v>43887</c:v>
                </c:pt>
                <c:pt idx="3">
                  <c:v>412267</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San Carlos</c:v>
                </c:pt>
                <c:pt idx="2">
                  <c:v>San Mateo County</c:v>
                </c:pt>
                <c:pt idx="3">
                  <c:v>Bay Area</c:v>
                </c:pt>
              </c:strCache>
            </c:strRef>
          </c:cat>
          <c:val>
            <c:numRef>
              <c:f>'POPEMP-08'!$G$4:$G$7</c:f>
              <c:numCache>
                <c:formatCode>General</c:formatCode>
                <c:ptCount val="4"/>
                <c:pt idx="0">
                  <c:v>0</c:v>
                </c:pt>
                <c:pt idx="1">
                  <c:v>57</c:v>
                </c:pt>
                <c:pt idx="2">
                  <c:v>654</c:v>
                </c:pt>
                <c:pt idx="3">
                  <c:v>5871</c:v>
                </c:pt>
              </c:numCache>
            </c:numRef>
          </c:val>
        </c:ser>
        <c:overlap val="100"/>
        <c:axId val="50080001"/>
        <c:axId val="50080002"/>
      </c:barChart>
      <c:catAx>
        <c:axId val="500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80002"/>
        <c:crosses val="autoZero"/>
        <c:auto val="1"/>
        <c:lblAlgn val="ctr"/>
        <c:lblOffset val="100"/>
      </c:catAx>
      <c:valAx>
        <c:axId val="500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San Carlos</c:v>
                </c:pt>
                <c:pt idx="2">
                  <c:v>San Mateo County</c:v>
                </c:pt>
                <c:pt idx="3">
                  <c:v>Bay Area</c:v>
                </c:pt>
              </c:strCache>
            </c:strRef>
          </c:cat>
          <c:val>
            <c:numRef>
              <c:f>'POPEMP-09'!$B$4:$B$7</c:f>
              <c:numCache>
                <c:formatCode>General</c:formatCode>
                <c:ptCount val="4"/>
                <c:pt idx="0">
                  <c:v>0</c:v>
                </c:pt>
                <c:pt idx="1">
                  <c:v>54</c:v>
                </c:pt>
                <c:pt idx="2">
                  <c:v>6011</c:v>
                </c:pt>
                <c:pt idx="3">
                  <c:v>74889</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San Carlos</c:v>
                </c:pt>
                <c:pt idx="2">
                  <c:v>San Mateo County</c:v>
                </c:pt>
                <c:pt idx="3">
                  <c:v>Bay Area</c:v>
                </c:pt>
              </c:strCache>
            </c:strRef>
          </c:cat>
          <c:val>
            <c:numRef>
              <c:f>'POPEMP-09'!$C$4:$C$7</c:f>
              <c:numCache>
                <c:formatCode>General</c:formatCode>
                <c:ptCount val="4"/>
                <c:pt idx="0">
                  <c:v>0</c:v>
                </c:pt>
                <c:pt idx="1">
                  <c:v>1277</c:v>
                </c:pt>
                <c:pt idx="2">
                  <c:v>31707</c:v>
                </c:pt>
                <c:pt idx="3">
                  <c:v>409326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75%</a:t>
                    </a:r>
                  </a:p>
                </c:rich>
              </c:tx>
              <c:dLblPos val="ctr"/>
              <c:showVal val="1"/>
            </c:dLbl>
            <c:dLbl>
              <c:idx val="1"/>
              <c:layout/>
              <c:tx>
                <c:rich>
                  <a:bodyPr/>
                  <a:lstStyle/>
                  <a:p>
                    <a:r>
                      <a:rPr lang="en-US"/>
                      <a:t>75%</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San Carlos</c:v>
                </c:pt>
                <c:pt idx="2">
                  <c:v>San Mateo County</c:v>
                </c:pt>
                <c:pt idx="3">
                  <c:v>Bay Area</c:v>
                </c:pt>
              </c:strCache>
            </c:strRef>
          </c:cat>
          <c:val>
            <c:numRef>
              <c:f>'POPEMP-09'!$D$4:$D$7</c:f>
              <c:numCache>
                <c:formatCode>General</c:formatCode>
                <c:ptCount val="4"/>
                <c:pt idx="0">
                  <c:v>0</c:v>
                </c:pt>
                <c:pt idx="1">
                  <c:v>13652</c:v>
                </c:pt>
                <c:pt idx="2">
                  <c:v>311613</c:v>
                </c:pt>
                <c:pt idx="3">
                  <c:v>2807726</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6%</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San Carlos</c:v>
                </c:pt>
                <c:pt idx="2">
                  <c:v>San Mateo County</c:v>
                </c:pt>
                <c:pt idx="3">
                  <c:v>Bay Area</c:v>
                </c:pt>
              </c:strCache>
            </c:strRef>
          </c:cat>
          <c:val>
            <c:numRef>
              <c:f>'POPEMP-09'!$E$4:$E$7</c:f>
              <c:numCache>
                <c:formatCode>General</c:formatCode>
                <c:ptCount val="4"/>
                <c:pt idx="0">
                  <c:v>0</c:v>
                </c:pt>
                <c:pt idx="1">
                  <c:v>720</c:v>
                </c:pt>
                <c:pt idx="2">
                  <c:v>24689</c:v>
                </c:pt>
                <c:pt idx="3">
                  <c:v>310343</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10%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San Carlos</c:v>
                </c:pt>
                <c:pt idx="2">
                  <c:v>San Mateo County</c:v>
                </c:pt>
                <c:pt idx="3">
                  <c:v>Bay Area</c:v>
                </c:pt>
              </c:strCache>
            </c:strRef>
          </c:cat>
          <c:val>
            <c:numRef>
              <c:f>'POPEMP-09'!$F$4:$F$7</c:f>
              <c:numCache>
                <c:formatCode>General</c:formatCode>
                <c:ptCount val="4"/>
                <c:pt idx="0">
                  <c:v>0</c:v>
                </c:pt>
                <c:pt idx="1">
                  <c:v>2356</c:v>
                </c:pt>
                <c:pt idx="2">
                  <c:v>42154</c:v>
                </c:pt>
                <c:pt idx="3">
                  <c:v>423131</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San Carlos</c:v>
                </c:pt>
                <c:pt idx="2">
                  <c:v>San Mateo County</c:v>
                </c:pt>
                <c:pt idx="3">
                  <c:v>Bay Area</c:v>
                </c:pt>
              </c:strCache>
            </c:strRef>
          </c:cat>
          <c:val>
            <c:numRef>
              <c:f>'POPEMP-09'!$G$4:$G$7</c:f>
              <c:numCache>
                <c:formatCode>General</c:formatCode>
                <c:ptCount val="4"/>
                <c:pt idx="0">
                  <c:v>0</c:v>
                </c:pt>
                <c:pt idx="1">
                  <c:v>50</c:v>
                </c:pt>
                <c:pt idx="2">
                  <c:v>528</c:v>
                </c:pt>
                <c:pt idx="3">
                  <c:v>5889</c:v>
                </c:pt>
              </c:numCache>
            </c:numRef>
          </c:val>
        </c:ser>
        <c:overlap val="100"/>
        <c:axId val="50090001"/>
        <c:axId val="50090002"/>
      </c:barChart>
      <c:catAx>
        <c:axId val="500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90002"/>
        <c:crosses val="autoZero"/>
        <c:auto val="1"/>
        <c:lblAlgn val="ctr"/>
        <c:lblOffset val="100"/>
      </c:catAx>
      <c:valAx>
        <c:axId val="500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7.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1724440</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residence.</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B08128</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work.</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B08528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B08119, B08519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2002-2018</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residence, regardless of location of workplace.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Residence Area Characteristics (RAC) files, 2002-2018</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-The ratio compares place of work wage and salary jobs with households, or occupied housing units.</a:t>
          </a:r>
        </a:p>
        <a:p>
          <a:pPr algn="l"/>
          <a:r>
            <a:rPr lang="en-US" sz="1000">
              <a:solidFill>
                <a:srgbClr val="000000"/>
              </a:solidFill>
              <a:latin typeface="Century Gothic"/>
              <a:cs typeface="Century Gothic"/>
            </a:rPr>
            <a:t>-A similar measure is the ratio of jobs to housing units. However, this jobs-household ratio serves to compare the number of jobs in a jurisdiction to the number of housing units that are actually occupied. The difference between a jurisdiction's jobs-housing ratio and jobs-household ratio will be most pronounced in jurisdictions with high vacancy rates, a high rate of units used for seasonal use, or a high rate of units used as short-term rentals.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2002-2018; California Department of Finance, E-5 (Households)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ratio compares job counts by wage group from two tabulations of LEHD data: Counts by place of work relative to counts by place of residence. See text for details.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Residence Area Characteristics (RAC) files (Employed Residents), 2010-2018</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50</xdr:row>
      <xdr:rowOff>0</xdr:rowOff>
    </xdr:from>
    <xdr:to>
      <xdr:col>4</xdr:col>
      <xdr:colOff>230886</xdr:colOff>
      <xdr:row>56</xdr:row>
      <xdr:rowOff>0</xdr:rowOff>
    </xdr:to>
    <xdr:sp macro="" textlink="">
      <xdr:nvSpPr>
        <xdr:cNvPr id="3" name="TextBox 2"/>
        <xdr:cNvSpPr txBox="1"/>
      </xdr:nvSpPr>
      <xdr:spPr>
        <a:xfrm>
          <a:off x="0" y="9525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-Unemployment rates for the jurisdiction level is derived from larger-geography estimates. This method assumes that the rates of change in employment and unemployment are exactly the same in each sub-county area as at the county level. If this assumption is not true for a specific sub-county area, then the estimates for that area may not be representative of the current economic conditions. Since this assumption is untested, caution should be employed when using these data.</a:t>
          </a:r>
        </a:p>
        <a:p>
          <a:pPr algn="l"/>
          <a:r>
            <a:rPr lang="en-US" sz="1000">
              <a:solidFill>
                <a:srgbClr val="000000"/>
              </a:solidFill>
              <a:latin typeface="Century Gothic"/>
              <a:cs typeface="Century Gothic"/>
            </a:rPr>
            <a:t>-Only not seasonally-adjusted labor force (unemployment rates) data are developed for cities and CDPs.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Employment Development Department, Local Area Unemployment Statistics (LAUS), Sub-county areas monthly updates, 2010-2021.</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B25003</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H04; U.S. Census Bureau, Census 2010 SF1, Table H04; U.S. Census Bureau, American Community Survey 5-Year Data (2015-2019), Table B25003</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533815</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twoCellAnchor>
    <xdr:from>
      <xdr:col>0</xdr:col>
      <xdr:colOff>0</xdr:colOff>
      <xdr:row>8</xdr:row>
      <xdr:rowOff>0</xdr:rowOff>
    </xdr:from>
    <xdr:to>
      <xdr:col>12</xdr:col>
      <xdr:colOff>304800</xdr:colOff>
      <xdr:row>14</xdr:row>
      <xdr:rowOff>0</xdr:rowOff>
    </xdr:to>
    <xdr:sp macro="" textlink="">
      <xdr:nvSpPr>
        <xdr:cNvPr id="3" name="TextBox 2"/>
        <xdr:cNvSpPr txBox="1"/>
      </xdr:nvSpPr>
      <xdr:spPr>
        <a:xfrm>
          <a:off x="0" y="1524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Housing Element law requires local governments to adequately plan to meet their existing and projected housing needs, including their share of the Regional Housing Needs Allocation. In order to effectively plan for developing and preserving an adequate supply of housing, local jurisdictions must first understand the housing needs in their communities. Accordingly, the Housing Needs section of the Housing Element requires local jurisdictions to provide a descriptive analysis of the housing needs of different populations and the resources available to meet those needs.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ABAG/MTC created this Housing Element Data Package to assist local jurisdictions with identifying and illustrating their housing needs in a way that both meets statutory requirements and informs meaningful and equitable policies and programs. Local jurisdiction staff can choose to incorporate the data and visualizations from the Housing Element Data Package in their 6th Cycle Housing Element Updates in whatever ways are most helpful to them.</a:t>
          </a:r>
        </a:p>
        <a:p>
          <a:endParaRPr lang="en-US" sz="1000">
            <a:solidFill>
              <a:srgbClr val="000000"/>
            </a:solidFill>
            <a:latin typeface="Century Gothic"/>
            <a:cs typeface="Century Gothic"/>
          </a:endParaRPr>
        </a:p>
      </xdr:txBody>
    </xdr:sp>
    <xdr:clientData/>
  </xdr:twoCellAnchor>
  <xdr:twoCellAnchor>
    <xdr:from>
      <xdr:col>0</xdr:col>
      <xdr:colOff>0</xdr:colOff>
      <xdr:row>18</xdr:row>
      <xdr:rowOff>0</xdr:rowOff>
    </xdr:from>
    <xdr:to>
      <xdr:col>12</xdr:col>
      <xdr:colOff>304800</xdr:colOff>
      <xdr:row>24</xdr:row>
      <xdr:rowOff>0</xdr:rowOff>
    </xdr:to>
    <xdr:sp macro="" textlink="">
      <xdr:nvSpPr>
        <xdr:cNvPr id="4" name="TextBox 3"/>
        <xdr:cNvSpPr txBox="1"/>
      </xdr:nvSpPr>
      <xdr:spPr>
        <a:xfrm>
          <a:off x="0" y="3429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Using the statutory requirements as a guide, ABAG/MTC has compiled demographic, economic, and housing stock data for each Bay Area jurisdiction. On each tab of this workbook, users will find the raw data and visualizations for each table listed on the Table of Contents (TOC) tab. Local staff can input this data directly in their Housing Element or use the data for additional analyses beyond what is provided here. Similarly, staff can use the visualizations provided or further edit the visualizations before incorporating them in the Housing Element.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The California Department of Housing and Community Development (HCD) has reviewed this workbook to ensure that all state-required information is included. Please refer to the attached letter from HCD, which certifies that this workbook meets statutory requirements for the quantification of existing and projected housing needs, with the exception of the following steps that must be taken by local jurisdictions:</a:t>
          </a:r>
        </a:p>
        <a:p>
          <a:pPr algn="l"/>
          <a:r>
            <a:rPr lang="en-US" sz="1000">
              <a:solidFill>
                <a:srgbClr val="000000"/>
              </a:solidFill>
              <a:latin typeface="Century Gothic"/>
              <a:cs typeface="Century Gothic"/>
            </a:rPr>
            <a:t>1) Estimate the daily average number of people experiencing homelessness at the jurisdiction level</a:t>
          </a:r>
        </a:p>
        <a:p>
          <a:pPr algn="l"/>
          <a:r>
            <a:rPr lang="en-US" sz="1000">
              <a:solidFill>
                <a:srgbClr val="000000"/>
              </a:solidFill>
              <a:latin typeface="Century Gothic"/>
              <a:cs typeface="Century Gothic"/>
            </a:rPr>
            <a:t>2) Estimate the number of units in need of rehabilitation and replacement</a:t>
          </a:r>
        </a:p>
        <a:p>
          <a:pPr algn="l"/>
          <a:r>
            <a:rPr lang="en-US" sz="1000">
              <a:solidFill>
                <a:srgbClr val="000000"/>
              </a:solidFill>
              <a:latin typeface="Century Gothic"/>
              <a:cs typeface="Century Gothic"/>
            </a:rPr>
            <a:t>3) List affordable housing developments at-risk of converting to market rate uses</a:t>
          </a:r>
        </a:p>
        <a:p>
          <a:pPr algn="l"/>
          <a:r>
            <a:rPr lang="en-US" sz="1000">
              <a:solidFill>
                <a:srgbClr val="000000"/>
              </a:solidFill>
              <a:latin typeface="Century Gothic"/>
              <a:cs typeface="Century Gothic"/>
            </a:rPr>
            <a:t>4) Estimate the projected number of extremely low-income households</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Additionally, please see the "HCD Compliance" column on the Table of Contents tab for a summary of which data is required or recommended by HCD. Additionally, ABAG/MTC has provided data beyond what HCD requires that local jurisdictions may also find helpful for analyzing their housing needs.</a:t>
          </a:r>
        </a:p>
        <a:p>
          <a:endParaRPr lang="en-US" sz="1000">
            <a:solidFill>
              <a:srgbClr val="000000"/>
            </a:solidFill>
            <a:latin typeface="Century Gothic"/>
            <a:cs typeface="Century Gothic"/>
          </a:endParaRPr>
        </a:p>
      </xdr:txBody>
    </xdr:sp>
    <xdr:clientData/>
  </xdr:twoCellAnchor>
  <xdr:twoCellAnchor>
    <xdr:from>
      <xdr:col>0</xdr:col>
      <xdr:colOff>0</xdr:colOff>
      <xdr:row>35</xdr:row>
      <xdr:rowOff>0</xdr:rowOff>
    </xdr:from>
    <xdr:to>
      <xdr:col>12</xdr:col>
      <xdr:colOff>304800</xdr:colOff>
      <xdr:row>41</xdr:row>
      <xdr:rowOff>0</xdr:rowOff>
    </xdr:to>
    <xdr:sp macro="" textlink="">
      <xdr:nvSpPr>
        <xdr:cNvPr id="5" name="TextBox 4"/>
        <xdr:cNvSpPr txBox="1"/>
      </xdr:nvSpPr>
      <xdr:spPr>
        <a:xfrm>
          <a:off x="0" y="66675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Many of the tables in this report are sourced from data from the Census Bureau’s American Community Survey (ACS) or U.S. Department of Housing and Urban Development’s Comprehensive Housing Affordability Strategy (CHAS) data, both of which are samples and subject to sampling variability. Therefore, the data is an estimate and has an associated margin of error. For smaller cities, the sample will be based on fewer response and the data is subject to a larger margin of error. Local staff should interpret these results accordingly.</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While ABAG/MTC intends to provide all of the data that local jurisdictions will need to meet statutory requirements, simply inserting these data and associated visualizations in the Housing Element is not adequate to achieve compliance. Local jurisdictions should view the Housing Needs Data Package as a starting point from which they can build an in-depth analysis of their housing needs and the policies and programs needed to address them.</a:t>
          </a:r>
        </a:p>
        <a:p>
          <a:endParaRPr lang="en-US" sz="1000">
            <a:solidFill>
              <a:srgbClr val="000000"/>
            </a:solidFill>
            <a:latin typeface="Century Gothic"/>
            <a:cs typeface="Century Gothic"/>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3</xdr:col>
      <xdr:colOff>207264</xdr:colOff>
      <xdr:row>21</xdr:row>
      <xdr:rowOff>0</xdr:rowOff>
    </xdr:to>
    <xdr:sp macro="" textlink="">
      <xdr:nvSpPr>
        <xdr:cNvPr id="3" name="TextBox 2"/>
        <xdr:cNvSpPr txBox="1"/>
      </xdr:nvSpPr>
      <xdr:spPr>
        <a:xfrm>
          <a:off x="0" y="2857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161544</xdr:colOff>
      <xdr:row>18</xdr:row>
      <xdr:rowOff>0</xdr:rowOff>
    </xdr:to>
    <xdr:sp macro="" textlink="">
      <xdr:nvSpPr>
        <xdr:cNvPr id="3" name="TextBox 2"/>
        <xdr:cNvSpPr txBox="1"/>
      </xdr:nvSpPr>
      <xdr:spPr>
        <a:xfrm>
          <a:off x="0" y="2286000"/>
          <a:ext cx="343814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B25038</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388239</xdr:colOff>
      <xdr:row>18</xdr:row>
      <xdr:rowOff>0</xdr:rowOff>
    </xdr:to>
    <xdr:sp macro="" textlink="">
      <xdr:nvSpPr>
        <xdr:cNvPr id="3" name="TextBox 2"/>
        <xdr:cNvSpPr txBox="1"/>
      </xdr:nvSpPr>
      <xdr:spPr>
        <a:xfrm>
          <a:off x="0" y="22860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B25003(A-I)</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180975</xdr:colOff>
      <xdr:row>17</xdr:row>
      <xdr:rowOff>0</xdr:rowOff>
    </xdr:to>
    <xdr:sp macro="" textlink="">
      <xdr:nvSpPr>
        <xdr:cNvPr id="3" name="TextBox 2"/>
        <xdr:cNvSpPr txBox="1"/>
      </xdr:nvSpPr>
      <xdr:spPr>
        <a:xfrm>
          <a:off x="0" y="2095500"/>
          <a:ext cx="36576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B25032</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B11001</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B11005</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278130</xdr:colOff>
      <xdr:row>17</xdr:row>
      <xdr:rowOff>0</xdr:rowOff>
    </xdr:to>
    <xdr:sp macro="" textlink="">
      <xdr:nvSpPr>
        <xdr:cNvPr id="3" name="TextBox 2"/>
        <xdr:cNvSpPr txBox="1"/>
      </xdr:nvSpPr>
      <xdr:spPr>
        <a:xfrm>
          <a:off x="0" y="20955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-Displacement data is available at the census tract level. Staff aggregated tracts up to jurisdiction level using census 2010 population weights, assigning a tract to jurisdiction in proportion to block level population weights. Total household count may differ slightly from counts in other tables sourced from jurisdiction level sources.</a:t>
          </a:r>
        </a:p>
        <a:p>
          <a:pPr algn="l"/>
          <a:r>
            <a:rPr lang="en-US" sz="1000">
              <a:solidFill>
                <a:srgbClr val="000000"/>
              </a:solidFill>
              <a:latin typeface="Century Gothic"/>
              <a:cs typeface="Century Gothic"/>
            </a:rPr>
            <a:t>-Categories are combined as follows for simplicity: </a:t>
          </a:r>
        </a:p>
        <a:p>
          <a:pPr algn="l"/>
          <a:r>
            <a:rPr lang="en-US" sz="1000">
              <a:solidFill>
                <a:srgbClr val="000000"/>
              </a:solidFill>
              <a:latin typeface="Century Gothic"/>
              <a:cs typeface="Century Gothic"/>
            </a:rPr>
            <a:t>--At risk of or Experiencing Exclusion: At Risk of Becoming Exclusive; Becoming Exclusive; Stable/Advanced Exclusive</a:t>
          </a:r>
        </a:p>
        <a:p>
          <a:pPr algn="l"/>
          <a:r>
            <a:rPr lang="en-US" sz="1000">
              <a:solidFill>
                <a:srgbClr val="000000"/>
              </a:solidFill>
              <a:latin typeface="Century Gothic"/>
              <a:cs typeface="Century Gothic"/>
            </a:rPr>
            <a:t>--At risk of or Experiencing Gentrification: At Risk of Gentrification; Early/Ongoing Gentrification; Advanced Gentrification</a:t>
          </a:r>
        </a:p>
        <a:p>
          <a:pPr algn="l"/>
          <a:r>
            <a:rPr lang="en-US" sz="1000">
              <a:solidFill>
                <a:srgbClr val="000000"/>
              </a:solidFill>
              <a:latin typeface="Century Gothic"/>
              <a:cs typeface="Century Gothic"/>
            </a:rPr>
            <a:t>--Stable Moderate/Mixed Income: Stable Moderate/Mixed Income</a:t>
          </a:r>
        </a:p>
        <a:p>
          <a:pPr algn="l"/>
          <a:r>
            <a:rPr lang="en-US" sz="1000">
              <a:solidFill>
                <a:srgbClr val="000000"/>
              </a:solidFill>
              <a:latin typeface="Century Gothic"/>
              <a:cs typeface="Century Gothic"/>
            </a:rPr>
            <a:t>--Susceptible to or Experiencing Displacement: Low-Income/Susceptible to Displacement; Ongoing Displacement</a:t>
          </a:r>
        </a:p>
        <a:p>
          <a:pPr algn="l"/>
          <a:r>
            <a:rPr lang="en-US" sz="1000">
              <a:solidFill>
                <a:srgbClr val="000000"/>
              </a:solidFill>
              <a:latin typeface="Century Gothic"/>
              <a:cs typeface="Century Gothic"/>
            </a:rPr>
            <a:t>--Other: High Student Population; Unavailable or Unreliable Data</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Urban Displacement Project for classification,  American Community Survey 5-Year Data (2015-2019), Table B25003 for tenure.</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245745</xdr:colOff>
      <xdr:row>17</xdr:row>
      <xdr:rowOff>0</xdr:rowOff>
    </xdr:to>
    <xdr:sp macro="" textlink="">
      <xdr:nvSpPr>
        <xdr:cNvPr id="3" name="TextBox 2"/>
        <xdr:cNvSpPr txBox="1"/>
      </xdr:nvSpPr>
      <xdr:spPr>
        <a:xfrm>
          <a:off x="0" y="2095500"/>
          <a:ext cx="438912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California Department of Finance, E-5 series</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7</xdr:col>
      <xdr:colOff>301752</xdr:colOff>
      <xdr:row>42</xdr:row>
      <xdr:rowOff>0</xdr:rowOff>
    </xdr:to>
    <xdr:sp macro="" textlink="">
      <xdr:nvSpPr>
        <xdr:cNvPr id="3" name="TextBox 2"/>
        <xdr:cNvSpPr txBox="1"/>
      </xdr:nvSpPr>
      <xdr:spPr>
        <a:xfrm>
          <a:off x="0" y="6858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shown on the graph represents population for the jurisdiction, county, and region indexed to the population in the year 1990. The data points represent the relative population growth in each of these geographies relative to their populations in 1990.</a:t>
          </a:r>
        </a:p>
        <a:p>
          <a:pPr algn="l"/>
          <a:r>
            <a:rPr lang="en-US" sz="1000">
              <a:solidFill>
                <a:srgbClr val="000000"/>
              </a:solidFill>
              <a:latin typeface="Century Gothic"/>
              <a:cs typeface="Century Gothic"/>
            </a:rPr>
            <a:t>-For some jurisdictions, a break may appear between 2009 (estimated data) and 2010 (census count data). DOF uses the decennial census to benchmark subsequent population estimates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Finance, E-5 series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B25004</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355092</xdr:colOff>
      <xdr:row>18</xdr:row>
      <xdr:rowOff>0</xdr:rowOff>
    </xdr:to>
    <xdr:sp macro="" textlink="">
      <xdr:nvSpPr>
        <xdr:cNvPr id="3" name="TextBox 2"/>
        <xdr:cNvSpPr txBox="1"/>
      </xdr:nvSpPr>
      <xdr:spPr>
        <a:xfrm>
          <a:off x="0" y="2286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B25034</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B25042</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-Per HCD guidance, this data should be supplemented by local estimates of units needing to be rehabilitated or replaced based on recent windshield surveys, local building department data, knowledgeable builders/developers in the community, or nonprofit housing developers or organizations.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B25053, Table B25043, Table B25049</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B25075</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4</xdr:col>
      <xdr:colOff>230886</xdr:colOff>
      <xdr:row>31</xdr:row>
      <xdr:rowOff>0</xdr:rowOff>
    </xdr:to>
    <xdr:sp macro="" textlink="">
      <xdr:nvSpPr>
        <xdr:cNvPr id="3" name="TextBox 2"/>
        <xdr:cNvSpPr txBox="1"/>
      </xdr:nvSpPr>
      <xdr:spPr>
        <a:xfrm>
          <a:off x="0" y="47625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-Zillow describes the ZHVI as a smoothed, seasonally adjusted measure of the typical home value and market changes across a given region and housing type. The ZHVI reflects the typical value for homes in the 35th to 65th percentile range. The ZHVI includes all owner-occupied housing units, including both single-family homes and condominiums. More information on the ZHVI is available from Zillow.</a:t>
          </a:r>
        </a:p>
        <a:p>
          <a:pPr algn="l"/>
          <a:r>
            <a:rPr lang="en-US" sz="1000">
              <a:solidFill>
                <a:srgbClr val="000000"/>
              </a:solidFill>
              <a:latin typeface="Century Gothic"/>
              <a:cs typeface="Century Gothic"/>
            </a:rPr>
            <a:t>-The regional estimate is a household-weighted average of county-level ZHVI files, where household counts are yearly estimates from DOF's E-5 series</a:t>
          </a:r>
        </a:p>
        <a:p>
          <a:pPr algn="l"/>
          <a:r>
            <a:rPr lang="en-US" sz="1000">
              <a:solidFill>
                <a:srgbClr val="000000"/>
              </a:solidFill>
              <a:latin typeface="Century Gothic"/>
              <a:cs typeface="Century Gothic"/>
            </a:rPr>
            <a:t>-For unincorporated areas, the value is a population weighted average of unincorporated communities in the county matched to census-designated population counts.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Zillow, Zillow Home Value Index (ZHVI)</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B25056</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unincorporated areas, median is calculated using distribution in B25056.</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releases, starting with 2005-2009 through 2015-2019,  B25058, B25056 (for unincorporated areas). County and regional counts are weighted averages of jurisdiction median using B25003 rental unit counts from the relevant year.</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2</xdr:col>
      <xdr:colOff>335280</xdr:colOff>
      <xdr:row>16</xdr:row>
      <xdr:rowOff>0</xdr:rowOff>
    </xdr:to>
    <xdr:sp macro="" textlink="">
      <xdr:nvSpPr>
        <xdr:cNvPr id="3" name="TextBox 2"/>
        <xdr:cNvSpPr txBox="1"/>
      </xdr:nvSpPr>
      <xdr:spPr>
        <a:xfrm>
          <a:off x="0" y="1905000"/>
          <a:ext cx="29260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-HCD uses the following definitions for the four income categories:</a:t>
          </a:r>
        </a:p>
        <a:p>
          <a:pPr algn="l"/>
          <a:r>
            <a:rPr lang="en-US" sz="1000">
              <a:solidFill>
                <a:srgbClr val="000000"/>
              </a:solidFill>
              <a:latin typeface="Century Gothic"/>
              <a:cs typeface="Century Gothic"/>
            </a:rPr>
            <a:t>--Very Low Income: units affordable to households making less than 50% of the Area Median Income for the county in which the jurisdiction is located.</a:t>
          </a:r>
        </a:p>
        <a:p>
          <a:pPr algn="l"/>
          <a:r>
            <a:rPr lang="en-US" sz="1000">
              <a:solidFill>
                <a:srgbClr val="000000"/>
              </a:solidFill>
              <a:latin typeface="Century Gothic"/>
              <a:cs typeface="Century Gothic"/>
            </a:rPr>
            <a:t>--Low Income: units affordable to households making between 50% and 80% of the Area Median Income for the county in which the jurisdiction is located.</a:t>
          </a:r>
        </a:p>
        <a:p>
          <a:pPr algn="l"/>
          <a:r>
            <a:rPr lang="en-US" sz="1000">
              <a:solidFill>
                <a:srgbClr val="000000"/>
              </a:solidFill>
              <a:latin typeface="Century Gothic"/>
              <a:cs typeface="Century Gothic"/>
            </a:rPr>
            <a:t>--Moderate Income: units affordable to households making between 80% and 120% of the Area Median Income for the county in which the jurisdiction is located.</a:t>
          </a:r>
        </a:p>
        <a:p>
          <a:pPr algn="l"/>
          <a:r>
            <a:rPr lang="en-US" sz="1000">
              <a:solidFill>
                <a:srgbClr val="000000"/>
              </a:solidFill>
              <a:latin typeface="Century Gothic"/>
              <a:cs typeface="Century Gothic"/>
            </a:rPr>
            <a:t>--Above Moderate Income: units affordable to households making above 120% of the Area Median Income for the county in which the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Housing and Community Development (HCD), 5th Cycle Annual Progress Report Permit Summary (2020)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49530</xdr:colOff>
      <xdr:row>14</xdr:row>
      <xdr:rowOff>0</xdr:rowOff>
    </xdr:to>
    <xdr:sp macro="" textlink="">
      <xdr:nvSpPr>
        <xdr:cNvPr id="2" name="TextBox 1"/>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-While California Housing Partnership’s Preservation Database is the state’s most comprehensive source of information on subsidized affordable housing at risk of losing its affordable status and converting to market-rate housing, this database does not include all deed-restricted affordable units in the state. Consequently, there may be at-risk assisted units in a jurisdiction that are not captured in this data table.</a:t>
          </a:r>
        </a:p>
        <a:p>
          <a:pPr algn="l"/>
          <a:r>
            <a:rPr lang="en-US" sz="1000">
              <a:solidFill>
                <a:srgbClr val="000000"/>
              </a:solidFill>
              <a:latin typeface="Century Gothic"/>
              <a:cs typeface="Century Gothic"/>
            </a:rPr>
            <a:t>-Per HCD guidance, local jurisdictions must also list the specific affordable housing developments at-risk of converting to market rate uses. This document provides aggregate numbers of at-risk units for each jurisdiction, but local planning staff should contact Danielle Mazzella with the California Housing Partnership at dmazzella@chpc.net to obtain a list of affordable properties that fall under this designation.</a:t>
          </a:r>
        </a:p>
        <a:p>
          <a:pPr algn="l"/>
          <a:r>
            <a:rPr lang="en-US" sz="1000">
              <a:solidFill>
                <a:srgbClr val="000000"/>
              </a:solidFill>
              <a:latin typeface="Century Gothic"/>
              <a:cs typeface="Century Gothic"/>
            </a:rPr>
            <a:t>-California Housing Partnership uses the following categories for assisted housing developments in its database:</a:t>
          </a:r>
        </a:p>
        <a:p>
          <a:pPr algn="l"/>
          <a:r>
            <a:rPr lang="en-US" sz="1000">
              <a:solidFill>
                <a:srgbClr val="000000"/>
              </a:solidFill>
              <a:latin typeface="Century Gothic"/>
              <a:cs typeface="Century Gothic"/>
            </a:rPr>
            <a:t>--Very-High Risk: affordable homes that are at-risk of converting to market rate within the next year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--High Risk: affordable homes that are at-risk of converting to market rate in the next 1-5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--Moderate Risk: affordable homes that are at-risk of converting to market rate in the next 5-10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--Low Risk: affordable homes that are at-risk of converting to market rate in 10+ years and/or are owned by a large/stable non-profit, mission-driven developer.</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Housing Partnership, Preservation Database (2020)</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Census 2000, Table P004; U.S. Census Bureau, American Community Survey 5-Year Data (2015-2019), Table B03002</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8</xdr:col>
      <xdr:colOff>324993</xdr:colOff>
      <xdr:row>12</xdr:row>
      <xdr:rowOff>0</xdr:rowOff>
    </xdr:to>
    <xdr:sp macro="" textlink="">
      <xdr:nvSpPr>
        <xdr:cNvPr id="3" name="TextBox 2"/>
        <xdr:cNvSpPr txBox="1"/>
      </xdr:nvSpPr>
      <xdr:spPr>
        <a:xfrm>
          <a:off x="0" y="1143000"/>
          <a:ext cx="797356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B25014</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3</xdr:col>
      <xdr:colOff>155067</xdr:colOff>
      <xdr:row>16</xdr:row>
      <xdr:rowOff>0</xdr:rowOff>
    </xdr:to>
    <xdr:sp macro="" textlink="">
      <xdr:nvSpPr>
        <xdr:cNvPr id="3" name="TextBox 2"/>
        <xdr:cNvSpPr txBox="1"/>
      </xdr:nvSpPr>
      <xdr:spPr>
        <a:xfrm>
          <a:off x="0" y="19050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344805</xdr:colOff>
      <xdr:row>18</xdr:row>
      <xdr:rowOff>0</xdr:rowOff>
    </xdr:to>
    <xdr:sp macro="" textlink="">
      <xdr:nvSpPr>
        <xdr:cNvPr id="3" name="TextBox 2"/>
        <xdr:cNvSpPr txBox="1"/>
      </xdr:nvSpPr>
      <xdr:spPr>
        <a:xfrm>
          <a:off x="0" y="2286000"/>
          <a:ext cx="65836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185166</xdr:colOff>
      <xdr:row>14</xdr:row>
      <xdr:rowOff>0</xdr:rowOff>
    </xdr:to>
    <xdr:sp macro="" textlink="">
      <xdr:nvSpPr>
        <xdr:cNvPr id="3" name="TextBox 2"/>
        <xdr:cNvSpPr txBox="1"/>
      </xdr:nvSpPr>
      <xdr:spPr>
        <a:xfrm>
          <a:off x="0" y="1524000"/>
          <a:ext cx="42428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B03002</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-Farm workers are considered seasonal if they work on a farm less than 150 days in a year, while farm workers who work on a farm more than 150 days are considered to be permanent workers for that farm.</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Agriculture, Census of Farmworkers (2002, 2007, 2012, 2017), Table 7: Hired Farm Labor</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174498</xdr:colOff>
      <xdr:row>17</xdr:row>
      <xdr:rowOff>0</xdr:rowOff>
    </xdr:to>
    <xdr:sp macro="" textlink="">
      <xdr:nvSpPr>
        <xdr:cNvPr id="3" name="TextBox 2"/>
        <xdr:cNvSpPr txBox="1"/>
      </xdr:nvSpPr>
      <xdr:spPr>
        <a:xfrm>
          <a:off x="0" y="2095500"/>
          <a:ext cx="358444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B25009</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B11016</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251841</xdr:colOff>
      <xdr:row>14</xdr:row>
      <xdr:rowOff>0</xdr:rowOff>
    </xdr:to>
    <xdr:sp macro="" textlink="">
      <xdr:nvSpPr>
        <xdr:cNvPr id="3" name="TextBox 2"/>
        <xdr:cNvSpPr txBox="1"/>
      </xdr:nvSpPr>
      <xdr:spPr>
        <a:xfrm>
          <a:off x="0" y="1524000"/>
          <a:ext cx="60716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206883</xdr:colOff>
      <xdr:row>17</xdr:row>
      <xdr:rowOff>0</xdr:rowOff>
    </xdr:to>
    <xdr:sp macro="" textlink="">
      <xdr:nvSpPr>
        <xdr:cNvPr id="3" name="TextBox 2"/>
        <xdr:cNvSpPr txBox="1"/>
      </xdr:nvSpPr>
      <xdr:spPr>
        <a:xfrm>
          <a:off x="0" y="2095500"/>
          <a:ext cx="39502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B25011</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B17012</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 the sources for this table, the Census Bureau does not disaggregate racial groups by Hispanic/Latinx ethnicity, and an overlapping category of Hispanic / non-Hispanic groups has not been shown to avoid double counting in the stacked bar chart.</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B01001(A-G)</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P12; U.S. Census Bureau, Census 2010 SF1, Table P12; U.S. Census Bureau, American Community Survey 5-Year Data (2015-2019), Table B01001</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B18101</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considers individuals to not be in the labor force if they are not employed and are either not available to take job or are not looking for one. This category typically includes discouraged workers, students, retired workers, stay-at-home parents, and seasonal workers in an off season who are not looking for work.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C18120</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2</xdr:col>
      <xdr:colOff>355092</xdr:colOff>
      <xdr:row>14</xdr:row>
      <xdr:rowOff>0</xdr:rowOff>
    </xdr:to>
    <xdr:sp macro="" textlink="">
      <xdr:nvSpPr>
        <xdr:cNvPr id="3" name="TextBox 2"/>
        <xdr:cNvSpPr txBox="1"/>
      </xdr:nvSpPr>
      <xdr:spPr>
        <a:xfrm>
          <a:off x="0" y="1524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Age Group (2020)</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354711</xdr:colOff>
      <xdr:row>18</xdr:row>
      <xdr:rowOff>0</xdr:rowOff>
    </xdr:to>
    <xdr:sp macro="" textlink="">
      <xdr:nvSpPr>
        <xdr:cNvPr id="3" name="TextBox 2"/>
        <xdr:cNvSpPr txBox="1"/>
      </xdr:nvSpPr>
      <xdr:spPr>
        <a:xfrm>
          <a:off x="0" y="2286000"/>
          <a:ext cx="31455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Residence Type (2020)</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87630</xdr:colOff>
      <xdr:row>14</xdr:row>
      <xdr:rowOff>0</xdr:rowOff>
    </xdr:to>
    <xdr:sp macro="" textlink="">
      <xdr:nvSpPr>
        <xdr:cNvPr id="2" name="TextBox 1"/>
        <xdr:cNvSpPr txBox="1"/>
      </xdr:nvSpPr>
      <xdr:spPr>
        <a:xfrm>
          <a:off x="0" y="15240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388239</xdr:colOff>
      <xdr:row>17</xdr:row>
      <xdr:rowOff>0</xdr:rowOff>
    </xdr:to>
    <xdr:sp macro="" textlink="">
      <xdr:nvSpPr>
        <xdr:cNvPr id="3" name="TextBox 2"/>
        <xdr:cNvSpPr txBox="1"/>
      </xdr:nvSpPr>
      <xdr:spPr>
        <a:xfrm>
          <a:off x="0" y="20955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-HUD does not disaggregate racial demographic data by Hispanic/Latinx ethnicity for people experiencing homelessness. Instead, HUD reports data on Hispanic/Latinx ethnicity for people experiencing homelessness in a separate table. Accordingly, the racial group data listed here includes both Hispanic/Latinx and non-Hispanic/Latinx individuals.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 data from HUD on Hispanic/Latinx ethnicity for individuals experiencing homelessness does not specify racial group identity. Accordingly, individuals in either ethnic group identity category (Hispanic/Latinx or non-Hispanic/Latinx) could be of any racial background.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134874</xdr:colOff>
      <xdr:row>14</xdr:row>
      <xdr:rowOff>0</xdr:rowOff>
    </xdr:to>
    <xdr:sp macro="" textlink="">
      <xdr:nvSpPr>
        <xdr:cNvPr id="2" name="TextBox 1"/>
        <xdr:cNvSpPr txBox="1"/>
      </xdr:nvSpPr>
      <xdr:spPr>
        <a:xfrm>
          <a:off x="0" y="1524000"/>
          <a:ext cx="63642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-These challenges/characteristics are counted separately and are not mutually exclusive, as an individual may report more than one challenge/characteristic. These counts should not be summed.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Education considers students to be homeless if they are unsheltered, living in temporary shelters for people experiencing homelessness, living in hotels/motels, or temporarily doubled up and sharing the housing of other persons due to the loss of housing or economic hardship. </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-All categories are mutually exclusive, going from narrow to wider geographies; "Same city or town" means a person was not in the same house, but elsewhere in town;  "Same county" means a person was not in the same town, but elsewhere in the county, and so on.</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B07204</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 The data that is reported for the Bay Area is not based on a regional AMI but instead refers to the regional total of households in an income group relative to the AMI for the county where that household is located. </a:t>
          </a:r>
        </a:p>
        <a:p>
          <a:pPr algn="l"/>
          <a:r>
            <a:rPr lang="en-US" sz="1000">
              <a:solidFill>
                <a:srgbClr val="000000"/>
              </a:solidFill>
              <a:latin typeface="Century Gothic"/>
              <a:cs typeface="Century Gothic"/>
            </a:rPr>
            <a:t>-Local jurisdictions are required to provide an estimate for their projected extremely low-income households (0-30% AMI) in their Housing Elements. HCD’s official Housing Element guidance notes that jurisdictions can use their RHNA for very low-income households (those making 0-50% AMI) to calculate their projected extremely low-income households. As Bay Area jurisdictions have not yet received their final RHNA numbers, this document does not contain the required data point of projected extremely low-income households. The report portion of the housing data needs packet contains more specific guidance for how local staff can calculate an estimate for projected extremely low-income households once jurisdictions receive their 6th cycle RHNA numbers.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536067</xdr:colOff>
      <xdr:row>18</xdr:row>
      <xdr:rowOff>0</xdr:rowOff>
    </xdr:to>
    <xdr:sp macro="" textlink="">
      <xdr:nvSpPr>
        <xdr:cNvPr id="3" name="TextBox 2"/>
        <xdr:cNvSpPr txBox="1"/>
      </xdr:nvSpPr>
      <xdr:spPr>
        <a:xfrm>
          <a:off x="0" y="2286000"/>
          <a:ext cx="51937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population for whom poverty status is determined for this jurisdiction. However, all groups labelled “Hispanic and Non-Hispanic” are mutually exclusive, and the sum of the data for these groups is equivalent to the population for whom poverty status is determined.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B17001(A-I)</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-“Loan originated” means that the application was accepted a loan was made by a financial institution to the applicant. “File incomplete or withdrawn” means a loan was not originated because the application was withdrawn before a credit decision was made or the file was closed for incompleteness. “Application denied” means a loan was not originated because the financial institution did not approve the mortgage application. “Application approved but not accepted” means the financial institution approved the loan application but the applicant did not complete the transaction and a loan was not originated.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Federal Financial Institutions Examination Council's (FFIEC) Home Mortgage Disclosure Act loan/application register (LAR) files</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411480</xdr:colOff>
      <xdr:row>15</xdr:row>
      <xdr:rowOff>0</xdr:rowOff>
    </xdr:to>
    <xdr:sp macro="" textlink="">
      <xdr:nvSpPr>
        <xdr:cNvPr id="3" name="TextBox 2"/>
        <xdr:cNvSpPr txBox="1"/>
      </xdr:nvSpPr>
      <xdr:spPr>
        <a:xfrm>
          <a:off x="0" y="1714500"/>
          <a:ext cx="84124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-TCAC and HCD created the Opportunity Map using reliable and publicly available data sources to identify areas in the state whose characteristics have been shown by research to support positive economic, educational, and health outcomes for low-income families and their children. The TCAC/HCD Opportunity Map uses 21 indicators to calculate opportunity index scores for census tracts in each region in California. For more information on these indicators, see the Opportunity Map methodology document.</a:t>
          </a:r>
        </a:p>
        <a:p>
          <a:pPr algn="l"/>
          <a:r>
            <a:rPr lang="en-US" sz="1000">
              <a:solidFill>
                <a:srgbClr val="000000"/>
              </a:solidFill>
              <a:latin typeface="Century Gothic"/>
              <a:cs typeface="Century Gothic"/>
            </a:rPr>
            <a:t>-The TCAC/HCD Opportunity Map categorizes census tracts into five groups based on opportunity index scores:</a:t>
          </a:r>
        </a:p>
        <a:p>
          <a:pPr algn="l"/>
          <a:r>
            <a:rPr lang="en-US" sz="1000">
              <a:solidFill>
                <a:srgbClr val="000000"/>
              </a:solidFill>
              <a:latin typeface="Century Gothic"/>
              <a:cs typeface="Century Gothic"/>
            </a:rPr>
            <a:t>--Highest Resource</a:t>
          </a:r>
        </a:p>
        <a:p>
          <a:pPr algn="l"/>
          <a:r>
            <a:rPr lang="en-US" sz="1000">
              <a:solidFill>
                <a:srgbClr val="000000"/>
              </a:solidFill>
              <a:latin typeface="Century Gothic"/>
              <a:cs typeface="Century Gothic"/>
            </a:rPr>
            <a:t>--High Resource</a:t>
          </a:r>
        </a:p>
        <a:p>
          <a:pPr algn="l"/>
          <a:r>
            <a:rPr lang="en-US" sz="1000">
              <a:solidFill>
                <a:srgbClr val="000000"/>
              </a:solidFill>
              <a:latin typeface="Century Gothic"/>
              <a:cs typeface="Century Gothic"/>
            </a:rPr>
            <a:t>--Moderate Resource/Moderate Resource (Rapidly Changing)</a:t>
          </a:r>
        </a:p>
        <a:p>
          <a:pPr algn="l"/>
          <a:r>
            <a:rPr lang="en-US" sz="1000">
              <a:solidFill>
                <a:srgbClr val="000000"/>
              </a:solidFill>
              <a:latin typeface="Century Gothic"/>
              <a:cs typeface="Century Gothic"/>
            </a:rPr>
            <a:t>--Low Resource</a:t>
          </a:r>
        </a:p>
        <a:p>
          <a:pPr algn="l"/>
          <a:r>
            <a:rPr lang="en-US" sz="1000">
              <a:solidFill>
                <a:srgbClr val="000000"/>
              </a:solidFill>
              <a:latin typeface="Century Gothic"/>
              <a:cs typeface="Century Gothic"/>
            </a:rPr>
            <a:t>--High Segregation &amp; Poverty</a:t>
          </a:r>
        </a:p>
        <a:p>
          <a:pPr algn="l"/>
          <a:r>
            <a:rPr lang="en-US" sz="1000">
              <a:solidFill>
                <a:srgbClr val="000000"/>
              </a:solidFill>
              <a:latin typeface="Century Gothic"/>
              <a:cs typeface="Century Gothic"/>
            </a:rPr>
            <a:t>-Before an area receives an opportunity index score, census tracts are filtered into the High Segregation &amp; Poverty category. The filter identifies census tracts identify tracts where at least 30% of population is below the federal poverty line and there is a disproportionate share of households of color. After filtering out High Segregation and Poverty areas, the TCAC/HCD Opportunity Map allocates the 20% of tracts in each region with the highest relative opportunity index scores to the Highest Resource designation and the next 20% to the High Resource designation. The remaining non-filtered tracts are then evenly divided into Low Resource and Moderate Resource categories.</a:t>
          </a:r>
        </a:p>
        <a:p>
          <a:pPr algn="l"/>
          <a:r>
            <a:rPr lang="en-US" sz="1000">
              <a:solidFill>
                <a:srgbClr val="000000"/>
              </a:solidFill>
              <a:latin typeface="Century Gothic"/>
              <a:cs typeface="Century Gothic"/>
            </a:rPr>
            <a:t>-HRA data is available at the census tract level. Staff aggregated tracts up to jurisdiction level using census 2010 population weights, assigning a tract to jurisdiction in proportion to block level population weights.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Tax Credit Allocation Committee (TCAC)/California Housing and Community Development (HCD), Opportunity Maps (2020); U.S. Census Bureau, American Community Survey 5-Year Data (2015-2019), Table B03002</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B16005</a:t>
          </a:r>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-Methodology and tentative numbers were approved per Resolution No. 02-2021 by ABAG's Executive board on January 21, 2021. The numbers will be submitted for review by California Housing and Community Development, after which an appeals process will take place during the Fall of 2021.</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Association of Bay Area Governments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2</xdr:row>
      <xdr:rowOff>0</xdr:rowOff>
    </xdr:from>
    <xdr:to>
      <xdr:col>23</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9</xdr:col>
      <xdr:colOff>348996</xdr:colOff>
      <xdr:row>14</xdr:row>
      <xdr:rowOff>0</xdr:rowOff>
    </xdr:to>
    <xdr:sp macro="" textlink="">
      <xdr:nvSpPr>
        <xdr:cNvPr id="3" name="TextBox 2"/>
        <xdr:cNvSpPr txBox="1"/>
      </xdr:nvSpPr>
      <xdr:spPr>
        <a:xfrm>
          <a:off x="0" y="1524000"/>
          <a:ext cx="8083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industries in which jurisdiction residents work,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Agriculture &amp; Natural Resources: C24030_003E, C24030_030E; Construction: C24030_006E, C24030_033E; Manufacturing, Wholesale &amp; Transportation: C24030_007E, C24030_034E, C24030_008E, C24030_035E, C24030_010E, C24030_037E; Retail: C24030_009E, C24030_036E; Information: C24030_013E, C24030_040E; Financial &amp; Professional Services: C24030_014E, C24030_041E, C24030_017E, C24030_044E; Health &amp; Educational Services: C24030_021E, C24030_024E, C24030_048E, C24030_051E; Other: C24030_027E, C24030_054E, C24030_028E, C24030_055E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C24030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occupations of jurisdiction residents,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management, business, science, and arts occupations: C24010_003E, C24010_039E; service occupations: C24010_019E, C24010_055E; sales and office occupations: C24010_027E, C24010_063E; natural resources, construction, and maintenance occupations: C24010_030E, C24010_066E; production, transportation, and material moving occupations: C24010_034E, C24010_070E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C24010</a:t>
          </a:r>
        </a:p>
      </xdr:txBody>
    </xdr:sp>
    <xdr:clientData/>
  </xdr:twoCellAnchor>
</xdr:wsDr>
</file>

<file path=xl/tables/table1.xml><?xml version="1.0" encoding="utf-8"?>
<table xmlns="http://schemas.openxmlformats.org/spreadsheetml/2006/main" id="1" name="Table1" displayName="Table1" ref="A4:G35" totalsRowShown="0">
  <tableColumns count="7">
    <tableColumn id="1" name="Year" totalsRowLabel="Totals" dataDxfId="0"/>
    <tableColumn id="2" name="Index&#10;San Carlos" totalsRowFunction="sum" dataDxfId="1"/>
    <tableColumn id="3" name="Index&#10;San Mateo County" totalsRowFunction="sum" dataDxfId="1"/>
    <tableColumn id="4" name="Index&#10;Bay Area" totalsRowFunction="sum" dataDxfId="1"/>
    <tableColumn id="5" name="Population&#10;San Carlos" totalsRowFunction="sum" dataDxfId="1"/>
    <tableColumn id="6" name="Population&#10;San Mateo County" totalsRowFunction="sum" dataDxfId="1"/>
    <tableColumn id="7" name="Population&#10;Bay Area" totalsRowFunction="sum" dataDxfId="1"/>
  </tableColumns>
  <tableStyleInfo name="TableStyleLight1" showFirstColumn="0" showLastColumn="0" showRowStripes="1" showColumnStripes="0"/>
</table>
</file>

<file path=xl/tables/table10.xml><?xml version="1.0" encoding="utf-8"?>
<table xmlns="http://schemas.openxmlformats.org/spreadsheetml/2006/main" id="10" name="Table10" displayName="Table10" ref="A4:C10" totalsRowCount="1">
  <tableColumns count="3">
    <tableColumn id="1" name="Earnings Group" totalsRowLabel="Totals" dataDxfId="0"/>
    <tableColumn id="2" name="Place of Residence" totalsRowFunction="sum" dataDxfId="1"/>
    <tableColumn id="3" name="Place of Work" totalsRowFunction="sum" dataDxfId="1"/>
  </tableColumns>
  <tableStyleInfo name="TableStyleLight1" showFirstColumn="0" showLastColumn="0" showRowStripes="1" showColumnStripes="0"/>
</table>
</file>

<file path=xl/tables/table11.xml><?xml version="1.0" encoding="utf-8"?>
<table xmlns="http://schemas.openxmlformats.org/spreadsheetml/2006/main" id="11" name="Table11" displayName="Table11"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2.xml><?xml version="1.0" encoding="utf-8"?>
<table xmlns="http://schemas.openxmlformats.org/spreadsheetml/2006/main" id="12" name="Table12" displayName="Table12"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3.xml><?xml version="1.0" encoding="utf-8"?>
<table xmlns="http://schemas.openxmlformats.org/spreadsheetml/2006/main" id="13" name="Table13" displayName="Table13" ref="A4:D21" totalsRowShown="0">
  <tableColumns count="4">
    <tableColumn id="1" name="Year" totalsRowLabel="Totals" dataDxfId="0"/>
    <tableColumn id="2" name="San Carlos" totalsRowFunction="sum" dataDxfId="2"/>
    <tableColumn id="3" name="San Mateo County" totalsRowFunction="sum" dataDxfId="2"/>
    <tableColumn id="4" name="Bay Area" totalsRowFunction="sum" dataDxfId="2"/>
  </tableColumns>
  <tableStyleInfo name="TableStyleLight1" showFirstColumn="0" showLastColumn="0" showRowStripes="1" showColumnStripes="0"/>
</table>
</file>

<file path=xl/tables/table14.xml><?xml version="1.0" encoding="utf-8"?>
<table xmlns="http://schemas.openxmlformats.org/spreadsheetml/2006/main" id="14" name="Table14" displayName="Table14" ref="A4:D21" totalsRowShown="0">
  <tableColumns count="4">
    <tableColumn id="1" name="Year" totalsRowLabel="Totals" dataDxfId="0"/>
    <tableColumn id="2" name="Wages Less Than $1,250/Mo" totalsRowFunction="sum" dataDxfId="2"/>
    <tableColumn id="3" name="Wages $1,250-$3,333/Mo" totalsRowFunction="sum" dataDxfId="2"/>
    <tableColumn id="4" name="Wages More than $3,333/Mo" totalsRowFunction="sum" dataDxfId="2"/>
  </tableColumns>
  <tableStyleInfo name="TableStyleLight1" showFirstColumn="0" showLastColumn="0" showRowStripes="1" showColumnStripes="0"/>
</table>
</file>

<file path=xl/tables/table15.xml><?xml version="1.0" encoding="utf-8"?>
<table xmlns="http://schemas.openxmlformats.org/spreadsheetml/2006/main" id="15" name="Table15" displayName="Table15" ref="A4:D49" totalsRowShown="0">
  <tableColumns count="4">
    <tableColumn id="1" name="Date" totalsRowLabel="Totals" dataDxfId="3"/>
    <tableColumn id="2" name="San Carlos" totalsRowFunction="sum" dataDxfId="4"/>
    <tableColumn id="3" name="San Mateo County" totalsRowFunction="sum" dataDxfId="4"/>
    <tableColumn id="4" name="Bay Area" totalsRowFunction="sum" dataDxfId="4"/>
  </tableColumns>
  <tableStyleInfo name="TableStyleLight1" showFirstColumn="0" showLastColumn="0" showRowStripes="1" showColumnStripes="0"/>
</table>
</file>

<file path=xl/tables/table16.xml><?xml version="1.0" encoding="utf-8"?>
<table xmlns="http://schemas.openxmlformats.org/spreadsheetml/2006/main" id="16" name="Table16" displayName="Table16" ref="A4:C7" totalsRowShown="0">
  <tableColumns count="3">
    <tableColumn id="1" name="Geography"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7.xml><?xml version="1.0" encoding="utf-8"?>
<table xmlns="http://schemas.openxmlformats.org/spreadsheetml/2006/main" id="17" name="Table17" displayName="Table17" ref="A4:D7" totalsRowCount="1">
  <tableColumns count="4">
    <tableColumn id="1" name="Tenure"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18.xml><?xml version="1.0" encoding="utf-8"?>
<table xmlns="http://schemas.openxmlformats.org/spreadsheetml/2006/main" id="18" name="Table18" displayName="Table18" ref="A4:C14" totalsRowCount="1">
  <tableColumns count="3">
    <tableColumn id="1" name="Ag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9.xml><?xml version="1.0" encoding="utf-8"?>
<table xmlns="http://schemas.openxmlformats.org/spreadsheetml/2006/main" id="19" name="Table19" displayName="Table19" ref="A4:C11" totalsRowCount="1">
  <tableColumns count="3">
    <tableColumn id="1" name="Move In Year"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G7" totalsRowShown="0">
  <tableColumns count="7">
    <tableColumn id="1" name="Year"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20.xml><?xml version="1.0" encoding="utf-8"?>
<table xmlns="http://schemas.openxmlformats.org/spreadsheetml/2006/main" id="20" name="Table20" displayName="Table20" ref="A4:C11" totalsRowShown="0">
  <tableColumns count="3">
    <tableColumn id="1" name="Racial / Ethic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1.xml><?xml version="1.0" encoding="utf-8"?>
<table xmlns="http://schemas.openxmlformats.org/spreadsheetml/2006/main" id="21" name="Table21" displayName="Table21"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2.xml><?xml version="1.0" encoding="utf-8"?>
<table xmlns="http://schemas.openxmlformats.org/spreadsheetml/2006/main" id="22" name="Table22" displayName="Table22" ref="A4:C10" totalsRowCount="1">
  <tableColumns count="3">
    <tableColumn id="1" name="Building Type"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3.xml><?xml version="1.0" encoding="utf-8"?>
<table xmlns="http://schemas.openxmlformats.org/spreadsheetml/2006/main" id="23" name="Table23" displayName="Table23" ref="A4:F7" totalsRowShown="0">
  <tableColumns count="6">
    <tableColumn id="1" name="Geography" totalsRowLabel="Totals" dataDxfId="0"/>
    <tableColumn id="2" name="Female-Headed Family Households" totalsRowFunction="sum" dataDxfId="1"/>
    <tableColumn id="3" name="Male-headed Family Households" totalsRowFunction="sum" dataDxfId="1"/>
    <tableColumn id="4" name="Married-couple Family Households" totalsRowFunction="sum" dataDxfId="1"/>
    <tableColumn id="5" name="Other Non-Family Households" totalsRowFunction="sum" dataDxfId="1"/>
    <tableColumn id="6" name="Single-person Households" totalsRowFunction="sum" dataDxfId="1"/>
  </tableColumns>
  <tableStyleInfo name="TableStyleLight1" showFirstColumn="0" showLastColumn="0" showRowStripes="1" showColumnStripes="0"/>
</table>
</file>

<file path=xl/tables/table24.xml><?xml version="1.0" encoding="utf-8"?>
<table xmlns="http://schemas.openxmlformats.org/spreadsheetml/2006/main" id="24" name="Table24" displayName="Table24" ref="A4:C7" totalsRowShown="0">
  <tableColumns count="3">
    <tableColumn id="1" name="Geography" totalsRowLabel="Totals" dataDxfId="0"/>
    <tableColumn id="2" name="Households with 1 or More Children Under 18" totalsRowFunction="sum" dataDxfId="1"/>
    <tableColumn id="3" name="Households with no Children" totalsRowFunction="sum" dataDxfId="1"/>
  </tableColumns>
  <tableStyleInfo name="TableStyleLight1" showFirstColumn="0" showLastColumn="0" showRowStripes="1" showColumnStripes="0"/>
</table>
</file>

<file path=xl/tables/table25.xml><?xml version="1.0" encoding="utf-8"?>
<table xmlns="http://schemas.openxmlformats.org/spreadsheetml/2006/main" id="25" name="Table25" displayName="Table25" ref="A4:C10" totalsRowCount="1">
  <tableColumns count="3">
    <tableColumn id="1" name="Displacement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6.xml><?xml version="1.0" encoding="utf-8"?>
<table xmlns="http://schemas.openxmlformats.org/spreadsheetml/2006/main" id="26" name="Table26" displayName="Table26" ref="A4:C10" totalsRowCount="1">
  <tableColumns count="3">
    <tableColumn id="1" name="Building Type" totalsRowLabel="Totals" dataDxfId="0"/>
    <tableColumn id="2" name="2010" totalsRowFunction="sum" dataDxfId="1"/>
    <tableColumn id="3" name="2020" totalsRowFunction="sum" dataDxfId="1"/>
  </tableColumns>
  <tableStyleInfo name="TableStyleLight1" showFirstColumn="0" showLastColumn="0" showRowStripes="1" showColumnStripes="0"/>
</table>
</file>

<file path=xl/tables/table27.xml><?xml version="1.0" encoding="utf-8"?>
<table xmlns="http://schemas.openxmlformats.org/spreadsheetml/2006/main" id="27" name="Table27" displayName="Table27" ref="A4:C7" totalsRowShown="0">
  <tableColumns count="3">
    <tableColumn id="1" name="Geography" totalsRowLabel="Totals" dataDxfId="0"/>
    <tableColumn id="2" name="Occupied Housing Units" totalsRowFunction="sum" dataDxfId="1"/>
    <tableColumn id="3" name="Vacant Housing Units" totalsRowFunction="sum" dataDxfId="1"/>
  </tableColumns>
  <tableStyleInfo name="TableStyleLight1" showFirstColumn="0" showLastColumn="0" showRowStripes="1" showColumnStripes="0"/>
</table>
</file>

<file path=xl/tables/table28.xml><?xml version="1.0" encoding="utf-8"?>
<table xmlns="http://schemas.openxmlformats.org/spreadsheetml/2006/main" id="28" name="Table28" displayName="Table28" ref="A4:G7" totalsRowShown="0">
  <tableColumns count="7">
    <tableColumn id="1" name="Geography" totalsRowLabel="Totals" dataDxfId="0"/>
    <tableColumn id="2" name="For Rent" totalsRowFunction="sum" dataDxfId="1"/>
    <tableColumn id="3" name="For Sale" totalsRowFunction="sum" dataDxfId="1"/>
    <tableColumn id="4" name="For Seasonal, Recreational, Or Occasional Use" totalsRowFunction="sum" dataDxfId="1"/>
    <tableColumn id="5" name="Other Vacant" totalsRowFunction="sum" dataDxfId="1"/>
    <tableColumn id="6" name="Rented, Not Occupied" totalsRowFunction="sum" dataDxfId="1"/>
    <tableColumn id="7" name="Sold, Not Occupied" totalsRowFunction="sum" dataDxfId="1"/>
  </tableColumns>
  <tableStyleInfo name="TableStyleLight1" showFirstColumn="0" showLastColumn="0" showRowStripes="1" showColumnStripes="0"/>
</table>
</file>

<file path=xl/tables/table29.xml><?xml version="1.0" encoding="utf-8"?>
<table xmlns="http://schemas.openxmlformats.org/spreadsheetml/2006/main" id="29" name="Table29" displayName="Table29" ref="A4:B11" totalsRowCount="1">
  <tableColumns count="2">
    <tableColumn id="1" name="Year Built" totalsRowLabel="Totals" dataDxfId="0"/>
    <tableColumn id="2" name="value" totalsRowFunction="sum" dataDxfId="1"/>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4:G7" totalsRowShown="0">
  <tableColumns count="7">
    <tableColumn id="1" name="Geography"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30.xml><?xml version="1.0" encoding="utf-8"?>
<table xmlns="http://schemas.openxmlformats.org/spreadsheetml/2006/main" id="30" name="Table30" displayName="Table30" ref="A4:C10" totalsRowCount="1">
  <tableColumns count="3">
    <tableColumn id="1" name="Number of Bedrooms"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31.xml><?xml version="1.0" encoding="utf-8"?>
<table xmlns="http://schemas.openxmlformats.org/spreadsheetml/2006/main" id="31" name="Table31" displayName="Table31" ref="A4:C6" totalsRowShown="0">
  <tableColumns count="3">
    <tableColumn id="1" name="Building Amenity" totalsRowLabel="Totals" dataDxfId="0"/>
    <tableColumn id="2" name="Owner" totalsRowFunction="sum" dataDxfId="4"/>
    <tableColumn id="3" name="Renter" totalsRowFunction="sum" dataDxfId="4"/>
  </tableColumns>
  <tableStyleInfo name="TableStyleLight1" showFirstColumn="0" showLastColumn="0" showRowStripes="1" showColumnStripes="0"/>
</table>
</file>

<file path=xl/tables/table32.xml><?xml version="1.0" encoding="utf-8"?>
<table xmlns="http://schemas.openxmlformats.org/spreadsheetml/2006/main" id="32" name="Table32" displayName="Table32" ref="A4:H7" totalsRowShown="0">
  <tableColumns count="8">
    <tableColumn id="1" name="Geography" totalsRowLabel="Totals" dataDxfId="0"/>
    <tableColumn id="2" name="Units Valued Less than $250k" totalsRowFunction="sum" dataDxfId="4"/>
    <tableColumn id="3" name="Units Valued $250k-$500k" totalsRowFunction="sum" dataDxfId="4"/>
    <tableColumn id="4" name="Units Valued $500k-$750k" totalsRowFunction="sum" dataDxfId="4"/>
    <tableColumn id="5" name="Units Valued $750k-$1M" totalsRowFunction="sum" dataDxfId="4"/>
    <tableColumn id="6" name="Units Valued $1M-$1.5M" totalsRowFunction="sum" dataDxfId="4"/>
    <tableColumn id="7" name="Units Valued $1M-$2M" totalsRowFunction="sum" dataDxfId="4"/>
    <tableColumn id="8" name="Units Valued $2M+" totalsRowFunction="sum" dataDxfId="4"/>
  </tableColumns>
  <tableStyleInfo name="TableStyleLight1" showFirstColumn="0" showLastColumn="0" showRowStripes="1" showColumnStripes="0"/>
</table>
</file>

<file path=xl/tables/table33.xml><?xml version="1.0" encoding="utf-8"?>
<table xmlns="http://schemas.openxmlformats.org/spreadsheetml/2006/main" id="33" name="Table33" displayName="Table33" ref="A4:D24" totalsRowShown="0">
  <tableColumns count="4">
    <tableColumn id="1" name="Date" totalsRowLabel="Totals" dataDxfId="3"/>
    <tableColumn id="2" name="Bay Area" totalsRowFunction="sum" dataDxfId="1"/>
    <tableColumn id="3" name="San Mateo County" totalsRowFunction="sum" dataDxfId="1"/>
    <tableColumn id="4" name="San Carlos" totalsRowFunction="sum" dataDxfId="1"/>
  </tableColumns>
  <tableStyleInfo name="TableStyleLight1" showFirstColumn="0" showLastColumn="0" showRowStripes="1" showColumnStripes="0"/>
</table>
</file>

<file path=xl/tables/table34.xml><?xml version="1.0" encoding="utf-8"?>
<table xmlns="http://schemas.openxmlformats.org/spreadsheetml/2006/main" id="34" name="Table34" displayName="Table34" ref="A4:H7" totalsRowShown="0">
  <tableColumns count="8">
    <tableColumn id="1" name="Geography" totalsRowLabel="Totals" dataDxfId="0"/>
    <tableColumn id="2" name="Rent less than $500" totalsRowFunction="sum" dataDxfId="4"/>
    <tableColumn id="3" name="Rent $500-$1000" totalsRowFunction="sum" dataDxfId="4"/>
    <tableColumn id="4" name="Rent $1000-$1500" totalsRowFunction="sum" dataDxfId="4"/>
    <tableColumn id="5" name="Rent $1500-$2000" totalsRowFunction="sum" dataDxfId="4"/>
    <tableColumn id="6" name="Rent $2000-$2500" totalsRowFunction="sum" dataDxfId="4"/>
    <tableColumn id="7" name="Rent $2500-$3000" totalsRowFunction="sum" dataDxfId="4"/>
    <tableColumn id="8" name="Rent $3000 or more" totalsRowFunction="sum" dataDxfId="4"/>
  </tableColumns>
  <tableStyleInfo name="TableStyleLight1" showFirstColumn="0" showLastColumn="0" showRowStripes="1" showColumnStripes="0"/>
</table>
</file>

<file path=xl/tables/table35.xml><?xml version="1.0" encoding="utf-8"?>
<table xmlns="http://schemas.openxmlformats.org/spreadsheetml/2006/main" id="35" name="Table35" displayName="Table35" ref="A4:D15" totalsRowShown="0">
  <tableColumns count="4">
    <tableColumn id="1" name="Year" totalsRowLabel="Totals" dataDxfId="0"/>
    <tableColumn id="2" name="San Carlos" totalsRowFunction="sum" dataDxfId="1"/>
    <tableColumn id="3" name="San Mateo County" totalsRowFunction="sum" dataDxfId="1"/>
    <tableColumn id="4" name="Bay Area" totalsRowFunction="sum" dataDxfId="1"/>
  </tableColumns>
  <tableStyleInfo name="TableStyleLight1" showFirstColumn="0" showLastColumn="0" showRowStripes="1" showColumnStripes="0"/>
</table>
</file>

<file path=xl/tables/table36.xml><?xml version="1.0" encoding="utf-8"?>
<table xmlns="http://schemas.openxmlformats.org/spreadsheetml/2006/main" id="36" name="Table36" displayName="Table36" ref="A4:B9" totalsRowCount="1">
  <tableColumns count="2">
    <tableColumn id="1" name="Income Group" totalsRowLabel="Totals" dataDxfId="0"/>
    <tableColumn id="2" name="value" totalsRowFunction="sum" dataDxfId="1"/>
  </tableColumns>
  <tableStyleInfo name="TableStyleLight1" showFirstColumn="0" showLastColumn="0" showRowStripes="1" showColumnStripes="0"/>
</table>
</file>

<file path=xl/tables/table37.xml><?xml version="1.0" encoding="utf-8"?>
<table xmlns="http://schemas.openxmlformats.org/spreadsheetml/2006/main" id="37" name="Table37" displayName="Table37" ref="A4:F7" totalsRowShown="0">
  <tableColumns count="6">
    <tableColumn id="1" name="Geography" totalsRowLabel="Totals" dataDxfId="0"/>
    <tableColumn id="2" name="Low" totalsRowFunction="sum" dataDxfId="1"/>
    <tableColumn id="3" name="Moderate" totalsRowFunction="sum" dataDxfId="1"/>
    <tableColumn id="4" name="High" totalsRowFunction="sum" dataDxfId="1"/>
    <tableColumn id="5" name="Very High" totalsRowFunction="sum" dataDxfId="1"/>
    <tableColumn id="6" name="Total Assisted Units in Database" totalsRowFunction="sum" dataDxfId="1"/>
  </tableColumns>
  <tableStyleInfo name="TableStyleLight1" showFirstColumn="0" showLastColumn="0" showRowStripes="1" showColumnStripes="0"/>
</table>
</file>

<file path=xl/tables/table38.xml><?xml version="1.0" encoding="utf-8"?>
<table xmlns="http://schemas.openxmlformats.org/spreadsheetml/2006/main" id="38" name="Table38" displayName="Table38" ref="A4:C6" totalsRowShown="0">
  <tableColumns count="3">
    <tableColumn id="1" name="Tenure"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39.xml><?xml version="1.0" encoding="utf-8"?>
<table xmlns="http://schemas.openxmlformats.org/spreadsheetml/2006/main" id="39" name="Table39" displayName="Table39" ref="A4:D7" totalsRowShown="0">
  <tableColumns count="4">
    <tableColumn id="1" name="Geography" totalsRowLabel="Totals" dataDxfId="0"/>
    <tableColumn id="2" name="1.00 occupants per room or less" totalsRowFunction="sum" dataDxfId="1"/>
    <tableColumn id="3" name="1.01 to 1.50 occupants per room" totalsRowFunction="sum" dataDxfId="1"/>
    <tableColumn id="4" name="1.50 occupants per room or more" totalsRowFunction="sum" dataDxfId="1"/>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4:D15" totalsRowCount="1">
  <tableColumns count="4">
    <tableColumn id="1" name="Age Group"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40.xml><?xml version="1.0" encoding="utf-8"?>
<table xmlns="http://schemas.openxmlformats.org/spreadsheetml/2006/main" id="40" name="Table40" displayName="Table40" ref="A4:H5" totalsRowShown="0">
  <tableColumns count="8">
    <tableColumn id="1" name="Tenure" totalsRowLabel="Totals" dataDxfId="0"/>
    <tableColumn id="2" name="American Indian or Alaska Native (Hispanic and Non-Hispanic)" totalsRowFunction="sum" dataDxfId="4"/>
    <tableColumn id="3" name="Asian / API (Hispanic and Non-Hispanic)" totalsRowFunction="sum" dataDxfId="4"/>
    <tableColumn id="4" name="Black or African American (Hispanic and Non-Hispanic)" totalsRowFunction="sum" dataDxfId="4"/>
    <tableColumn id="5" name="Hispanic or Latinx" totalsRowFunction="sum" dataDxfId="4"/>
    <tableColumn id="6" name="Other Race or Multiple Races (Hispanic and Non-Hispanic)" totalsRowFunction="sum" dataDxfId="4"/>
    <tableColumn id="7" name="White (Hispanic and Non-Hispanic)" totalsRowFunction="sum" dataDxfId="4"/>
    <tableColumn id="8" name="White, Non-Hispanic" totalsRowFunction="sum" dataDxfId="4"/>
  </tableColumns>
  <tableStyleInfo name="TableStyleLight1" showFirstColumn="0" showLastColumn="0" showRowStripes="1" showColumnStripes="0"/>
</table>
</file>

<file path=xl/tables/table41.xml><?xml version="1.0" encoding="utf-8"?>
<table xmlns="http://schemas.openxmlformats.org/spreadsheetml/2006/main" id="41" name="Table41" displayName="Table41" ref="A4:C9" totalsRowShown="0">
  <tableColumns count="3">
    <tableColumn id="1" name="Income Group"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42.xml><?xml version="1.0" encoding="utf-8"?>
<table xmlns="http://schemas.openxmlformats.org/spreadsheetml/2006/main" id="42" name="Table42" displayName="Table42"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3.xml><?xml version="1.0" encoding="utf-8"?>
<table xmlns="http://schemas.openxmlformats.org/spreadsheetml/2006/main" id="43" name="Table43" displayName="Table43" ref="A4:E7" totalsRowCount="1">
  <tableColumns count="5">
    <tableColumn id="1" name="Tenur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4.xml><?xml version="1.0" encoding="utf-8"?>
<table xmlns="http://schemas.openxmlformats.org/spreadsheetml/2006/main" id="44" name="Table44" displayName="Table44" ref="A4:E7" totalsRowShown="0">
  <tableColumns count="5">
    <tableColumn id="1" name="Geography"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5.xml><?xml version="1.0" encoding="utf-8"?>
<table xmlns="http://schemas.openxmlformats.org/spreadsheetml/2006/main" id="45" name="Table45" displayName="Table45" ref="A4:E11" totalsRowCount="1">
  <tableColumns count="5">
    <tableColumn id="1" name="Racial / Ethic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Cost Burden Not computed" totalsRowFunction="sum" dataDxfId="1"/>
  </tableColumns>
  <tableStyleInfo name="TableStyleLight1" showFirstColumn="0" showLastColumn="0" showRowStripes="1" showColumnStripes="0"/>
</table>
</file>

<file path=xl/tables/table46.xml><?xml version="1.0" encoding="utf-8"?>
<table xmlns="http://schemas.openxmlformats.org/spreadsheetml/2006/main" id="46" name="Table46" displayName="Table46" ref="A4:D7" totalsRowCount="1">
  <tableColumns count="4">
    <tableColumn id="1" name="Household Siz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7.xml><?xml version="1.0" encoding="utf-8"?>
<table xmlns="http://schemas.openxmlformats.org/spreadsheetml/2006/main" id="47" name="Table47" displayName="Table4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48.xml><?xml version="1.0" encoding="utf-8"?>
<table xmlns="http://schemas.openxmlformats.org/spreadsheetml/2006/main" id="48" name="Table48" displayName="Table48" ref="A4:E7" totalsRowCount="1">
  <tableColumns count="5">
    <tableColumn id="1" name="variable" totalsRowLabel="Totals" dataDxfId="0"/>
    <tableColumn id="2" name="2002" totalsRowFunction="sum" dataDxfId="1"/>
    <tableColumn id="3" name="2007" totalsRowFunction="sum" dataDxfId="1"/>
    <tableColumn id="4" name="2012" totalsRowFunction="sum" dataDxfId="1"/>
    <tableColumn id="5" name="2017" totalsRowFunction="sum" dataDxfId="1"/>
  </tableColumns>
  <tableStyleInfo name="TableStyleLight1" showFirstColumn="0" showLastColumn="0" showRowStripes="1" showColumnStripes="0"/>
</table>
</file>

<file path=xl/tables/table49.xml><?xml version="1.0" encoding="utf-8"?>
<table xmlns="http://schemas.openxmlformats.org/spreadsheetml/2006/main" id="49" name="Table49" displayName="Table49"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4:G7" totalsRowShown="0">
  <tableColumns count="7">
    <tableColumn id="1" name="Geography" totalsRowLabel="Totals" dataDxfId="0"/>
    <tableColumn id="2" name="Same house" totalsRowFunction="sum" dataDxfId="1"/>
    <tableColumn id="3" name="Same city or town" totalsRowFunction="sum" dataDxfId="1"/>
    <tableColumn id="4" name="Same county" totalsRowFunction="sum" dataDxfId="1"/>
    <tableColumn id="5" name="Elsewhere in CA" totalsRowFunction="sum" dataDxfId="1"/>
    <tableColumn id="6" name="Elsewhere in U.S." totalsRowFunction="sum" dataDxfId="1"/>
    <tableColumn id="7" name="Abroad" totalsRowFunction="sum" dataDxfId="1"/>
  </tableColumns>
  <tableStyleInfo name="TableStyleLight1" showFirstColumn="0" showLastColumn="0" showRowStripes="1" showColumnStripes="0"/>
</table>
</file>

<file path=xl/tables/table50.xml><?xml version="1.0" encoding="utf-8"?>
<table xmlns="http://schemas.openxmlformats.org/spreadsheetml/2006/main" id="50" name="Table50" displayName="Table50" ref="A4:E7" totalsRowShown="0">
  <tableColumns count="5">
    <tableColumn id="1" name="Geography" totalsRowLabel="Totals" dataDxfId="0"/>
    <tableColumn id="2" name="1-Person Household" totalsRowFunction="sum" dataDxfId="1"/>
    <tableColumn id="3" name="2-Person Household" totalsRowFunction="sum" dataDxfId="1"/>
    <tableColumn id="4" name="3-4-Person Household" totalsRowFunction="sum" dataDxfId="1"/>
    <tableColumn id="5" name="5-Person or More Household" totalsRowFunction="sum" dataDxfId="1"/>
  </tableColumns>
  <tableStyleInfo name="TableStyleLight1" showFirstColumn="0" showLastColumn="0" showRowStripes="1" showColumnStripes="0"/>
</table>
</file>

<file path=xl/tables/table51.xml><?xml version="1.0" encoding="utf-8"?>
<table xmlns="http://schemas.openxmlformats.org/spreadsheetml/2006/main" id="51" name="Table51" displayName="Table51" ref="A4:F7" totalsRowCount="1">
  <tableColumns count="6">
    <tableColumn id="1" name="variable"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52.xml><?xml version="1.0" encoding="utf-8"?>
<table xmlns="http://schemas.openxmlformats.org/spreadsheetml/2006/main" id="52" name="Table52" displayName="Table52"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3.xml><?xml version="1.0" encoding="utf-8"?>
<table xmlns="http://schemas.openxmlformats.org/spreadsheetml/2006/main" id="53" name="Table53" displayName="Table53" ref="A4:C6" totalsRowShown="0">
  <tableColumns count="3">
    <tableColumn id="1" name="Group" totalsRowLabel="Totals" dataDxfId="0"/>
    <tableColumn id="2" name="Above Poverty Level" totalsRowFunction="sum" dataDxfId="1"/>
    <tableColumn id="3" name="Below Poverty Level" totalsRowFunction="sum" dataDxfId="1"/>
  </tableColumns>
  <tableStyleInfo name="TableStyleLight1" showFirstColumn="0" showLastColumn="0" showRowStripes="1" showColumnStripes="0"/>
</table>
</file>

<file path=xl/tables/table54.xml><?xml version="1.0" encoding="utf-8"?>
<table xmlns="http://schemas.openxmlformats.org/spreadsheetml/2006/main" id="54" name="Table54" displayName="Table54" ref="A4:C10" totalsRowCount="1">
  <tableColumns count="3">
    <tableColumn id="1" name="Incom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5.xml><?xml version="1.0" encoding="utf-8"?>
<table xmlns="http://schemas.openxmlformats.org/spreadsheetml/2006/main" id="55" name="Table55" displayName="Table55" ref="A4:F7" totalsRowShown="0">
  <tableColumns count="6">
    <tableColumn id="1" name="age" totalsRowLabel="Totals" dataDxfId="0"/>
    <tableColumn id="2" name="American Indian or Alaska Native (Hispanic and Non-Hispanic)" totalsRowFunction="sum" dataDxfId="1"/>
    <tableColumn id="3" name="Asian / API (Hispanic and Non-Hispanic)" totalsRowFunction="sum" dataDxfId="1"/>
    <tableColumn id="4" name="Black or African American (Hispanic and Non-Hispanic)" totalsRowFunction="sum" dataDxfId="1"/>
    <tableColumn id="5" name="Other Race or Multiple Races (Hispanic and Non-Hispanic)" totalsRowFunction="sum" dataDxfId="1"/>
    <tableColumn id="6" name="White (Hispanic and Non-Hispanic)" totalsRowFunction="sum" dataDxfId="1"/>
  </tableColumns>
  <tableStyleInfo name="TableStyleLight1" showFirstColumn="0" showLastColumn="0" showRowStripes="1" showColumnStripes="0"/>
</table>
</file>

<file path=xl/tables/table56.xml><?xml version="1.0" encoding="utf-8"?>
<table xmlns="http://schemas.openxmlformats.org/spreadsheetml/2006/main" id="56" name="Table56" displayName="Table56"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57.xml><?xml version="1.0" encoding="utf-8"?>
<table xmlns="http://schemas.openxmlformats.org/spreadsheetml/2006/main" id="57" name="Table57" displayName="Table57"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8.xml><?xml version="1.0" encoding="utf-8"?>
<table xmlns="http://schemas.openxmlformats.org/spreadsheetml/2006/main" id="58" name="Table58" displayName="Table58"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9.xml><?xml version="1.0" encoding="utf-8"?>
<table xmlns="http://schemas.openxmlformats.org/spreadsheetml/2006/main" id="59" name="Table59" displayName="Table59" ref="A4:C7" totalsRowShown="0">
  <tableColumns count="3">
    <tableColumn id="1" name="Geography" totalsRowLabel="Totals" dataDxfId="0"/>
    <tableColumn id="2" name="No disability" totalsRowFunction="sum" dataDxfId="1"/>
    <tableColumn id="3" name="With a disability" totalsRowFunction="sum" dataDxfId="1"/>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4:I7" totalsRowShown="0">
  <tableColumns count="9">
    <tableColumn id="1" name="Geography" totalsRowLabel="Totals" dataDxfId="0"/>
    <tableColumn id="2" name="Agriculture &amp; Natural Resources" totalsRowFunction="sum" dataDxfId="1"/>
    <tableColumn id="3" name="Construction" totalsRowFunction="sum" dataDxfId="1"/>
    <tableColumn id="4" name="Financial &amp; Professional Services" totalsRowFunction="sum" dataDxfId="1"/>
    <tableColumn id="5" name="Health &amp; Educational Services" totalsRowFunction="sum" dataDxfId="1"/>
    <tableColumn id="6" name="Information" totalsRowFunction="sum" dataDxfId="1"/>
    <tableColumn id="7" name="Manufacturing, Wholesale &amp; Transportation" totalsRowFunction="sum" dataDxfId="1"/>
    <tableColumn id="8" name="Retail" totalsRowFunction="sum" dataDxfId="1"/>
    <tableColumn id="9" name="Other" totalsRowFunction="sum" dataDxfId="1"/>
  </tableColumns>
  <tableStyleInfo name="TableStyleLight1" showFirstColumn="0" showLastColumn="0" showRowStripes="1" showColumnStripes="0"/>
</table>
</file>

<file path=xl/tables/table60.xml><?xml version="1.0" encoding="utf-8"?>
<table xmlns="http://schemas.openxmlformats.org/spreadsheetml/2006/main" id="60" name="Table60" displayName="Table60" ref="A4:C7" totalsRowCount="1">
  <tableColumns count="3">
    <tableColumn id="1" name="Age Group" totalsRowLabel="Totals" dataDxfId="0"/>
    <tableColumn id="2" name="Employed" totalsRowFunction="sum" dataDxfId="1"/>
    <tableColumn id="3" name="Unemployed" totalsRowFunction="sum" dataDxfId="1"/>
  </tableColumns>
  <tableStyleInfo name="TableStyleLight1" showFirstColumn="0" showLastColumn="0" showRowStripes="1" showColumnStripes="0"/>
</table>
</file>

<file path=xl/tables/table61.xml><?xml version="1.0" encoding="utf-8"?>
<table xmlns="http://schemas.openxmlformats.org/spreadsheetml/2006/main" id="61" name="Table61" displayName="Table61" ref="A4:B7" totalsRowCount="1">
  <tableColumns count="2">
    <tableColumn id="1" name="Age Group" totalsRowLabel="Totals" dataDxfId="0"/>
    <tableColumn id="2" name="value" totalsRowFunction="sum" dataDxfId="1"/>
  </tableColumns>
  <tableStyleInfo name="TableStyleLight1" showFirstColumn="0" showLastColumn="0" showRowStripes="1" showColumnStripes="0"/>
</table>
</file>

<file path=xl/tables/table62.xml><?xml version="1.0" encoding="utf-8"?>
<table xmlns="http://schemas.openxmlformats.org/spreadsheetml/2006/main" id="62" name="Table62" displayName="Table62" ref="A4:B11" totalsRowCount="1">
  <tableColumns count="2">
    <tableColumn id="1" name="Residence Type" totalsRowLabel="Totals" dataDxfId="0"/>
    <tableColumn id="2" name="value" totalsRowFunction="sum" dataDxfId="1"/>
  </tableColumns>
  <tableStyleInfo name="TableStyleLight1" showFirstColumn="0" showLastColumn="0" showRowStripes="1" showColumnStripes="0"/>
</table>
</file>

<file path=xl/tables/table63.xml><?xml version="1.0" encoding="utf-8"?>
<table xmlns="http://schemas.openxmlformats.org/spreadsheetml/2006/main" id="63" name="Table63" displayName="Table63" ref="A4:D7" totalsRowShown="0">
  <tableColumns count="4">
    <tableColumn id="1" name="variable" totalsRowLabel="Totals" dataDxfId="0"/>
    <tableColumn id="2" name="People in Households Composed Solely of Children Under 18" totalsRowFunction="sum" dataDxfId="1"/>
    <tableColumn id="3" name="People in Households with Adults and Children" totalsRowFunction="sum" dataDxfId="1"/>
    <tableColumn id="4" name="People in Households without Children Under 18" totalsRowFunction="sum" dataDxfId="1"/>
  </tableColumns>
  <tableStyleInfo name="TableStyleLight1" showFirstColumn="0" showLastColumn="0" showRowStripes="1" showColumnStripes="0"/>
</table>
</file>

<file path=xl/tables/table64.xml><?xml version="1.0" encoding="utf-8"?>
<table xmlns="http://schemas.openxmlformats.org/spreadsheetml/2006/main" id="64" name="Table64" displayName="Table64" ref="A4:C10" totalsRowCount="1">
  <tableColumns count="3">
    <tableColumn id="1" name="Racial / Ethic Group"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5.xml><?xml version="1.0" encoding="utf-8"?>
<table xmlns="http://schemas.openxmlformats.org/spreadsheetml/2006/main" id="65" name="Table65" displayName="Table65" ref="A4:C7" totalsRowCount="1">
  <tableColumns count="3">
    <tableColumn id="1" name="Latinx Status"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6.xml><?xml version="1.0" encoding="utf-8"?>
<table xmlns="http://schemas.openxmlformats.org/spreadsheetml/2006/main" id="66" name="Table66" displayName="Table66" ref="A4:F7" totalsRowShown="0">
  <tableColumns count="6">
    <tableColumn id="1" name="variable" totalsRowLabel="Totals" dataDxfId="0"/>
    <tableColumn id="2" name="Chronic Substance Abuse" totalsRowFunction="sum" dataDxfId="1"/>
    <tableColumn id="3" name="HIV/AIDS" totalsRowFunction="sum" dataDxfId="1"/>
    <tableColumn id="4" name="Severely Mentally Ill" totalsRowFunction="sum" dataDxfId="1"/>
    <tableColumn id="5" name="Veterans" totalsRowFunction="sum" dataDxfId="1"/>
    <tableColumn id="6" name="Victims of Domestic Violence" totalsRowFunction="sum" dataDxfId="1"/>
  </tableColumns>
  <tableStyleInfo name="TableStyleLight1" showFirstColumn="0" showLastColumn="0" showRowStripes="1" showColumnStripes="0"/>
</table>
</file>

<file path=xl/tables/table67.xml><?xml version="1.0" encoding="utf-8"?>
<table xmlns="http://schemas.openxmlformats.org/spreadsheetml/2006/main" id="67" name="Table67" displayName="Table6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68.xml><?xml version="1.0" encoding="utf-8"?>
<table xmlns="http://schemas.openxmlformats.org/spreadsheetml/2006/main" id="68" name="Table68" displayName="Table68" ref="A4:F7" totalsRowShown="0">
  <tableColumns count="6">
    <tableColumn id="1" name="Geography"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9.xml><?xml version="1.0" encoding="utf-8"?>
<table xmlns="http://schemas.openxmlformats.org/spreadsheetml/2006/main" id="69" name="Table69" displayName="Table69" ref="A4:F11" totalsRowCount="1">
  <tableColumns count="6">
    <tableColumn id="1" name="Racial / Ethic Group"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4:F7" totalsRowShown="0">
  <tableColumns count="6">
    <tableColumn id="1" name="Geography" totalsRowLabel="Totals" dataDxfId="0"/>
    <tableColumn id="2" name="Management, Business, Science, And Arts Occupations" totalsRowFunction="sum" dataDxfId="1"/>
    <tableColumn id="3" name="Natural Resources, Construction, And Maintenance Occupations" totalsRowFunction="sum" dataDxfId="1"/>
    <tableColumn id="4" name="Production, Transportation, And Material Moving Occupations" totalsRowFunction="sum" dataDxfId="1"/>
    <tableColumn id="5" name="Sales And Office Occupations" totalsRowFunction="sum" dataDxfId="1"/>
    <tableColumn id="6" name="Service Occupations" totalsRowFunction="sum" dataDxfId="1"/>
  </tableColumns>
  <tableStyleInfo name="TableStyleLight1" showFirstColumn="0" showLastColumn="0" showRowStripes="1" showColumnStripes="0"/>
</table>
</file>

<file path=xl/tables/table70.xml><?xml version="1.0" encoding="utf-8"?>
<table xmlns="http://schemas.openxmlformats.org/spreadsheetml/2006/main" id="70" name="Table70" displayName="Table70" ref="A4:B11" totalsRowShown="0">
  <tableColumns count="2">
    <tableColumn id="1" name="Racial / Ethic Group" totalsRowLabel="Totals" dataDxfId="0"/>
    <tableColumn id="2" name="value" totalsRowFunction="sum" dataDxfId="4"/>
  </tableColumns>
  <tableStyleInfo name="TableStyleLight1" showFirstColumn="0" showLastColumn="0" showRowStripes="1" showColumnStripes="0"/>
</table>
</file>

<file path=xl/tables/table71.xml><?xml version="1.0" encoding="utf-8"?>
<table xmlns="http://schemas.openxmlformats.org/spreadsheetml/2006/main" id="71" name="Table71" displayName="Table71" ref="A4:F11" totalsRowCount="1">
  <tableColumns count="6">
    <tableColumn id="1" name="Racial / Ethic Group" totalsRowLabel="Totals" dataDxfId="0"/>
    <tableColumn id="2" name="Application approved but not accepted" totalsRowFunction="sum" dataDxfId="1"/>
    <tableColumn id="3" name="Application denied" totalsRowFunction="sum" dataDxfId="1"/>
    <tableColumn id="4" name="Application withdrawn by applicant" totalsRowFunction="sum" dataDxfId="1"/>
    <tableColumn id="5" name="File closed for incompleteness" totalsRowFunction="sum" dataDxfId="1"/>
    <tableColumn id="6" name="Loan originated" totalsRowFunction="sum" dataDxfId="1"/>
  </tableColumns>
  <tableStyleInfo name="TableStyleLight1" showFirstColumn="0" showLastColumn="0" showRowStripes="1" showColumnStripes="0"/>
</table>
</file>

<file path=xl/tables/table72.xml><?xml version="1.0" encoding="utf-8"?>
<table xmlns="http://schemas.openxmlformats.org/spreadsheetml/2006/main" id="72" name="Table72" displayName="Table72" ref="A4:G8" totalsRowCount="1">
  <tableColumns count="7">
    <tableColumn id="1" name="Racial / Ethic Group"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73.xml><?xml version="1.0" encoding="utf-8"?>
<table xmlns="http://schemas.openxmlformats.org/spreadsheetml/2006/main" id="73" name="Table73" displayName="Table73" ref="A4:C7" totalsRowShown="0">
  <tableColumns count="3">
    <tableColumn id="1" name="Geography" totalsRowLabel="Totals" dataDxfId="0"/>
    <tableColumn id="2" name="Population 5 Years and Over Who Speak English &quot;Not well&quot; or &quot;Not at all&quot;" totalsRowFunction="sum" dataDxfId="1"/>
    <tableColumn id="3" name="Population 5 Years and Over Who Speak English &quot;Well&quot; or &quot;Very well&quot;" totalsRowFunction="sum" dataDxfId="1"/>
  </tableColumns>
  <tableStyleInfo name="TableStyleLight1" showFirstColumn="0" showLastColumn="0" showRowStripes="1" showColumnStripes="0"/>
</table>
</file>

<file path=xl/tables/table74.xml><?xml version="1.0" encoding="utf-8"?>
<table xmlns="http://schemas.openxmlformats.org/spreadsheetml/2006/main" id="74" name="Table74" displayName="Table74" ref="A4:E7" totalsRowShown="0">
  <tableColumns count="5">
    <tableColumn id="1" name="Geography" totalsRowLabel="Totals" dataDxfId="0"/>
    <tableColumn id="2" name="Very Low Income (&lt;50% of AMI)" totalsRowFunction="sum" dataDxfId="1"/>
    <tableColumn id="3" name="Low Income (50%-80% of AMI)" totalsRowFunction="sum" dataDxfId="1"/>
    <tableColumn id="4" name="Moderate Income (80%-120% of AMI)" totalsRowFunction="sum" dataDxfId="1"/>
    <tableColumn id="5" name="Above Moderate Income (&gt;120% of AMI)" totalsRowFunction="sum" dataDxfId="1"/>
  </tableColumns>
  <tableStyleInfo name="TableStyleLight1" showFirstColumn="0" showLastColumn="0" showRowStripes="1" showColumnStripes="0"/>
</table>
</file>

<file path=xl/tables/table8.xml><?xml version="1.0" encoding="utf-8"?>
<table xmlns="http://schemas.openxmlformats.org/spreadsheetml/2006/main" id="8" name="Table8" displayName="Table8"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ables/table9.xml><?xml version="1.0" encoding="utf-8"?>
<table xmlns="http://schemas.openxmlformats.org/spreadsheetml/2006/main" id="9" name="Table9" displayName="Table9"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cd.ca.gov/community-development/building-blocks/housing-needs/population-employment-household-characteristics.shtml" TargetMode="External"/><Relationship Id="rId2" Type="http://schemas.openxmlformats.org/officeDocument/2006/relationships/hyperlink" Target="https://www.hcd.ca.gov/community-development/building-blocks/housing-needs/population-employment-household-characteristics.shtml" TargetMode="External"/><Relationship Id="rId3" Type="http://schemas.openxmlformats.org/officeDocument/2006/relationships/hyperlink" Target="https://www.hcd.ca.gov/community-development/building-blocks/housing-needs/population-employment-household-characteristics.shtml" TargetMode="External"/><Relationship Id="rId4" Type="http://schemas.openxmlformats.org/officeDocument/2006/relationships/hyperlink" Target="https://www.hcd.ca.gov/community-development/building-blocks/housing-needs/population-employment-household-characteristics.shtml" TargetMode="External"/><Relationship Id="rId5" Type="http://schemas.openxmlformats.org/officeDocument/2006/relationships/hyperlink" Target="https://www.hcd.ca.gov/community-development/building-blocks/housing-needs/population-employment-household-characteristics.shtml" TargetMode="External"/><Relationship Id="rId6" Type="http://schemas.openxmlformats.org/officeDocument/2006/relationships/hyperlink" Target="https://www.hcd.ca.gov/community-development/building-blocks/housing-needs/population-employment-household-characteristics.shtml" TargetMode="External"/><Relationship Id="rId7" Type="http://schemas.openxmlformats.org/officeDocument/2006/relationships/hyperlink" Target="https://www.hcd.ca.gov/community-development/building-blocks/housing-needs/population-employment-household-characteristics.shtml" TargetMode="External"/><Relationship Id="rId8" Type="http://schemas.openxmlformats.org/officeDocument/2006/relationships/hyperlink" Target="https://www.hcd.ca.gov/community-development/building-blocks/housing-needs/population-employment-household-characteristics.shtml" TargetMode="External"/><Relationship Id="rId9" Type="http://schemas.openxmlformats.org/officeDocument/2006/relationships/hyperlink" Target="https://www.hcd.ca.gov/community-development/building-blocks/housing-needs/population-employment-household-characteristics.shtml" TargetMode="External"/><Relationship Id="rId10" Type="http://schemas.openxmlformats.org/officeDocument/2006/relationships/hyperlink" Target="https://www.hcd.ca.gov/community-development/building-blocks/housing-needs/population-employment-household-characteristics.shtml" TargetMode="External"/><Relationship Id="rId11" Type="http://schemas.openxmlformats.org/officeDocument/2006/relationships/hyperlink" Target="https://www.hcd.ca.gov/community-development/building-blocks/housing-needs/population-employment-household-characteristics.shtml" TargetMode="External"/><Relationship Id="rId12" Type="http://schemas.openxmlformats.org/officeDocument/2006/relationships/hyperlink" Target="https://www.hcd.ca.gov/community-development/building-blocks/housing-needs/population-employment-household-characteristics.shtml" TargetMode="External"/><Relationship Id="rId13" Type="http://schemas.openxmlformats.org/officeDocument/2006/relationships/hyperlink" Target="https://www.hcd.ca.gov/community-development/building-blocks/housing-needs/population-employment-household-characteristics.shtml" TargetMode="External"/><Relationship Id="rId14" Type="http://schemas.openxmlformats.org/officeDocument/2006/relationships/hyperlink" Target="https://www.hcd.ca.gov/community-development/building-blocks/housing-needs/population-employment-household-characteristics.shtml" TargetMode="External"/><Relationship Id="rId15" Type="http://schemas.openxmlformats.org/officeDocument/2006/relationships/hyperlink" Target="https://www.hcd.ca.gov/community-development/building-blocks/housing-needs/population-employment-household-characteristics.shtml" TargetMode="External"/><Relationship Id="rId16" Type="http://schemas.openxmlformats.org/officeDocument/2006/relationships/hyperlink" Target="https://www.hcd.ca.gov/community-development/building-blocks/housing-needs/population-employment-household-characteristics.shtml" TargetMode="External"/><Relationship Id="rId17" Type="http://schemas.openxmlformats.org/officeDocument/2006/relationships/hyperlink" Target="https://www.hcd.ca.gov/community-development/building-blocks/housing-needs/population-employment-household-characteristics.shtml" TargetMode="External"/><Relationship Id="rId18" Type="http://schemas.openxmlformats.org/officeDocument/2006/relationships/hyperlink" Target="https://www.hcd.ca.gov/community-development/building-blocks/housing-needs/population-employment-household-characteristics.shtml" TargetMode="External"/><Relationship Id="rId19" Type="http://schemas.openxmlformats.org/officeDocument/2006/relationships/hyperlink" Target="https://www.hcd.ca.gov/community-development/building-blocks/housing-needs/population-employment-household-characteristics.shtml" TargetMode="External"/><Relationship Id="rId20" Type="http://schemas.openxmlformats.org/officeDocument/2006/relationships/hyperlink" Target="https://www.hcd.ca.gov/community-development/building-blocks/housing-needs/population-employment-household-characteristics.shtml" TargetMode="External"/><Relationship Id="rId21" Type="http://schemas.openxmlformats.org/officeDocument/2006/relationships/hyperlink" Target="https://www.hcd.ca.gov/community-development/building-blocks/housing-needs/population-employment-household-characteristics.shtml" TargetMode="External"/><Relationship Id="rId22" Type="http://schemas.openxmlformats.org/officeDocument/2006/relationships/hyperlink" Target="https://www.hcd.ca.gov/community-development/building-blocks/housing-needs/population-employment-household-characteristics.shtml" TargetMode="External"/><Relationship Id="rId23" Type="http://schemas.openxmlformats.org/officeDocument/2006/relationships/hyperlink" Target="https://www.hcd.ca.gov/community-development/building-blocks/housing-needs/large-families-female-head-household.shtml" TargetMode="External"/><Relationship Id="rId24" Type="http://schemas.openxmlformats.org/officeDocument/2006/relationships/hyperlink" Target="https://www.hcd.ca.gov/community-development/building-blocks/housing-needs/population-employment-household-characteristics.shtml" TargetMode="External"/><Relationship Id="rId25" Type="http://schemas.openxmlformats.org/officeDocument/2006/relationships/hyperlink" Target="https://www.hcd.ca.gov/community-development/building-blocks/housing-needs/population-employment-household-characteristics.shtml" TargetMode="External"/><Relationship Id="rId26" Type="http://schemas.openxmlformats.org/officeDocument/2006/relationships/hyperlink" Target="https://www.hcd.ca.gov/community-development/building-blocks/housing-needs/housing-stock-characteristics.shtml" TargetMode="External"/><Relationship Id="rId27" Type="http://schemas.openxmlformats.org/officeDocument/2006/relationships/hyperlink" Target="https://www.hcd.ca.gov/community-development/building-blocks/housing-needs/housing-stock-characteristics.shtml" TargetMode="External"/><Relationship Id="rId28" Type="http://schemas.openxmlformats.org/officeDocument/2006/relationships/hyperlink" Target="https://www.hcd.ca.gov/community-development/building-blocks/housing-needs/housing-stock-characteristics.shtml" TargetMode="External"/><Relationship Id="rId29" Type="http://schemas.openxmlformats.org/officeDocument/2006/relationships/hyperlink" Target="https://www.hcd.ca.gov/community-development/building-blocks/housing-needs/housing-stock-characteristics.shtml" TargetMode="External"/><Relationship Id="rId30" Type="http://schemas.openxmlformats.org/officeDocument/2006/relationships/hyperlink" Target="https://www.hcd.ca.gov/community-development/building-blocks/housing-needs/housing-stock-characteristics.shtml" TargetMode="External"/><Relationship Id="rId31" Type="http://schemas.openxmlformats.org/officeDocument/2006/relationships/hyperlink" Target="https://www.hcd.ca.gov/community-development/building-blocks/housing-needs/housing-stock-characteristics.shtml" TargetMode="External"/><Relationship Id="rId32" Type="http://schemas.openxmlformats.org/officeDocument/2006/relationships/hyperlink" Target="https://www.hcd.ca.gov/community-development/building-blocks/housing-needs/housing-stock-characteristics.shtml" TargetMode="External"/><Relationship Id="rId33" Type="http://schemas.openxmlformats.org/officeDocument/2006/relationships/hyperlink" Target="https://www.hcd.ca.gov/community-development/building-blocks/housing-needs/housing-stock-characteristics.shtml" TargetMode="External"/><Relationship Id="rId34" Type="http://schemas.openxmlformats.org/officeDocument/2006/relationships/hyperlink" Target="https://www.hcd.ca.gov/community-development/building-blocks/housing-needs/housing-stock-characteristics.shtml" TargetMode="External"/><Relationship Id="rId35" Type="http://schemas.openxmlformats.org/officeDocument/2006/relationships/hyperlink" Target="https://www.hcd.ca.gov/community-development/building-blocks/housing-needs/population-employment-household-characteristics.shtml" TargetMode="External"/><Relationship Id="rId36" Type="http://schemas.openxmlformats.org/officeDocument/2006/relationships/hyperlink" Target="https://www.hcd.ca.gov/community-development/building-blocks/housing-needs/housing-stock-characteristics.shtml" TargetMode="External"/><Relationship Id="rId37" Type="http://schemas.openxmlformats.org/officeDocument/2006/relationships/hyperlink" Target="https://www.hcd.ca.gov/community-development/building-blocks/housing-needs/assisted-housing-developments.shtml" TargetMode="External"/><Relationship Id="rId38" Type="http://schemas.openxmlformats.org/officeDocument/2006/relationships/hyperlink" Target="https://www.hcd.ca.gov/community-development/building-blocks/housing-needs/overpayment-overcrowding.shtml" TargetMode="External"/><Relationship Id="rId39" Type="http://schemas.openxmlformats.org/officeDocument/2006/relationships/hyperlink" Target="https://www.hcd.ca.gov/community-development/building-blocks/housing-needs/overpayment-overcrowding.shtml" TargetMode="External"/><Relationship Id="rId40" Type="http://schemas.openxmlformats.org/officeDocument/2006/relationships/hyperlink" Target="https://www.hcd.ca.gov/community-development/building-blocks/housing-needs/overpayment-overcrowding.shtml" TargetMode="External"/><Relationship Id="rId41" Type="http://schemas.openxmlformats.org/officeDocument/2006/relationships/hyperlink" Target="https://www.hcd.ca.gov/community-development/building-blocks/housing-needs/overpayment-overcrowding.shtml" TargetMode="External"/><Relationship Id="rId42" Type="http://schemas.openxmlformats.org/officeDocument/2006/relationships/hyperlink" Target="https://www.hcd.ca.gov/community-development/building-blocks/housing-needs/overpayment-overcrowding.shtml" TargetMode="External"/><Relationship Id="rId43" Type="http://schemas.openxmlformats.org/officeDocument/2006/relationships/hyperlink" Target="https://www.hcd.ca.gov/community-development/building-blocks/housing-needs/overpayment-overcrowding.shtml" TargetMode="External"/><Relationship Id="rId44" Type="http://schemas.openxmlformats.org/officeDocument/2006/relationships/hyperlink" Target="https://www.hcd.ca.gov/community-development/building-blocks/housing-needs/overpayment-overcrowding.shtml" TargetMode="External"/><Relationship Id="rId45" Type="http://schemas.openxmlformats.org/officeDocument/2006/relationships/hyperlink" Target="https://www.hcd.ca.gov/community-development/building-blocks/housing-needs/overpayment-overcrowding.shtml" TargetMode="External"/><Relationship Id="rId46" Type="http://schemas.openxmlformats.org/officeDocument/2006/relationships/hyperlink" Target="https://www.hcd.ca.gov/community-development/building-blocks/housing-needs/overpayment-overcrowding.shtml" TargetMode="External"/><Relationship Id="rId47" Type="http://schemas.openxmlformats.org/officeDocument/2006/relationships/hyperlink" Target="https://www.hcd.ca.gov/community-development/building-blocks/housing-needs/farmworkers.shtml" TargetMode="External"/><Relationship Id="rId48" Type="http://schemas.openxmlformats.org/officeDocument/2006/relationships/hyperlink" Target="https://www.hcd.ca.gov/community-development/building-blocks/housing-needs/farmworkers.shtml" TargetMode="External"/><Relationship Id="rId49" Type="http://schemas.openxmlformats.org/officeDocument/2006/relationships/hyperlink" Target="https://www.hcd.ca.gov/community-development/building-blocks/housing-needs/large-families-female-head-household.shtml" TargetMode="External"/><Relationship Id="rId50" Type="http://schemas.openxmlformats.org/officeDocument/2006/relationships/hyperlink" Target="https://www.hcd.ca.gov/community-development/building-blocks/housing-needs/large-families-female-head-household.shtml" TargetMode="External"/><Relationship Id="rId51" Type="http://schemas.openxmlformats.org/officeDocument/2006/relationships/hyperlink" Target="https://www.hcd.ca.gov/community-development/building-blocks/housing-needs/large-families-female-head-household.shtml" TargetMode="External"/><Relationship Id="rId52" Type="http://schemas.openxmlformats.org/officeDocument/2006/relationships/hyperlink" Target="https://www.hcd.ca.gov/community-development/building-blocks/housing-needs/large-families-female-head-household.shtml" TargetMode="External"/><Relationship Id="rId53" Type="http://schemas.openxmlformats.org/officeDocument/2006/relationships/hyperlink" Target="https://www.hcd.ca.gov/community-development/building-blocks/housing-needs/large-families-female-head-household.shtml" TargetMode="External"/><Relationship Id="rId54" Type="http://schemas.openxmlformats.org/officeDocument/2006/relationships/hyperlink" Target="https://www.hcd.ca.gov/community-development/building-blocks/housing-needs/seniors.shtml" TargetMode="External"/><Relationship Id="rId55" Type="http://schemas.openxmlformats.org/officeDocument/2006/relationships/hyperlink" Target="https://www.hcd.ca.gov/community-development/building-blocks/housing-needs/seniors.shtml" TargetMode="External"/><Relationship Id="rId56" Type="http://schemas.openxmlformats.org/officeDocument/2006/relationships/hyperlink" Target="https://www.hcd.ca.gov/community-development/building-blocks/housing-needs/seniors.shtml" TargetMode="External"/><Relationship Id="rId57" Type="http://schemas.openxmlformats.org/officeDocument/2006/relationships/hyperlink" Target="https://www.hcd.ca.gov/community-development/building-blocks/housing-needs/seniors.shtml" TargetMode="External"/><Relationship Id="rId58" Type="http://schemas.openxmlformats.org/officeDocument/2006/relationships/hyperlink" Target="https://www.hcd.ca.gov/community-development/building-blocks/housing-needs/people-with-disabilities.shtml" TargetMode="External"/><Relationship Id="rId59" Type="http://schemas.openxmlformats.org/officeDocument/2006/relationships/hyperlink" Target="https://www.hcd.ca.gov/community-development/building-blocks/housing-needs/people-with-disabilities.shtml" TargetMode="External"/><Relationship Id="rId60" Type="http://schemas.openxmlformats.org/officeDocument/2006/relationships/hyperlink" Target="https://www.hcd.ca.gov/community-development/building-blocks/housing-needs/people-with-disabilities.shtml" TargetMode="External"/><Relationship Id="rId61" Type="http://schemas.openxmlformats.org/officeDocument/2006/relationships/hyperlink" Target="https://www.hcd.ca.gov/community-development/building-blocks/housing-needs/people-with-disabilities.shtml" TargetMode="External"/><Relationship Id="rId62" Type="http://schemas.openxmlformats.org/officeDocument/2006/relationships/hyperlink" Target="https://www.hcd.ca.gov/community-development/building-blocks/housing-needs/people-with-disabilities.shtml" TargetMode="External"/><Relationship Id="rId63" Type="http://schemas.openxmlformats.org/officeDocument/2006/relationships/hyperlink" Target="https://www.hcd.ca.gov/community-development/building-blocks/housing-needs/people-experiencing-homelessness.shtml" TargetMode="External"/><Relationship Id="rId64" Type="http://schemas.openxmlformats.org/officeDocument/2006/relationships/hyperlink" Target="https://www.hcd.ca.gov/community-development/building-blocks/housing-needs/people-experiencing-homelessness.shtml" TargetMode="External"/><Relationship Id="rId65" Type="http://schemas.openxmlformats.org/officeDocument/2006/relationships/hyperlink" Target="https://www.hcd.ca.gov/community-development/building-blocks/housing-needs/people-experiencing-homelessness.shtml" TargetMode="External"/><Relationship Id="rId66" Type="http://schemas.openxmlformats.org/officeDocument/2006/relationships/hyperlink" Target="https://www.hcd.ca.gov/community-development/building-blocks/housing-needs/people-experiencing-homelessness.shtml" TargetMode="External"/><Relationship Id="rId67" Type="http://schemas.openxmlformats.org/officeDocument/2006/relationships/hyperlink" Target="https://www.hcd.ca.gov/community-development/building-blocks/housing-needs/housing-stock-characteristics.shtml" TargetMode="External"/><Relationship Id="rId68" Type="http://schemas.openxmlformats.org/officeDocument/2006/relationships/hyperlink" Target="https://www.hcd.ca.gov/community-development/building-blocks/housing-needs/extremely-low-income-housing-needs.shtml" TargetMode="External"/><Relationship Id="rId69" Type="http://schemas.openxmlformats.org/officeDocument/2006/relationships/hyperlink" Target="https://www.hcd.ca.gov/community-development/building-blocks/housing-needs/extremely-low-income-housing-needs.shtml" TargetMode="External"/><Relationship Id="rId70" Type="http://schemas.openxmlformats.org/officeDocument/2006/relationships/hyperlink" Target="https://www.hcd.ca.gov/community-development/building-blocks/housing-needs/extremely-low-income-housing-needs.shtml" TargetMode="External"/><Relationship Id="rId71" Type="http://schemas.openxmlformats.org/officeDocument/2006/relationships/hyperlink" Target="https://www.hcd.ca.gov/community-development/building-blocks/housing-needs/projected-housing-needs.shtml" TargetMode="External"/><Relationship Id="rId7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table" Target="../tables/table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table" Target="../tables/table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 Id="rId2" Type="http://schemas.openxmlformats.org/officeDocument/2006/relationships/table" Target="../tables/table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2"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2"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2"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 Id="rId2"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 Id="rId2"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2"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2"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2"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2"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2"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 Id="rId2"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 Id="rId2"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 Id="rId2"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2"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 Id="rId2"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 Id="rId2" Type="http://schemas.openxmlformats.org/officeDocument/2006/relationships/table" Target="../tables/table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 Id="rId2" Type="http://schemas.openxmlformats.org/officeDocument/2006/relationships/table" Target="../tables/table7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E83"/>
  <sheetViews>
    <sheetView tabSelected="1" workbookViewId="0"/>
  </sheetViews>
  <sheetFormatPr defaultRowHeight="15"/>
  <cols>
    <col min="1" max="1" width="18.7109375" customWidth="1"/>
    <col min="2" max="3" width="65.7109375" customWidth="1"/>
    <col min="3" max="4" width="45.7109375" customWidth="1"/>
    <col min="5" max="5" width="40.7109375" customWidth="1"/>
  </cols>
  <sheetData>
    <row r="1" spans="1:5">
      <c r="A1" s="1" t="s">
        <v>383</v>
      </c>
    </row>
    <row r="6" spans="1:5">
      <c r="A6" s="1" t="s">
        <v>384</v>
      </c>
    </row>
    <row r="8" spans="1:5">
      <c r="A8" s="2" t="s">
        <v>385</v>
      </c>
      <c r="B8" s="2" t="s">
        <v>386</v>
      </c>
      <c r="C8" s="2" t="s">
        <v>387</v>
      </c>
      <c r="D8" s="2" t="s">
        <v>388</v>
      </c>
      <c r="E8" s="2" t="s">
        <v>389</v>
      </c>
    </row>
    <row r="10" spans="1:5">
      <c r="A10" t="s">
        <v>390</v>
      </c>
      <c r="B10" s="3" t="s">
        <v>394</v>
      </c>
      <c r="C10" t="s">
        <v>391</v>
      </c>
      <c r="D10" s="4" t="s">
        <v>392</v>
      </c>
      <c r="E10" t="s">
        <v>393</v>
      </c>
    </row>
    <row r="11" spans="1:5">
      <c r="A11" t="s">
        <v>395</v>
      </c>
      <c r="B11" s="3" t="s">
        <v>397</v>
      </c>
      <c r="C11" t="s">
        <v>396</v>
      </c>
      <c r="D11" s="4" t="s">
        <v>392</v>
      </c>
      <c r="E11" t="s">
        <v>393</v>
      </c>
    </row>
    <row r="12" spans="1:5">
      <c r="A12" t="s">
        <v>398</v>
      </c>
      <c r="B12" s="3" t="s">
        <v>400</v>
      </c>
      <c r="C12" t="s">
        <v>399</v>
      </c>
      <c r="D12" s="4" t="s">
        <v>392</v>
      </c>
      <c r="E12" t="s">
        <v>393</v>
      </c>
    </row>
    <row r="13" spans="1:5">
      <c r="A13" t="s">
        <v>401</v>
      </c>
      <c r="B13" s="3" t="s">
        <v>403</v>
      </c>
      <c r="C13" t="s">
        <v>402</v>
      </c>
      <c r="D13" s="4" t="s">
        <v>392</v>
      </c>
      <c r="E13" t="s">
        <v>393</v>
      </c>
    </row>
    <row r="14" spans="1:5">
      <c r="A14" t="s">
        <v>404</v>
      </c>
      <c r="B14" s="3" t="s">
        <v>407</v>
      </c>
      <c r="C14" t="s">
        <v>405</v>
      </c>
      <c r="D14" s="4" t="s">
        <v>392</v>
      </c>
      <c r="E14" t="s">
        <v>406</v>
      </c>
    </row>
    <row r="15" spans="1:5">
      <c r="A15" t="s">
        <v>408</v>
      </c>
      <c r="B15" s="3" t="s">
        <v>410</v>
      </c>
      <c r="C15" t="s">
        <v>409</v>
      </c>
      <c r="D15" s="4" t="s">
        <v>392</v>
      </c>
      <c r="E15" t="s">
        <v>393</v>
      </c>
    </row>
    <row r="16" spans="1:5">
      <c r="A16" t="s">
        <v>411</v>
      </c>
      <c r="B16" s="3" t="s">
        <v>413</v>
      </c>
      <c r="C16" t="s">
        <v>412</v>
      </c>
      <c r="D16" s="4" t="s">
        <v>392</v>
      </c>
      <c r="E16" t="s">
        <v>406</v>
      </c>
    </row>
    <row r="17" spans="1:5">
      <c r="A17" t="s">
        <v>414</v>
      </c>
      <c r="B17" s="3" t="s">
        <v>416</v>
      </c>
      <c r="C17" t="s">
        <v>415</v>
      </c>
      <c r="D17" s="4" t="s">
        <v>392</v>
      </c>
      <c r="E17" t="s">
        <v>406</v>
      </c>
    </row>
    <row r="18" spans="1:5">
      <c r="A18" t="s">
        <v>417</v>
      </c>
      <c r="B18" s="3" t="s">
        <v>419</v>
      </c>
      <c r="C18" t="s">
        <v>418</v>
      </c>
      <c r="D18" s="4" t="s">
        <v>392</v>
      </c>
      <c r="E18" t="s">
        <v>406</v>
      </c>
    </row>
    <row r="19" spans="1:5">
      <c r="A19" t="s">
        <v>420</v>
      </c>
      <c r="B19" s="3" t="s">
        <v>422</v>
      </c>
      <c r="C19" t="s">
        <v>421</v>
      </c>
      <c r="D19" s="4" t="s">
        <v>392</v>
      </c>
      <c r="E19" t="s">
        <v>406</v>
      </c>
    </row>
    <row r="20" spans="1:5">
      <c r="A20" t="s">
        <v>423</v>
      </c>
      <c r="B20" s="3" t="s">
        <v>425</v>
      </c>
      <c r="C20" t="s">
        <v>424</v>
      </c>
      <c r="D20" s="4" t="s">
        <v>392</v>
      </c>
      <c r="E20" t="s">
        <v>406</v>
      </c>
    </row>
    <row r="21" spans="1:5">
      <c r="A21" t="s">
        <v>426</v>
      </c>
      <c r="B21" s="3" t="s">
        <v>428</v>
      </c>
      <c r="C21" t="s">
        <v>427</v>
      </c>
      <c r="D21" s="4" t="s">
        <v>392</v>
      </c>
      <c r="E21" t="s">
        <v>406</v>
      </c>
    </row>
    <row r="22" spans="1:5">
      <c r="A22" t="s">
        <v>429</v>
      </c>
      <c r="B22" s="3" t="s">
        <v>431</v>
      </c>
      <c r="C22" t="s">
        <v>430</v>
      </c>
      <c r="D22" s="4" t="s">
        <v>392</v>
      </c>
      <c r="E22" t="s">
        <v>406</v>
      </c>
    </row>
    <row r="23" spans="1:5">
      <c r="A23" t="s">
        <v>432</v>
      </c>
      <c r="B23" s="3" t="s">
        <v>434</v>
      </c>
      <c r="C23" t="s">
        <v>433</v>
      </c>
      <c r="D23" s="4" t="s">
        <v>392</v>
      </c>
      <c r="E23" t="s">
        <v>406</v>
      </c>
    </row>
    <row r="24" spans="1:5">
      <c r="A24" t="s">
        <v>435</v>
      </c>
      <c r="B24" s="3" t="s">
        <v>438</v>
      </c>
      <c r="C24" t="s">
        <v>436</v>
      </c>
      <c r="D24" s="4" t="s">
        <v>392</v>
      </c>
      <c r="E24" t="s">
        <v>437</v>
      </c>
    </row>
    <row r="25" spans="1:5">
      <c r="A25" t="s">
        <v>439</v>
      </c>
      <c r="B25" s="3" t="s">
        <v>441</v>
      </c>
      <c r="C25" t="s">
        <v>440</v>
      </c>
      <c r="D25" s="4" t="s">
        <v>392</v>
      </c>
      <c r="E25" t="s">
        <v>393</v>
      </c>
    </row>
    <row r="26" spans="1:5">
      <c r="A26" t="s">
        <v>442</v>
      </c>
      <c r="B26" s="3" t="s">
        <v>444</v>
      </c>
      <c r="C26" t="s">
        <v>443</v>
      </c>
      <c r="D26" s="4" t="s">
        <v>392</v>
      </c>
      <c r="E26" t="s">
        <v>437</v>
      </c>
    </row>
    <row r="27" spans="1:5">
      <c r="A27" t="s">
        <v>445</v>
      </c>
      <c r="B27" s="3" t="s">
        <v>447</v>
      </c>
      <c r="C27" t="s">
        <v>446</v>
      </c>
      <c r="D27" s="4" t="s">
        <v>392</v>
      </c>
      <c r="E27" t="s">
        <v>406</v>
      </c>
    </row>
    <row r="28" spans="1:5">
      <c r="A28" t="s">
        <v>448</v>
      </c>
      <c r="B28" s="3" t="s">
        <v>450</v>
      </c>
      <c r="C28" t="s">
        <v>449</v>
      </c>
      <c r="D28" s="4" t="s">
        <v>392</v>
      </c>
      <c r="E28" t="s">
        <v>406</v>
      </c>
    </row>
    <row r="29" spans="1:5">
      <c r="A29" t="s">
        <v>451</v>
      </c>
      <c r="B29" s="3" t="s">
        <v>453</v>
      </c>
      <c r="C29" t="s">
        <v>452</v>
      </c>
      <c r="D29" s="4" t="s">
        <v>392</v>
      </c>
      <c r="E29" t="s">
        <v>406</v>
      </c>
    </row>
    <row r="30" spans="1:5">
      <c r="A30" t="s">
        <v>454</v>
      </c>
      <c r="B30" s="3" t="s">
        <v>456</v>
      </c>
      <c r="C30" t="s">
        <v>455</v>
      </c>
      <c r="D30" s="4" t="s">
        <v>392</v>
      </c>
      <c r="E30" t="s">
        <v>437</v>
      </c>
    </row>
    <row r="31" spans="1:5">
      <c r="A31" t="s">
        <v>457</v>
      </c>
      <c r="B31" s="3" t="s">
        <v>459</v>
      </c>
      <c r="C31" t="s">
        <v>458</v>
      </c>
      <c r="D31" s="4" t="s">
        <v>392</v>
      </c>
      <c r="E31" t="s">
        <v>437</v>
      </c>
    </row>
    <row r="32" spans="1:5">
      <c r="A32" t="s">
        <v>460</v>
      </c>
      <c r="B32" s="3" t="s">
        <v>462</v>
      </c>
      <c r="C32" t="s">
        <v>461</v>
      </c>
      <c r="D32" s="4" t="s">
        <v>463</v>
      </c>
      <c r="E32" t="s">
        <v>393</v>
      </c>
    </row>
    <row r="33" spans="1:5">
      <c r="A33" t="s">
        <v>464</v>
      </c>
      <c r="B33" s="3" t="s">
        <v>466</v>
      </c>
      <c r="C33" t="s">
        <v>465</v>
      </c>
      <c r="D33" s="4" t="s">
        <v>392</v>
      </c>
      <c r="E33" t="s">
        <v>406</v>
      </c>
    </row>
    <row r="34" spans="1:5">
      <c r="A34" t="s">
        <v>467</v>
      </c>
      <c r="B34" s="3" t="s">
        <v>469</v>
      </c>
      <c r="C34" t="s">
        <v>468</v>
      </c>
      <c r="D34" s="4" t="s">
        <v>392</v>
      </c>
      <c r="E34" t="s">
        <v>406</v>
      </c>
    </row>
    <row r="35" spans="1:5">
      <c r="A35" t="s">
        <v>470</v>
      </c>
      <c r="B35" s="3" t="s">
        <v>472</v>
      </c>
      <c r="C35" t="s">
        <v>391</v>
      </c>
      <c r="D35" s="4" t="s">
        <v>471</v>
      </c>
      <c r="E35" t="s">
        <v>393</v>
      </c>
    </row>
    <row r="36" spans="1:5">
      <c r="A36" t="s">
        <v>473</v>
      </c>
      <c r="B36" s="3" t="s">
        <v>475</v>
      </c>
      <c r="C36" t="s">
        <v>474</v>
      </c>
      <c r="D36" s="4" t="s">
        <v>471</v>
      </c>
      <c r="E36" t="s">
        <v>406</v>
      </c>
    </row>
    <row r="37" spans="1:5">
      <c r="A37" t="s">
        <v>476</v>
      </c>
      <c r="B37" s="3" t="s">
        <v>478</v>
      </c>
      <c r="C37" t="s">
        <v>477</v>
      </c>
      <c r="D37" s="4" t="s">
        <v>471</v>
      </c>
      <c r="E37" t="s">
        <v>393</v>
      </c>
    </row>
    <row r="38" spans="1:5">
      <c r="A38" t="s">
        <v>479</v>
      </c>
      <c r="B38" s="3" t="s">
        <v>481</v>
      </c>
      <c r="C38" t="s">
        <v>480</v>
      </c>
      <c r="D38" s="4" t="s">
        <v>471</v>
      </c>
      <c r="E38" t="s">
        <v>393</v>
      </c>
    </row>
    <row r="39" spans="1:5">
      <c r="A39" t="s">
        <v>482</v>
      </c>
      <c r="B39" s="3" t="s">
        <v>484</v>
      </c>
      <c r="C39" t="s">
        <v>483</v>
      </c>
      <c r="D39" s="4" t="s">
        <v>471</v>
      </c>
      <c r="E39" t="s">
        <v>406</v>
      </c>
    </row>
    <row r="40" spans="1:5">
      <c r="A40" t="s">
        <v>485</v>
      </c>
      <c r="B40" s="3" t="s">
        <v>487</v>
      </c>
      <c r="C40" t="s">
        <v>486</v>
      </c>
      <c r="D40" s="4" t="s">
        <v>471</v>
      </c>
      <c r="E40" t="s">
        <v>393</v>
      </c>
    </row>
    <row r="41" spans="1:5">
      <c r="A41" t="s">
        <v>488</v>
      </c>
      <c r="B41" s="3" t="s">
        <v>490</v>
      </c>
      <c r="C41" t="s">
        <v>489</v>
      </c>
      <c r="D41" s="4" t="s">
        <v>471</v>
      </c>
      <c r="E41" t="s">
        <v>393</v>
      </c>
    </row>
    <row r="42" spans="1:5">
      <c r="A42" t="s">
        <v>491</v>
      </c>
      <c r="B42" s="3" t="s">
        <v>493</v>
      </c>
      <c r="C42" t="s">
        <v>492</v>
      </c>
      <c r="D42" s="4" t="s">
        <v>471</v>
      </c>
      <c r="E42" t="s">
        <v>406</v>
      </c>
    </row>
    <row r="43" spans="1:5">
      <c r="A43" t="s">
        <v>494</v>
      </c>
      <c r="B43" s="3" t="s">
        <v>496</v>
      </c>
      <c r="C43" t="s">
        <v>495</v>
      </c>
      <c r="D43" s="4" t="s">
        <v>471</v>
      </c>
      <c r="E43" t="s">
        <v>393</v>
      </c>
    </row>
    <row r="44" spans="1:5">
      <c r="A44" t="s">
        <v>497</v>
      </c>
      <c r="B44" s="3" t="s">
        <v>499</v>
      </c>
      <c r="C44" t="s">
        <v>498</v>
      </c>
      <c r="D44" s="4" t="s">
        <v>392</v>
      </c>
      <c r="E44" t="s">
        <v>393</v>
      </c>
    </row>
    <row r="45" spans="1:5">
      <c r="A45" t="s">
        <v>500</v>
      </c>
      <c r="B45" s="3" t="s">
        <v>502</v>
      </c>
      <c r="C45" t="s">
        <v>501</v>
      </c>
      <c r="D45" s="4" t="s">
        <v>471</v>
      </c>
      <c r="E45" t="s">
        <v>393</v>
      </c>
    </row>
    <row r="46" spans="1:5">
      <c r="A46" t="s">
        <v>503</v>
      </c>
      <c r="B46" s="3" t="s">
        <v>506</v>
      </c>
      <c r="C46" t="s">
        <v>504</v>
      </c>
      <c r="D46" s="4" t="s">
        <v>505</v>
      </c>
      <c r="E46" t="s">
        <v>393</v>
      </c>
    </row>
    <row r="47" spans="1:5">
      <c r="A47" t="s">
        <v>507</v>
      </c>
      <c r="B47" s="3" t="s">
        <v>509</v>
      </c>
      <c r="C47" t="s">
        <v>455</v>
      </c>
      <c r="D47" s="4" t="s">
        <v>508</v>
      </c>
      <c r="E47" t="s">
        <v>393</v>
      </c>
    </row>
    <row r="48" spans="1:5">
      <c r="A48" t="s">
        <v>510</v>
      </c>
      <c r="B48" s="3" t="s">
        <v>511</v>
      </c>
      <c r="C48" t="s">
        <v>455</v>
      </c>
      <c r="D48" s="4" t="s">
        <v>508</v>
      </c>
      <c r="E48" t="s">
        <v>393</v>
      </c>
    </row>
    <row r="49" spans="1:5">
      <c r="A49" t="s">
        <v>512</v>
      </c>
      <c r="B49" s="3" t="s">
        <v>514</v>
      </c>
      <c r="C49" t="s">
        <v>513</v>
      </c>
      <c r="D49" s="4" t="s">
        <v>508</v>
      </c>
      <c r="E49" t="s">
        <v>406</v>
      </c>
    </row>
    <row r="50" spans="1:5">
      <c r="A50" t="s">
        <v>515</v>
      </c>
      <c r="B50" s="3" t="s">
        <v>516</v>
      </c>
      <c r="C50" t="s">
        <v>455</v>
      </c>
      <c r="D50" s="4" t="s">
        <v>508</v>
      </c>
      <c r="E50" t="s">
        <v>437</v>
      </c>
    </row>
    <row r="51" spans="1:5">
      <c r="A51" t="s">
        <v>517</v>
      </c>
      <c r="B51" s="3" t="s">
        <v>518</v>
      </c>
      <c r="C51" t="s">
        <v>455</v>
      </c>
      <c r="D51" s="4" t="s">
        <v>508</v>
      </c>
      <c r="E51" t="s">
        <v>393</v>
      </c>
    </row>
    <row r="52" spans="1:5">
      <c r="A52" t="s">
        <v>519</v>
      </c>
      <c r="B52" s="3" t="s">
        <v>521</v>
      </c>
      <c r="C52" t="s">
        <v>520</v>
      </c>
      <c r="D52" s="4" t="s">
        <v>508</v>
      </c>
      <c r="E52" t="s">
        <v>393</v>
      </c>
    </row>
    <row r="53" spans="1:5">
      <c r="A53" t="s">
        <v>522</v>
      </c>
      <c r="B53" s="3" t="s">
        <v>523</v>
      </c>
      <c r="C53" t="s">
        <v>520</v>
      </c>
      <c r="D53" s="4" t="s">
        <v>508</v>
      </c>
      <c r="E53" t="s">
        <v>393</v>
      </c>
    </row>
    <row r="54" spans="1:5">
      <c r="A54" t="s">
        <v>524</v>
      </c>
      <c r="B54" s="3" t="s">
        <v>525</v>
      </c>
      <c r="C54" t="s">
        <v>455</v>
      </c>
      <c r="D54" s="4" t="s">
        <v>508</v>
      </c>
      <c r="E54" t="s">
        <v>437</v>
      </c>
    </row>
    <row r="55" spans="1:5">
      <c r="A55" t="s">
        <v>526</v>
      </c>
      <c r="B55" s="3" t="s">
        <v>527</v>
      </c>
      <c r="C55" t="s">
        <v>455</v>
      </c>
      <c r="D55" s="4" t="s">
        <v>508</v>
      </c>
      <c r="E55" t="s">
        <v>437</v>
      </c>
    </row>
    <row r="56" spans="1:5">
      <c r="A56" t="s">
        <v>528</v>
      </c>
      <c r="B56" s="3" t="s">
        <v>531</v>
      </c>
      <c r="C56" t="s">
        <v>529</v>
      </c>
      <c r="D56" s="4" t="s">
        <v>530</v>
      </c>
      <c r="E56" t="s">
        <v>393</v>
      </c>
    </row>
    <row r="57" spans="1:5">
      <c r="A57" t="s">
        <v>532</v>
      </c>
      <c r="B57" s="3" t="s">
        <v>534</v>
      </c>
      <c r="C57" t="s">
        <v>533</v>
      </c>
      <c r="D57" s="4" t="s">
        <v>530</v>
      </c>
      <c r="E57" t="s">
        <v>393</v>
      </c>
    </row>
    <row r="58" spans="1:5">
      <c r="A58" t="s">
        <v>535</v>
      </c>
      <c r="B58" s="3" t="s">
        <v>537</v>
      </c>
      <c r="C58" t="s">
        <v>536</v>
      </c>
      <c r="D58" s="4" t="s">
        <v>463</v>
      </c>
      <c r="E58" t="s">
        <v>393</v>
      </c>
    </row>
    <row r="59" spans="1:5">
      <c r="A59" t="s">
        <v>538</v>
      </c>
      <c r="B59" s="3" t="s">
        <v>540</v>
      </c>
      <c r="C59" t="s">
        <v>539</v>
      </c>
      <c r="D59" s="4" t="s">
        <v>463</v>
      </c>
      <c r="E59" t="s">
        <v>406</v>
      </c>
    </row>
    <row r="60" spans="1:5">
      <c r="A60" t="s">
        <v>541</v>
      </c>
      <c r="B60" s="3" t="s">
        <v>542</v>
      </c>
      <c r="C60" t="s">
        <v>455</v>
      </c>
      <c r="D60" s="4" t="s">
        <v>463</v>
      </c>
      <c r="E60" t="s">
        <v>393</v>
      </c>
    </row>
    <row r="61" spans="1:5">
      <c r="A61" t="s">
        <v>543</v>
      </c>
      <c r="B61" s="3" t="s">
        <v>545</v>
      </c>
      <c r="C61" t="s">
        <v>544</v>
      </c>
      <c r="D61" s="4" t="s">
        <v>463</v>
      </c>
      <c r="E61" t="s">
        <v>406</v>
      </c>
    </row>
    <row r="62" spans="1:5">
      <c r="A62" t="s">
        <v>546</v>
      </c>
      <c r="B62" s="3" t="s">
        <v>548</v>
      </c>
      <c r="C62" t="s">
        <v>547</v>
      </c>
      <c r="D62" s="4" t="s">
        <v>463</v>
      </c>
      <c r="E62" t="s">
        <v>393</v>
      </c>
    </row>
    <row r="63" spans="1:5">
      <c r="A63" t="s">
        <v>549</v>
      </c>
      <c r="B63" s="3" t="s">
        <v>551</v>
      </c>
      <c r="C63" t="s">
        <v>455</v>
      </c>
      <c r="D63" s="4" t="s">
        <v>550</v>
      </c>
      <c r="E63" t="s">
        <v>393</v>
      </c>
    </row>
    <row r="64" spans="1:5">
      <c r="A64" t="s">
        <v>552</v>
      </c>
      <c r="B64" s="3" t="s">
        <v>554</v>
      </c>
      <c r="C64" t="s">
        <v>553</v>
      </c>
      <c r="D64" s="4" t="s">
        <v>550</v>
      </c>
      <c r="E64" t="s">
        <v>406</v>
      </c>
    </row>
    <row r="65" spans="1:5">
      <c r="A65" t="s">
        <v>555</v>
      </c>
      <c r="B65" s="3" t="s">
        <v>556</v>
      </c>
      <c r="C65" t="s">
        <v>455</v>
      </c>
      <c r="D65" s="4" t="s">
        <v>550</v>
      </c>
      <c r="E65" t="s">
        <v>437</v>
      </c>
    </row>
    <row r="66" spans="1:5">
      <c r="A66" t="s">
        <v>557</v>
      </c>
      <c r="B66" s="3" t="s">
        <v>559</v>
      </c>
      <c r="C66" t="s">
        <v>558</v>
      </c>
      <c r="D66" s="4" t="s">
        <v>550</v>
      </c>
      <c r="E66" t="s">
        <v>406</v>
      </c>
    </row>
    <row r="67" spans="1:5">
      <c r="A67" t="s">
        <v>560</v>
      </c>
      <c r="B67" s="3" t="s">
        <v>562</v>
      </c>
      <c r="C67" t="s">
        <v>558</v>
      </c>
      <c r="D67" s="4" t="s">
        <v>561</v>
      </c>
      <c r="E67" t="s">
        <v>393</v>
      </c>
    </row>
    <row r="68" spans="1:5">
      <c r="A68" t="s">
        <v>563</v>
      </c>
      <c r="B68" s="3" t="s">
        <v>565</v>
      </c>
      <c r="C68" t="s">
        <v>564</v>
      </c>
      <c r="D68" s="4" t="s">
        <v>561</v>
      </c>
      <c r="E68" t="s">
        <v>393</v>
      </c>
    </row>
    <row r="69" spans="1:5">
      <c r="A69" t="s">
        <v>566</v>
      </c>
      <c r="B69" s="3" t="s">
        <v>568</v>
      </c>
      <c r="C69" t="s">
        <v>567</v>
      </c>
      <c r="D69" s="4" t="s">
        <v>561</v>
      </c>
      <c r="E69" t="s">
        <v>406</v>
      </c>
    </row>
    <row r="70" spans="1:5">
      <c r="A70" t="s">
        <v>569</v>
      </c>
      <c r="B70" s="3" t="s">
        <v>571</v>
      </c>
      <c r="C70" t="s">
        <v>570</v>
      </c>
      <c r="D70" s="4" t="s">
        <v>561</v>
      </c>
      <c r="E70" t="s">
        <v>393</v>
      </c>
    </row>
    <row r="71" spans="1:5">
      <c r="A71" t="s">
        <v>572</v>
      </c>
      <c r="B71" s="3" t="s">
        <v>574</v>
      </c>
      <c r="C71" t="s">
        <v>573</v>
      </c>
      <c r="D71" s="4" t="s">
        <v>561</v>
      </c>
      <c r="E71" t="s">
        <v>437</v>
      </c>
    </row>
    <row r="72" spans="1:5">
      <c r="A72" t="s">
        <v>575</v>
      </c>
      <c r="B72" s="3" t="s">
        <v>578</v>
      </c>
      <c r="C72" t="s">
        <v>576</v>
      </c>
      <c r="D72" s="4" t="s">
        <v>577</v>
      </c>
      <c r="E72" t="s">
        <v>393</v>
      </c>
    </row>
    <row r="73" spans="1:5">
      <c r="A73" t="s">
        <v>579</v>
      </c>
      <c r="B73" s="3" t="s">
        <v>581</v>
      </c>
      <c r="C73" t="s">
        <v>580</v>
      </c>
      <c r="D73" s="4" t="s">
        <v>577</v>
      </c>
      <c r="E73" t="s">
        <v>437</v>
      </c>
    </row>
    <row r="74" spans="1:5">
      <c r="A74" t="s">
        <v>582</v>
      </c>
      <c r="B74" s="3" t="s">
        <v>583</v>
      </c>
      <c r="C74" t="s">
        <v>580</v>
      </c>
      <c r="D74" s="4" t="s">
        <v>577</v>
      </c>
      <c r="E74" t="s">
        <v>406</v>
      </c>
    </row>
    <row r="75" spans="1:5">
      <c r="A75" t="s">
        <v>584</v>
      </c>
      <c r="B75" s="3" t="s">
        <v>585</v>
      </c>
      <c r="C75" t="s">
        <v>576</v>
      </c>
      <c r="D75" s="4" t="s">
        <v>577</v>
      </c>
      <c r="E75" t="s">
        <v>437</v>
      </c>
    </row>
    <row r="76" spans="1:5">
      <c r="A76" t="s">
        <v>586</v>
      </c>
      <c r="B76" s="3" t="s">
        <v>587</v>
      </c>
      <c r="C76" t="s">
        <v>529</v>
      </c>
      <c r="D76" s="4" t="s">
        <v>471</v>
      </c>
      <c r="E76" t="s">
        <v>406</v>
      </c>
    </row>
    <row r="77" spans="1:5">
      <c r="A77" t="s">
        <v>588</v>
      </c>
      <c r="B77" s="3" t="s">
        <v>590</v>
      </c>
      <c r="C77" t="s">
        <v>455</v>
      </c>
      <c r="D77" s="4" t="s">
        <v>589</v>
      </c>
      <c r="E77" t="s">
        <v>393</v>
      </c>
    </row>
    <row r="78" spans="1:5">
      <c r="A78" t="s">
        <v>591</v>
      </c>
      <c r="B78" s="3" t="s">
        <v>592</v>
      </c>
      <c r="C78" t="s">
        <v>455</v>
      </c>
      <c r="D78" s="4" t="s">
        <v>589</v>
      </c>
      <c r="E78" t="s">
        <v>406</v>
      </c>
    </row>
    <row r="79" spans="1:5">
      <c r="A79" t="s">
        <v>593</v>
      </c>
      <c r="B79" s="3" t="s">
        <v>595</v>
      </c>
      <c r="C79" t="s">
        <v>594</v>
      </c>
      <c r="D79" s="4" t="s">
        <v>589</v>
      </c>
      <c r="E79" t="s">
        <v>437</v>
      </c>
    </row>
    <row r="80" spans="1:5">
      <c r="A80" t="s">
        <v>596</v>
      </c>
      <c r="B80" s="3" t="s">
        <v>599</v>
      </c>
      <c r="C80" t="s">
        <v>597</v>
      </c>
      <c r="D80" t="s">
        <v>598</v>
      </c>
      <c r="E80" t="s">
        <v>406</v>
      </c>
    </row>
    <row r="81" spans="1:5">
      <c r="A81" t="s">
        <v>600</v>
      </c>
      <c r="B81" s="3" t="s">
        <v>602</v>
      </c>
      <c r="C81" t="s">
        <v>601</v>
      </c>
      <c r="D81" t="s">
        <v>598</v>
      </c>
      <c r="E81" t="s">
        <v>393</v>
      </c>
    </row>
    <row r="82" spans="1:5">
      <c r="A82" t="s">
        <v>603</v>
      </c>
      <c r="B82" s="3" t="s">
        <v>605</v>
      </c>
      <c r="C82" t="s">
        <v>604</v>
      </c>
      <c r="D82" t="s">
        <v>598</v>
      </c>
      <c r="E82" t="s">
        <v>406</v>
      </c>
    </row>
    <row r="83" spans="1:5">
      <c r="A83" t="s">
        <v>606</v>
      </c>
      <c r="B83" s="3" t="s">
        <v>609</v>
      </c>
      <c r="C83" t="s">
        <v>607</v>
      </c>
      <c r="D83" s="4" t="s">
        <v>608</v>
      </c>
      <c r="E83" t="s">
        <v>393</v>
      </c>
    </row>
  </sheetData>
  <hyperlinks>
    <hyperlink ref="B10" location="'POPEMP-01'!A1" display="Population Growth Trends"/>
    <hyperlink ref="D10" r:id="rId1"/>
    <hyperlink ref="B11" location="'POPEMP-02'!A1" display="Population by Race, 2000-2019"/>
    <hyperlink ref="D11" r:id="rId2"/>
    <hyperlink ref="B12" location="'POPEMP-03'!A1" display="Population by Race"/>
    <hyperlink ref="D12" r:id="rId3"/>
    <hyperlink ref="B13" location="'POPEMP-04'!A1" display="Population by Age"/>
    <hyperlink ref="D13" r:id="rId4"/>
    <hyperlink ref="B14" location="'POPEMP-05'!A1" display="Location of Population 1 Year Ago"/>
    <hyperlink ref="D14" r:id="rId5"/>
    <hyperlink ref="B15" location="'POPEMP-06'!A1" display="Resident Employment by Industry"/>
    <hyperlink ref="D15" r:id="rId6"/>
    <hyperlink ref="B16" location="'POPEMP-07'!A1" display="Resident Employment by Occupation"/>
    <hyperlink ref="D16" r:id="rId7"/>
    <hyperlink ref="B17" location="'POPEMP-08'!A1" display="Workers, by Class of Worker"/>
    <hyperlink ref="D17" r:id="rId8"/>
    <hyperlink ref="B18" location="'POPEMP-09'!A1" display="Workers, by Class of Worker, by Place of Work"/>
    <hyperlink ref="D18" r:id="rId9"/>
    <hyperlink ref="B19" location="'POPEMP-10'!A1" display="Workers by Earnings, by Jurisdiction as Place of Work and Place of Residence"/>
    <hyperlink ref="D19" r:id="rId10"/>
    <hyperlink ref="B20" location="'POPEMP-11'!A1" display="Jobs in a Jurisdiction by Industry"/>
    <hyperlink ref="D20" r:id="rId11"/>
    <hyperlink ref="B21" location="'POPEMP-12'!A1" display="Job Holders in a Jurisdiction by Industry"/>
    <hyperlink ref="D21" r:id="rId12"/>
    <hyperlink ref="B22" location="'POPEMP-13'!A1" display="Jobs-Household Ratio"/>
    <hyperlink ref="D22" r:id="rId13"/>
    <hyperlink ref="B23" location="'POPEMP-14'!A1" display="Jobs-Worker Ratios, By Wage Group"/>
    <hyperlink ref="D23" r:id="rId14"/>
    <hyperlink ref="B24" location="'POPEMP-15'!A1" display="Unemployment Rate"/>
    <hyperlink ref="D24" r:id="rId15"/>
    <hyperlink ref="B25" location="'POPEMP-16'!A1" display="Housing Tenure"/>
    <hyperlink ref="D25" r:id="rId16"/>
    <hyperlink ref="B26" location="'POPEMP-17'!A1" display="Housing Tenure 2000-2019"/>
    <hyperlink ref="D26" r:id="rId17"/>
    <hyperlink ref="B27" location="'POPEMP-18'!A1" display="Housing Tenure by Age"/>
    <hyperlink ref="D27" r:id="rId18"/>
    <hyperlink ref="B28" location="'POPEMP-19'!A1" display="Housing Tenure by Year Moved to Current Residence"/>
    <hyperlink ref="D28" r:id="rId19"/>
    <hyperlink ref="B29" location="'POPEMP-20'!A1" display="Housing Tenure by Race of Householder"/>
    <hyperlink ref="D29" r:id="rId20"/>
    <hyperlink ref="B30" location="'POPEMP-21'!A1" display="Household Income Level by Tenure"/>
    <hyperlink ref="D30" r:id="rId21"/>
    <hyperlink ref="B31" location="'POPEMP-22'!A1" display="Housing Tenure by Housing Type"/>
    <hyperlink ref="D31" r:id="rId22"/>
    <hyperlink ref="B32" location="'POPEMP-23'!A1" display="Household Type"/>
    <hyperlink ref="D32" r:id="rId23"/>
    <hyperlink ref="B33" location="'POPEMP-24'!A1" display="Households by Presence of Children"/>
    <hyperlink ref="D33" r:id="rId24"/>
    <hyperlink ref="B34" location="'POPEMP-25'!A1" display="Households by Displacement Risk and Tenure"/>
    <hyperlink ref="D34" r:id="rId25"/>
    <hyperlink ref="B35" location="'HSG-01'!A1" display="Housing Type Trends"/>
    <hyperlink ref="D35" r:id="rId26"/>
    <hyperlink ref="B36" location="'HSG-02'!A1" display="Occupancy Status"/>
    <hyperlink ref="D36" r:id="rId27"/>
    <hyperlink ref="B37" location="'HSG-03'!A1" display="Vacant Units by Type"/>
    <hyperlink ref="D37" r:id="rId28"/>
    <hyperlink ref="B38" location="'HSG-04'!A1" display="Housing Units by Year Structure Built"/>
    <hyperlink ref="D38" r:id="rId29"/>
    <hyperlink ref="B39" location="'HSG-05'!A1" display="Housing Units by Number of Bedrooms"/>
    <hyperlink ref="D39" r:id="rId30"/>
    <hyperlink ref="B40" location="'HSG-06'!A1" display="Substandard Housing Issues"/>
    <hyperlink ref="D40" r:id="rId31"/>
    <hyperlink ref="B41" location="'HSG-07'!A1" display="Home Values of Owner-Occupied Units"/>
    <hyperlink ref="D41" r:id="rId32"/>
    <hyperlink ref="B42" location="'HSG-08'!A1" display="Zillow Home Value Index (ZHVI)"/>
    <hyperlink ref="D42" r:id="rId33"/>
    <hyperlink ref="B43" location="'HSG-09'!A1" display="Contract Rents for Renter-Occupied Units"/>
    <hyperlink ref="D43" r:id="rId34"/>
    <hyperlink ref="B44" location="'HSG-10'!A1" display="Median Contract Rent"/>
    <hyperlink ref="D44" r:id="rId35"/>
    <hyperlink ref="B45" location="'HSG-11'!A1" display="Permitted Housing, by Income Level"/>
    <hyperlink ref="D45" r:id="rId36"/>
    <hyperlink ref="B46" location="'RISK-01'!A1" display="Assisted Units at Risk of Converstion"/>
    <hyperlink ref="D46" r:id="rId37"/>
    <hyperlink ref="B47" location="'OVER-01'!A1" display="Overcrowding by Tenure and Severity"/>
    <hyperlink ref="D47" r:id="rId38"/>
    <hyperlink ref="B48" location="'OVER-02'!A1" display="Overcrowding Severity"/>
    <hyperlink ref="D48" r:id="rId39"/>
    <hyperlink ref="B49" location="'OVER-03'!A1" display="Overcrowding by Race"/>
    <hyperlink ref="D49" r:id="rId40"/>
    <hyperlink ref="B50" location="'OVER-04'!A1" display="Overcrowding by Income Level"/>
    <hyperlink ref="D50" r:id="rId41"/>
    <hyperlink ref="B51" location="'OVER-05'!A1" display="Cost Burden by Income Level"/>
    <hyperlink ref="D51" r:id="rId42"/>
    <hyperlink ref="B52" location="'OVER-06'!A1" display="Cost Burden by Tenure"/>
    <hyperlink ref="D52" r:id="rId43"/>
    <hyperlink ref="B53" location="'OVER-07'!A1" display="Cost Burden Severity"/>
    <hyperlink ref="D53" r:id="rId44"/>
    <hyperlink ref="B54" location="'OVER-08'!A1" display="Cost Burden by Race"/>
    <hyperlink ref="D54" r:id="rId45"/>
    <hyperlink ref="B55" location="'OVER-09'!A1" display="Cost Burden by Household Size"/>
    <hyperlink ref="D55" r:id="rId46"/>
    <hyperlink ref="B56" location="'FARM-01'!A1" display="Migrant Worker Student Population"/>
    <hyperlink ref="D56" r:id="rId47"/>
    <hyperlink ref="B57" location="'FARM-02'!A1" display="Farm Operations and Farm Labor by County"/>
    <hyperlink ref="D57" r:id="rId48"/>
    <hyperlink ref="B58" location="'LGFEM-01'!A1" display="Household Size by Tenure"/>
    <hyperlink ref="D58" r:id="rId49"/>
    <hyperlink ref="B59" location="'LGFEM-02'!A1" display="Households by Household Size"/>
    <hyperlink ref="D59" r:id="rId50"/>
    <hyperlink ref="B60" location="'LGFEM-03'!A1" display="Household Size by Household Income Level"/>
    <hyperlink ref="D60" r:id="rId51"/>
    <hyperlink ref="B61" location="'LGFEM-04'!A1" display="Housing Tenure by Household Type"/>
    <hyperlink ref="D61" r:id="rId52"/>
    <hyperlink ref="B62" location="'LGFEM-05'!A1" display="Female-Headed Households by Poverty Status"/>
    <hyperlink ref="D62" r:id="rId53"/>
    <hyperlink ref="B63" location="'SEN-01'!A1" display="Senior Households by Income and Tenure"/>
    <hyperlink ref="D63" r:id="rId54"/>
    <hyperlink ref="B64" location="'SEN-02'!A1" display="Senior and Youth Population by Race"/>
    <hyperlink ref="D64" r:id="rId55"/>
    <hyperlink ref="B65" location="'SEN-03'!A1" display="Cost-Burdened Senior Households by Income Level"/>
    <hyperlink ref="D65" r:id="rId56"/>
    <hyperlink ref="B66" location="'SEN-04'!A1" display="Disability by Type - Seniors (65 and over)"/>
    <hyperlink ref="D66" r:id="rId57"/>
    <hyperlink ref="B67" location="'DISAB-01'!A1" display="Disability by Type"/>
    <hyperlink ref="D67" r:id="rId58"/>
    <hyperlink ref="B68" location="'DISAB-02'!A1" display="Population by Disability Status"/>
    <hyperlink ref="D68" r:id="rId59"/>
    <hyperlink ref="B69" location="'DISAB-03'!A1" display="Disability Employment Status"/>
    <hyperlink ref="D69" r:id="rId60"/>
    <hyperlink ref="B70" location="'DISAB-04'!A1" display="Population with Developmental Disabilities by Age"/>
    <hyperlink ref="D70" r:id="rId61"/>
    <hyperlink ref="B71" location="'DISAB-05'!A1" display="Population with Developmental Disabilities by Residence"/>
    <hyperlink ref="D71" r:id="rId62"/>
    <hyperlink ref="B72" location="'HOMELS-01'!A1" display="Homelessness by Household Type and Shelter Status"/>
    <hyperlink ref="D72" r:id="rId63"/>
    <hyperlink ref="B73" location="'HOMELS-02'!A1" display="Racial Group Share of General and Homeless Populations"/>
    <hyperlink ref="D73" r:id="rId64"/>
    <hyperlink ref="B74" location="'HOMELS-03'!A1" display="Latinx Share of General and Homeless Populations"/>
    <hyperlink ref="D74" r:id="rId65"/>
    <hyperlink ref="B75" location="'HOMELS-04'!A1" display="Characteristics for the Population Experiencing Homelessness"/>
    <hyperlink ref="D75" r:id="rId66"/>
    <hyperlink ref="B76" location="'HOMELS-05'!A1" display="Students in Local Public Schools Experiencing Homelessness"/>
    <hyperlink ref="D76" r:id="rId67"/>
    <hyperlink ref="B77" location="'ELI-01'!A1" display="Households by Household Income Level"/>
    <hyperlink ref="D77" r:id="rId68"/>
    <hyperlink ref="B78" location="'ELI-02'!A1" display="Household Income Distribution by Race"/>
    <hyperlink ref="D78" r:id="rId69"/>
    <hyperlink ref="B79" location="'ELI-03'!A1" display="Poverty Status by Race"/>
    <hyperlink ref="D79" r:id="rId70"/>
    <hyperlink ref="B80" location="'AFFH-01'!A1" display="Mortgage Applications and Acceptance by Race"/>
    <hyperlink ref="B81" location="'AFFH-02'!A1" display="Population Living in High Resource Areas by Race"/>
    <hyperlink ref="B82" location="'AFFH-03'!A1" display="Population with Limited English Proficiency"/>
    <hyperlink ref="B83" location="'HHPROJ-01'!A1" display="Proposed Regional Housing Needs Allocation"/>
    <hyperlink ref="D83" r:id="rId71"/>
  </hyperlinks>
  <pageMargins left="0.7" right="0.7" top="0.75" bottom="0.75" header="0.3" footer="0.3"/>
  <drawing r:id="rId72"/>
</worksheet>
</file>

<file path=xl/worksheets/sheet1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61</v>
      </c>
    </row>
    <row r="2" spans="1:7">
      <c r="A2" s="7" t="s">
        <v>54</v>
      </c>
    </row>
    <row r="4" spans="1:7">
      <c r="A4" s="8" t="s">
        <v>21</v>
      </c>
      <c r="B4" s="8" t="s">
        <v>62</v>
      </c>
      <c r="C4" s="8" t="s">
        <v>63</v>
      </c>
      <c r="D4" s="8" t="s">
        <v>64</v>
      </c>
      <c r="E4" s="8" t="s">
        <v>65</v>
      </c>
      <c r="F4" s="8" t="s">
        <v>66</v>
      </c>
      <c r="G4" s="8" t="s">
        <v>67</v>
      </c>
    </row>
    <row r="5" spans="1:7">
      <c r="A5" s="9" t="s">
        <v>22</v>
      </c>
      <c r="B5" s="10">
        <v>51</v>
      </c>
      <c r="C5" s="10">
        <v>1339</v>
      </c>
      <c r="D5" s="10">
        <v>11673</v>
      </c>
      <c r="E5" s="10">
        <v>1026</v>
      </c>
      <c r="F5" s="10">
        <v>1798</v>
      </c>
      <c r="G5" s="10">
        <v>57</v>
      </c>
    </row>
    <row r="6" spans="1:7">
      <c r="A6" s="9" t="s">
        <v>23</v>
      </c>
      <c r="B6" s="10">
        <v>7165</v>
      </c>
      <c r="C6" s="10">
        <v>36191</v>
      </c>
      <c r="D6" s="10">
        <v>286652</v>
      </c>
      <c r="E6" s="10">
        <v>31579</v>
      </c>
      <c r="F6" s="10">
        <v>43887</v>
      </c>
      <c r="G6" s="10">
        <v>654</v>
      </c>
    </row>
    <row r="7" spans="1:7">
      <c r="A7" s="9" t="s">
        <v>24</v>
      </c>
      <c r="B7" s="10">
        <v>70204</v>
      </c>
      <c r="C7" s="10">
        <v>397576</v>
      </c>
      <c r="D7" s="10">
        <v>2673978</v>
      </c>
      <c r="E7" s="10">
        <v>304141</v>
      </c>
      <c r="F7" s="10">
        <v>412267</v>
      </c>
      <c r="G7" s="10">
        <v>5871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68</v>
      </c>
    </row>
    <row r="2" spans="1:7">
      <c r="A2" s="7" t="s">
        <v>54</v>
      </c>
    </row>
    <row r="4" spans="1:7">
      <c r="A4" s="8" t="s">
        <v>21</v>
      </c>
      <c r="B4" s="8" t="s">
        <v>62</v>
      </c>
      <c r="C4" s="8" t="s">
        <v>63</v>
      </c>
      <c r="D4" s="8" t="s">
        <v>64</v>
      </c>
      <c r="E4" s="8" t="s">
        <v>65</v>
      </c>
      <c r="F4" s="8" t="s">
        <v>66</v>
      </c>
      <c r="G4" s="8" t="s">
        <v>67</v>
      </c>
    </row>
    <row r="5" spans="1:7">
      <c r="A5" s="9" t="s">
        <v>22</v>
      </c>
      <c r="B5" s="10">
        <v>54</v>
      </c>
      <c r="C5" s="10">
        <v>1277</v>
      </c>
      <c r="D5" s="10">
        <v>13652</v>
      </c>
      <c r="E5" s="10">
        <v>720</v>
      </c>
      <c r="F5" s="10">
        <v>2356</v>
      </c>
      <c r="G5" s="10">
        <v>50</v>
      </c>
    </row>
    <row r="6" spans="1:7">
      <c r="A6" s="9" t="s">
        <v>23</v>
      </c>
      <c r="B6" s="10">
        <v>6011</v>
      </c>
      <c r="C6" s="10">
        <v>31707</v>
      </c>
      <c r="D6" s="10">
        <v>311613</v>
      </c>
      <c r="E6" s="10">
        <v>24689</v>
      </c>
      <c r="F6" s="10">
        <v>42154</v>
      </c>
      <c r="G6" s="10">
        <v>528</v>
      </c>
    </row>
    <row r="7" spans="1:7">
      <c r="A7" s="9" t="s">
        <v>24</v>
      </c>
      <c r="B7" s="10">
        <v>74889</v>
      </c>
      <c r="C7" s="10">
        <v>409326</v>
      </c>
      <c r="D7" s="10">
        <v>2807726</v>
      </c>
      <c r="E7" s="10">
        <v>310343</v>
      </c>
      <c r="F7" s="10">
        <v>423131</v>
      </c>
      <c r="G7" s="10">
        <v>5889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69</v>
      </c>
    </row>
    <row r="2" spans="1:3">
      <c r="A2" s="7" t="s">
        <v>78</v>
      </c>
    </row>
    <row r="4" spans="1:3">
      <c r="A4" s="8" t="s">
        <v>70</v>
      </c>
      <c r="B4" s="8" t="s">
        <v>71</v>
      </c>
      <c r="C4" s="8" t="s">
        <v>72</v>
      </c>
    </row>
    <row r="5" spans="1:3">
      <c r="A5" s="9" t="s">
        <v>73</v>
      </c>
      <c r="B5" s="10">
        <v>1275</v>
      </c>
      <c r="C5" s="10">
        <v>1632</v>
      </c>
    </row>
    <row r="6" spans="1:3">
      <c r="A6" s="9" t="s">
        <v>74</v>
      </c>
      <c r="B6" s="10">
        <v>1291</v>
      </c>
      <c r="C6" s="10">
        <v>2549</v>
      </c>
    </row>
    <row r="7" spans="1:3">
      <c r="A7" s="9" t="s">
        <v>75</v>
      </c>
      <c r="B7" s="10">
        <v>1940</v>
      </c>
      <c r="C7" s="10">
        <v>4313</v>
      </c>
    </row>
    <row r="8" spans="1:3">
      <c r="A8" s="9" t="s">
        <v>76</v>
      </c>
      <c r="B8" s="10">
        <v>1698</v>
      </c>
      <c r="C8" s="10">
        <v>3014</v>
      </c>
    </row>
    <row r="9" spans="1:3">
      <c r="A9" s="9" t="s">
        <v>77</v>
      </c>
      <c r="B9" s="10">
        <v>9740</v>
      </c>
      <c r="C9" s="10">
        <v>6601</v>
      </c>
    </row>
    <row r="10" spans="1:3">
      <c r="A10" s="9" t="s">
        <v>1</v>
      </c>
      <c r="B10" s="10">
        <f>SUBTOTAL(109,[Place of Residence])</f>
        <v>0</v>
      </c>
      <c r="C10" s="10">
        <f>SUBTOTAL(109,[Place of Work])</f>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79</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12</v>
      </c>
      <c r="C5" s="10">
        <v>1912</v>
      </c>
      <c r="D5" s="10">
        <v>2062</v>
      </c>
      <c r="E5" s="10">
        <v>455</v>
      </c>
      <c r="F5" s="10">
        <v>186</v>
      </c>
      <c r="G5" s="10">
        <v>1413</v>
      </c>
      <c r="H5" s="10">
        <v>331</v>
      </c>
      <c r="I5" s="10">
        <v>4759</v>
      </c>
      <c r="J5" s="10">
        <v>2896</v>
      </c>
      <c r="K5" s="10">
        <v>1726</v>
      </c>
      <c r="L5" s="10">
        <v>509</v>
      </c>
    </row>
    <row r="6" spans="1:12">
      <c r="A6" s="9">
        <v>2003</v>
      </c>
      <c r="B6" s="10">
        <v>8</v>
      </c>
      <c r="C6" s="10">
        <v>1780</v>
      </c>
      <c r="D6" s="10">
        <v>1777</v>
      </c>
      <c r="E6" s="10">
        <v>445</v>
      </c>
      <c r="F6" s="10">
        <v>199</v>
      </c>
      <c r="G6" s="10">
        <v>1174</v>
      </c>
      <c r="H6" s="10">
        <v>290</v>
      </c>
      <c r="I6" s="10">
        <v>3829</v>
      </c>
      <c r="J6" s="10">
        <v>2615</v>
      </c>
      <c r="K6" s="10">
        <v>1642</v>
      </c>
      <c r="L6" s="10">
        <v>481</v>
      </c>
    </row>
    <row r="7" spans="1:12">
      <c r="A7" s="9">
        <v>2004</v>
      </c>
      <c r="B7" s="10">
        <v>11</v>
      </c>
      <c r="C7" s="10">
        <v>1787</v>
      </c>
      <c r="D7" s="10">
        <v>1956</v>
      </c>
      <c r="E7" s="10">
        <v>443</v>
      </c>
      <c r="F7" s="10">
        <v>190</v>
      </c>
      <c r="G7" s="10">
        <v>1150</v>
      </c>
      <c r="H7" s="10">
        <v>335</v>
      </c>
      <c r="I7" s="10">
        <v>3859</v>
      </c>
      <c r="J7" s="10">
        <v>2440</v>
      </c>
      <c r="K7" s="10">
        <v>1590</v>
      </c>
      <c r="L7" s="10">
        <v>452</v>
      </c>
    </row>
    <row r="8" spans="1:12">
      <c r="A8" s="9">
        <v>2005</v>
      </c>
      <c r="B8" s="10">
        <v>3</v>
      </c>
      <c r="C8" s="10">
        <v>1760</v>
      </c>
      <c r="D8" s="10">
        <v>1905</v>
      </c>
      <c r="E8" s="10">
        <v>432</v>
      </c>
      <c r="F8" s="10">
        <v>144</v>
      </c>
      <c r="G8" s="10">
        <v>1158</v>
      </c>
      <c r="H8" s="10">
        <v>236</v>
      </c>
      <c r="I8" s="10">
        <v>3600</v>
      </c>
      <c r="J8" s="10">
        <v>2379</v>
      </c>
      <c r="K8" s="10">
        <v>1650</v>
      </c>
      <c r="L8" s="10">
        <v>425</v>
      </c>
    </row>
    <row r="9" spans="1:12">
      <c r="A9" s="9">
        <v>2006</v>
      </c>
      <c r="B9" s="10">
        <v>3</v>
      </c>
      <c r="C9" s="10">
        <v>1732</v>
      </c>
      <c r="D9" s="10">
        <v>2097</v>
      </c>
      <c r="E9" s="10">
        <v>457</v>
      </c>
      <c r="F9" s="10">
        <v>144</v>
      </c>
      <c r="G9" s="10">
        <v>1221</v>
      </c>
      <c r="H9" s="10">
        <v>236</v>
      </c>
      <c r="I9" s="10">
        <v>3610</v>
      </c>
      <c r="J9" s="10">
        <v>2439</v>
      </c>
      <c r="K9" s="10">
        <v>1662</v>
      </c>
      <c r="L9" s="10">
        <v>428</v>
      </c>
    </row>
    <row r="10" spans="1:12">
      <c r="A10" s="9">
        <v>2007</v>
      </c>
      <c r="B10" s="10">
        <v>0</v>
      </c>
      <c r="C10" s="10">
        <v>1895</v>
      </c>
      <c r="D10" s="10">
        <v>2003</v>
      </c>
      <c r="E10" s="10">
        <v>501</v>
      </c>
      <c r="F10" s="10">
        <v>128</v>
      </c>
      <c r="G10" s="10">
        <v>1387</v>
      </c>
      <c r="H10" s="10">
        <v>256</v>
      </c>
      <c r="I10" s="10">
        <v>3921</v>
      </c>
      <c r="J10" s="10">
        <v>2376</v>
      </c>
      <c r="K10" s="10">
        <v>1822</v>
      </c>
      <c r="L10" s="10">
        <v>463</v>
      </c>
    </row>
    <row r="11" spans="1:12">
      <c r="A11" s="9">
        <v>2008</v>
      </c>
      <c r="B11" s="10">
        <v>1</v>
      </c>
      <c r="C11" s="10">
        <v>2065</v>
      </c>
      <c r="D11" s="10">
        <v>1880</v>
      </c>
      <c r="E11" s="10">
        <v>454</v>
      </c>
      <c r="F11" s="10">
        <v>141</v>
      </c>
      <c r="G11" s="10">
        <v>1440</v>
      </c>
      <c r="H11" s="10">
        <v>250</v>
      </c>
      <c r="I11" s="10">
        <v>3450</v>
      </c>
      <c r="J11" s="10">
        <v>2240</v>
      </c>
      <c r="K11" s="10">
        <v>1931</v>
      </c>
      <c r="L11" s="10">
        <v>481</v>
      </c>
    </row>
    <row r="12" spans="1:12">
      <c r="A12" s="9">
        <v>2009</v>
      </c>
      <c r="B12" s="10">
        <v>1</v>
      </c>
      <c r="C12" s="10">
        <v>2195</v>
      </c>
      <c r="D12" s="10">
        <v>1457</v>
      </c>
      <c r="E12" s="10">
        <v>462</v>
      </c>
      <c r="F12" s="10">
        <v>140</v>
      </c>
      <c r="G12" s="10">
        <v>1488</v>
      </c>
      <c r="H12" s="10">
        <v>222</v>
      </c>
      <c r="I12" s="10">
        <v>2922</v>
      </c>
      <c r="J12" s="10">
        <v>2101</v>
      </c>
      <c r="K12" s="10">
        <v>1826</v>
      </c>
      <c r="L12" s="10">
        <v>520</v>
      </c>
    </row>
    <row r="13" spans="1:12">
      <c r="A13" s="9">
        <v>2010</v>
      </c>
      <c r="B13" s="10">
        <v>13</v>
      </c>
      <c r="C13" s="10">
        <v>2199</v>
      </c>
      <c r="D13" s="10">
        <v>1366</v>
      </c>
      <c r="E13" s="10">
        <v>457</v>
      </c>
      <c r="F13" s="10">
        <v>134</v>
      </c>
      <c r="G13" s="10">
        <v>1511</v>
      </c>
      <c r="H13" s="10">
        <v>223</v>
      </c>
      <c r="I13" s="10">
        <v>3195</v>
      </c>
      <c r="J13" s="10">
        <v>2318</v>
      </c>
      <c r="K13" s="10">
        <v>1766</v>
      </c>
      <c r="L13" s="10">
        <v>508</v>
      </c>
    </row>
    <row r="14" spans="1:12">
      <c r="A14" s="9">
        <v>2011</v>
      </c>
      <c r="B14" s="10">
        <v>8</v>
      </c>
      <c r="C14" s="10">
        <v>2260</v>
      </c>
      <c r="D14" s="10">
        <v>1306</v>
      </c>
      <c r="E14" s="10">
        <v>513</v>
      </c>
      <c r="F14" s="10">
        <v>100</v>
      </c>
      <c r="G14" s="10">
        <v>1486</v>
      </c>
      <c r="H14" s="10">
        <v>88</v>
      </c>
      <c r="I14" s="10">
        <v>2643</v>
      </c>
      <c r="J14" s="10">
        <v>2536</v>
      </c>
      <c r="K14" s="10">
        <v>1701</v>
      </c>
      <c r="L14" s="10">
        <v>502</v>
      </c>
    </row>
    <row r="15" spans="1:12">
      <c r="A15" s="9">
        <v>2012</v>
      </c>
      <c r="B15" s="10">
        <v>9</v>
      </c>
      <c r="C15" s="10">
        <v>2576</v>
      </c>
      <c r="D15" s="10">
        <v>1290</v>
      </c>
      <c r="E15" s="10">
        <v>552</v>
      </c>
      <c r="F15" s="10">
        <v>106</v>
      </c>
      <c r="G15" s="10">
        <v>1625</v>
      </c>
      <c r="H15" s="10">
        <v>62</v>
      </c>
      <c r="I15" s="10">
        <v>2563</v>
      </c>
      <c r="J15" s="10">
        <v>2950</v>
      </c>
      <c r="K15" s="10">
        <v>1786</v>
      </c>
      <c r="L15" s="10">
        <v>315</v>
      </c>
    </row>
    <row r="16" spans="1:12">
      <c r="A16" s="9">
        <v>2013</v>
      </c>
      <c r="B16" s="10">
        <v>4</v>
      </c>
      <c r="C16" s="10">
        <v>2627</v>
      </c>
      <c r="D16" s="10">
        <v>1381</v>
      </c>
      <c r="E16" s="10">
        <v>564</v>
      </c>
      <c r="F16" s="10">
        <v>128</v>
      </c>
      <c r="G16" s="10">
        <v>1764</v>
      </c>
      <c r="H16" s="10">
        <v>70</v>
      </c>
      <c r="I16" s="10">
        <v>2403</v>
      </c>
      <c r="J16" s="10">
        <v>2983</v>
      </c>
      <c r="K16" s="10">
        <v>1908</v>
      </c>
      <c r="L16" s="10">
        <v>358</v>
      </c>
    </row>
    <row r="17" spans="1:12">
      <c r="A17" s="9">
        <v>2014</v>
      </c>
      <c r="B17" s="10">
        <v>3</v>
      </c>
      <c r="C17" s="10">
        <v>2588</v>
      </c>
      <c r="D17" s="10">
        <v>1718</v>
      </c>
      <c r="E17" s="10">
        <v>632</v>
      </c>
      <c r="F17" s="10">
        <v>94</v>
      </c>
      <c r="G17" s="10">
        <v>1684</v>
      </c>
      <c r="H17" s="10">
        <v>103</v>
      </c>
      <c r="I17" s="10">
        <v>2347</v>
      </c>
      <c r="J17" s="10">
        <v>3231</v>
      </c>
      <c r="K17" s="10">
        <v>1802</v>
      </c>
      <c r="L17" s="10">
        <v>329</v>
      </c>
    </row>
    <row r="18" spans="1:12">
      <c r="A18" s="9">
        <v>2015</v>
      </c>
      <c r="B18" s="10">
        <v>10</v>
      </c>
      <c r="C18" s="10">
        <v>3028</v>
      </c>
      <c r="D18" s="10">
        <v>1942</v>
      </c>
      <c r="E18" s="10">
        <v>642</v>
      </c>
      <c r="F18" s="10">
        <v>90</v>
      </c>
      <c r="G18" s="10">
        <v>1971</v>
      </c>
      <c r="H18" s="10">
        <v>78</v>
      </c>
      <c r="I18" s="10">
        <v>2255</v>
      </c>
      <c r="J18" s="10">
        <v>3569</v>
      </c>
      <c r="K18" s="10">
        <v>1967</v>
      </c>
      <c r="L18" s="10">
        <v>289</v>
      </c>
    </row>
    <row r="19" spans="1:12">
      <c r="A19" s="9">
        <v>2016</v>
      </c>
      <c r="B19" s="10">
        <v>21</v>
      </c>
      <c r="C19" s="10">
        <v>2999</v>
      </c>
      <c r="D19" s="10">
        <v>1839</v>
      </c>
      <c r="E19" s="10">
        <v>701</v>
      </c>
      <c r="F19" s="10">
        <v>93</v>
      </c>
      <c r="G19" s="10">
        <v>1969</v>
      </c>
      <c r="H19" s="10">
        <v>114</v>
      </c>
      <c r="I19" s="10">
        <v>2255</v>
      </c>
      <c r="J19" s="10">
        <v>3798</v>
      </c>
      <c r="K19" s="10">
        <v>2035</v>
      </c>
      <c r="L19" s="10">
        <v>376</v>
      </c>
    </row>
    <row r="20" spans="1:12">
      <c r="A20" s="9">
        <v>2017</v>
      </c>
      <c r="B20" s="10">
        <v>32</v>
      </c>
      <c r="C20" s="10">
        <v>3105</v>
      </c>
      <c r="D20" s="10">
        <v>1796</v>
      </c>
      <c r="E20" s="10">
        <v>709</v>
      </c>
      <c r="F20" s="10">
        <v>84</v>
      </c>
      <c r="G20" s="10">
        <v>2149</v>
      </c>
      <c r="H20" s="10">
        <v>92</v>
      </c>
      <c r="I20" s="10">
        <v>2128</v>
      </c>
      <c r="J20" s="10">
        <v>3982</v>
      </c>
      <c r="K20" s="10">
        <v>1919</v>
      </c>
      <c r="L20" s="10">
        <v>412</v>
      </c>
    </row>
    <row r="21" spans="1:12">
      <c r="A21" s="9">
        <v>2018</v>
      </c>
      <c r="B21" s="10">
        <v>85</v>
      </c>
      <c r="C21" s="10">
        <v>3186</v>
      </c>
      <c r="D21" s="10">
        <v>2019</v>
      </c>
      <c r="E21" s="10">
        <v>839</v>
      </c>
      <c r="F21" s="10">
        <v>91</v>
      </c>
      <c r="G21" s="10">
        <v>2530</v>
      </c>
      <c r="H21" s="10">
        <v>98</v>
      </c>
      <c r="I21" s="10">
        <v>2330</v>
      </c>
      <c r="J21" s="10">
        <v>4397</v>
      </c>
      <c r="K21" s="10">
        <v>1924</v>
      </c>
      <c r="L21" s="10">
        <v>461</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88</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65</v>
      </c>
      <c r="C5" s="10">
        <v>1507</v>
      </c>
      <c r="D5" s="10">
        <v>691</v>
      </c>
      <c r="E5" s="10">
        <v>855</v>
      </c>
      <c r="F5" s="10">
        <v>362</v>
      </c>
      <c r="G5" s="10">
        <v>2196</v>
      </c>
      <c r="H5" s="10">
        <v>656</v>
      </c>
      <c r="I5" s="10">
        <v>1871</v>
      </c>
      <c r="J5" s="10">
        <v>2850</v>
      </c>
      <c r="K5" s="10">
        <v>1182</v>
      </c>
      <c r="L5" s="10">
        <v>610</v>
      </c>
    </row>
    <row r="6" spans="1:12">
      <c r="A6" s="9">
        <v>2003</v>
      </c>
      <c r="B6" s="10">
        <v>104</v>
      </c>
      <c r="C6" s="10">
        <v>1636</v>
      </c>
      <c r="D6" s="10">
        <v>713</v>
      </c>
      <c r="E6" s="10">
        <v>878</v>
      </c>
      <c r="F6" s="10">
        <v>392</v>
      </c>
      <c r="G6" s="10">
        <v>2145</v>
      </c>
      <c r="H6" s="10">
        <v>641</v>
      </c>
      <c r="I6" s="10">
        <v>1774</v>
      </c>
      <c r="J6" s="10">
        <v>2641</v>
      </c>
      <c r="K6" s="10">
        <v>1265</v>
      </c>
      <c r="L6" s="10">
        <v>579</v>
      </c>
    </row>
    <row r="7" spans="1:12">
      <c r="A7" s="9">
        <v>2004</v>
      </c>
      <c r="B7" s="10">
        <v>74</v>
      </c>
      <c r="C7" s="10">
        <v>1605</v>
      </c>
      <c r="D7" s="10">
        <v>741</v>
      </c>
      <c r="E7" s="10">
        <v>979</v>
      </c>
      <c r="F7" s="10">
        <v>377</v>
      </c>
      <c r="G7" s="10">
        <v>2136</v>
      </c>
      <c r="H7" s="10">
        <v>671</v>
      </c>
      <c r="I7" s="10">
        <v>1791</v>
      </c>
      <c r="J7" s="10">
        <v>2846</v>
      </c>
      <c r="K7" s="10">
        <v>1242</v>
      </c>
      <c r="L7" s="10">
        <v>547</v>
      </c>
    </row>
    <row r="8" spans="1:12">
      <c r="A8" s="9">
        <v>2005</v>
      </c>
      <c r="B8" s="10">
        <v>92</v>
      </c>
      <c r="C8" s="10">
        <v>1687</v>
      </c>
      <c r="D8" s="10">
        <v>804</v>
      </c>
      <c r="E8" s="10">
        <v>905</v>
      </c>
      <c r="F8" s="10">
        <v>318</v>
      </c>
      <c r="G8" s="10">
        <v>2348</v>
      </c>
      <c r="H8" s="10">
        <v>836</v>
      </c>
      <c r="I8" s="10">
        <v>1893</v>
      </c>
      <c r="J8" s="10">
        <v>2764</v>
      </c>
      <c r="K8" s="10">
        <v>1310</v>
      </c>
      <c r="L8" s="10">
        <v>512</v>
      </c>
    </row>
    <row r="9" spans="1:12">
      <c r="A9" s="9">
        <v>2006</v>
      </c>
      <c r="B9" s="10">
        <v>78</v>
      </c>
      <c r="C9" s="10">
        <v>1659</v>
      </c>
      <c r="D9" s="10">
        <v>786</v>
      </c>
      <c r="E9" s="10">
        <v>942</v>
      </c>
      <c r="F9" s="10">
        <v>382</v>
      </c>
      <c r="G9" s="10">
        <v>2260</v>
      </c>
      <c r="H9" s="10">
        <v>788</v>
      </c>
      <c r="I9" s="10">
        <v>1835</v>
      </c>
      <c r="J9" s="10">
        <v>2834</v>
      </c>
      <c r="K9" s="10">
        <v>1281</v>
      </c>
      <c r="L9" s="10">
        <v>537</v>
      </c>
    </row>
    <row r="10" spans="1:12">
      <c r="A10" s="9">
        <v>2007</v>
      </c>
      <c r="B10" s="10">
        <v>96</v>
      </c>
      <c r="C10" s="10">
        <v>1660</v>
      </c>
      <c r="D10" s="10">
        <v>741</v>
      </c>
      <c r="E10" s="10">
        <v>955</v>
      </c>
      <c r="F10" s="10">
        <v>364</v>
      </c>
      <c r="G10" s="10">
        <v>2284</v>
      </c>
      <c r="H10" s="10">
        <v>780</v>
      </c>
      <c r="I10" s="10">
        <v>1841</v>
      </c>
      <c r="J10" s="10">
        <v>2846</v>
      </c>
      <c r="K10" s="10">
        <v>1185</v>
      </c>
      <c r="L10" s="10">
        <v>509</v>
      </c>
    </row>
    <row r="11" spans="1:12">
      <c r="A11" s="9">
        <v>2008</v>
      </c>
      <c r="B11" s="10">
        <v>87</v>
      </c>
      <c r="C11" s="10">
        <v>1859</v>
      </c>
      <c r="D11" s="10">
        <v>754</v>
      </c>
      <c r="E11" s="10">
        <v>835</v>
      </c>
      <c r="F11" s="10">
        <v>406</v>
      </c>
      <c r="G11" s="10">
        <v>2550</v>
      </c>
      <c r="H11" s="10">
        <v>859</v>
      </c>
      <c r="I11" s="10">
        <v>1823</v>
      </c>
      <c r="J11" s="10">
        <v>3042</v>
      </c>
      <c r="K11" s="10">
        <v>1152</v>
      </c>
      <c r="L11" s="10">
        <v>543</v>
      </c>
    </row>
    <row r="12" spans="1:12">
      <c r="A12" s="9">
        <v>2009</v>
      </c>
      <c r="B12" s="10">
        <v>80</v>
      </c>
      <c r="C12" s="10">
        <v>1624</v>
      </c>
      <c r="D12" s="10">
        <v>632</v>
      </c>
      <c r="E12" s="10">
        <v>823</v>
      </c>
      <c r="F12" s="10">
        <v>408</v>
      </c>
      <c r="G12" s="10">
        <v>2573</v>
      </c>
      <c r="H12" s="10">
        <v>848</v>
      </c>
      <c r="I12" s="10">
        <v>1674</v>
      </c>
      <c r="J12" s="10">
        <v>2719</v>
      </c>
      <c r="K12" s="10">
        <v>1043</v>
      </c>
      <c r="L12" s="10">
        <v>481</v>
      </c>
    </row>
    <row r="13" spans="1:12">
      <c r="A13" s="9">
        <v>2010</v>
      </c>
      <c r="B13" s="10">
        <v>80</v>
      </c>
      <c r="C13" s="10">
        <v>1603</v>
      </c>
      <c r="D13" s="10">
        <v>562</v>
      </c>
      <c r="E13" s="10">
        <v>793</v>
      </c>
      <c r="F13" s="10">
        <v>500</v>
      </c>
      <c r="G13" s="10">
        <v>2614</v>
      </c>
      <c r="H13" s="10">
        <v>694</v>
      </c>
      <c r="I13" s="10">
        <v>1732</v>
      </c>
      <c r="J13" s="10">
        <v>2657</v>
      </c>
      <c r="K13" s="10">
        <v>1024</v>
      </c>
      <c r="L13" s="10">
        <v>454</v>
      </c>
    </row>
    <row r="14" spans="1:12">
      <c r="A14" s="9">
        <v>2011</v>
      </c>
      <c r="B14" s="10">
        <v>26</v>
      </c>
      <c r="C14" s="10">
        <v>1548</v>
      </c>
      <c r="D14" s="10">
        <v>578</v>
      </c>
      <c r="E14" s="10">
        <v>836</v>
      </c>
      <c r="F14" s="10">
        <v>469</v>
      </c>
      <c r="G14" s="10">
        <v>2715</v>
      </c>
      <c r="H14" s="10">
        <v>797</v>
      </c>
      <c r="I14" s="10">
        <v>1731</v>
      </c>
      <c r="J14" s="10">
        <v>2867</v>
      </c>
      <c r="K14" s="10">
        <v>966</v>
      </c>
      <c r="L14" s="10">
        <v>428</v>
      </c>
    </row>
    <row r="15" spans="1:12">
      <c r="A15" s="9">
        <v>2012</v>
      </c>
      <c r="B15" s="10">
        <v>19</v>
      </c>
      <c r="C15" s="10">
        <v>1630</v>
      </c>
      <c r="D15" s="10">
        <v>589</v>
      </c>
      <c r="E15" s="10">
        <v>860</v>
      </c>
      <c r="F15" s="10">
        <v>422</v>
      </c>
      <c r="G15" s="10">
        <v>2704</v>
      </c>
      <c r="H15" s="10">
        <v>848</v>
      </c>
      <c r="I15" s="10">
        <v>1687</v>
      </c>
      <c r="J15" s="10">
        <v>3189</v>
      </c>
      <c r="K15" s="10">
        <v>972</v>
      </c>
      <c r="L15" s="10">
        <v>421</v>
      </c>
    </row>
    <row r="16" spans="1:12">
      <c r="A16" s="9">
        <v>2013</v>
      </c>
      <c r="B16" s="10">
        <v>30</v>
      </c>
      <c r="C16" s="10">
        <v>1504</v>
      </c>
      <c r="D16" s="10">
        <v>650</v>
      </c>
      <c r="E16" s="10">
        <v>793</v>
      </c>
      <c r="F16" s="10">
        <v>447</v>
      </c>
      <c r="G16" s="10">
        <v>2742</v>
      </c>
      <c r="H16" s="10">
        <v>1114</v>
      </c>
      <c r="I16" s="10">
        <v>1680</v>
      </c>
      <c r="J16" s="10">
        <v>3280</v>
      </c>
      <c r="K16" s="10">
        <v>963</v>
      </c>
      <c r="L16" s="10">
        <v>374</v>
      </c>
    </row>
    <row r="17" spans="1:12">
      <c r="A17" s="9">
        <v>2014</v>
      </c>
      <c r="B17" s="10">
        <v>107</v>
      </c>
      <c r="C17" s="10">
        <v>1795</v>
      </c>
      <c r="D17" s="10">
        <v>733</v>
      </c>
      <c r="E17" s="10">
        <v>923</v>
      </c>
      <c r="F17" s="10">
        <v>468</v>
      </c>
      <c r="G17" s="10">
        <v>3082</v>
      </c>
      <c r="H17" s="10">
        <v>1258</v>
      </c>
      <c r="I17" s="10">
        <v>1861</v>
      </c>
      <c r="J17" s="10">
        <v>3535</v>
      </c>
      <c r="K17" s="10">
        <v>1149</v>
      </c>
      <c r="L17" s="10">
        <v>487</v>
      </c>
    </row>
    <row r="18" spans="1:12">
      <c r="A18" s="9">
        <v>2015</v>
      </c>
      <c r="B18" s="10">
        <v>76</v>
      </c>
      <c r="C18" s="10">
        <v>1799</v>
      </c>
      <c r="D18" s="10">
        <v>712</v>
      </c>
      <c r="E18" s="10">
        <v>914</v>
      </c>
      <c r="F18" s="10">
        <v>424</v>
      </c>
      <c r="G18" s="10">
        <v>2954</v>
      </c>
      <c r="H18" s="10">
        <v>1271</v>
      </c>
      <c r="I18" s="10">
        <v>1755</v>
      </c>
      <c r="J18" s="10">
        <v>3444</v>
      </c>
      <c r="K18" s="10">
        <v>1056</v>
      </c>
      <c r="L18" s="10">
        <v>441</v>
      </c>
    </row>
    <row r="19" spans="1:12">
      <c r="A19" s="9">
        <v>2016</v>
      </c>
      <c r="B19" s="10">
        <v>93</v>
      </c>
      <c r="C19" s="10">
        <v>1649</v>
      </c>
      <c r="D19" s="10">
        <v>748</v>
      </c>
      <c r="E19" s="10">
        <v>907</v>
      </c>
      <c r="F19" s="10">
        <v>357</v>
      </c>
      <c r="G19" s="10">
        <v>3051</v>
      </c>
      <c r="H19" s="10">
        <v>1309</v>
      </c>
      <c r="I19" s="10">
        <v>1779</v>
      </c>
      <c r="J19" s="10">
        <v>3563</v>
      </c>
      <c r="K19" s="10">
        <v>981</v>
      </c>
      <c r="L19" s="10">
        <v>461</v>
      </c>
    </row>
    <row r="20" spans="1:12">
      <c r="A20" s="9">
        <v>2017</v>
      </c>
      <c r="B20" s="10">
        <v>101</v>
      </c>
      <c r="C20" s="10">
        <v>1780</v>
      </c>
      <c r="D20" s="10">
        <v>704</v>
      </c>
      <c r="E20" s="10">
        <v>848</v>
      </c>
      <c r="F20" s="10">
        <v>332</v>
      </c>
      <c r="G20" s="10">
        <v>2946</v>
      </c>
      <c r="H20" s="10">
        <v>1594</v>
      </c>
      <c r="I20" s="10">
        <v>1829</v>
      </c>
      <c r="J20" s="10">
        <v>3554</v>
      </c>
      <c r="K20" s="10">
        <v>1069</v>
      </c>
      <c r="L20" s="10">
        <v>460</v>
      </c>
    </row>
    <row r="21" spans="1:12">
      <c r="A21" s="9">
        <v>2018</v>
      </c>
      <c r="B21" s="10">
        <v>88</v>
      </c>
      <c r="C21" s="10">
        <v>1806</v>
      </c>
      <c r="D21" s="10">
        <v>716</v>
      </c>
      <c r="E21" s="10">
        <v>868</v>
      </c>
      <c r="F21" s="10">
        <v>386</v>
      </c>
      <c r="G21" s="10">
        <v>3025</v>
      </c>
      <c r="H21" s="10">
        <v>1702</v>
      </c>
      <c r="I21" s="10">
        <v>1746</v>
      </c>
      <c r="J21" s="10">
        <v>3615</v>
      </c>
      <c r="K21" s="10">
        <v>940</v>
      </c>
      <c r="L21" s="10">
        <v>454</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89</v>
      </c>
    </row>
    <row r="2" spans="1:4">
      <c r="A2" s="7" t="s">
        <v>90</v>
      </c>
    </row>
    <row r="4" spans="1:4">
      <c r="A4" s="8" t="s">
        <v>2</v>
      </c>
      <c r="B4" s="8" t="s">
        <v>22</v>
      </c>
      <c r="C4" s="8" t="s">
        <v>23</v>
      </c>
      <c r="D4" s="8" t="s">
        <v>24</v>
      </c>
    </row>
    <row r="5" spans="1:4">
      <c r="A5" s="9">
        <v>2002</v>
      </c>
      <c r="B5" s="11">
        <v>1.416340040066196</v>
      </c>
      <c r="C5" s="11">
        <v>1.327605081794134</v>
      </c>
      <c r="D5" s="11">
        <v>1.276039231020916</v>
      </c>
    </row>
    <row r="6" spans="1:4">
      <c r="A6" s="9">
        <v>2003</v>
      </c>
      <c r="B6" s="11">
        <v>1.239662226865152</v>
      </c>
      <c r="C6" s="11">
        <v>1.266385326931498</v>
      </c>
      <c r="D6" s="11">
        <v>1.217682826324034</v>
      </c>
    </row>
    <row r="7" spans="1:4">
      <c r="A7" s="9">
        <v>2004</v>
      </c>
      <c r="B7" s="11">
        <v>1.235913043478261</v>
      </c>
      <c r="C7" s="11">
        <v>1.236370379527754</v>
      </c>
      <c r="D7" s="11">
        <v>1.196688257147092</v>
      </c>
    </row>
    <row r="8" spans="1:4">
      <c r="A8" s="9">
        <v>2005</v>
      </c>
      <c r="B8" s="11">
        <v>1.181975138121547</v>
      </c>
      <c r="C8" s="11">
        <v>1.248166950845416</v>
      </c>
      <c r="D8" s="11">
        <v>1.19956976330377</v>
      </c>
    </row>
    <row r="9" spans="1:4">
      <c r="A9" s="9">
        <v>2006</v>
      </c>
      <c r="B9" s="11">
        <v>1.208771325176633</v>
      </c>
      <c r="C9" s="11">
        <v>1.239772085029816</v>
      </c>
      <c r="D9" s="11">
        <v>1.206796500349742</v>
      </c>
    </row>
    <row r="10" spans="1:4">
      <c r="A10" s="9">
        <v>2007</v>
      </c>
      <c r="B10" s="11">
        <v>1.261501624764837</v>
      </c>
      <c r="C10" s="11">
        <v>1.267537296339843</v>
      </c>
      <c r="D10" s="11">
        <v>1.224940365109084</v>
      </c>
    </row>
    <row r="11" spans="1:4">
      <c r="A11" s="9">
        <v>2008</v>
      </c>
      <c r="B11" s="11">
        <v>1.224310241735714</v>
      </c>
      <c r="C11" s="11">
        <v>1.267433066676801</v>
      </c>
      <c r="D11" s="11">
        <v>1.226976769192383</v>
      </c>
    </row>
    <row r="12" spans="1:4">
      <c r="A12" s="9">
        <v>2009</v>
      </c>
      <c r="B12" s="11">
        <v>1.13868488471392</v>
      </c>
      <c r="C12" s="11">
        <v>1.211451290136745</v>
      </c>
      <c r="D12" s="11">
        <v>1.174240758781962</v>
      </c>
    </row>
    <row r="13" spans="1:4">
      <c r="A13" s="9">
        <v>2010</v>
      </c>
      <c r="B13" s="11">
        <v>1.187955570982298</v>
      </c>
      <c r="C13" s="11">
        <v>1.227302520584711</v>
      </c>
      <c r="D13" s="11">
        <v>1.212326880221986</v>
      </c>
    </row>
    <row r="14" spans="1:4">
      <c r="A14" s="9">
        <v>2011</v>
      </c>
      <c r="B14" s="11">
        <v>1.140291514836023</v>
      </c>
      <c r="C14" s="11">
        <v>1.272000185908881</v>
      </c>
      <c r="D14" s="11">
        <v>1.239101327453952</v>
      </c>
    </row>
    <row r="15" spans="1:4">
      <c r="A15" s="9">
        <v>2012</v>
      </c>
      <c r="B15" s="11">
        <v>1.202015813711009</v>
      </c>
      <c r="C15" s="11">
        <v>1.317637055788518</v>
      </c>
      <c r="D15" s="11">
        <v>1.257913036314456</v>
      </c>
    </row>
    <row r="16" spans="1:4">
      <c r="A16" s="9">
        <v>2013</v>
      </c>
      <c r="B16" s="11">
        <v>1.241361210742717</v>
      </c>
      <c r="C16" s="11">
        <v>1.365941874813838</v>
      </c>
      <c r="D16" s="11">
        <v>1.307381497002989</v>
      </c>
    </row>
    <row r="17" spans="1:4">
      <c r="A17" s="9">
        <v>2014</v>
      </c>
      <c r="B17" s="11">
        <v>1.271859956236324</v>
      </c>
      <c r="C17" s="11">
        <v>1.416946800308404</v>
      </c>
      <c r="D17" s="11">
        <v>1.345419749397037</v>
      </c>
    </row>
    <row r="18" spans="1:4">
      <c r="A18" s="9">
        <v>2015</v>
      </c>
      <c r="B18" s="11">
        <v>1.385793018983466</v>
      </c>
      <c r="C18" s="11">
        <v>1.489828601274257</v>
      </c>
      <c r="D18" s="11">
        <v>1.398581400197076</v>
      </c>
    </row>
    <row r="19" spans="1:4">
      <c r="A19" s="9">
        <v>2016</v>
      </c>
      <c r="B19" s="11">
        <v>1.422550052687039</v>
      </c>
      <c r="C19" s="11">
        <v>1.510171527373994</v>
      </c>
      <c r="D19" s="11">
        <v>1.426328979903639</v>
      </c>
    </row>
    <row r="20" spans="1:4">
      <c r="A20" s="9">
        <v>2017</v>
      </c>
      <c r="B20" s="11">
        <v>1.439550798385682</v>
      </c>
      <c r="C20" s="11">
        <v>1.520438957475994</v>
      </c>
      <c r="D20" s="11">
        <v>1.436357129441898</v>
      </c>
    </row>
    <row r="21" spans="1:4">
      <c r="A21" s="9">
        <v>2018</v>
      </c>
      <c r="B21" s="11">
        <v>1.573644090072724</v>
      </c>
      <c r="C21" s="11">
        <v>1.589135055187806</v>
      </c>
      <c r="D21" s="11">
        <v>1.47278936566835</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91</v>
      </c>
    </row>
    <row r="2" spans="1:4">
      <c r="A2" s="7" t="s">
        <v>95</v>
      </c>
    </row>
    <row r="4" spans="1:4">
      <c r="A4" s="8" t="s">
        <v>2</v>
      </c>
      <c r="B4" s="8" t="s">
        <v>92</v>
      </c>
      <c r="C4" s="8" t="s">
        <v>93</v>
      </c>
      <c r="D4" s="8" t="s">
        <v>94</v>
      </c>
    </row>
    <row r="5" spans="1:4">
      <c r="A5" s="9">
        <v>2002</v>
      </c>
      <c r="B5" s="11">
        <v>1.435544430538173</v>
      </c>
      <c r="C5" s="11">
        <v>1.865028609895658</v>
      </c>
      <c r="D5" s="11">
        <v>0.9735187909589408</v>
      </c>
    </row>
    <row r="6" spans="1:4">
      <c r="A6" s="9">
        <v>2003</v>
      </c>
      <c r="B6" s="11">
        <v>1.255577299412916</v>
      </c>
      <c r="C6" s="11">
        <v>1.544422827496758</v>
      </c>
      <c r="D6" s="11">
        <v>0.8793659699817646</v>
      </c>
    </row>
    <row r="7" spans="1:4">
      <c r="A7" s="9">
        <v>2004</v>
      </c>
      <c r="B7" s="11">
        <v>1.191222570532915</v>
      </c>
      <c r="C7" s="11">
        <v>1.649828178694158</v>
      </c>
      <c r="D7" s="11">
        <v>0.8443089969524314</v>
      </c>
    </row>
    <row r="8" spans="1:4">
      <c r="A8" s="9">
        <v>2005</v>
      </c>
      <c r="B8" s="11">
        <v>1.198901530011769</v>
      </c>
      <c r="C8" s="11">
        <v>1.484848484848485</v>
      </c>
      <c r="D8" s="11">
        <v>0.7772704211060375</v>
      </c>
    </row>
    <row r="9" spans="1:4">
      <c r="A9" s="9">
        <v>2006</v>
      </c>
      <c r="B9" s="11">
        <v>1.277849462365591</v>
      </c>
      <c r="C9" s="11">
        <v>1.454332552693208</v>
      </c>
      <c r="D9" s="11">
        <v>0.831804660386713</v>
      </c>
    </row>
    <row r="10" spans="1:4">
      <c r="A10" s="9">
        <v>2007</v>
      </c>
      <c r="B10" s="11">
        <v>1.213535098781001</v>
      </c>
      <c r="C10" s="11">
        <v>1.608408617095205</v>
      </c>
      <c r="D10" s="11">
        <v>0.904047976011994</v>
      </c>
    </row>
    <row r="11" spans="1:4">
      <c r="A11" s="9">
        <v>2008</v>
      </c>
      <c r="B11" s="11">
        <v>1.195616883116883</v>
      </c>
      <c r="C11" s="11">
        <v>1.579855122456019</v>
      </c>
      <c r="D11" s="11">
        <v>0.7964197964197964</v>
      </c>
    </row>
    <row r="12" spans="1:4">
      <c r="A12" s="9">
        <v>2009</v>
      </c>
      <c r="B12" s="11">
        <v>1.377176015473888</v>
      </c>
      <c r="C12" s="11">
        <v>1.645136778115502</v>
      </c>
      <c r="D12" s="11">
        <v>0.7502742230347349</v>
      </c>
    </row>
    <row r="13" spans="1:4">
      <c r="A13" s="9">
        <v>2010</v>
      </c>
      <c r="B13" s="11">
        <v>1.269527483124397</v>
      </c>
      <c r="C13" s="11">
        <v>1.755976916735367</v>
      </c>
      <c r="D13" s="11">
        <v>0.8275904054547668</v>
      </c>
    </row>
    <row r="14" spans="1:4">
      <c r="A14" s="9">
        <v>2011</v>
      </c>
      <c r="B14" s="11">
        <v>1.445108695652174</v>
      </c>
      <c r="C14" s="11">
        <v>1.73017170891251</v>
      </c>
      <c r="D14" s="11">
        <v>0.7206916426512968</v>
      </c>
    </row>
    <row r="15" spans="1:4">
      <c r="A15" s="9">
        <v>2012</v>
      </c>
      <c r="B15" s="11">
        <v>1.575254418853776</v>
      </c>
      <c r="C15" s="11">
        <v>1.798498122653317</v>
      </c>
      <c r="D15" s="11">
        <v>0.7251294480555249</v>
      </c>
    </row>
    <row r="16" spans="1:4">
      <c r="A16" s="9">
        <v>2013</v>
      </c>
      <c r="B16" s="11">
        <v>1.597130242825607</v>
      </c>
      <c r="C16" s="11">
        <v>2.040679481448368</v>
      </c>
      <c r="D16" s="11">
        <v>0.7064441645675903</v>
      </c>
    </row>
    <row r="17" spans="1:4">
      <c r="A17" s="9">
        <v>2014</v>
      </c>
      <c r="B17" s="11">
        <v>1.332413793103448</v>
      </c>
      <c r="C17" s="11">
        <v>1.675257731958763</v>
      </c>
      <c r="D17" s="11">
        <v>0.6741220138954982</v>
      </c>
    </row>
    <row r="18" spans="1:4">
      <c r="A18" s="9">
        <v>2015</v>
      </c>
      <c r="B18" s="11">
        <v>1.463843958135109</v>
      </c>
      <c r="C18" s="11">
        <v>1.870517928286852</v>
      </c>
      <c r="D18" s="11">
        <v>0.7884502638264608</v>
      </c>
    </row>
    <row r="19" spans="1:4">
      <c r="A19" s="9">
        <v>2016</v>
      </c>
      <c r="B19" s="11">
        <v>1.62406015037594</v>
      </c>
      <c r="C19" s="11">
        <v>1.826827242524917</v>
      </c>
      <c r="D19" s="11">
        <v>0.8258374106134738</v>
      </c>
    </row>
    <row r="20" spans="1:4">
      <c r="A20" s="9">
        <v>2017</v>
      </c>
      <c r="B20" s="11">
        <v>1.44853683148335</v>
      </c>
      <c r="C20" s="11">
        <v>1.850973751058425</v>
      </c>
      <c r="D20" s="11">
        <v>0.8429136392899844</v>
      </c>
    </row>
    <row r="21" spans="1:4">
      <c r="A21" s="9">
        <v>2018</v>
      </c>
      <c r="B21" s="11">
        <v>1.533477321814255</v>
      </c>
      <c r="C21" s="11">
        <v>2.050266903914591</v>
      </c>
      <c r="D21" s="11">
        <v>0.9346434287746754</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dimension ref="A1:D49"/>
  <sheetViews>
    <sheetView workbookViewId="0"/>
  </sheetViews>
  <sheetFormatPr defaultRowHeight="15"/>
  <cols>
    <col min="1" max="1" width="22.28515625" customWidth="1"/>
    <col min="2" max="4" width="11.7109375" customWidth="1"/>
  </cols>
  <sheetData>
    <row r="1" spans="1:4">
      <c r="A1" s="6" t="s">
        <v>96</v>
      </c>
    </row>
    <row r="2" spans="1:4">
      <c r="A2" s="7" t="s">
        <v>98</v>
      </c>
    </row>
    <row r="4" spans="1:4">
      <c r="A4" s="8" t="s">
        <v>97</v>
      </c>
      <c r="B4" s="8" t="s">
        <v>22</v>
      </c>
      <c r="C4" s="8" t="s">
        <v>23</v>
      </c>
      <c r="D4" s="8" t="s">
        <v>24</v>
      </c>
    </row>
    <row r="5" spans="1:4">
      <c r="A5" s="12">
        <v>40179</v>
      </c>
      <c r="B5" s="13">
        <v>0.09</v>
      </c>
      <c r="C5" s="13">
        <v>0.09313725490196079</v>
      </c>
      <c r="D5" s="13">
        <v>0.1112332938589071</v>
      </c>
    </row>
    <row r="6" spans="1:4">
      <c r="A6" s="12">
        <v>40269</v>
      </c>
      <c r="B6" s="13">
        <v>0.08500000000000001</v>
      </c>
      <c r="C6" s="13">
        <v>0.08717948717948718</v>
      </c>
      <c r="D6" s="13">
        <v>0.1046485515382888</v>
      </c>
    </row>
    <row r="7" spans="1:4">
      <c r="A7" s="12">
        <v>40360</v>
      </c>
      <c r="B7" s="13">
        <v>0.08699999999999999</v>
      </c>
      <c r="C7" s="13">
        <v>0.08862115127175368</v>
      </c>
      <c r="D7" s="13">
        <v>0.1069315771849537</v>
      </c>
    </row>
    <row r="8" spans="1:4">
      <c r="A8" s="12">
        <v>40452</v>
      </c>
      <c r="B8" s="13">
        <v>0.081</v>
      </c>
      <c r="C8" s="13">
        <v>0.08337845154304277</v>
      </c>
      <c r="D8" s="13">
        <v>0.1008132361189007</v>
      </c>
    </row>
    <row r="9" spans="1:4">
      <c r="A9" s="12">
        <v>40544</v>
      </c>
      <c r="B9" s="13">
        <v>0.081</v>
      </c>
      <c r="C9" s="13">
        <v>0.08292682926829269</v>
      </c>
      <c r="D9" s="13">
        <v>0.1033821871476888</v>
      </c>
    </row>
    <row r="10" spans="1:4">
      <c r="A10" s="12">
        <v>40634</v>
      </c>
      <c r="B10" s="13">
        <v>0.07400000000000001</v>
      </c>
      <c r="C10" s="13">
        <v>0.07654986522911052</v>
      </c>
      <c r="D10" s="13">
        <v>0.09477326431866771</v>
      </c>
    </row>
    <row r="11" spans="1:4">
      <c r="A11" s="12">
        <v>40725</v>
      </c>
      <c r="B11" s="13">
        <v>0.079</v>
      </c>
      <c r="C11" s="13">
        <v>0.08112407211028633</v>
      </c>
      <c r="D11" s="13">
        <v>0.09972560215083566</v>
      </c>
    </row>
    <row r="12" spans="1:4">
      <c r="A12" s="12">
        <v>40817</v>
      </c>
      <c r="B12" s="13">
        <v>0.073</v>
      </c>
      <c r="C12" s="13">
        <v>0.07639800472564978</v>
      </c>
      <c r="D12" s="13">
        <v>0.09256098232476186</v>
      </c>
    </row>
    <row r="13" spans="1:4">
      <c r="A13" s="12">
        <v>40909</v>
      </c>
      <c r="B13" s="13">
        <v>0.07099999999999999</v>
      </c>
      <c r="C13" s="13">
        <v>0.07261684710852918</v>
      </c>
      <c r="D13" s="13">
        <v>0.09024559456084362</v>
      </c>
    </row>
    <row r="14" spans="1:4">
      <c r="A14" s="12">
        <v>41000</v>
      </c>
      <c r="B14" s="13">
        <v>0.063</v>
      </c>
      <c r="C14" s="13">
        <v>0.06496217062353248</v>
      </c>
      <c r="D14" s="13">
        <v>0.0812999143338768</v>
      </c>
    </row>
    <row r="15" spans="1:4">
      <c r="A15" s="12">
        <v>41091</v>
      </c>
      <c r="B15" s="13">
        <v>0.06900000000000001</v>
      </c>
      <c r="C15" s="13">
        <v>0.07053411704574496</v>
      </c>
      <c r="D15" s="13">
        <v>0.08724322270766058</v>
      </c>
    </row>
    <row r="16" spans="1:4">
      <c r="A16" s="12">
        <v>41183</v>
      </c>
      <c r="B16" s="13">
        <v>0.06</v>
      </c>
      <c r="C16" s="13">
        <v>0.06229257084503446</v>
      </c>
      <c r="D16" s="13">
        <v>0.07621290881524799</v>
      </c>
    </row>
    <row r="17" spans="1:4">
      <c r="A17" s="12">
        <v>41275</v>
      </c>
      <c r="B17" s="13">
        <v>0.06</v>
      </c>
      <c r="C17" s="13">
        <v>0.06272493573264781</v>
      </c>
      <c r="D17" s="13">
        <v>0.07833563891827379</v>
      </c>
    </row>
    <row r="18" spans="1:4">
      <c r="A18" s="12">
        <v>41365</v>
      </c>
      <c r="B18" s="13">
        <v>0.05</v>
      </c>
      <c r="C18" s="13">
        <v>0.05223880597014925</v>
      </c>
      <c r="D18" s="13">
        <v>0.0655688622754491</v>
      </c>
    </row>
    <row r="19" spans="1:4">
      <c r="A19" s="12">
        <v>41456</v>
      </c>
      <c r="B19" s="13">
        <v>0.05599999999999999</v>
      </c>
      <c r="C19" s="13">
        <v>0.0576194086429113</v>
      </c>
      <c r="D19" s="13">
        <v>0.07085833690527218</v>
      </c>
    </row>
    <row r="20" spans="1:4">
      <c r="A20" s="12">
        <v>41548</v>
      </c>
      <c r="B20" s="13">
        <v>0.051</v>
      </c>
      <c r="C20" s="13">
        <v>0.05259126882818484</v>
      </c>
      <c r="D20" s="13">
        <v>0.06453180689059293</v>
      </c>
    </row>
    <row r="21" spans="1:4">
      <c r="A21" s="12">
        <v>41640</v>
      </c>
      <c r="B21" s="13">
        <v>0.047</v>
      </c>
      <c r="C21" s="13">
        <v>0.04826009652019304</v>
      </c>
      <c r="D21" s="13">
        <v>0.06122448979591837</v>
      </c>
    </row>
    <row r="22" spans="1:4">
      <c r="A22" s="12">
        <v>41730</v>
      </c>
      <c r="B22" s="13">
        <v>0.04</v>
      </c>
      <c r="C22" s="13">
        <v>0.0407491774234371</v>
      </c>
      <c r="D22" s="13">
        <v>0.05209178979271527</v>
      </c>
    </row>
    <row r="23" spans="1:4">
      <c r="A23" s="12">
        <v>41821</v>
      </c>
      <c r="B23" s="13">
        <v>0.046</v>
      </c>
      <c r="C23" s="13">
        <v>0.0466897233201581</v>
      </c>
      <c r="D23" s="13">
        <v>0.0584305408271474</v>
      </c>
    </row>
    <row r="24" spans="1:4">
      <c r="A24" s="12">
        <v>41913</v>
      </c>
      <c r="B24" s="13">
        <v>0.039</v>
      </c>
      <c r="C24" s="13">
        <v>0.04055050380928975</v>
      </c>
      <c r="D24" s="13">
        <v>0.05022336179323835</v>
      </c>
    </row>
    <row r="25" spans="1:4">
      <c r="A25" s="12">
        <v>42005</v>
      </c>
      <c r="B25" s="13">
        <v>0.039</v>
      </c>
      <c r="C25" s="13">
        <v>0.03988109982660391</v>
      </c>
      <c r="D25" s="13">
        <v>0.05054869320892753</v>
      </c>
    </row>
    <row r="26" spans="1:4">
      <c r="A26" s="12">
        <v>42095</v>
      </c>
      <c r="B26" s="13">
        <v>0.033</v>
      </c>
      <c r="C26" s="13">
        <v>0.03457643862682144</v>
      </c>
      <c r="D26" s="13">
        <v>0.04309319233311302</v>
      </c>
    </row>
    <row r="27" spans="1:4">
      <c r="A27" s="12">
        <v>42186</v>
      </c>
      <c r="B27" s="13">
        <v>0.036</v>
      </c>
      <c r="C27" s="13">
        <v>0.0368753032508491</v>
      </c>
      <c r="D27" s="13">
        <v>0.04668247062807721</v>
      </c>
    </row>
    <row r="28" spans="1:4">
      <c r="A28" s="12">
        <v>42278</v>
      </c>
      <c r="B28" s="13">
        <v>0.032</v>
      </c>
      <c r="C28" s="13">
        <v>0.03227371997088085</v>
      </c>
      <c r="D28" s="13">
        <v>0.0413307240704501</v>
      </c>
    </row>
    <row r="29" spans="1:4">
      <c r="A29" s="12">
        <v>42370</v>
      </c>
      <c r="B29" s="13">
        <v>0.032</v>
      </c>
      <c r="C29" s="13">
        <v>0.03166869671132765</v>
      </c>
      <c r="D29" s="13">
        <v>0.04112418300653595</v>
      </c>
    </row>
    <row r="30" spans="1:4">
      <c r="A30" s="12">
        <v>42461</v>
      </c>
      <c r="B30" s="13">
        <v>0.03</v>
      </c>
      <c r="C30" s="13">
        <v>0.02964763061968408</v>
      </c>
      <c r="D30" s="13">
        <v>0.0383632380554976</v>
      </c>
    </row>
    <row r="31" spans="1:4">
      <c r="A31" s="12">
        <v>42552</v>
      </c>
      <c r="B31" s="13">
        <v>0.032</v>
      </c>
      <c r="C31" s="13">
        <v>0.03342884431709647</v>
      </c>
      <c r="D31" s="13">
        <v>0.04246191785044568</v>
      </c>
    </row>
    <row r="32" spans="1:4">
      <c r="A32" s="12">
        <v>42644</v>
      </c>
      <c r="B32" s="13">
        <v>0.03</v>
      </c>
      <c r="C32" s="13">
        <v>0.0311675857108607</v>
      </c>
      <c r="D32" s="13">
        <v>0.039036951203811</v>
      </c>
    </row>
    <row r="33" spans="1:4">
      <c r="A33" s="12">
        <v>42736</v>
      </c>
      <c r="B33" s="13">
        <v>0.029</v>
      </c>
      <c r="C33" s="13">
        <v>0.0318334131163236</v>
      </c>
      <c r="D33" s="13">
        <v>0.04007923237208345</v>
      </c>
    </row>
    <row r="34" spans="1:4">
      <c r="A34" s="12">
        <v>42826</v>
      </c>
      <c r="B34" s="13">
        <v>0.025</v>
      </c>
      <c r="C34" s="13">
        <v>0.02593659942363112</v>
      </c>
      <c r="D34" s="13">
        <v>0.03294408785090094</v>
      </c>
    </row>
    <row r="35" spans="1:4">
      <c r="A35" s="12">
        <v>42917</v>
      </c>
      <c r="B35" s="13">
        <v>0.03</v>
      </c>
      <c r="C35" s="13">
        <v>0.0311614730878187</v>
      </c>
      <c r="D35" s="13">
        <v>0.03751902587519026</v>
      </c>
    </row>
    <row r="36" spans="1:4">
      <c r="A36" s="12">
        <v>43009</v>
      </c>
      <c r="B36" s="13">
        <v>0.025</v>
      </c>
      <c r="C36" s="13">
        <v>0.0254822576804001</v>
      </c>
      <c r="D36" s="13">
        <v>0.03075938020233064</v>
      </c>
    </row>
    <row r="37" spans="1:4">
      <c r="A37" s="12">
        <v>43101</v>
      </c>
      <c r="B37" s="13">
        <v>0.025</v>
      </c>
      <c r="C37" s="13">
        <v>0.02572733830247656</v>
      </c>
      <c r="D37" s="13">
        <v>0.03195241896032339</v>
      </c>
    </row>
    <row r="38" spans="1:4">
      <c r="A38" s="12">
        <v>43191</v>
      </c>
      <c r="B38" s="13">
        <v>0.021</v>
      </c>
      <c r="C38" s="13">
        <v>0.02128677349916288</v>
      </c>
      <c r="D38" s="13">
        <v>0.02631713948596932</v>
      </c>
    </row>
    <row r="39" spans="1:4">
      <c r="A39" s="12">
        <v>43282</v>
      </c>
      <c r="B39" s="13">
        <v>0.024</v>
      </c>
      <c r="C39" s="13">
        <v>0.02368112543962485</v>
      </c>
      <c r="D39" s="13">
        <v>0.02962458714671104</v>
      </c>
    </row>
    <row r="40" spans="1:4">
      <c r="A40" s="12">
        <v>43374</v>
      </c>
      <c r="B40" s="13">
        <v>0.023</v>
      </c>
      <c r="C40" s="13">
        <v>0.02180539273153576</v>
      </c>
      <c r="D40" s="13">
        <v>0.02693807281381336</v>
      </c>
    </row>
    <row r="41" spans="1:4">
      <c r="A41" s="12">
        <v>43466</v>
      </c>
      <c r="B41" s="13">
        <v>0.025</v>
      </c>
      <c r="C41" s="13">
        <v>0.02538190364277321</v>
      </c>
      <c r="D41" s="13">
        <v>0.03181460117398928</v>
      </c>
    </row>
    <row r="42" spans="1:4">
      <c r="A42" s="12">
        <v>43556</v>
      </c>
      <c r="B42" s="13">
        <v>0.018</v>
      </c>
      <c r="C42" s="13">
        <v>0.01833137485311398</v>
      </c>
      <c r="D42" s="13">
        <v>0.02415582423762174</v>
      </c>
    </row>
    <row r="43" spans="1:4">
      <c r="A43" s="12">
        <v>43647</v>
      </c>
      <c r="B43" s="13">
        <v>0.022</v>
      </c>
      <c r="C43" s="13">
        <v>0.02283737024221453</v>
      </c>
      <c r="D43" s="13">
        <v>0.02930531818638786</v>
      </c>
    </row>
    <row r="44" spans="1:4">
      <c r="A44" s="12">
        <v>43739</v>
      </c>
      <c r="B44" s="13">
        <v>0.02</v>
      </c>
      <c r="C44" s="13">
        <v>0.02012025901942646</v>
      </c>
      <c r="D44" s="13">
        <v>0.02573937619864742</v>
      </c>
    </row>
    <row r="45" spans="1:4">
      <c r="A45" s="12">
        <v>43831</v>
      </c>
      <c r="B45" s="13">
        <v>0.021</v>
      </c>
      <c r="C45" s="13">
        <v>0.02208788653801442</v>
      </c>
      <c r="D45" s="13">
        <v>0.02842062525375558</v>
      </c>
    </row>
    <row r="46" spans="1:4">
      <c r="A46" s="12">
        <v>43922</v>
      </c>
      <c r="B46" s="13">
        <v>0.08400000000000001</v>
      </c>
      <c r="C46" s="13">
        <v>0.1206640237859267</v>
      </c>
      <c r="D46" s="13">
        <v>0.136655562958028</v>
      </c>
    </row>
    <row r="47" spans="1:4">
      <c r="A47" s="12">
        <v>44013</v>
      </c>
      <c r="B47" s="13">
        <v>0.067</v>
      </c>
      <c r="C47" s="13">
        <v>0.09710896960711639</v>
      </c>
      <c r="D47" s="13">
        <v>0.1077992521986413</v>
      </c>
    </row>
    <row r="48" spans="1:4">
      <c r="A48" s="12">
        <v>44105</v>
      </c>
      <c r="B48" s="13">
        <v>0.05</v>
      </c>
      <c r="C48" s="13">
        <v>0.06785097458672588</v>
      </c>
      <c r="D48" s="13">
        <v>0.07535255735634604</v>
      </c>
    </row>
    <row r="49" spans="1:4">
      <c r="A49" s="12">
        <v>44197</v>
      </c>
      <c r="B49" s="13">
        <v>0.049</v>
      </c>
      <c r="C49" s="13">
        <v>0.0585868745285391</v>
      </c>
      <c r="D49" s="13">
        <v>0.06647391106470699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99</v>
      </c>
    </row>
    <row r="2" spans="1:3">
      <c r="A2" s="7" t="s">
        <v>102</v>
      </c>
    </row>
    <row r="4" spans="1:3">
      <c r="A4" s="8" t="s">
        <v>21</v>
      </c>
      <c r="B4" s="8" t="s">
        <v>100</v>
      </c>
      <c r="C4" s="8" t="s">
        <v>101</v>
      </c>
    </row>
    <row r="5" spans="1:3">
      <c r="A5" s="9" t="s">
        <v>22</v>
      </c>
      <c r="B5" s="10">
        <v>8120</v>
      </c>
      <c r="C5" s="10">
        <v>3103</v>
      </c>
    </row>
    <row r="6" spans="1:3">
      <c r="A6" s="9" t="s">
        <v>23</v>
      </c>
      <c r="B6" s="10">
        <v>158543</v>
      </c>
      <c r="C6" s="10">
        <v>105000</v>
      </c>
    </row>
    <row r="7" spans="1:3">
      <c r="A7" s="9" t="s">
        <v>24</v>
      </c>
      <c r="B7" s="10">
        <v>1531955</v>
      </c>
      <c r="C7" s="10">
        <v>1199479</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103</v>
      </c>
    </row>
    <row r="2" spans="1:4">
      <c r="A2" s="7" t="s">
        <v>102</v>
      </c>
    </row>
    <row r="4" spans="1:4">
      <c r="A4" s="8" t="s">
        <v>104</v>
      </c>
      <c r="B4" s="8" t="s">
        <v>17</v>
      </c>
      <c r="C4" s="8" t="s">
        <v>18</v>
      </c>
      <c r="D4" s="8" t="s">
        <v>19</v>
      </c>
    </row>
    <row r="5" spans="1:4">
      <c r="A5" s="9" t="s">
        <v>100</v>
      </c>
      <c r="B5" s="10">
        <v>8331</v>
      </c>
      <c r="C5" s="10">
        <v>8282</v>
      </c>
      <c r="D5" s="10">
        <v>8120</v>
      </c>
    </row>
    <row r="6" spans="1:4">
      <c r="A6" s="9" t="s">
        <v>101</v>
      </c>
      <c r="B6" s="10">
        <v>3124</v>
      </c>
      <c r="C6" s="10">
        <v>3242</v>
      </c>
      <c r="D6" s="10">
        <v>3103</v>
      </c>
    </row>
    <row r="7" spans="1:4">
      <c r="A7" s="9" t="s">
        <v>1</v>
      </c>
      <c r="B7" s="10">
        <f>SUBTOTAL(109,[2000])</f>
        <v>0</v>
      </c>
      <c r="C7" s="10">
        <f>SUBTOTAL(109,[2010])</f>
        <v>0</v>
      </c>
      <c r="D7" s="10">
        <f>SUBTOTAL(109,[2019])</f>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383</v>
      </c>
    </row>
    <row r="6" spans="1:1">
      <c r="A6" s="5" t="s">
        <v>613</v>
      </c>
    </row>
    <row r="8" spans="1:1">
      <c r="A8" s="1" t="s">
        <v>610</v>
      </c>
    </row>
    <row r="18" spans="1:1">
      <c r="A18" s="1" t="s">
        <v>611</v>
      </c>
    </row>
    <row r="35" spans="1:1">
      <c r="A35" s="1" t="s">
        <v>612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C14"/>
  <sheetViews>
    <sheetView workbookViewId="0"/>
  </sheetViews>
  <sheetFormatPr defaultRowHeight="15"/>
  <cols>
    <col min="1" max="1" width="22.28515625" customWidth="1"/>
    <col min="2" max="3" width="11.7109375" customWidth="1"/>
  </cols>
  <sheetData>
    <row r="1" spans="1:3">
      <c r="A1" s="6" t="s">
        <v>105</v>
      </c>
    </row>
    <row r="2" spans="1:3">
      <c r="A2" s="7" t="s">
        <v>102</v>
      </c>
    </row>
    <row r="4" spans="1:3">
      <c r="A4" s="8" t="s">
        <v>26</v>
      </c>
      <c r="B4" s="8" t="s">
        <v>100</v>
      </c>
      <c r="C4" s="8" t="s">
        <v>101</v>
      </c>
    </row>
    <row r="5" spans="1:3">
      <c r="A5" s="9" t="s">
        <v>106</v>
      </c>
      <c r="B5" s="10">
        <v>9</v>
      </c>
      <c r="C5" s="10">
        <v>105</v>
      </c>
    </row>
    <row r="6" spans="1:3">
      <c r="A6" s="9" t="s">
        <v>107</v>
      </c>
      <c r="B6" s="10">
        <v>435</v>
      </c>
      <c r="C6" s="10">
        <v>635</v>
      </c>
    </row>
    <row r="7" spans="1:3">
      <c r="A7" s="9" t="s">
        <v>108</v>
      </c>
      <c r="B7" s="10">
        <v>1559</v>
      </c>
      <c r="C7" s="10">
        <v>708</v>
      </c>
    </row>
    <row r="8" spans="1:3">
      <c r="A8" s="9" t="s">
        <v>109</v>
      </c>
      <c r="B8" s="10">
        <v>1874</v>
      </c>
      <c r="C8" s="10">
        <v>598</v>
      </c>
    </row>
    <row r="9" spans="1:3">
      <c r="A9" s="9" t="s">
        <v>110</v>
      </c>
      <c r="B9" s="10">
        <v>1109</v>
      </c>
      <c r="C9" s="10">
        <v>421</v>
      </c>
    </row>
    <row r="10" spans="1:3">
      <c r="A10" s="9" t="s">
        <v>111</v>
      </c>
      <c r="B10" s="10">
        <v>845</v>
      </c>
      <c r="C10" s="10">
        <v>177</v>
      </c>
    </row>
    <row r="11" spans="1:3">
      <c r="A11" s="9" t="s">
        <v>112</v>
      </c>
      <c r="B11" s="10">
        <v>1284</v>
      </c>
      <c r="C11" s="10">
        <v>227</v>
      </c>
    </row>
    <row r="12" spans="1:3">
      <c r="A12" s="9" t="s">
        <v>113</v>
      </c>
      <c r="B12" s="10">
        <v>694</v>
      </c>
      <c r="C12" s="10">
        <v>143</v>
      </c>
    </row>
    <row r="13" spans="1:3">
      <c r="A13" s="9" t="s">
        <v>114</v>
      </c>
      <c r="B13" s="10">
        <v>311</v>
      </c>
      <c r="C13" s="10">
        <v>89</v>
      </c>
    </row>
    <row r="14" spans="1:3">
      <c r="A14" s="9" t="s">
        <v>1</v>
      </c>
      <c r="B14" s="10">
        <f>SUBTOTAL(109,[Owner Occupied])</f>
        <v>0</v>
      </c>
      <c r="C14" s="10">
        <f>SUBTOTAL(109,[Renter Occupied])</f>
        <v>0</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25.7109375" customWidth="1"/>
    <col min="2" max="3" width="11.7109375" customWidth="1"/>
  </cols>
  <sheetData>
    <row r="1" spans="1:3">
      <c r="A1" s="6" t="s">
        <v>115</v>
      </c>
    </row>
    <row r="2" spans="1:3">
      <c r="A2" s="7" t="s">
        <v>102</v>
      </c>
    </row>
    <row r="4" spans="1:3">
      <c r="A4" s="8" t="s">
        <v>116</v>
      </c>
      <c r="B4" s="8" t="s">
        <v>100</v>
      </c>
      <c r="C4" s="8" t="s">
        <v>101</v>
      </c>
    </row>
    <row r="5" spans="1:3">
      <c r="A5" s="9" t="s">
        <v>117</v>
      </c>
      <c r="B5" s="10">
        <v>1878</v>
      </c>
      <c r="C5" s="10">
        <v>50</v>
      </c>
    </row>
    <row r="6" spans="1:3">
      <c r="A6" s="9" t="s">
        <v>118</v>
      </c>
      <c r="B6" s="10">
        <v>1698</v>
      </c>
      <c r="C6" s="10">
        <v>175</v>
      </c>
    </row>
    <row r="7" spans="1:3">
      <c r="A7" s="9" t="s">
        <v>119</v>
      </c>
      <c r="B7" s="10">
        <v>2128</v>
      </c>
      <c r="C7" s="10">
        <v>707</v>
      </c>
    </row>
    <row r="8" spans="1:3">
      <c r="A8" s="9" t="s">
        <v>120</v>
      </c>
      <c r="B8" s="10">
        <v>1593</v>
      </c>
      <c r="C8" s="10">
        <v>1012</v>
      </c>
    </row>
    <row r="9" spans="1:3">
      <c r="A9" s="9" t="s">
        <v>121</v>
      </c>
      <c r="B9" s="10">
        <v>518</v>
      </c>
      <c r="C9" s="10">
        <v>710</v>
      </c>
    </row>
    <row r="10" spans="1:3">
      <c r="A10" s="9" t="s">
        <v>122</v>
      </c>
      <c r="B10" s="10">
        <v>305</v>
      </c>
      <c r="C10" s="10">
        <v>449</v>
      </c>
    </row>
    <row r="11" spans="1:3">
      <c r="A11" s="9" t="s">
        <v>1</v>
      </c>
      <c r="B11" s="10">
        <f>SUBTOTAL(109,[Owner Occupied])</f>
        <v>0</v>
      </c>
      <c r="C11" s="10">
        <f>SUBTOTAL(109,[Renter Occupied])</f>
        <v>0</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60.7109375" customWidth="1"/>
    <col min="2" max="3" width="11.7109375" customWidth="1"/>
  </cols>
  <sheetData>
    <row r="1" spans="1:3">
      <c r="A1" s="6" t="s">
        <v>123</v>
      </c>
    </row>
    <row r="2" spans="1:3">
      <c r="A2" s="7" t="s">
        <v>102</v>
      </c>
    </row>
    <row r="4" spans="1:3">
      <c r="A4" s="8" t="s">
        <v>124</v>
      </c>
      <c r="B4" s="8" t="s">
        <v>100</v>
      </c>
      <c r="C4" s="8" t="s">
        <v>101</v>
      </c>
    </row>
    <row r="5" spans="1:3">
      <c r="A5" s="9" t="s">
        <v>125</v>
      </c>
      <c r="B5" s="10">
        <v>18</v>
      </c>
      <c r="C5" s="10">
        <v>0</v>
      </c>
    </row>
    <row r="6" spans="1:3">
      <c r="A6" s="9" t="s">
        <v>126</v>
      </c>
      <c r="B6" s="10">
        <v>1225</v>
      </c>
      <c r="C6" s="10">
        <v>442</v>
      </c>
    </row>
    <row r="7" spans="1:3">
      <c r="A7" s="9" t="s">
        <v>127</v>
      </c>
      <c r="B7" s="10">
        <v>39</v>
      </c>
      <c r="C7" s="10">
        <v>57</v>
      </c>
    </row>
    <row r="8" spans="1:3">
      <c r="A8" s="9" t="s">
        <v>16</v>
      </c>
      <c r="B8" s="10">
        <v>482</v>
      </c>
      <c r="C8" s="10">
        <v>271</v>
      </c>
    </row>
    <row r="9" spans="1:3">
      <c r="A9" s="9" t="s">
        <v>128</v>
      </c>
      <c r="B9" s="10">
        <v>319</v>
      </c>
      <c r="C9" s="10">
        <v>239</v>
      </c>
    </row>
    <row r="10" spans="1:3">
      <c r="A10" s="9" t="s">
        <v>129</v>
      </c>
      <c r="B10" s="10">
        <v>6519</v>
      </c>
      <c r="C10" s="10">
        <v>2365</v>
      </c>
    </row>
    <row r="11" spans="1:3">
      <c r="A11" s="9" t="s">
        <v>14</v>
      </c>
      <c r="B11" s="10">
        <v>6151</v>
      </c>
      <c r="C11" s="10">
        <v>2217</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130</v>
      </c>
    </row>
    <row r="2" spans="1:3">
      <c r="A2" s="7" t="s">
        <v>102</v>
      </c>
    </row>
    <row r="4" spans="1:3">
      <c r="A4" s="8" t="s">
        <v>80</v>
      </c>
      <c r="B4" s="8" t="s">
        <v>100</v>
      </c>
      <c r="C4" s="8" t="s">
        <v>101</v>
      </c>
    </row>
    <row r="5" spans="1:3">
      <c r="A5" s="9" t="s">
        <v>131</v>
      </c>
      <c r="B5" s="10">
        <v>505</v>
      </c>
      <c r="C5" s="10">
        <v>394</v>
      </c>
    </row>
    <row r="6" spans="1:3">
      <c r="A6" s="9" t="s">
        <v>132</v>
      </c>
      <c r="B6" s="10">
        <v>470</v>
      </c>
      <c r="C6" s="10">
        <v>430</v>
      </c>
    </row>
    <row r="7" spans="1:3">
      <c r="A7" s="9" t="s">
        <v>133</v>
      </c>
      <c r="B7" s="10">
        <v>605</v>
      </c>
      <c r="C7" s="10">
        <v>645</v>
      </c>
    </row>
    <row r="8" spans="1:3">
      <c r="A8" s="9" t="s">
        <v>134</v>
      </c>
      <c r="B8" s="10">
        <v>500</v>
      </c>
      <c r="C8" s="10">
        <v>405</v>
      </c>
    </row>
    <row r="9" spans="1:3">
      <c r="A9" s="9" t="s">
        <v>135</v>
      </c>
      <c r="B9" s="10">
        <v>6024</v>
      </c>
      <c r="C9" s="10">
        <v>1375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8.7109375" customWidth="1"/>
    <col min="2" max="3" width="11.7109375" customWidth="1"/>
  </cols>
  <sheetData>
    <row r="1" spans="1:3">
      <c r="A1" s="6" t="s">
        <v>136</v>
      </c>
    </row>
    <row r="2" spans="1:3">
      <c r="A2" s="7" t="s">
        <v>102</v>
      </c>
    </row>
    <row r="4" spans="1:3">
      <c r="A4" s="8" t="s">
        <v>137</v>
      </c>
      <c r="B4" s="8" t="s">
        <v>100</v>
      </c>
      <c r="C4" s="8" t="s">
        <v>101</v>
      </c>
    </row>
    <row r="5" spans="1:3">
      <c r="A5" s="9" t="s">
        <v>138</v>
      </c>
      <c r="B5" s="10">
        <v>6937</v>
      </c>
      <c r="C5" s="10">
        <v>874</v>
      </c>
    </row>
    <row r="6" spans="1:3">
      <c r="A6" s="9" t="s">
        <v>139</v>
      </c>
      <c r="B6" s="10">
        <v>284</v>
      </c>
      <c r="C6" s="10">
        <v>120</v>
      </c>
    </row>
    <row r="7" spans="1:3">
      <c r="A7" s="9" t="s">
        <v>140</v>
      </c>
      <c r="B7" s="10">
        <v>899</v>
      </c>
      <c r="C7" s="10">
        <v>2100</v>
      </c>
    </row>
    <row r="8" spans="1:3">
      <c r="A8" s="9" t="s">
        <v>141</v>
      </c>
      <c r="B8" s="10">
        <v>0</v>
      </c>
      <c r="C8" s="10">
        <v>9</v>
      </c>
    </row>
    <row r="9" spans="1:3">
      <c r="A9" s="9" t="s">
        <v>142</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143</v>
      </c>
    </row>
    <row r="2" spans="1:6">
      <c r="A2" s="7" t="s">
        <v>149</v>
      </c>
    </row>
    <row r="4" spans="1:6">
      <c r="A4" s="8" t="s">
        <v>21</v>
      </c>
      <c r="B4" s="8" t="s">
        <v>144</v>
      </c>
      <c r="C4" s="8" t="s">
        <v>145</v>
      </c>
      <c r="D4" s="8" t="s">
        <v>146</v>
      </c>
      <c r="E4" s="8" t="s">
        <v>147</v>
      </c>
      <c r="F4" s="8" t="s">
        <v>148</v>
      </c>
    </row>
    <row r="5" spans="1:6">
      <c r="A5" s="9" t="s">
        <v>22</v>
      </c>
      <c r="B5" s="10">
        <v>887</v>
      </c>
      <c r="C5" s="10">
        <v>294</v>
      </c>
      <c r="D5" s="10">
        <v>6853</v>
      </c>
      <c r="E5" s="10">
        <v>748</v>
      </c>
      <c r="F5" s="10">
        <v>2441</v>
      </c>
    </row>
    <row r="6" spans="1:6">
      <c r="A6" s="9" t="s">
        <v>23</v>
      </c>
      <c r="B6" s="10">
        <v>26569</v>
      </c>
      <c r="C6" s="10">
        <v>12715</v>
      </c>
      <c r="D6" s="10">
        <v>145344</v>
      </c>
      <c r="E6" s="10">
        <v>20158</v>
      </c>
      <c r="F6" s="10">
        <v>58757</v>
      </c>
    </row>
    <row r="7" spans="1:6">
      <c r="A7" s="9" t="s">
        <v>24</v>
      </c>
      <c r="B7" s="10">
        <v>283770</v>
      </c>
      <c r="C7" s="10">
        <v>131105</v>
      </c>
      <c r="D7" s="10">
        <v>1399714</v>
      </c>
      <c r="E7" s="10">
        <v>242258</v>
      </c>
      <c r="F7" s="10">
        <v>674587</v>
      </c>
    </row>
  </sheetData>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150</v>
      </c>
    </row>
    <row r="2" spans="1:3">
      <c r="A2" s="7" t="s">
        <v>149</v>
      </c>
    </row>
    <row r="4" spans="1:3">
      <c r="A4" s="8" t="s">
        <v>21</v>
      </c>
      <c r="B4" s="8" t="s">
        <v>151</v>
      </c>
      <c r="C4" s="8" t="s">
        <v>152</v>
      </c>
    </row>
    <row r="5" spans="1:3">
      <c r="A5" s="9" t="s">
        <v>22</v>
      </c>
      <c r="B5" s="10">
        <v>4234</v>
      </c>
      <c r="C5" s="10">
        <v>6989</v>
      </c>
    </row>
    <row r="6" spans="1:3">
      <c r="A6" s="9" t="s">
        <v>23</v>
      </c>
      <c r="B6" s="10">
        <v>86818</v>
      </c>
      <c r="C6" s="10">
        <v>176725</v>
      </c>
    </row>
    <row r="7" spans="1:3">
      <c r="A7" s="9" t="s">
        <v>24</v>
      </c>
      <c r="B7" s="10">
        <v>873704</v>
      </c>
      <c r="C7" s="10">
        <v>1857730</v>
      </c>
    </row>
  </sheetData>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43.7109375" customWidth="1"/>
    <col min="2" max="3" width="11.7109375" customWidth="1"/>
  </cols>
  <sheetData>
    <row r="1" spans="1:3">
      <c r="A1" s="6" t="s">
        <v>153</v>
      </c>
    </row>
    <row r="2" spans="1:3">
      <c r="A2" s="7" t="s">
        <v>149</v>
      </c>
    </row>
    <row r="4" spans="1:3">
      <c r="A4" s="8" t="s">
        <v>154</v>
      </c>
      <c r="B4" s="8" t="s">
        <v>100</v>
      </c>
      <c r="C4" s="8" t="s">
        <v>101</v>
      </c>
    </row>
    <row r="5" spans="1:3">
      <c r="A5" s="9" t="s">
        <v>155</v>
      </c>
      <c r="B5" s="10">
        <v>0</v>
      </c>
      <c r="C5" s="10">
        <v>0</v>
      </c>
    </row>
    <row r="6" spans="1:3">
      <c r="A6" s="9" t="s">
        <v>156</v>
      </c>
      <c r="B6" s="10">
        <v>0</v>
      </c>
      <c r="C6" s="10">
        <v>0</v>
      </c>
    </row>
    <row r="7" spans="1:3">
      <c r="A7" s="9" t="s">
        <v>157</v>
      </c>
      <c r="B7" s="10">
        <v>2092.005317516679</v>
      </c>
      <c r="C7" s="10">
        <v>1958.646848638214</v>
      </c>
    </row>
    <row r="8" spans="1:3">
      <c r="A8" s="9" t="s">
        <v>158</v>
      </c>
      <c r="B8" s="10">
        <v>6077.227199772692</v>
      </c>
      <c r="C8" s="10">
        <v>1103.952085700775</v>
      </c>
    </row>
    <row r="9" spans="1:3">
      <c r="A9" s="9" t="s">
        <v>53</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8.7109375" customWidth="1"/>
    <col min="2" max="3" width="11.7109375" customWidth="1"/>
  </cols>
  <sheetData>
    <row r="1" spans="1:3">
      <c r="A1" s="6" t="s">
        <v>159</v>
      </c>
    </row>
    <row r="2" spans="1:3">
      <c r="A2" s="7" t="s">
        <v>165</v>
      </c>
    </row>
    <row r="4" spans="1:3">
      <c r="A4" s="8" t="s">
        <v>137</v>
      </c>
      <c r="B4" s="8" t="s">
        <v>18</v>
      </c>
      <c r="C4" s="8" t="s">
        <v>160</v>
      </c>
    </row>
    <row r="5" spans="1:3">
      <c r="A5" s="9" t="s">
        <v>161</v>
      </c>
      <c r="B5" s="10">
        <v>527</v>
      </c>
      <c r="C5" s="10">
        <v>540</v>
      </c>
    </row>
    <row r="6" spans="1:3">
      <c r="A6" s="9" t="s">
        <v>162</v>
      </c>
      <c r="B6" s="10">
        <v>8311</v>
      </c>
      <c r="C6" s="10">
        <v>8394</v>
      </c>
    </row>
    <row r="7" spans="1:3">
      <c r="A7" s="9" t="s">
        <v>163</v>
      </c>
      <c r="B7" s="10">
        <v>559</v>
      </c>
      <c r="C7" s="10">
        <v>577</v>
      </c>
    </row>
    <row r="8" spans="1:3">
      <c r="A8" s="9" t="s">
        <v>164</v>
      </c>
      <c r="B8" s="10">
        <v>2589</v>
      </c>
      <c r="C8" s="10">
        <v>2842</v>
      </c>
    </row>
    <row r="9" spans="1:3">
      <c r="A9" s="9" t="s">
        <v>141</v>
      </c>
      <c r="B9" s="10">
        <v>32</v>
      </c>
      <c r="C9" s="10">
        <v>32</v>
      </c>
    </row>
    <row r="10" spans="1:3">
      <c r="A10" s="9" t="s">
        <v>1</v>
      </c>
      <c r="B10" s="10">
        <f>SUBTOTAL(109,[2010])</f>
        <v>0</v>
      </c>
      <c r="C10" s="10">
        <f>SUBTOTAL(109,[2020])</f>
        <v>0</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166</v>
      </c>
    </row>
    <row r="2" spans="1:3">
      <c r="A2" s="7" t="s">
        <v>165</v>
      </c>
    </row>
    <row r="4" spans="1:3">
      <c r="A4" s="8" t="s">
        <v>21</v>
      </c>
      <c r="B4" s="8" t="s">
        <v>167</v>
      </c>
      <c r="C4" s="8" t="s">
        <v>168</v>
      </c>
    </row>
    <row r="5" spans="1:3">
      <c r="A5" s="9" t="s">
        <v>22</v>
      </c>
      <c r="B5" s="10">
        <v>11223</v>
      </c>
      <c r="C5" s="10">
        <v>466</v>
      </c>
    </row>
    <row r="6" spans="1:3">
      <c r="A6" s="9" t="s">
        <v>23</v>
      </c>
      <c r="B6" s="10">
        <v>263543</v>
      </c>
      <c r="C6" s="10">
        <v>14230</v>
      </c>
    </row>
    <row r="7" spans="1:3">
      <c r="A7" s="9" t="s">
        <v>24</v>
      </c>
      <c r="B7" s="10">
        <v>2731434</v>
      </c>
      <c r="C7" s="10">
        <v>172660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G35"/>
  <sheetViews>
    <sheetView workbookViewId="0"/>
  </sheetViews>
  <sheetFormatPr defaultRowHeight="15"/>
  <cols>
    <col min="1" max="1" width="22.28515625" customWidth="1"/>
    <col min="2" max="7" width="11.7109375" customWidth="1"/>
  </cols>
  <sheetData>
    <row r="1" spans="1:7">
      <c r="A1" s="6" t="s">
        <v>0</v>
      </c>
    </row>
    <row r="2" spans="1:7">
      <c r="A2" s="7" t="s">
        <v>9</v>
      </c>
    </row>
    <row r="4" spans="1:7">
      <c r="A4" s="8" t="s">
        <v>2</v>
      </c>
      <c r="B4" s="8" t="s">
        <v>3</v>
      </c>
      <c r="C4" s="8" t="s">
        <v>4</v>
      </c>
      <c r="D4" s="8" t="s">
        <v>5</v>
      </c>
      <c r="E4" s="8" t="s">
        <v>6</v>
      </c>
      <c r="F4" s="8" t="s">
        <v>7</v>
      </c>
      <c r="G4" s="8" t="s">
        <v>8</v>
      </c>
    </row>
    <row r="5" spans="1:7">
      <c r="A5" s="9">
        <v>1990</v>
      </c>
      <c r="B5" s="10">
        <v>100</v>
      </c>
      <c r="C5" s="10">
        <v>100</v>
      </c>
      <c r="D5" s="10">
        <v>100</v>
      </c>
      <c r="E5" s="10">
        <v>26382</v>
      </c>
      <c r="F5" s="10">
        <v>649623</v>
      </c>
      <c r="G5" s="10">
        <v>6020147</v>
      </c>
    </row>
    <row r="6" spans="1:7">
      <c r="A6" s="9">
        <v>1991</v>
      </c>
      <c r="B6" s="10">
        <v>100.2994465923736</v>
      </c>
      <c r="C6" s="10">
        <v>101.0319831656207</v>
      </c>
      <c r="D6" s="10">
        <v>101.3615448260649</v>
      </c>
      <c r="E6" s="10">
        <v>26461</v>
      </c>
      <c r="F6" s="10">
        <v>656327</v>
      </c>
      <c r="G6" s="10">
        <v>6102114</v>
      </c>
    </row>
    <row r="7" spans="1:7">
      <c r="A7" s="9">
        <v>1992</v>
      </c>
      <c r="B7" s="10">
        <v>101.1939959062997</v>
      </c>
      <c r="C7" s="10">
        <v>102.2528451117033</v>
      </c>
      <c r="D7" s="10">
        <v>102.6860141455018</v>
      </c>
      <c r="E7" s="10">
        <v>26697</v>
      </c>
      <c r="F7" s="10">
        <v>664258</v>
      </c>
      <c r="G7" s="10">
        <v>6181849</v>
      </c>
    </row>
    <row r="8" spans="1:7">
      <c r="A8" s="9">
        <v>1993</v>
      </c>
      <c r="B8" s="10">
        <v>102.3955727389887</v>
      </c>
      <c r="C8" s="10">
        <v>103.4784790563142</v>
      </c>
      <c r="D8" s="10">
        <v>104.1597987557447</v>
      </c>
      <c r="E8" s="10">
        <v>27014</v>
      </c>
      <c r="F8" s="10">
        <v>672220</v>
      </c>
      <c r="G8" s="10">
        <v>6270573</v>
      </c>
    </row>
    <row r="9" spans="1:7">
      <c r="A9" s="9">
        <v>1994</v>
      </c>
      <c r="B9" s="10">
        <v>103.2560078841634</v>
      </c>
      <c r="C9" s="10">
        <v>104.5329367956492</v>
      </c>
      <c r="D9" s="10">
        <v>105.3707658633585</v>
      </c>
      <c r="E9" s="10">
        <v>27241</v>
      </c>
      <c r="F9" s="10">
        <v>679070</v>
      </c>
      <c r="G9" s="10">
        <v>6343475</v>
      </c>
    </row>
    <row r="10" spans="1:7">
      <c r="A10" s="9">
        <v>1995</v>
      </c>
      <c r="B10" s="10">
        <v>104.8025168675612</v>
      </c>
      <c r="C10" s="10">
        <v>105.5002670779822</v>
      </c>
      <c r="D10" s="10">
        <v>106.0100525784503</v>
      </c>
      <c r="E10" s="10">
        <v>27649</v>
      </c>
      <c r="F10" s="10">
        <v>685354</v>
      </c>
      <c r="G10" s="10">
        <v>6381961</v>
      </c>
    </row>
    <row r="11" spans="1:7">
      <c r="A11" s="9">
        <v>1996</v>
      </c>
      <c r="B11" s="10">
        <v>105.7539231294064</v>
      </c>
      <c r="C11" s="10">
        <v>106.8027148053563</v>
      </c>
      <c r="D11" s="10">
        <v>107.2138936142257</v>
      </c>
      <c r="E11" s="10">
        <v>27900</v>
      </c>
      <c r="F11" s="10">
        <v>693815</v>
      </c>
      <c r="G11" s="10">
        <v>6454434</v>
      </c>
    </row>
    <row r="12" spans="1:7">
      <c r="A12" s="9">
        <v>1997</v>
      </c>
      <c r="B12" s="10">
        <v>106.9934045940414</v>
      </c>
      <c r="C12" s="10">
        <v>108.4989293790398</v>
      </c>
      <c r="D12" s="10">
        <v>109.0827018011354</v>
      </c>
      <c r="E12" s="10">
        <v>28227</v>
      </c>
      <c r="F12" s="10">
        <v>704834</v>
      </c>
      <c r="G12" s="10">
        <v>6566939</v>
      </c>
    </row>
    <row r="13" spans="1:7">
      <c r="A13" s="9">
        <v>1998</v>
      </c>
      <c r="B13" s="10">
        <v>108.3807141232659</v>
      </c>
      <c r="C13" s="10">
        <v>110.3021290810208</v>
      </c>
      <c r="D13" s="10">
        <v>111.1442627563746</v>
      </c>
      <c r="E13" s="10">
        <v>28593</v>
      </c>
      <c r="F13" s="10">
        <v>716548</v>
      </c>
      <c r="G13" s="10">
        <v>6691048</v>
      </c>
    </row>
    <row r="14" spans="1:7">
      <c r="A14" s="9">
        <v>1999</v>
      </c>
      <c r="B14" s="10">
        <v>109.2259874156622</v>
      </c>
      <c r="C14" s="10">
        <v>111.5057502582267</v>
      </c>
      <c r="D14" s="10">
        <v>112.8420452191616</v>
      </c>
      <c r="E14" s="10">
        <v>28816</v>
      </c>
      <c r="F14" s="10">
        <v>724367</v>
      </c>
      <c r="G14" s="10">
        <v>6793257</v>
      </c>
    </row>
    <row r="15" spans="1:7">
      <c r="A15" s="9">
        <v>2000</v>
      </c>
      <c r="B15" s="10">
        <v>105.0640588279888</v>
      </c>
      <c r="C15" s="10">
        <v>108.8574450104137</v>
      </c>
      <c r="D15" s="10">
        <v>112.6940587995609</v>
      </c>
      <c r="E15" s="10">
        <v>27718</v>
      </c>
      <c r="F15" s="10">
        <v>707163</v>
      </c>
      <c r="G15" s="10">
        <v>6784348</v>
      </c>
    </row>
    <row r="16" spans="1:7">
      <c r="A16" s="9">
        <v>2001</v>
      </c>
      <c r="B16" s="10">
        <v>105.3900386627246</v>
      </c>
      <c r="C16" s="10">
        <v>109.6428236069228</v>
      </c>
      <c r="D16" s="10">
        <v>114.1408174916659</v>
      </c>
      <c r="E16" s="10">
        <v>27804</v>
      </c>
      <c r="F16" s="10">
        <v>712265</v>
      </c>
      <c r="G16" s="10">
        <v>6871445</v>
      </c>
    </row>
    <row r="17" spans="1:7">
      <c r="A17" s="9">
        <v>2002</v>
      </c>
      <c r="B17" s="10">
        <v>105.2156773557729</v>
      </c>
      <c r="C17" s="10">
        <v>109.974862343236</v>
      </c>
      <c r="D17" s="10">
        <v>115.3158220222862</v>
      </c>
      <c r="E17" s="10">
        <v>27758</v>
      </c>
      <c r="F17" s="10">
        <v>714422</v>
      </c>
      <c r="G17" s="10">
        <v>6942182</v>
      </c>
    </row>
    <row r="18" spans="1:7">
      <c r="A18" s="9">
        <v>2003</v>
      </c>
      <c r="B18" s="10">
        <v>104.9541353953453</v>
      </c>
      <c r="C18" s="10">
        <v>110.1922191794318</v>
      </c>
      <c r="D18" s="10">
        <v>116.0870656480647</v>
      </c>
      <c r="E18" s="10">
        <v>27689</v>
      </c>
      <c r="F18" s="10">
        <v>715834</v>
      </c>
      <c r="G18" s="10">
        <v>6988612</v>
      </c>
    </row>
    <row r="19" spans="1:7">
      <c r="A19" s="9">
        <v>2004</v>
      </c>
      <c r="B19" s="10">
        <v>104.9806686377075</v>
      </c>
      <c r="C19" s="10">
        <v>110.4525240023829</v>
      </c>
      <c r="D19" s="10">
        <v>116.7923806511701</v>
      </c>
      <c r="E19" s="10">
        <v>27696</v>
      </c>
      <c r="F19" s="10">
        <v>717525</v>
      </c>
      <c r="G19" s="10">
        <v>7031073</v>
      </c>
    </row>
    <row r="20" spans="1:7">
      <c r="A20" s="9">
        <v>2005</v>
      </c>
      <c r="B20" s="10">
        <v>105.6856947919036</v>
      </c>
      <c r="C20" s="10">
        <v>110.8095002793928</v>
      </c>
      <c r="D20" s="10">
        <v>117.5039745707206</v>
      </c>
      <c r="E20" s="10">
        <v>27882</v>
      </c>
      <c r="F20" s="10">
        <v>719844</v>
      </c>
      <c r="G20" s="10">
        <v>7073912</v>
      </c>
    </row>
    <row r="21" spans="1:7">
      <c r="A21" s="9">
        <v>2006</v>
      </c>
      <c r="B21" s="10">
        <v>106.1784550072019</v>
      </c>
      <c r="C21" s="10">
        <v>111.2465229833303</v>
      </c>
      <c r="D21" s="10">
        <v>118.3293364763352</v>
      </c>
      <c r="E21" s="10">
        <v>28012</v>
      </c>
      <c r="F21" s="10">
        <v>722683</v>
      </c>
      <c r="G21" s="10">
        <v>7123600</v>
      </c>
    </row>
    <row r="22" spans="1:7">
      <c r="A22" s="9">
        <v>2007</v>
      </c>
      <c r="B22" s="10">
        <v>106.9517094989008</v>
      </c>
      <c r="C22" s="10">
        <v>112.021741841037</v>
      </c>
      <c r="D22" s="10">
        <v>119.5065170335542</v>
      </c>
      <c r="E22" s="10">
        <v>28216</v>
      </c>
      <c r="F22" s="10">
        <v>727719</v>
      </c>
      <c r="G22" s="10">
        <v>7194468</v>
      </c>
    </row>
    <row r="23" spans="1:7">
      <c r="A23" s="9">
        <v>2008</v>
      </c>
      <c r="B23" s="10">
        <v>108.1874005003411</v>
      </c>
      <c r="C23" s="10">
        <v>113.3725252954406</v>
      </c>
      <c r="D23" s="10">
        <v>121.0650171831352</v>
      </c>
      <c r="E23" s="10">
        <v>28542</v>
      </c>
      <c r="F23" s="10">
        <v>736494</v>
      </c>
      <c r="G23" s="10">
        <v>7288292</v>
      </c>
    </row>
    <row r="24" spans="1:7">
      <c r="A24" s="9">
        <v>2009</v>
      </c>
      <c r="B24" s="10">
        <v>109.275263437192</v>
      </c>
      <c r="C24" s="10">
        <v>114.7825738928579</v>
      </c>
      <c r="D24" s="10">
        <v>122.5581036476352</v>
      </c>
      <c r="E24" s="10">
        <v>28829</v>
      </c>
      <c r="F24" s="10">
        <v>745654</v>
      </c>
      <c r="G24" s="10">
        <v>7378178</v>
      </c>
    </row>
    <row r="25" spans="1:7">
      <c r="A25" s="9">
        <v>2010</v>
      </c>
      <c r="B25" s="10">
        <v>107.6718975058752</v>
      </c>
      <c r="C25" s="10">
        <v>110.5950682164886</v>
      </c>
      <c r="D25" s="10">
        <v>118.7801394218447</v>
      </c>
      <c r="E25" s="10">
        <v>28406</v>
      </c>
      <c r="F25" s="10">
        <v>718451</v>
      </c>
      <c r="G25" s="10">
        <v>7150739</v>
      </c>
    </row>
    <row r="26" spans="1:7">
      <c r="A26" s="9">
        <v>2011</v>
      </c>
      <c r="B26" s="10">
        <v>108.6991130316125</v>
      </c>
      <c r="C26" s="10">
        <v>111.8770425308217</v>
      </c>
      <c r="D26" s="10">
        <v>120.0497761931727</v>
      </c>
      <c r="E26" s="10">
        <v>28677</v>
      </c>
      <c r="F26" s="10">
        <v>726779</v>
      </c>
      <c r="G26" s="10">
        <v>7227173</v>
      </c>
    </row>
    <row r="27" spans="1:7">
      <c r="A27" s="9">
        <v>2012</v>
      </c>
      <c r="B27" s="10">
        <v>109.8589947691608</v>
      </c>
      <c r="C27" s="10">
        <v>113.4507244971314</v>
      </c>
      <c r="D27" s="10">
        <v>121.5912501804358</v>
      </c>
      <c r="E27" s="10">
        <v>28983</v>
      </c>
      <c r="F27" s="10">
        <v>737002</v>
      </c>
      <c r="G27" s="10">
        <v>7319972</v>
      </c>
    </row>
    <row r="28" spans="1:7">
      <c r="A28" s="9">
        <v>2013</v>
      </c>
      <c r="B28" s="10">
        <v>110.7232203775301</v>
      </c>
      <c r="C28" s="10">
        <v>115.0744354802709</v>
      </c>
      <c r="D28" s="10">
        <v>123.277803681538</v>
      </c>
      <c r="E28" s="10">
        <v>29211</v>
      </c>
      <c r="F28" s="10">
        <v>747550</v>
      </c>
      <c r="G28" s="10">
        <v>7421505</v>
      </c>
    </row>
    <row r="29" spans="1:7">
      <c r="A29" s="9">
        <v>2014</v>
      </c>
      <c r="B29" s="10">
        <v>111.2766280039421</v>
      </c>
      <c r="C29" s="10">
        <v>116.1033399371636</v>
      </c>
      <c r="D29" s="10">
        <v>124.6786166517196</v>
      </c>
      <c r="E29" s="10">
        <v>29357</v>
      </c>
      <c r="F29" s="10">
        <v>754234</v>
      </c>
      <c r="G29" s="10">
        <v>7505836</v>
      </c>
    </row>
    <row r="30" spans="1:7">
      <c r="A30" s="9">
        <v>2015</v>
      </c>
      <c r="B30" s="10">
        <v>112.0347206428626</v>
      </c>
      <c r="C30" s="10">
        <v>117.2600108062676</v>
      </c>
      <c r="D30" s="10">
        <v>126.1712380112977</v>
      </c>
      <c r="E30" s="10">
        <v>29557</v>
      </c>
      <c r="F30" s="10">
        <v>761748</v>
      </c>
      <c r="G30" s="10">
        <v>7595694</v>
      </c>
    </row>
    <row r="31" spans="1:7">
      <c r="A31" s="9">
        <v>2016</v>
      </c>
      <c r="B31" s="10">
        <v>112.1105299067546</v>
      </c>
      <c r="C31" s="10">
        <v>118.2102542551603</v>
      </c>
      <c r="D31" s="10">
        <v>127.4267721369594</v>
      </c>
      <c r="E31" s="10">
        <v>29577</v>
      </c>
      <c r="F31" s="10">
        <v>767921</v>
      </c>
      <c r="G31" s="10">
        <v>7671279</v>
      </c>
    </row>
    <row r="32" spans="1:7">
      <c r="A32" s="9">
        <v>2017</v>
      </c>
      <c r="B32" s="10">
        <v>112.1939200970359</v>
      </c>
      <c r="C32" s="10">
        <v>118.6511253450078</v>
      </c>
      <c r="D32" s="10">
        <v>128.2863856978908</v>
      </c>
      <c r="E32" s="10">
        <v>29599</v>
      </c>
      <c r="F32" s="10">
        <v>770785</v>
      </c>
      <c r="G32" s="10">
        <v>7723029</v>
      </c>
    </row>
    <row r="33" spans="1:7">
      <c r="A33" s="9">
        <v>2018</v>
      </c>
      <c r="B33" s="10">
        <v>112.3872337199606</v>
      </c>
      <c r="C33" s="10">
        <v>118.9896293696498</v>
      </c>
      <c r="D33" s="10">
        <v>128.813532294145</v>
      </c>
      <c r="E33" s="10">
        <v>29650</v>
      </c>
      <c r="F33" s="10">
        <v>772984</v>
      </c>
      <c r="G33" s="10">
        <v>7754764</v>
      </c>
    </row>
    <row r="34" spans="1:7">
      <c r="A34" s="9">
        <v>2019</v>
      </c>
      <c r="B34" s="10">
        <v>112.3948146463498</v>
      </c>
      <c r="C34" s="10">
        <v>119.1815868588397</v>
      </c>
      <c r="D34" s="10">
        <v>129.1243884908458</v>
      </c>
      <c r="E34" s="10">
        <v>29652</v>
      </c>
      <c r="F34" s="10">
        <v>774231</v>
      </c>
      <c r="G34" s="10">
        <v>7773478</v>
      </c>
    </row>
    <row r="35" spans="1:7">
      <c r="A35" s="9">
        <v>2020</v>
      </c>
      <c r="B35" s="10">
        <v>114.2635130012888</v>
      </c>
      <c r="C35" s="10">
        <v>119.0296525831136</v>
      </c>
      <c r="D35" s="10">
        <v>129.4077536644869</v>
      </c>
      <c r="E35" s="10">
        <v>30145</v>
      </c>
      <c r="F35" s="10">
        <v>773244</v>
      </c>
      <c r="G35" s="10">
        <v>7790537</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169</v>
      </c>
    </row>
    <row r="2" spans="1:7">
      <c r="A2" s="7" t="s">
        <v>176</v>
      </c>
    </row>
    <row r="4" spans="1:7">
      <c r="A4" s="8" t="s">
        <v>21</v>
      </c>
      <c r="B4" s="8" t="s">
        <v>170</v>
      </c>
      <c r="C4" s="8" t="s">
        <v>171</v>
      </c>
      <c r="D4" s="8" t="s">
        <v>172</v>
      </c>
      <c r="E4" s="8" t="s">
        <v>173</v>
      </c>
      <c r="F4" s="8" t="s">
        <v>174</v>
      </c>
      <c r="G4" s="8" t="s">
        <v>175</v>
      </c>
    </row>
    <row r="5" spans="1:7">
      <c r="A5" s="9" t="s">
        <v>22</v>
      </c>
      <c r="B5" s="10">
        <v>147</v>
      </c>
      <c r="C5" s="10">
        <v>10</v>
      </c>
      <c r="D5" s="10">
        <v>50</v>
      </c>
      <c r="E5" s="10">
        <v>224</v>
      </c>
      <c r="F5" s="10">
        <v>0</v>
      </c>
      <c r="G5" s="10">
        <v>35</v>
      </c>
    </row>
    <row r="6" spans="1:7">
      <c r="A6" s="9" t="s">
        <v>23</v>
      </c>
      <c r="B6" s="10">
        <v>4347</v>
      </c>
      <c r="C6" s="10">
        <v>1017</v>
      </c>
      <c r="D6" s="10">
        <v>3249</v>
      </c>
      <c r="E6" s="10">
        <v>3968</v>
      </c>
      <c r="F6" s="10">
        <v>824</v>
      </c>
      <c r="G6" s="10">
        <v>825</v>
      </c>
    </row>
    <row r="7" spans="1:7">
      <c r="A7" s="9" t="s">
        <v>24</v>
      </c>
      <c r="B7" s="10">
        <v>41117</v>
      </c>
      <c r="C7" s="10">
        <v>10057</v>
      </c>
      <c r="D7" s="10">
        <v>37301</v>
      </c>
      <c r="E7" s="10">
        <v>61722</v>
      </c>
      <c r="F7" s="10">
        <v>10647</v>
      </c>
      <c r="G7" s="10">
        <v>11816</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2.28515625" customWidth="1"/>
  </cols>
  <sheetData>
    <row r="1" spans="1:2">
      <c r="A1" s="6" t="s">
        <v>177</v>
      </c>
    </row>
    <row r="2" spans="1:2">
      <c r="A2" s="7" t="s">
        <v>165</v>
      </c>
    </row>
    <row r="4" spans="1:2">
      <c r="A4" s="8" t="s">
        <v>178</v>
      </c>
      <c r="B4" s="8" t="s">
        <v>179</v>
      </c>
    </row>
    <row r="5" spans="1:2">
      <c r="A5" s="9" t="s">
        <v>180</v>
      </c>
      <c r="B5" s="10">
        <v>4936</v>
      </c>
    </row>
    <row r="6" spans="1:2">
      <c r="A6" s="9" t="s">
        <v>181</v>
      </c>
      <c r="B6" s="10">
        <v>3575</v>
      </c>
    </row>
    <row r="7" spans="1:2">
      <c r="A7" s="9" t="s">
        <v>182</v>
      </c>
      <c r="B7" s="10">
        <v>1540</v>
      </c>
    </row>
    <row r="8" spans="1:2">
      <c r="A8" s="9" t="s">
        <v>183</v>
      </c>
      <c r="B8" s="10">
        <v>1020</v>
      </c>
    </row>
    <row r="9" spans="1:2">
      <c r="A9" s="9" t="s">
        <v>184</v>
      </c>
      <c r="B9" s="10">
        <v>491</v>
      </c>
    </row>
    <row r="10" spans="1:2">
      <c r="A10" s="9" t="s">
        <v>185</v>
      </c>
      <c r="B10" s="10">
        <v>127</v>
      </c>
    </row>
    <row r="11" spans="1:2">
      <c r="A11" s="9" t="s">
        <v>1</v>
      </c>
      <c r="B11" s="10">
        <f>SUBTOTAL(109,[value])</f>
        <v>0</v>
      </c>
    </row>
  </sheetData>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186</v>
      </c>
    </row>
    <row r="2" spans="1:3">
      <c r="A2" s="7" t="s">
        <v>165</v>
      </c>
    </row>
    <row r="4" spans="1:3">
      <c r="A4" s="8" t="s">
        <v>187</v>
      </c>
      <c r="B4" s="8" t="s">
        <v>100</v>
      </c>
      <c r="C4" s="8" t="s">
        <v>101</v>
      </c>
    </row>
    <row r="5" spans="1:3">
      <c r="A5" s="9" t="s">
        <v>188</v>
      </c>
      <c r="B5" s="10">
        <v>22</v>
      </c>
      <c r="C5" s="10">
        <v>241</v>
      </c>
    </row>
    <row r="6" spans="1:3">
      <c r="A6" s="9" t="s">
        <v>189</v>
      </c>
      <c r="B6" s="10">
        <v>57</v>
      </c>
      <c r="C6" s="10">
        <v>896</v>
      </c>
    </row>
    <row r="7" spans="1:3">
      <c r="A7" s="9" t="s">
        <v>190</v>
      </c>
      <c r="B7" s="10">
        <v>1750</v>
      </c>
      <c r="C7" s="10">
        <v>1352</v>
      </c>
    </row>
    <row r="8" spans="1:3">
      <c r="A8" s="9" t="s">
        <v>191</v>
      </c>
      <c r="B8" s="10">
        <v>5766</v>
      </c>
      <c r="C8" s="10">
        <v>587</v>
      </c>
    </row>
    <row r="9" spans="1:3">
      <c r="A9" s="9" t="s">
        <v>192</v>
      </c>
      <c r="B9" s="10">
        <v>525</v>
      </c>
      <c r="C9" s="10">
        <v>27</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193</v>
      </c>
    </row>
    <row r="2" spans="1:3">
      <c r="A2" s="7" t="s">
        <v>102</v>
      </c>
    </row>
    <row r="4" spans="1:3">
      <c r="A4" s="8" t="s">
        <v>194</v>
      </c>
      <c r="B4" s="8" t="s">
        <v>195</v>
      </c>
      <c r="C4" s="8" t="s">
        <v>196</v>
      </c>
    </row>
    <row r="5" spans="1:3">
      <c r="A5" s="9" t="s">
        <v>197</v>
      </c>
      <c r="B5" s="13">
        <v>0.001600985221674877</v>
      </c>
      <c r="C5" s="13">
        <v>0.02900418949403803</v>
      </c>
    </row>
    <row r="6" spans="1:3">
      <c r="A6" s="9" t="s">
        <v>198</v>
      </c>
      <c r="B6" s="13">
        <v>0</v>
      </c>
      <c r="C6" s="13">
        <v>0.007412181759587496</v>
      </c>
    </row>
  </sheetData>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199</v>
      </c>
    </row>
    <row r="2" spans="1:8">
      <c r="A2" s="7" t="s">
        <v>207</v>
      </c>
    </row>
    <row r="4" spans="1:8">
      <c r="A4" s="8" t="s">
        <v>21</v>
      </c>
      <c r="B4" s="8" t="s">
        <v>200</v>
      </c>
      <c r="C4" s="8" t="s">
        <v>201</v>
      </c>
      <c r="D4" s="8" t="s">
        <v>202</v>
      </c>
      <c r="E4" s="8" t="s">
        <v>203</v>
      </c>
      <c r="F4" s="8" t="s">
        <v>204</v>
      </c>
      <c r="G4" s="8" t="s">
        <v>205</v>
      </c>
      <c r="H4" s="8" t="s">
        <v>206</v>
      </c>
    </row>
    <row r="5" spans="1:8">
      <c r="A5" s="9" t="s">
        <v>22</v>
      </c>
      <c r="B5" s="13">
        <v>0.02130541871921182</v>
      </c>
      <c r="C5" s="13">
        <v>0.009729064039408868</v>
      </c>
      <c r="D5" s="13">
        <v>0.01798029556650246</v>
      </c>
      <c r="E5" s="13">
        <v>0.1109605911330049</v>
      </c>
      <c r="F5" s="13">
        <v>0.2498768472906404</v>
      </c>
      <c r="G5" s="13">
        <v>0.2932266009852217</v>
      </c>
      <c r="H5" s="13">
        <v>0.2969211822660098</v>
      </c>
    </row>
    <row r="6" spans="1:8">
      <c r="A6" s="9" t="s">
        <v>23</v>
      </c>
      <c r="B6" s="13">
        <v>0.03277975060393711</v>
      </c>
      <c r="C6" s="13">
        <v>0.04040544205672909</v>
      </c>
      <c r="D6" s="13">
        <v>0.1404666241965902</v>
      </c>
      <c r="E6" s="13">
        <v>0.2280643106286623</v>
      </c>
      <c r="F6" s="13">
        <v>0.2326308950883987</v>
      </c>
      <c r="G6" s="13">
        <v>0.1396088127511148</v>
      </c>
      <c r="H6" s="13">
        <v>0.1860441646745678</v>
      </c>
    </row>
    <row r="7" spans="1:8">
      <c r="A7" s="9" t="s">
        <v>24</v>
      </c>
      <c r="B7" s="13">
        <v>0.0610187636059806</v>
      </c>
      <c r="C7" s="13">
        <v>0.1626274923219024</v>
      </c>
      <c r="D7" s="13">
        <v>0.2252592275882777</v>
      </c>
      <c r="E7" s="13">
        <v>0.2008472833732061</v>
      </c>
      <c r="F7" s="13">
        <v>0.1793349021348538</v>
      </c>
      <c r="G7" s="13">
        <v>0.07896446044433419</v>
      </c>
      <c r="H7" s="13">
        <v>0.09194787053144511</v>
      </c>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22.28515625" customWidth="1"/>
    <col min="2" max="4" width="11.7109375" customWidth="1"/>
  </cols>
  <sheetData>
    <row r="1" spans="1:4">
      <c r="A1" s="6" t="s">
        <v>208</v>
      </c>
    </row>
    <row r="2" spans="1:4">
      <c r="A2" s="7" t="s">
        <v>209</v>
      </c>
    </row>
    <row r="4" spans="1:4">
      <c r="A4" s="8" t="s">
        <v>97</v>
      </c>
      <c r="B4" s="8" t="s">
        <v>24</v>
      </c>
      <c r="C4" s="8" t="s">
        <v>23</v>
      </c>
      <c r="D4" s="8" t="s">
        <v>22</v>
      </c>
    </row>
    <row r="5" spans="1:4">
      <c r="A5" s="12">
        <v>37256</v>
      </c>
      <c r="B5" s="10">
        <v>444501.161178802</v>
      </c>
      <c r="C5" s="10">
        <v>565140</v>
      </c>
      <c r="D5" s="10">
        <v>679963</v>
      </c>
    </row>
    <row r="6" spans="1:4">
      <c r="A6" s="12">
        <v>37621</v>
      </c>
      <c r="B6" s="10">
        <v>476973.3641717674</v>
      </c>
      <c r="C6" s="10">
        <v>608840</v>
      </c>
      <c r="D6" s="10">
        <v>718605</v>
      </c>
    </row>
    <row r="7" spans="1:4">
      <c r="A7" s="12">
        <v>37986</v>
      </c>
      <c r="B7" s="10">
        <v>509965.7777316187</v>
      </c>
      <c r="C7" s="10">
        <v>636523</v>
      </c>
      <c r="D7" s="10">
        <v>741189</v>
      </c>
    </row>
    <row r="8" spans="1:4">
      <c r="A8" s="12">
        <v>38352</v>
      </c>
      <c r="B8" s="10">
        <v>606472.4304979456</v>
      </c>
      <c r="C8" s="10">
        <v>748215</v>
      </c>
      <c r="D8" s="10">
        <v>872201</v>
      </c>
    </row>
    <row r="9" spans="1:4">
      <c r="A9" s="12">
        <v>38717</v>
      </c>
      <c r="B9" s="10">
        <v>698759.0248864384</v>
      </c>
      <c r="C9" s="10">
        <v>849155</v>
      </c>
      <c r="D9" s="10">
        <v>983573</v>
      </c>
    </row>
    <row r="10" spans="1:4">
      <c r="A10" s="12">
        <v>39082</v>
      </c>
      <c r="B10" s="10">
        <v>692416.9971277675</v>
      </c>
      <c r="C10" s="10">
        <v>851667</v>
      </c>
      <c r="D10" s="10">
        <v>988119</v>
      </c>
    </row>
    <row r="11" spans="1:4">
      <c r="A11" s="12">
        <v>39447</v>
      </c>
      <c r="B11" s="10">
        <v>660587.7255916911</v>
      </c>
      <c r="C11" s="10">
        <v>840379</v>
      </c>
      <c r="D11" s="10">
        <v>1022103</v>
      </c>
    </row>
    <row r="12" spans="1:4">
      <c r="A12" s="12">
        <v>39813</v>
      </c>
      <c r="B12" s="10">
        <v>559089.994744795</v>
      </c>
      <c r="C12" s="10">
        <v>708140</v>
      </c>
      <c r="D12" s="10">
        <v>909946</v>
      </c>
    </row>
    <row r="13" spans="1:4">
      <c r="A13" s="12">
        <v>40178</v>
      </c>
      <c r="B13" s="10">
        <v>539523.4121630676</v>
      </c>
      <c r="C13" s="10">
        <v>674917</v>
      </c>
      <c r="D13" s="10">
        <v>854624</v>
      </c>
    </row>
    <row r="14" spans="1:4">
      <c r="A14" s="12">
        <v>40543</v>
      </c>
      <c r="B14" s="10">
        <v>531581.0174485706</v>
      </c>
      <c r="C14" s="10">
        <v>683411</v>
      </c>
      <c r="D14" s="10">
        <v>830827</v>
      </c>
    </row>
    <row r="15" spans="1:4">
      <c r="A15" s="12">
        <v>40908</v>
      </c>
      <c r="B15" s="10">
        <v>495380.3271213235</v>
      </c>
      <c r="C15" s="10">
        <v>645911</v>
      </c>
      <c r="D15" s="10">
        <v>868429</v>
      </c>
    </row>
    <row r="16" spans="1:4">
      <c r="A16" s="12">
        <v>41274</v>
      </c>
      <c r="B16" s="10">
        <v>563856.8831420708</v>
      </c>
      <c r="C16" s="10">
        <v>724355</v>
      </c>
      <c r="D16" s="10">
        <v>994533</v>
      </c>
    </row>
    <row r="17" spans="1:4">
      <c r="A17" s="12">
        <v>41639</v>
      </c>
      <c r="B17" s="10">
        <v>680667.7415428726</v>
      </c>
      <c r="C17" s="10">
        <v>888354</v>
      </c>
      <c r="D17" s="10">
        <v>1209862</v>
      </c>
    </row>
    <row r="18" spans="1:4">
      <c r="A18" s="12">
        <v>42004</v>
      </c>
      <c r="B18" s="10">
        <v>747762.7186595368</v>
      </c>
      <c r="C18" s="10">
        <v>957191</v>
      </c>
      <c r="D18" s="10">
        <v>1355216</v>
      </c>
    </row>
    <row r="19" spans="1:4">
      <c r="A19" s="12">
        <v>42369</v>
      </c>
      <c r="B19" s="10">
        <v>831074.474729246</v>
      </c>
      <c r="C19" s="10">
        <v>1110183</v>
      </c>
      <c r="D19" s="10">
        <v>1580079</v>
      </c>
    </row>
    <row r="20" spans="1:4">
      <c r="A20" s="12">
        <v>42735</v>
      </c>
      <c r="B20" s="10">
        <v>864198.8370591007</v>
      </c>
      <c r="C20" s="10">
        <v>1160303</v>
      </c>
      <c r="D20" s="10">
        <v>1609998</v>
      </c>
    </row>
    <row r="21" spans="1:4">
      <c r="A21" s="12">
        <v>43100</v>
      </c>
      <c r="B21" s="10">
        <v>962725.4543687325</v>
      </c>
      <c r="C21" s="10">
        <v>1310332</v>
      </c>
      <c r="D21" s="10">
        <v>1819153</v>
      </c>
    </row>
    <row r="22" spans="1:4">
      <c r="A22" s="12">
        <v>43465</v>
      </c>
      <c r="B22" s="10">
        <v>1023382.238133111</v>
      </c>
      <c r="C22" s="10">
        <v>1394704</v>
      </c>
      <c r="D22" s="10">
        <v>1927209</v>
      </c>
    </row>
    <row r="23" spans="1:4">
      <c r="A23" s="12">
        <v>43830</v>
      </c>
      <c r="B23" s="10">
        <v>1000106.585181312</v>
      </c>
      <c r="C23" s="10">
        <v>1363234</v>
      </c>
      <c r="D23" s="10">
        <v>1861903</v>
      </c>
    </row>
    <row r="24" spans="1:4">
      <c r="A24" s="12">
        <v>44196</v>
      </c>
      <c r="B24" s="10">
        <v>1077232.745574046</v>
      </c>
      <c r="C24" s="10">
        <v>1418334</v>
      </c>
      <c r="D24" s="10">
        <v>1973603</v>
      </c>
    </row>
  </sheetData>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210</v>
      </c>
    </row>
    <row r="2" spans="1:8">
      <c r="A2" s="7" t="s">
        <v>218</v>
      </c>
    </row>
    <row r="4" spans="1:8">
      <c r="A4" s="8" t="s">
        <v>21</v>
      </c>
      <c r="B4" s="8" t="s">
        <v>211</v>
      </c>
      <c r="C4" s="8" t="s">
        <v>212</v>
      </c>
      <c r="D4" s="8" t="s">
        <v>213</v>
      </c>
      <c r="E4" s="8" t="s">
        <v>214</v>
      </c>
      <c r="F4" s="8" t="s">
        <v>215</v>
      </c>
      <c r="G4" s="8" t="s">
        <v>216</v>
      </c>
      <c r="H4" s="8" t="s">
        <v>217</v>
      </c>
    </row>
    <row r="5" spans="1:8">
      <c r="A5" s="9" t="s">
        <v>22</v>
      </c>
      <c r="B5" s="13">
        <v>0.01430948419301165</v>
      </c>
      <c r="C5" s="13">
        <v>0.021630615640599</v>
      </c>
      <c r="D5" s="13">
        <v>0.09450915141430949</v>
      </c>
      <c r="E5" s="13">
        <v>0.2362728785357737</v>
      </c>
      <c r="F5" s="13">
        <v>0.2658901830282862</v>
      </c>
      <c r="G5" s="13">
        <v>0.1324459234608985</v>
      </c>
      <c r="H5" s="13">
        <v>0.2349417637271215</v>
      </c>
    </row>
    <row r="6" spans="1:8">
      <c r="A6" s="9" t="s">
        <v>23</v>
      </c>
      <c r="B6" s="13">
        <v>0.0280284802356985</v>
      </c>
      <c r="C6" s="13">
        <v>0.0449005646943285</v>
      </c>
      <c r="D6" s="13">
        <v>0.1222391357721581</v>
      </c>
      <c r="E6" s="13">
        <v>0.2195138718389394</v>
      </c>
      <c r="F6" s="13">
        <v>0.2085342499386202</v>
      </c>
      <c r="G6" s="13">
        <v>0.1558949177510434</v>
      </c>
      <c r="H6" s="13">
        <v>0.2208887797692119</v>
      </c>
    </row>
    <row r="7" spans="1:8">
      <c r="A7" s="9" t="s">
        <v>24</v>
      </c>
      <c r="B7" s="13">
        <v>0.06136735052780125</v>
      </c>
      <c r="C7" s="13">
        <v>0.1019143250535093</v>
      </c>
      <c r="D7" s="13">
        <v>0.1889712915581825</v>
      </c>
      <c r="E7" s="13">
        <v>0.2281087943998593</v>
      </c>
      <c r="F7" s="13">
        <v>0.1730707695475193</v>
      </c>
      <c r="G7" s="13">
        <v>0.1165237607072236</v>
      </c>
      <c r="H7" s="13">
        <v>0.1300437082059047</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219</v>
      </c>
    </row>
    <row r="2" spans="1:4">
      <c r="A2" s="7" t="s">
        <v>218</v>
      </c>
    </row>
    <row r="4" spans="1:4">
      <c r="A4" s="8" t="s">
        <v>2</v>
      </c>
      <c r="B4" s="8" t="s">
        <v>22</v>
      </c>
      <c r="C4" s="8" t="s">
        <v>23</v>
      </c>
      <c r="D4" s="8" t="s">
        <v>24</v>
      </c>
    </row>
    <row r="5" spans="1:4">
      <c r="A5" s="9">
        <v>2009</v>
      </c>
      <c r="B5" s="10">
        <v>1422</v>
      </c>
      <c r="C5" s="10">
        <v>1327.091824761765</v>
      </c>
      <c r="D5" s="10">
        <v>1196.1741486225</v>
      </c>
    </row>
    <row r="6" spans="1:4">
      <c r="A6" s="9">
        <v>2010</v>
      </c>
      <c r="B6" s="10">
        <v>1410</v>
      </c>
      <c r="C6" s="10">
        <v>1375.392838859621</v>
      </c>
      <c r="D6" s="10">
        <v>1233.88281632497</v>
      </c>
    </row>
    <row r="7" spans="1:4">
      <c r="A7" s="9">
        <v>2011</v>
      </c>
      <c r="B7" s="10">
        <v>1462</v>
      </c>
      <c r="C7" s="10">
        <v>1434.645470254074</v>
      </c>
      <c r="D7" s="10">
        <v>1285.291538526059</v>
      </c>
    </row>
    <row r="8" spans="1:4">
      <c r="A8" s="9">
        <v>2012</v>
      </c>
      <c r="B8" s="10">
        <v>1458</v>
      </c>
      <c r="C8" s="10">
        <v>1461.414988512768</v>
      </c>
      <c r="D8" s="10">
        <v>1323.416061201085</v>
      </c>
    </row>
    <row r="9" spans="1:4">
      <c r="A9" s="9">
        <v>2013</v>
      </c>
      <c r="B9" s="10">
        <v>1461</v>
      </c>
      <c r="C9" s="10">
        <v>1515.822083382336</v>
      </c>
      <c r="D9" s="10">
        <v>1353.011356609144</v>
      </c>
    </row>
    <row r="10" spans="1:4">
      <c r="A10" s="9">
        <v>2014</v>
      </c>
      <c r="B10" s="10">
        <v>1560</v>
      </c>
      <c r="C10" s="10">
        <v>1565.196713232388</v>
      </c>
      <c r="D10" s="10">
        <v>1395.904663790094</v>
      </c>
    </row>
    <row r="11" spans="1:4">
      <c r="A11" s="9">
        <v>2015</v>
      </c>
      <c r="B11" s="10">
        <v>1703</v>
      </c>
      <c r="C11" s="10">
        <v>1639.479687276085</v>
      </c>
      <c r="D11" s="10">
        <v>1439.9756417657</v>
      </c>
    </row>
    <row r="12" spans="1:4">
      <c r="A12" s="9">
        <v>2016</v>
      </c>
      <c r="B12" s="10">
        <v>1791</v>
      </c>
      <c r="C12" s="10">
        <v>1746.783875573609</v>
      </c>
      <c r="D12" s="10">
        <v>1520.927052752406</v>
      </c>
    </row>
    <row r="13" spans="1:4">
      <c r="A13" s="9">
        <v>2017</v>
      </c>
      <c r="B13" s="10">
        <v>1957</v>
      </c>
      <c r="C13" s="10">
        <v>1886.130951619222</v>
      </c>
      <c r="D13" s="10">
        <v>1618.22563447877</v>
      </c>
    </row>
    <row r="14" spans="1:4">
      <c r="A14" s="9">
        <v>2018</v>
      </c>
      <c r="B14" s="10">
        <v>2124</v>
      </c>
      <c r="C14" s="10">
        <v>2048.502335604118</v>
      </c>
      <c r="D14" s="10">
        <v>1736.625106274137</v>
      </c>
    </row>
    <row r="15" spans="1:4">
      <c r="A15" s="9">
        <v>2019</v>
      </c>
      <c r="B15" s="10">
        <v>2251</v>
      </c>
      <c r="C15" s="10">
        <v>2208.170585985986</v>
      </c>
      <c r="D15" s="10">
        <v>1848.912043615333</v>
      </c>
    </row>
  </sheetData>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29.7109375" customWidth="1"/>
  </cols>
  <sheetData>
    <row r="1" spans="1:2">
      <c r="A1" s="6" t="s">
        <v>220</v>
      </c>
    </row>
    <row r="2" spans="1:2">
      <c r="A2" s="7" t="s">
        <v>226</v>
      </c>
    </row>
    <row r="4" spans="1:2">
      <c r="A4" s="8" t="s">
        <v>221</v>
      </c>
      <c r="B4" s="8" t="s">
        <v>179</v>
      </c>
    </row>
    <row r="5" spans="1:2">
      <c r="A5" s="9" t="s">
        <v>222</v>
      </c>
      <c r="B5" s="10">
        <v>486</v>
      </c>
    </row>
    <row r="6" spans="1:2">
      <c r="A6" s="9" t="s">
        <v>223</v>
      </c>
      <c r="B6" s="10">
        <v>14</v>
      </c>
    </row>
    <row r="7" spans="1:2">
      <c r="A7" s="9" t="s">
        <v>224</v>
      </c>
      <c r="B7" s="10">
        <v>13</v>
      </c>
    </row>
    <row r="8" spans="1:2">
      <c r="A8" s="9" t="s">
        <v>225</v>
      </c>
      <c r="B8" s="10">
        <v>5</v>
      </c>
    </row>
    <row r="9" spans="1:2">
      <c r="A9" s="9" t="s">
        <v>1</v>
      </c>
      <c r="B9" s="10">
        <f>SUBTOTAL(109,[value])</f>
        <v>0</v>
      </c>
    </row>
  </sheetData>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227</v>
      </c>
    </row>
    <row r="2" spans="1:6">
      <c r="A2" s="7" t="s">
        <v>233</v>
      </c>
    </row>
    <row r="4" spans="1:6">
      <c r="A4" s="8" t="s">
        <v>21</v>
      </c>
      <c r="B4" s="8" t="s">
        <v>228</v>
      </c>
      <c r="C4" s="8" t="s">
        <v>229</v>
      </c>
      <c r="D4" s="8" t="s">
        <v>230</v>
      </c>
      <c r="E4" s="8" t="s">
        <v>231</v>
      </c>
      <c r="F4" s="8" t="s">
        <v>232</v>
      </c>
    </row>
    <row r="5" spans="1:6">
      <c r="A5" s="9" t="s">
        <v>22</v>
      </c>
      <c r="B5" s="10">
        <v>39</v>
      </c>
      <c r="C5" s="10">
        <v>0</v>
      </c>
      <c r="D5" s="10">
        <v>0</v>
      </c>
      <c r="E5" s="10">
        <v>0</v>
      </c>
      <c r="F5" s="10">
        <v>39</v>
      </c>
    </row>
    <row r="6" spans="1:6">
      <c r="A6" s="9" t="s">
        <v>23</v>
      </c>
      <c r="B6" s="10">
        <v>4656</v>
      </c>
      <c r="C6" s="10">
        <v>191</v>
      </c>
      <c r="D6" s="10">
        <v>359</v>
      </c>
      <c r="E6" s="10">
        <v>58</v>
      </c>
      <c r="F6" s="10">
        <v>5264</v>
      </c>
    </row>
    <row r="7" spans="1:6">
      <c r="A7" s="9" t="s">
        <v>24</v>
      </c>
      <c r="B7" s="10">
        <v>110177</v>
      </c>
      <c r="C7" s="10">
        <v>3375</v>
      </c>
      <c r="D7" s="10">
        <v>1854</v>
      </c>
      <c r="E7" s="10">
        <v>1053</v>
      </c>
      <c r="F7" s="10">
        <v>116459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 min="3" max="16" width="9.140625"/>
    <col min="4" max="16" width="9.140625"/>
    <col min="5" max="16" width="9.140625"/>
    <col min="6" max="16" width="9.140625"/>
  </cols>
  <sheetData>
    <row r="1" spans="1:7">
      <c r="A1" s="6" t="s">
        <v>10</v>
      </c>
    </row>
    <row r="2" spans="1:7">
      <c r="A2" s="7" t="s">
        <v>9</v>
      </c>
    </row>
    <row r="4" spans="1:7">
      <c r="A4" s="8" t="s">
        <v>2</v>
      </c>
      <c r="B4" s="8" t="s">
        <v>11</v>
      </c>
      <c r="C4" s="8" t="s">
        <v>12</v>
      </c>
      <c r="D4" s="8" t="s">
        <v>13</v>
      </c>
      <c r="E4" s="8" t="s">
        <v>14</v>
      </c>
      <c r="F4" s="8" t="s">
        <v>15</v>
      </c>
      <c r="G4" s="8" t="s">
        <v>16</v>
      </c>
    </row>
    <row r="5" spans="1:7">
      <c r="A5" s="9" t="s">
        <v>17</v>
      </c>
      <c r="B5" s="10">
        <v>37</v>
      </c>
      <c r="C5" s="10">
        <v>2260</v>
      </c>
      <c r="D5" s="10">
        <v>193</v>
      </c>
      <c r="E5" s="10">
        <v>22234</v>
      </c>
      <c r="F5" s="10">
        <v>56</v>
      </c>
      <c r="G5" s="10">
        <v>2133</v>
      </c>
    </row>
    <row r="6" spans="1:7">
      <c r="A6" s="9" t="s">
        <v>18</v>
      </c>
      <c r="B6" s="10">
        <v>32</v>
      </c>
      <c r="C6" s="10">
        <v>3301</v>
      </c>
      <c r="D6" s="10">
        <v>214</v>
      </c>
      <c r="E6" s="10">
        <v>20786</v>
      </c>
      <c r="F6" s="10">
        <v>1218</v>
      </c>
      <c r="G6" s="10">
        <v>2855</v>
      </c>
    </row>
    <row r="7" spans="1:7">
      <c r="A7" s="9" t="s">
        <v>19</v>
      </c>
      <c r="B7" s="10">
        <v>2</v>
      </c>
      <c r="C7" s="10">
        <v>4887</v>
      </c>
      <c r="D7" s="10">
        <v>206</v>
      </c>
      <c r="E7" s="10">
        <v>20466</v>
      </c>
      <c r="F7" s="10">
        <v>1841</v>
      </c>
      <c r="G7" s="10">
        <v>2752</v>
      </c>
    </row>
  </sheetData>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234</v>
      </c>
    </row>
    <row r="2" spans="1:3">
      <c r="A2" s="7" t="s">
        <v>102</v>
      </c>
    </row>
    <row r="4" spans="1:3">
      <c r="A4" s="8" t="s">
        <v>104</v>
      </c>
      <c r="B4" s="8" t="s">
        <v>235</v>
      </c>
      <c r="C4" s="8" t="s">
        <v>236</v>
      </c>
    </row>
    <row r="5" spans="1:3">
      <c r="A5" s="9" t="s">
        <v>100</v>
      </c>
      <c r="B5" s="13">
        <v>0.008743842364532019</v>
      </c>
      <c r="C5" s="13">
        <v>0.0009852216748768472</v>
      </c>
    </row>
    <row r="6" spans="1:3">
      <c r="A6" s="9" t="s">
        <v>101</v>
      </c>
      <c r="B6" s="13">
        <v>0.0338382210763777</v>
      </c>
      <c r="C6" s="13">
        <v>0.0309378021269739</v>
      </c>
    </row>
  </sheetData>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237</v>
      </c>
    </row>
    <row r="2" spans="1:4">
      <c r="A2" s="7" t="s">
        <v>102</v>
      </c>
    </row>
    <row r="4" spans="1:4">
      <c r="A4" s="8" t="s">
        <v>21</v>
      </c>
      <c r="B4" s="8" t="s">
        <v>238</v>
      </c>
      <c r="C4" s="8" t="s">
        <v>239</v>
      </c>
      <c r="D4" s="8" t="s">
        <v>240</v>
      </c>
    </row>
    <row r="5" spans="1:4">
      <c r="A5" s="9" t="s">
        <v>22</v>
      </c>
      <c r="B5" s="10">
        <v>10943</v>
      </c>
      <c r="C5" s="10">
        <v>176</v>
      </c>
      <c r="D5" s="10">
        <v>104</v>
      </c>
    </row>
    <row r="6" spans="1:4">
      <c r="A6" s="9" t="s">
        <v>23</v>
      </c>
      <c r="B6" s="10">
        <v>242599</v>
      </c>
      <c r="C6" s="10">
        <v>12333</v>
      </c>
      <c r="D6" s="10">
        <v>8611</v>
      </c>
    </row>
    <row r="7" spans="1:4">
      <c r="A7" s="9" t="s">
        <v>24</v>
      </c>
      <c r="B7" s="10">
        <v>2543056</v>
      </c>
      <c r="C7" s="10">
        <v>115696</v>
      </c>
      <c r="D7" s="10">
        <v>72682</v>
      </c>
    </row>
  </sheetData>
  <pageMargins left="0.7" right="0.7" top="0.75" bottom="0.75"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dimension ref="A1:H5"/>
  <sheetViews>
    <sheetView workbookViewId="0"/>
  </sheetViews>
  <sheetFormatPr defaultRowHeight="15"/>
  <cols>
    <col min="1" max="1" width="32.7109375" customWidth="1"/>
    <col min="2" max="8" width="11.7109375" customWidth="1"/>
  </cols>
  <sheetData>
    <row r="1" spans="1:8">
      <c r="A1" s="6" t="s">
        <v>241</v>
      </c>
    </row>
    <row r="2" spans="1:8">
      <c r="A2" s="7" t="s">
        <v>102</v>
      </c>
    </row>
    <row r="4" spans="1:8">
      <c r="A4" s="8" t="s">
        <v>104</v>
      </c>
      <c r="B4" s="8" t="s">
        <v>125</v>
      </c>
      <c r="C4" s="8" t="s">
        <v>126</v>
      </c>
      <c r="D4" s="8" t="s">
        <v>127</v>
      </c>
      <c r="E4" s="8" t="s">
        <v>16</v>
      </c>
      <c r="F4" s="8" t="s">
        <v>128</v>
      </c>
      <c r="G4" s="8" t="s">
        <v>129</v>
      </c>
      <c r="H4" s="8" t="s">
        <v>14</v>
      </c>
    </row>
    <row r="5" spans="1:8">
      <c r="A5" s="9" t="s">
        <v>242</v>
      </c>
      <c r="B5" s="13">
        <v>0</v>
      </c>
      <c r="C5" s="13">
        <v>0.03479304139172166</v>
      </c>
      <c r="D5" s="13">
        <v>0</v>
      </c>
      <c r="E5" s="13">
        <v>0.04913678618857902</v>
      </c>
      <c r="F5" s="13">
        <v>0.08422939068100359</v>
      </c>
      <c r="G5" s="13">
        <v>0.01969833408374606</v>
      </c>
      <c r="H5" s="13">
        <v>0.02007648183556405</v>
      </c>
    </row>
  </sheetData>
  <pageMargins left="0.7" right="0.7" top="0.75" bottom="0.75" header="0.3" footer="0.3"/>
  <drawing r:id="rId1"/>
  <tableParts count="1">
    <tablePart r:id="rId2"/>
  </tableParts>
</worksheet>
</file>

<file path=xl/worksheets/sheet43.xml><?xml version="1.0" encoding="utf-8"?>
<worksheet xmlns="http://schemas.openxmlformats.org/spreadsheetml/2006/main" xmlns:r="http://schemas.openxmlformats.org/officeDocument/2006/relationships">
  <dimension ref="A1:C9"/>
  <sheetViews>
    <sheetView workbookViewId="0"/>
  </sheetViews>
  <sheetFormatPr defaultRowHeight="15"/>
  <cols>
    <col min="1" max="1" width="24.7109375" customWidth="1"/>
    <col min="2" max="3" width="11.7109375" customWidth="1"/>
  </cols>
  <sheetData>
    <row r="1" spans="1:3">
      <c r="A1" s="6" t="s">
        <v>243</v>
      </c>
    </row>
    <row r="2" spans="1:3">
      <c r="A2" s="7" t="s">
        <v>102</v>
      </c>
    </row>
    <row r="4" spans="1:3">
      <c r="A4" s="8" t="s">
        <v>221</v>
      </c>
      <c r="B4" s="8" t="s">
        <v>235</v>
      </c>
      <c r="C4" s="8" t="s">
        <v>236</v>
      </c>
    </row>
    <row r="5" spans="1:3">
      <c r="A5" s="9" t="s">
        <v>131</v>
      </c>
      <c r="B5" s="13">
        <v>0</v>
      </c>
      <c r="C5" s="13">
        <v>0</v>
      </c>
    </row>
    <row r="6" spans="1:3">
      <c r="A6" s="9" t="s">
        <v>132</v>
      </c>
      <c r="B6" s="13">
        <v>0.03265765765765766</v>
      </c>
      <c r="C6" s="13">
        <v>0</v>
      </c>
    </row>
    <row r="7" spans="1:3">
      <c r="A7" s="9" t="s">
        <v>133</v>
      </c>
      <c r="B7" s="13">
        <v>0.03174603174603174</v>
      </c>
      <c r="C7" s="13">
        <v>0.007936507936507936</v>
      </c>
    </row>
    <row r="8" spans="1:3">
      <c r="A8" s="9" t="s">
        <v>134</v>
      </c>
      <c r="B8" s="13">
        <v>0.02566964285714286</v>
      </c>
      <c r="C8" s="13">
        <v>0.03236607142857143</v>
      </c>
    </row>
    <row r="9" spans="1:3">
      <c r="A9" s="9" t="s">
        <v>135</v>
      </c>
      <c r="B9" s="13">
        <v>0.008098258874342016</v>
      </c>
      <c r="C9" s="13">
        <v>0.003914158455931975</v>
      </c>
    </row>
  </sheetData>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244</v>
      </c>
    </row>
    <row r="2" spans="1:4">
      <c r="A2" s="7" t="s">
        <v>102</v>
      </c>
    </row>
    <row r="4" spans="1:4">
      <c r="A4" s="8" t="s">
        <v>221</v>
      </c>
      <c r="B4" s="8" t="s">
        <v>245</v>
      </c>
      <c r="C4" s="8" t="s">
        <v>246</v>
      </c>
      <c r="D4" s="8" t="s">
        <v>247</v>
      </c>
    </row>
    <row r="5" spans="1:4">
      <c r="A5" s="9" t="s">
        <v>131</v>
      </c>
      <c r="B5" s="10">
        <v>135</v>
      </c>
      <c r="C5" s="10">
        <v>115</v>
      </c>
      <c r="D5" s="10">
        <v>580</v>
      </c>
    </row>
    <row r="6" spans="1:4">
      <c r="A6" s="9" t="s">
        <v>132</v>
      </c>
      <c r="B6" s="10">
        <v>240</v>
      </c>
      <c r="C6" s="10">
        <v>313</v>
      </c>
      <c r="D6" s="10">
        <v>339</v>
      </c>
    </row>
    <row r="7" spans="1:4">
      <c r="A7" s="9" t="s">
        <v>133</v>
      </c>
      <c r="B7" s="10">
        <v>565</v>
      </c>
      <c r="C7" s="10">
        <v>429</v>
      </c>
      <c r="D7" s="10">
        <v>255</v>
      </c>
    </row>
    <row r="8" spans="1:4">
      <c r="A8" s="9" t="s">
        <v>134</v>
      </c>
      <c r="B8" s="10">
        <v>598</v>
      </c>
      <c r="C8" s="10">
        <v>205</v>
      </c>
      <c r="D8" s="10">
        <v>90</v>
      </c>
    </row>
    <row r="9" spans="1:4">
      <c r="A9" s="9" t="s">
        <v>135</v>
      </c>
      <c r="B9" s="10">
        <v>6585</v>
      </c>
      <c r="C9" s="10">
        <v>750</v>
      </c>
      <c r="D9" s="10">
        <v>68</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 min="3" max="16" width="9.140625"/>
    <col min="4" max="16" width="9.140625"/>
  </cols>
  <sheetData>
    <row r="1" spans="1:5">
      <c r="A1" s="6" t="s">
        <v>248</v>
      </c>
    </row>
    <row r="2" spans="1:5">
      <c r="A2" s="7" t="s">
        <v>102</v>
      </c>
    </row>
    <row r="4" spans="1:5">
      <c r="A4" s="8" t="s">
        <v>104</v>
      </c>
      <c r="B4" s="8" t="s">
        <v>245</v>
      </c>
      <c r="C4" s="8" t="s">
        <v>246</v>
      </c>
      <c r="D4" s="8" t="s">
        <v>247</v>
      </c>
      <c r="E4" s="8" t="s">
        <v>249</v>
      </c>
    </row>
    <row r="5" spans="1:5">
      <c r="A5" s="9" t="s">
        <v>100</v>
      </c>
      <c r="B5" s="10">
        <v>6196</v>
      </c>
      <c r="C5" s="10">
        <v>1010</v>
      </c>
      <c r="D5" s="10">
        <v>861</v>
      </c>
      <c r="E5" s="10">
        <v>53</v>
      </c>
    </row>
    <row r="6" spans="1:5">
      <c r="A6" s="9" t="s">
        <v>101</v>
      </c>
      <c r="B6" s="10">
        <v>1775</v>
      </c>
      <c r="C6" s="10">
        <v>626</v>
      </c>
      <c r="D6" s="10">
        <v>551</v>
      </c>
      <c r="E6" s="10">
        <v>151</v>
      </c>
    </row>
    <row r="7" spans="1:5">
      <c r="A7" s="9" t="s">
        <v>1</v>
      </c>
      <c r="B7" s="10">
        <f>SUBTOTAL(109,[0%-30% of Income Used for Housing])</f>
        <v>0</v>
      </c>
      <c r="C7" s="10">
        <f>SUBTOTAL(109,[30%-50% of Income Used for Housing])</f>
        <v>0</v>
      </c>
      <c r="D7" s="10">
        <f>SUBTOTAL(109,[50%+ of Income Used for Housing])</f>
        <v>0</v>
      </c>
      <c r="E7" s="10">
        <f>SUBTOTAL(109,[Not Computed])</f>
        <v>0</v>
      </c>
    </row>
  </sheetData>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250</v>
      </c>
    </row>
    <row r="2" spans="1:5">
      <c r="A2" s="7" t="s">
        <v>102</v>
      </c>
    </row>
    <row r="4" spans="1:5">
      <c r="A4" s="8" t="s">
        <v>21</v>
      </c>
      <c r="B4" s="8" t="s">
        <v>245</v>
      </c>
      <c r="C4" s="8" t="s">
        <v>246</v>
      </c>
      <c r="D4" s="8" t="s">
        <v>247</v>
      </c>
      <c r="E4" s="8" t="s">
        <v>249</v>
      </c>
    </row>
    <row r="5" spans="1:5">
      <c r="A5" s="9" t="s">
        <v>22</v>
      </c>
      <c r="B5" s="10">
        <v>7971</v>
      </c>
      <c r="C5" s="10">
        <v>1636</v>
      </c>
      <c r="D5" s="10">
        <v>1412</v>
      </c>
      <c r="E5" s="10">
        <v>204</v>
      </c>
    </row>
    <row r="6" spans="1:5">
      <c r="A6" s="9" t="s">
        <v>23</v>
      </c>
      <c r="B6" s="10">
        <v>162609</v>
      </c>
      <c r="C6" s="10">
        <v>50729</v>
      </c>
      <c r="D6" s="10">
        <v>44938</v>
      </c>
      <c r="E6" s="10">
        <v>5267</v>
      </c>
    </row>
    <row r="7" spans="1:5">
      <c r="A7" s="9" t="s">
        <v>24</v>
      </c>
      <c r="B7" s="10">
        <v>1684831</v>
      </c>
      <c r="C7" s="10">
        <v>539135</v>
      </c>
      <c r="D7" s="10">
        <v>447802</v>
      </c>
      <c r="E7" s="10">
        <v>59666</v>
      </c>
    </row>
  </sheetData>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46.7109375" customWidth="1"/>
    <col min="2" max="5" width="11.7109375" customWidth="1"/>
    <col min="3" max="16" width="9.140625"/>
    <col min="4" max="16" width="9.140625"/>
  </cols>
  <sheetData>
    <row r="1" spans="1:5">
      <c r="A1" s="6" t="s">
        <v>251</v>
      </c>
    </row>
    <row r="2" spans="1:5">
      <c r="A2" s="7" t="s">
        <v>102</v>
      </c>
    </row>
    <row r="4" spans="1:5">
      <c r="A4" s="8" t="s">
        <v>124</v>
      </c>
      <c r="B4" s="8" t="s">
        <v>245</v>
      </c>
      <c r="C4" s="8" t="s">
        <v>246</v>
      </c>
      <c r="D4" s="8" t="s">
        <v>247</v>
      </c>
      <c r="E4" s="8" t="s">
        <v>252</v>
      </c>
    </row>
    <row r="5" spans="1:5">
      <c r="A5" s="9" t="s">
        <v>11</v>
      </c>
      <c r="B5" s="10">
        <v>0</v>
      </c>
      <c r="C5" s="10">
        <v>0</v>
      </c>
      <c r="D5" s="10">
        <v>0</v>
      </c>
      <c r="E5" s="10">
        <v>0</v>
      </c>
    </row>
    <row r="6" spans="1:5">
      <c r="A6" s="9" t="s">
        <v>12</v>
      </c>
      <c r="B6" s="10">
        <v>1175</v>
      </c>
      <c r="C6" s="10">
        <v>215</v>
      </c>
      <c r="D6" s="10">
        <v>175</v>
      </c>
      <c r="E6" s="10">
        <v>0</v>
      </c>
    </row>
    <row r="7" spans="1:5">
      <c r="A7" s="9" t="s">
        <v>13</v>
      </c>
      <c r="B7" s="10">
        <v>50</v>
      </c>
      <c r="C7" s="10">
        <v>0</v>
      </c>
      <c r="D7" s="10">
        <v>10</v>
      </c>
      <c r="E7" s="10">
        <v>0</v>
      </c>
    </row>
    <row r="8" spans="1:5">
      <c r="A8" s="9" t="s">
        <v>14</v>
      </c>
      <c r="B8" s="10">
        <v>6185</v>
      </c>
      <c r="C8" s="10">
        <v>1375</v>
      </c>
      <c r="D8" s="10">
        <v>1025</v>
      </c>
      <c r="E8" s="10">
        <v>70</v>
      </c>
    </row>
    <row r="9" spans="1:5">
      <c r="A9" s="9" t="s">
        <v>15</v>
      </c>
      <c r="B9" s="10">
        <v>195</v>
      </c>
      <c r="C9" s="10">
        <v>40</v>
      </c>
      <c r="D9" s="10">
        <v>35</v>
      </c>
      <c r="E9" s="10">
        <v>0</v>
      </c>
    </row>
    <row r="10" spans="1:5">
      <c r="A10" s="9" t="s">
        <v>16</v>
      </c>
      <c r="B10" s="10">
        <v>535</v>
      </c>
      <c r="C10" s="10">
        <v>190</v>
      </c>
      <c r="D10" s="10">
        <v>95</v>
      </c>
      <c r="E10" s="10">
        <v>0</v>
      </c>
    </row>
    <row r="11" spans="1:5">
      <c r="A11" s="9" t="s">
        <v>1</v>
      </c>
      <c r="B11" s="10">
        <f>SUBTOTAL(109,[0%-30% of Income Used for Housing])</f>
        <v>0</v>
      </c>
      <c r="C11" s="10">
        <f>SUBTOTAL(109,[30%-50% of Income Used for Housing])</f>
        <v>0</v>
      </c>
      <c r="D11" s="10">
        <f>SUBTOTAL(109,[50%+ of Income Used for Housing])</f>
        <v>0</v>
      </c>
      <c r="E11" s="10">
        <f>SUBTOTAL(109,[Cost Burden Not computed])</f>
        <v>0</v>
      </c>
    </row>
  </sheetData>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 min="3" max="16" width="9.140625"/>
  </cols>
  <sheetData>
    <row r="1" spans="1:4">
      <c r="A1" s="6" t="s">
        <v>253</v>
      </c>
    </row>
    <row r="2" spans="1:4">
      <c r="A2" s="7" t="s">
        <v>102</v>
      </c>
    </row>
    <row r="4" spans="1:4">
      <c r="A4" s="8" t="s">
        <v>254</v>
      </c>
      <c r="B4" s="8" t="s">
        <v>245</v>
      </c>
      <c r="C4" s="8" t="s">
        <v>246</v>
      </c>
      <c r="D4" s="8" t="s">
        <v>247</v>
      </c>
    </row>
    <row r="5" spans="1:4">
      <c r="A5" s="9" t="s">
        <v>255</v>
      </c>
      <c r="B5" s="10">
        <v>7599</v>
      </c>
      <c r="C5" s="10">
        <v>1768</v>
      </c>
      <c r="D5" s="10">
        <v>1288</v>
      </c>
    </row>
    <row r="6" spans="1:4">
      <c r="A6" s="9" t="s">
        <v>256</v>
      </c>
      <c r="B6" s="10">
        <v>524</v>
      </c>
      <c r="C6" s="10">
        <v>44</v>
      </c>
      <c r="D6" s="10">
        <v>44</v>
      </c>
    </row>
    <row r="7" spans="1:4">
      <c r="A7" s="9" t="s">
        <v>1</v>
      </c>
      <c r="B7" s="10">
        <f>SUBTOTAL(109,[0%-30% of Income Used for Housing])</f>
        <v>0</v>
      </c>
      <c r="C7" s="10">
        <f>SUBTOTAL(109,[30%-50% of Income Used for Housing])</f>
        <v>0</v>
      </c>
      <c r="D7" s="10">
        <f>SUBTOTAL(109,[50%+ of Income Used for Housing])</f>
        <v>0</v>
      </c>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257</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657</v>
      </c>
      <c r="C6" s="10">
        <v>418</v>
      </c>
      <c r="D6" s="10">
        <v>307</v>
      </c>
      <c r="E6" s="10">
        <v>282</v>
      </c>
    </row>
    <row r="7" spans="1:5">
      <c r="A7" s="9" t="s">
        <v>24</v>
      </c>
      <c r="B7" s="10">
        <v>4630</v>
      </c>
      <c r="C7" s="10">
        <v>4607</v>
      </c>
      <c r="D7" s="10">
        <v>4075</v>
      </c>
      <c r="E7" s="10">
        <v>3976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20</v>
      </c>
    </row>
    <row r="2" spans="1:7">
      <c r="A2" s="7" t="s">
        <v>9</v>
      </c>
    </row>
    <row r="4" spans="1:7">
      <c r="A4" s="8" t="s">
        <v>21</v>
      </c>
      <c r="B4" s="8" t="s">
        <v>11</v>
      </c>
      <c r="C4" s="8" t="s">
        <v>12</v>
      </c>
      <c r="D4" s="8" t="s">
        <v>13</v>
      </c>
      <c r="E4" s="8" t="s">
        <v>14</v>
      </c>
      <c r="F4" s="8" t="s">
        <v>15</v>
      </c>
      <c r="G4" s="8" t="s">
        <v>16</v>
      </c>
    </row>
    <row r="5" spans="1:7">
      <c r="A5" s="9" t="s">
        <v>22</v>
      </c>
      <c r="B5" s="10">
        <v>2</v>
      </c>
      <c r="C5" s="10">
        <v>4887</v>
      </c>
      <c r="D5" s="10">
        <v>206</v>
      </c>
      <c r="E5" s="10">
        <v>20466</v>
      </c>
      <c r="F5" s="10">
        <v>1841</v>
      </c>
      <c r="G5" s="10">
        <v>2752</v>
      </c>
    </row>
    <row r="6" spans="1:7">
      <c r="A6" s="9" t="s">
        <v>23</v>
      </c>
      <c r="B6" s="10">
        <v>1158</v>
      </c>
      <c r="C6" s="10">
        <v>227379</v>
      </c>
      <c r="D6" s="10">
        <v>16718</v>
      </c>
      <c r="E6" s="10">
        <v>301123</v>
      </c>
      <c r="F6" s="10">
        <v>33797</v>
      </c>
      <c r="G6" s="10">
        <v>187248</v>
      </c>
    </row>
    <row r="7" spans="1:7">
      <c r="A7" s="9" t="s">
        <v>24</v>
      </c>
      <c r="B7" s="10">
        <v>18088</v>
      </c>
      <c r="C7" s="10">
        <v>2055319</v>
      </c>
      <c r="D7" s="10">
        <v>448177</v>
      </c>
      <c r="E7" s="10">
        <v>3026740</v>
      </c>
      <c r="F7" s="10">
        <v>347336</v>
      </c>
      <c r="G7" s="10">
        <v>1814366</v>
      </c>
    </row>
  </sheetData>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263</v>
      </c>
    </row>
    <row r="2" spans="1:5">
      <c r="A2" s="7" t="s">
        <v>271</v>
      </c>
    </row>
    <row r="4" spans="1:5">
      <c r="A4" s="8" t="s">
        <v>264</v>
      </c>
      <c r="B4" s="8" t="s">
        <v>265</v>
      </c>
      <c r="C4" s="8" t="s">
        <v>266</v>
      </c>
      <c r="D4" s="8" t="s">
        <v>267</v>
      </c>
      <c r="E4" s="8" t="s">
        <v>268</v>
      </c>
    </row>
    <row r="5" spans="1:5">
      <c r="A5" s="9" t="s">
        <v>269</v>
      </c>
      <c r="B5" s="10">
        <v>2226</v>
      </c>
      <c r="C5" s="10">
        <v>1697</v>
      </c>
      <c r="D5" s="10">
        <v>1320</v>
      </c>
      <c r="E5" s="10">
        <v>978</v>
      </c>
    </row>
    <row r="6" spans="1:5">
      <c r="A6" s="9" t="s">
        <v>270</v>
      </c>
      <c r="B6" s="10">
        <v>852</v>
      </c>
      <c r="C6" s="10">
        <v>911</v>
      </c>
      <c r="D6" s="10">
        <v>402</v>
      </c>
      <c r="E6" s="10">
        <v>343</v>
      </c>
    </row>
    <row r="7" spans="1:5">
      <c r="A7" s="9" t="s">
        <v>1</v>
      </c>
      <c r="B7" s="10">
        <f>SUBTOTAL(109,[2002])</f>
        <v>0</v>
      </c>
      <c r="C7" s="10">
        <f>SUBTOTAL(109,[2007])</f>
        <v>0</v>
      </c>
      <c r="D7" s="10">
        <f>SUBTOTAL(109,[2012])</f>
        <v>0</v>
      </c>
      <c r="E7" s="10">
        <f>SUBTOTAL(109,[2017])</f>
        <v>0</v>
      </c>
    </row>
  </sheetData>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7.7109375" customWidth="1"/>
    <col min="2" max="3" width="11.7109375" customWidth="1"/>
  </cols>
  <sheetData>
    <row r="1" spans="1:3">
      <c r="A1" s="6" t="s">
        <v>272</v>
      </c>
    </row>
    <row r="2" spans="1:3">
      <c r="A2" s="7" t="s">
        <v>102</v>
      </c>
    </row>
    <row r="4" spans="1:3">
      <c r="A4" s="8" t="s">
        <v>80</v>
      </c>
      <c r="B4" s="8" t="s">
        <v>100</v>
      </c>
      <c r="C4" s="8" t="s">
        <v>101</v>
      </c>
    </row>
    <row r="5" spans="1:3">
      <c r="A5" s="9" t="s">
        <v>273</v>
      </c>
      <c r="B5" s="10">
        <v>1375</v>
      </c>
      <c r="C5" s="10">
        <v>1066</v>
      </c>
    </row>
    <row r="6" spans="1:3">
      <c r="A6" s="9" t="s">
        <v>274</v>
      </c>
      <c r="B6" s="10">
        <v>2768</v>
      </c>
      <c r="C6" s="10">
        <v>938</v>
      </c>
    </row>
    <row r="7" spans="1:3">
      <c r="A7" s="9" t="s">
        <v>275</v>
      </c>
      <c r="B7" s="10">
        <v>1711</v>
      </c>
      <c r="C7" s="10">
        <v>634</v>
      </c>
    </row>
    <row r="8" spans="1:3">
      <c r="A8" s="9" t="s">
        <v>276</v>
      </c>
      <c r="B8" s="10">
        <v>1570</v>
      </c>
      <c r="C8" s="10">
        <v>363</v>
      </c>
    </row>
    <row r="9" spans="1:3">
      <c r="A9" s="9" t="s">
        <v>277</v>
      </c>
      <c r="B9" s="10">
        <v>696</v>
      </c>
      <c r="C9" s="10">
        <v>102</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278</v>
      </c>
    </row>
    <row r="2" spans="1:5">
      <c r="A2" s="7" t="s">
        <v>149</v>
      </c>
    </row>
    <row r="4" spans="1:5">
      <c r="A4" s="8" t="s">
        <v>21</v>
      </c>
      <c r="B4" s="8" t="s">
        <v>279</v>
      </c>
      <c r="C4" s="8" t="s">
        <v>280</v>
      </c>
      <c r="D4" s="8" t="s">
        <v>281</v>
      </c>
      <c r="E4" s="8" t="s">
        <v>282</v>
      </c>
    </row>
    <row r="5" spans="1:5">
      <c r="A5" s="9" t="s">
        <v>22</v>
      </c>
      <c r="B5" s="10">
        <v>2441</v>
      </c>
      <c r="C5" s="10">
        <v>3706</v>
      </c>
      <c r="D5" s="10">
        <v>4278</v>
      </c>
      <c r="E5" s="10">
        <v>798</v>
      </c>
    </row>
    <row r="6" spans="1:5">
      <c r="A6" s="9" t="s">
        <v>23</v>
      </c>
      <c r="B6" s="10">
        <v>58757</v>
      </c>
      <c r="C6" s="10">
        <v>84270</v>
      </c>
      <c r="D6" s="10">
        <v>91699</v>
      </c>
      <c r="E6" s="10">
        <v>28817</v>
      </c>
    </row>
    <row r="7" spans="1:5">
      <c r="A7" s="9" t="s">
        <v>24</v>
      </c>
      <c r="B7" s="10">
        <v>674587</v>
      </c>
      <c r="C7" s="10">
        <v>871002</v>
      </c>
      <c r="D7" s="10">
        <v>891588</v>
      </c>
      <c r="E7" s="10">
        <v>294257</v>
      </c>
    </row>
  </sheetData>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8.7109375" customWidth="1"/>
    <col min="2" max="6" width="11.7109375" customWidth="1"/>
    <col min="3" max="16" width="9.140625"/>
    <col min="4" max="16" width="9.140625"/>
    <col min="5" max="16" width="9.140625"/>
  </cols>
  <sheetData>
    <row r="1" spans="1:6">
      <c r="A1" s="6" t="s">
        <v>283</v>
      </c>
    </row>
    <row r="2" spans="1:6">
      <c r="A2" s="7" t="s">
        <v>102</v>
      </c>
    </row>
    <row r="4" spans="1:6">
      <c r="A4" s="8" t="s">
        <v>264</v>
      </c>
      <c r="B4" s="8" t="s">
        <v>131</v>
      </c>
      <c r="C4" s="8" t="s">
        <v>132</v>
      </c>
      <c r="D4" s="8" t="s">
        <v>133</v>
      </c>
      <c r="E4" s="8" t="s">
        <v>134</v>
      </c>
      <c r="F4" s="8" t="s">
        <v>135</v>
      </c>
    </row>
    <row r="5" spans="1:6">
      <c r="A5" s="9" t="s">
        <v>255</v>
      </c>
      <c r="B5" s="10">
        <v>830</v>
      </c>
      <c r="C5" s="10">
        <v>869</v>
      </c>
      <c r="D5" s="10">
        <v>1239</v>
      </c>
      <c r="E5" s="10">
        <v>834</v>
      </c>
      <c r="F5" s="10">
        <v>6883</v>
      </c>
    </row>
    <row r="6" spans="1:6">
      <c r="A6" s="9" t="s">
        <v>284</v>
      </c>
      <c r="B6" s="10">
        <v>0</v>
      </c>
      <c r="C6" s="10">
        <v>23</v>
      </c>
      <c r="D6" s="10">
        <v>10</v>
      </c>
      <c r="E6" s="10">
        <v>59</v>
      </c>
      <c r="F6" s="10">
        <v>520</v>
      </c>
    </row>
    <row r="7" spans="1:6">
      <c r="A7" s="9" t="s">
        <v>1</v>
      </c>
      <c r="B7" s="10">
        <f>SUBTOTAL(109,[0%-30% of AMI])</f>
        <v>0</v>
      </c>
      <c r="C7" s="10">
        <f>SUBTOTAL(109,[31%-50% of AMI])</f>
        <v>0</v>
      </c>
      <c r="D7" s="10">
        <f>SUBTOTAL(109,[51%-80% of AMI])</f>
        <v>0</v>
      </c>
      <c r="E7" s="10">
        <f>SUBTOTAL(109,[81%-100% of AMI])</f>
        <v>0</v>
      </c>
      <c r="F7" s="10">
        <f>SUBTOTAL(109,[Greater than 100% of AMI])</f>
        <v>0</v>
      </c>
    </row>
  </sheetData>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2.7109375" customWidth="1"/>
    <col min="2" max="3" width="11.7109375" customWidth="1"/>
  </cols>
  <sheetData>
    <row r="1" spans="1:3">
      <c r="A1" s="6" t="s">
        <v>285</v>
      </c>
    </row>
    <row r="2" spans="1:3">
      <c r="A2" s="7" t="s">
        <v>102</v>
      </c>
    </row>
    <row r="4" spans="1:3">
      <c r="A4" s="8" t="s">
        <v>80</v>
      </c>
      <c r="B4" s="8" t="s">
        <v>100</v>
      </c>
      <c r="C4" s="8" t="s">
        <v>101</v>
      </c>
    </row>
    <row r="5" spans="1:3">
      <c r="A5" s="9" t="s">
        <v>286</v>
      </c>
      <c r="B5" s="10">
        <v>5661</v>
      </c>
      <c r="C5" s="10">
        <v>1192</v>
      </c>
    </row>
    <row r="6" spans="1:3">
      <c r="A6" s="9" t="s">
        <v>287</v>
      </c>
      <c r="B6" s="10">
        <v>1375</v>
      </c>
      <c r="C6" s="10">
        <v>1066</v>
      </c>
    </row>
    <row r="7" spans="1:3">
      <c r="A7" s="9" t="s">
        <v>144</v>
      </c>
      <c r="B7" s="10">
        <v>522</v>
      </c>
      <c r="C7" s="10">
        <v>365</v>
      </c>
    </row>
    <row r="8" spans="1:3">
      <c r="A8" s="9" t="s">
        <v>288</v>
      </c>
      <c r="B8" s="10">
        <v>183</v>
      </c>
      <c r="C8" s="10">
        <v>111</v>
      </c>
    </row>
    <row r="9" spans="1:3">
      <c r="A9" s="9" t="s">
        <v>147</v>
      </c>
      <c r="B9" s="10">
        <v>379</v>
      </c>
      <c r="C9" s="10">
        <v>369</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289</v>
      </c>
    </row>
    <row r="2" spans="1:3">
      <c r="A2" s="7" t="s">
        <v>294</v>
      </c>
    </row>
    <row r="4" spans="1:3">
      <c r="A4" s="8" t="s">
        <v>80</v>
      </c>
      <c r="B4" s="8" t="s">
        <v>290</v>
      </c>
      <c r="C4" s="8" t="s">
        <v>291</v>
      </c>
    </row>
    <row r="5" spans="1:3">
      <c r="A5" s="9" t="s">
        <v>292</v>
      </c>
      <c r="B5" s="10">
        <v>494</v>
      </c>
      <c r="C5" s="10">
        <v>30</v>
      </c>
    </row>
    <row r="6" spans="1:3">
      <c r="A6" s="9" t="s">
        <v>293</v>
      </c>
      <c r="B6" s="10">
        <v>341</v>
      </c>
      <c r="C6" s="10">
        <v>22</v>
      </c>
    </row>
  </sheetData>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295</v>
      </c>
    </row>
    <row r="2" spans="1:3">
      <c r="A2" s="7" t="s">
        <v>296</v>
      </c>
    </row>
    <row r="4" spans="1:3">
      <c r="A4" s="8" t="s">
        <v>221</v>
      </c>
      <c r="B4" s="8" t="s">
        <v>100</v>
      </c>
      <c r="C4" s="8" t="s">
        <v>101</v>
      </c>
    </row>
    <row r="5" spans="1:3">
      <c r="A5" s="9" t="s">
        <v>131</v>
      </c>
      <c r="B5" s="10">
        <v>355</v>
      </c>
      <c r="C5" s="10">
        <v>120</v>
      </c>
    </row>
    <row r="6" spans="1:3">
      <c r="A6" s="9" t="s">
        <v>132</v>
      </c>
      <c r="B6" s="10">
        <v>300</v>
      </c>
      <c r="C6" s="10">
        <v>80</v>
      </c>
    </row>
    <row r="7" spans="1:3">
      <c r="A7" s="9" t="s">
        <v>133</v>
      </c>
      <c r="B7" s="10">
        <v>414</v>
      </c>
      <c r="C7" s="10">
        <v>100</v>
      </c>
    </row>
    <row r="8" spans="1:3">
      <c r="A8" s="9" t="s">
        <v>134</v>
      </c>
      <c r="B8" s="10">
        <v>215</v>
      </c>
      <c r="C8" s="10">
        <v>54</v>
      </c>
    </row>
    <row r="9" spans="1:3">
      <c r="A9" s="9" t="s">
        <v>135</v>
      </c>
      <c r="B9" s="10">
        <v>1174</v>
      </c>
      <c r="C9" s="10">
        <v>250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 min="3" max="16" width="9.140625"/>
    <col min="4" max="16" width="9.140625"/>
    <col min="5" max="16" width="9.140625"/>
  </cols>
  <sheetData>
    <row r="1" spans="1:6">
      <c r="A1" s="6" t="s">
        <v>297</v>
      </c>
    </row>
    <row r="2" spans="1:6">
      <c r="A2" s="7" t="s">
        <v>9</v>
      </c>
    </row>
    <row r="4" spans="1:6">
      <c r="A4" s="8" t="s">
        <v>298</v>
      </c>
      <c r="B4" s="8" t="s">
        <v>125</v>
      </c>
      <c r="C4" s="8" t="s">
        <v>126</v>
      </c>
      <c r="D4" s="8" t="s">
        <v>127</v>
      </c>
      <c r="E4" s="8" t="s">
        <v>128</v>
      </c>
      <c r="F4" s="8" t="s">
        <v>129</v>
      </c>
    </row>
    <row r="5" spans="1:6">
      <c r="A5" s="9" t="s">
        <v>299</v>
      </c>
      <c r="B5" s="10">
        <v>0</v>
      </c>
      <c r="C5" s="10">
        <v>1086</v>
      </c>
      <c r="D5" s="10">
        <v>10</v>
      </c>
      <c r="E5" s="10">
        <v>1143</v>
      </c>
      <c r="F5" s="10">
        <v>5230</v>
      </c>
    </row>
    <row r="6" spans="1:6">
      <c r="A6" s="9" t="s">
        <v>300</v>
      </c>
      <c r="B6" s="10">
        <v>26</v>
      </c>
      <c r="C6" s="10">
        <v>3169</v>
      </c>
      <c r="D6" s="10">
        <v>155</v>
      </c>
      <c r="E6" s="10">
        <v>1208</v>
      </c>
      <c r="F6" s="10">
        <v>13419</v>
      </c>
    </row>
    <row r="7" spans="1:6">
      <c r="A7" s="9" t="s">
        <v>301</v>
      </c>
      <c r="B7" s="10">
        <v>0</v>
      </c>
      <c r="C7" s="10">
        <v>736</v>
      </c>
      <c r="D7" s="10">
        <v>83</v>
      </c>
      <c r="E7" s="10">
        <v>244</v>
      </c>
      <c r="F7" s="10">
        <v>3645</v>
      </c>
    </row>
  </sheetData>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302</v>
      </c>
    </row>
    <row r="2" spans="1:4">
      <c r="A2" s="7" t="s">
        <v>296</v>
      </c>
    </row>
    <row r="4" spans="1:4">
      <c r="A4" s="8" t="s">
        <v>221</v>
      </c>
      <c r="B4" s="8" t="s">
        <v>245</v>
      </c>
      <c r="C4" s="8" t="s">
        <v>246</v>
      </c>
      <c r="D4" s="8" t="s">
        <v>247</v>
      </c>
    </row>
    <row r="5" spans="1:4">
      <c r="A5" s="9" t="s">
        <v>131</v>
      </c>
      <c r="B5" s="10">
        <v>85</v>
      </c>
      <c r="C5" s="10">
        <v>70</v>
      </c>
      <c r="D5" s="10">
        <v>320</v>
      </c>
    </row>
    <row r="6" spans="1:4">
      <c r="A6" s="9" t="s">
        <v>132</v>
      </c>
      <c r="B6" s="10">
        <v>180</v>
      </c>
      <c r="C6" s="10">
        <v>110</v>
      </c>
      <c r="D6" s="10">
        <v>90</v>
      </c>
    </row>
    <row r="7" spans="1:4">
      <c r="A7" s="9" t="s">
        <v>133</v>
      </c>
      <c r="B7" s="10">
        <v>345</v>
      </c>
      <c r="C7" s="10">
        <v>79</v>
      </c>
      <c r="D7" s="10">
        <v>90</v>
      </c>
    </row>
    <row r="8" spans="1:4">
      <c r="A8" s="9" t="s">
        <v>134</v>
      </c>
      <c r="B8" s="10">
        <v>179</v>
      </c>
      <c r="C8" s="10">
        <v>60</v>
      </c>
      <c r="D8" s="10">
        <v>30</v>
      </c>
    </row>
    <row r="9" spans="1:4">
      <c r="A9" s="9" t="s">
        <v>135</v>
      </c>
      <c r="B9" s="10">
        <v>1280</v>
      </c>
      <c r="C9" s="10">
        <v>140</v>
      </c>
      <c r="D9" s="10">
        <v>4</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303</v>
      </c>
    </row>
    <row r="2" spans="1:2">
      <c r="A2" s="7" t="s">
        <v>311</v>
      </c>
    </row>
    <row r="4" spans="1:2">
      <c r="A4" s="8" t="s">
        <v>304</v>
      </c>
      <c r="B4" s="8" t="s">
        <v>179</v>
      </c>
    </row>
    <row r="5" spans="1:2">
      <c r="A5" s="9" t="s">
        <v>305</v>
      </c>
      <c r="B5" s="13">
        <v>0.1561172472387426</v>
      </c>
    </row>
    <row r="6" spans="1:2">
      <c r="A6" s="9" t="s">
        <v>306</v>
      </c>
      <c r="B6" s="13">
        <v>0.1206457094307562</v>
      </c>
    </row>
    <row r="7" spans="1:2">
      <c r="A7" s="9" t="s">
        <v>307</v>
      </c>
      <c r="B7" s="13">
        <v>0.1202209005947324</v>
      </c>
    </row>
    <row r="8" spans="1:2">
      <c r="A8" s="9" t="s">
        <v>308</v>
      </c>
      <c r="B8" s="13">
        <v>0.08581138487680544</v>
      </c>
    </row>
    <row r="9" spans="1:2">
      <c r="A9" s="9" t="s">
        <v>309</v>
      </c>
      <c r="B9" s="13">
        <v>0.06860662701784197</v>
      </c>
    </row>
    <row r="10" spans="1:2">
      <c r="A10" s="9" t="s">
        <v>310</v>
      </c>
      <c r="B10" s="13">
        <v>0.02463891248937978</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25</v>
      </c>
    </row>
    <row r="2" spans="1:4">
      <c r="A2" s="7" t="s">
        <v>9</v>
      </c>
    </row>
    <row r="4" spans="1:4">
      <c r="A4" s="8" t="s">
        <v>26</v>
      </c>
      <c r="B4" s="8" t="s">
        <v>17</v>
      </c>
      <c r="C4" s="8" t="s">
        <v>18</v>
      </c>
      <c r="D4" s="8" t="s">
        <v>19</v>
      </c>
    </row>
    <row r="5" spans="1:4">
      <c r="A5" s="9" t="s">
        <v>27</v>
      </c>
      <c r="B5" s="10">
        <v>1951</v>
      </c>
      <c r="C5" s="10">
        <v>1884</v>
      </c>
      <c r="D5" s="10">
        <v>1890</v>
      </c>
    </row>
    <row r="6" spans="1:4">
      <c r="A6" s="9" t="s">
        <v>28</v>
      </c>
      <c r="B6" s="10">
        <v>3401</v>
      </c>
      <c r="C6" s="10">
        <v>3868</v>
      </c>
      <c r="D6" s="10">
        <v>4514</v>
      </c>
    </row>
    <row r="7" spans="1:4">
      <c r="A7" s="9" t="s">
        <v>29</v>
      </c>
      <c r="B7" s="10">
        <v>1961</v>
      </c>
      <c r="C7" s="10">
        <v>2123</v>
      </c>
      <c r="D7" s="10">
        <v>2404</v>
      </c>
    </row>
    <row r="8" spans="1:4">
      <c r="A8" s="9" t="s">
        <v>30</v>
      </c>
      <c r="B8" s="10">
        <v>3735</v>
      </c>
      <c r="C8" s="10">
        <v>2742</v>
      </c>
      <c r="D8" s="10">
        <v>2985</v>
      </c>
    </row>
    <row r="9" spans="1:4">
      <c r="A9" s="9" t="s">
        <v>31</v>
      </c>
      <c r="B9" s="10">
        <v>5420</v>
      </c>
      <c r="C9" s="10">
        <v>4915</v>
      </c>
      <c r="D9" s="10">
        <v>4555</v>
      </c>
    </row>
    <row r="10" spans="1:4">
      <c r="A10" s="9" t="s">
        <v>32</v>
      </c>
      <c r="B10" s="10">
        <v>4553</v>
      </c>
      <c r="C10" s="10">
        <v>4986</v>
      </c>
      <c r="D10" s="10">
        <v>4704</v>
      </c>
    </row>
    <row r="11" spans="1:4">
      <c r="A11" s="9" t="s">
        <v>33</v>
      </c>
      <c r="B11" s="10">
        <v>2721</v>
      </c>
      <c r="C11" s="10">
        <v>3841</v>
      </c>
      <c r="D11" s="10">
        <v>4394</v>
      </c>
    </row>
    <row r="12" spans="1:4">
      <c r="A12" s="9" t="s">
        <v>34</v>
      </c>
      <c r="B12" s="10">
        <v>1813</v>
      </c>
      <c r="C12" s="10">
        <v>2092</v>
      </c>
      <c r="D12" s="10">
        <v>2520</v>
      </c>
    </row>
    <row r="13" spans="1:4">
      <c r="A13" s="9" t="s">
        <v>35</v>
      </c>
      <c r="B13" s="10">
        <v>1549</v>
      </c>
      <c r="C13" s="10">
        <v>1256</v>
      </c>
      <c r="D13" s="10">
        <v>1354</v>
      </c>
    </row>
    <row r="14" spans="1:4">
      <c r="A14" s="9" t="s">
        <v>36</v>
      </c>
      <c r="B14" s="10">
        <v>614</v>
      </c>
      <c r="C14" s="10">
        <v>699</v>
      </c>
      <c r="D14" s="10">
        <v>834</v>
      </c>
    </row>
    <row r="15" spans="1:4">
      <c r="A15" s="9" t="s">
        <v>1</v>
      </c>
      <c r="B15" s="10">
        <f>SUBTOTAL(109,[2000])</f>
        <v>0</v>
      </c>
      <c r="C15" s="10">
        <f>SUBTOTAL(109,[2010])</f>
        <v>0</v>
      </c>
      <c r="D15" s="10">
        <f>SUBTOTAL(109,[2019])</f>
        <v>0</v>
      </c>
    </row>
  </sheetData>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312</v>
      </c>
    </row>
    <row r="2" spans="1:2">
      <c r="A2" s="7" t="s">
        <v>313</v>
      </c>
    </row>
    <row r="4" spans="1:2">
      <c r="A4" s="8" t="s">
        <v>304</v>
      </c>
      <c r="B4" s="8" t="s">
        <v>179</v>
      </c>
    </row>
    <row r="5" spans="1:2">
      <c r="A5" s="9" t="s">
        <v>305</v>
      </c>
      <c r="B5" s="13">
        <v>0.0330304437222259</v>
      </c>
    </row>
    <row r="6" spans="1:2">
      <c r="A6" s="9" t="s">
        <v>306</v>
      </c>
      <c r="B6" s="13">
        <v>0.02739271738409498</v>
      </c>
    </row>
    <row r="7" spans="1:2">
      <c r="A7" s="9" t="s">
        <v>309</v>
      </c>
      <c r="B7" s="13">
        <v>0.02699476023081515</v>
      </c>
    </row>
    <row r="8" spans="1:2">
      <c r="A8" s="9" t="s">
        <v>307</v>
      </c>
      <c r="B8" s="13">
        <v>0.02198713271871062</v>
      </c>
    </row>
    <row r="9" spans="1:2">
      <c r="A9" s="9" t="s">
        <v>308</v>
      </c>
      <c r="B9" s="13">
        <v>0.01751011474431253</v>
      </c>
    </row>
    <row r="10" spans="1:2">
      <c r="A10" s="9" t="s">
        <v>310</v>
      </c>
      <c r="B10" s="13">
        <v>0.008655568083836307</v>
      </c>
    </row>
  </sheetData>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314</v>
      </c>
    </row>
    <row r="2" spans="1:3">
      <c r="A2" s="7" t="s">
        <v>317</v>
      </c>
    </row>
    <row r="4" spans="1:3">
      <c r="A4" s="8" t="s">
        <v>21</v>
      </c>
      <c r="B4" s="8" t="s">
        <v>315</v>
      </c>
      <c r="C4" s="8" t="s">
        <v>316</v>
      </c>
    </row>
    <row r="5" spans="1:3">
      <c r="A5" s="9" t="s">
        <v>22</v>
      </c>
      <c r="B5" s="10">
        <v>28086</v>
      </c>
      <c r="C5" s="10">
        <v>2042</v>
      </c>
    </row>
    <row r="6" spans="1:3">
      <c r="A6" s="9" t="s">
        <v>23</v>
      </c>
      <c r="B6" s="10">
        <v>700851</v>
      </c>
      <c r="C6" s="10">
        <v>62814</v>
      </c>
    </row>
    <row r="7" spans="1:3">
      <c r="A7" s="9" t="s">
        <v>24</v>
      </c>
      <c r="B7" s="10">
        <v>6919762</v>
      </c>
      <c r="C7" s="10">
        <v>735533</v>
      </c>
    </row>
  </sheetData>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318</v>
      </c>
    </row>
    <row r="2" spans="1:3">
      <c r="A2" s="7" t="s">
        <v>323</v>
      </c>
    </row>
    <row r="4" spans="1:3">
      <c r="A4" s="8" t="s">
        <v>26</v>
      </c>
      <c r="B4" s="8" t="s">
        <v>319</v>
      </c>
      <c r="C4" s="8" t="s">
        <v>320</v>
      </c>
    </row>
    <row r="5" spans="1:3">
      <c r="A5" s="9" t="s">
        <v>321</v>
      </c>
      <c r="B5" s="10">
        <v>14475</v>
      </c>
      <c r="C5" s="10">
        <v>471</v>
      </c>
    </row>
    <row r="6" spans="1:3">
      <c r="A6" s="9" t="s">
        <v>322</v>
      </c>
      <c r="B6" s="10">
        <v>265</v>
      </c>
      <c r="C6" s="10">
        <v>10</v>
      </c>
    </row>
    <row r="7" spans="1:3">
      <c r="A7" s="9" t="s">
        <v>1</v>
      </c>
      <c r="B7" s="10">
        <f>SUBTOTAL(109,[Employed])</f>
        <v>0</v>
      </c>
      <c r="C7" s="10">
        <f>SUBTOTAL(109,[Unemployed])</f>
        <v>0</v>
      </c>
    </row>
  </sheetData>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dimension ref="A1:B7"/>
  <sheetViews>
    <sheetView workbookViewId="0"/>
  </sheetViews>
  <sheetFormatPr defaultRowHeight="15"/>
  <cols>
    <col min="1" max="1" width="22.28515625" customWidth="1"/>
  </cols>
  <sheetData>
    <row r="1" spans="1:2">
      <c r="A1" s="6" t="s">
        <v>324</v>
      </c>
    </row>
    <row r="2" spans="1:2">
      <c r="A2" s="7" t="s">
        <v>327</v>
      </c>
    </row>
    <row r="4" spans="1:2">
      <c r="A4" s="8" t="s">
        <v>26</v>
      </c>
      <c r="B4" s="8" t="s">
        <v>179</v>
      </c>
    </row>
    <row r="5" spans="1:2">
      <c r="A5" s="9" t="s">
        <v>325</v>
      </c>
      <c r="B5" s="10">
        <v>68</v>
      </c>
    </row>
    <row r="6" spans="1:2">
      <c r="A6" s="9" t="s">
        <v>326</v>
      </c>
      <c r="B6" s="10">
        <v>52</v>
      </c>
    </row>
    <row r="7" spans="1:2">
      <c r="A7" s="9" t="s">
        <v>1</v>
      </c>
      <c r="B7" s="10">
        <f>SUBTOTAL(109,[value])</f>
        <v>0</v>
      </c>
    </row>
  </sheetData>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32.7109375" customWidth="1"/>
  </cols>
  <sheetData>
    <row r="1" spans="1:2">
      <c r="A1" s="6" t="s">
        <v>328</v>
      </c>
    </row>
    <row r="2" spans="1:2">
      <c r="A2" s="7" t="s">
        <v>327</v>
      </c>
    </row>
    <row r="4" spans="1:2">
      <c r="A4" s="8" t="s">
        <v>329</v>
      </c>
      <c r="B4" s="8" t="s">
        <v>179</v>
      </c>
    </row>
    <row r="5" spans="1:2">
      <c r="A5" s="9" t="s">
        <v>330</v>
      </c>
      <c r="B5" s="10">
        <v>95</v>
      </c>
    </row>
    <row r="6" spans="1:2">
      <c r="A6" s="9" t="s">
        <v>331</v>
      </c>
      <c r="B6" s="10">
        <v>12</v>
      </c>
    </row>
    <row r="7" spans="1:2">
      <c r="A7" s="9" t="s">
        <v>332</v>
      </c>
      <c r="B7" s="10">
        <v>11</v>
      </c>
    </row>
    <row r="8" spans="1:2">
      <c r="A8" s="9" t="s">
        <v>53</v>
      </c>
      <c r="B8" s="10">
        <v>5</v>
      </c>
    </row>
    <row r="9" spans="1:2">
      <c r="A9" s="9" t="s">
        <v>333</v>
      </c>
      <c r="B9" s="10">
        <v>5</v>
      </c>
    </row>
    <row r="10" spans="1:2">
      <c r="A10" s="9" t="s">
        <v>334</v>
      </c>
      <c r="B10" s="10">
        <v>0</v>
      </c>
    </row>
    <row r="11" spans="1:2">
      <c r="A11" s="9" t="s">
        <v>1</v>
      </c>
      <c r="B11" s="10">
        <f>SUBTOTAL(109,[value])</f>
        <v>0</v>
      </c>
    </row>
  </sheetData>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s>
  <sheetData>
    <row r="1" spans="1:4">
      <c r="A1" s="6" t="s">
        <v>335</v>
      </c>
    </row>
    <row r="2" spans="1:4">
      <c r="A2" s="2" t="s">
        <v>23</v>
      </c>
    </row>
    <row r="4" spans="1:4">
      <c r="A4" s="8" t="s">
        <v>264</v>
      </c>
      <c r="B4" s="8" t="s">
        <v>336</v>
      </c>
      <c r="C4" s="8" t="s">
        <v>337</v>
      </c>
      <c r="D4" s="8" t="s">
        <v>338</v>
      </c>
    </row>
    <row r="5" spans="1:4">
      <c r="A5" s="9" t="s">
        <v>339</v>
      </c>
      <c r="B5" s="10">
        <v>0</v>
      </c>
      <c r="C5" s="10">
        <v>68</v>
      </c>
      <c r="D5" s="10">
        <v>198</v>
      </c>
    </row>
    <row r="6" spans="1:4">
      <c r="A6" s="9" t="s">
        <v>340</v>
      </c>
      <c r="B6" s="10">
        <v>0</v>
      </c>
      <c r="C6" s="10">
        <v>271</v>
      </c>
      <c r="D6" s="10">
        <v>74</v>
      </c>
    </row>
    <row r="7" spans="1:4">
      <c r="A7" s="9" t="s">
        <v>341</v>
      </c>
      <c r="B7" s="10">
        <v>1</v>
      </c>
      <c r="C7" s="10">
        <v>62</v>
      </c>
      <c r="D7" s="10">
        <v>838</v>
      </c>
    </row>
  </sheetData>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60.7109375" customWidth="1"/>
    <col min="2" max="3" width="11.7109375" customWidth="1"/>
  </cols>
  <sheetData>
    <row r="1" spans="1:3">
      <c r="A1" s="6" t="s">
        <v>343</v>
      </c>
    </row>
    <row r="2" spans="1:3">
      <c r="A2" s="7" t="s">
        <v>342</v>
      </c>
    </row>
    <row r="4" spans="1:3">
      <c r="A4" s="8" t="s">
        <v>124</v>
      </c>
      <c r="B4" s="8" t="s">
        <v>344</v>
      </c>
      <c r="C4" s="8" t="s">
        <v>345</v>
      </c>
    </row>
    <row r="5" spans="1:3">
      <c r="A5" s="9" t="s">
        <v>125</v>
      </c>
      <c r="B5" s="13">
        <v>0.06216931216931217</v>
      </c>
      <c r="C5" s="13">
        <v>0.003911793104976004</v>
      </c>
    </row>
    <row r="6" spans="1:3">
      <c r="A6" s="9" t="s">
        <v>126</v>
      </c>
      <c r="B6" s="13">
        <v>0.06084656084656084</v>
      </c>
      <c r="C6" s="13">
        <v>0.3003780183809972</v>
      </c>
    </row>
    <row r="7" spans="1:3">
      <c r="A7" s="9" t="s">
        <v>127</v>
      </c>
      <c r="B7" s="13">
        <v>0.1329365079365079</v>
      </c>
      <c r="C7" s="13">
        <v>0.02317366041935152</v>
      </c>
    </row>
    <row r="8" spans="1:3">
      <c r="A8" s="9" t="s">
        <v>129</v>
      </c>
      <c r="B8" s="13">
        <v>0.666005291005291</v>
      </c>
      <c r="C8" s="13">
        <v>0.5060025566082851</v>
      </c>
    </row>
    <row r="9" spans="1:3">
      <c r="A9" s="9" t="s">
        <v>128</v>
      </c>
      <c r="B9" s="13">
        <v>0.07804232804232804</v>
      </c>
      <c r="C9" s="13">
        <v>0.1665339714863902</v>
      </c>
    </row>
    <row r="10" spans="1:3">
      <c r="A10" s="9" t="s">
        <v>1</v>
      </c>
      <c r="B10" s="13">
        <f>SUBTOTAL(109,[Share of Homeless Population])</f>
        <v>0</v>
      </c>
      <c r="C10" s="13">
        <f>SUBTOTAL(109,[Share of Overall Population])</f>
        <v>0</v>
      </c>
    </row>
  </sheetData>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346</v>
      </c>
    </row>
    <row r="2" spans="1:3">
      <c r="A2" s="7" t="s">
        <v>342</v>
      </c>
    </row>
    <row r="4" spans="1:3">
      <c r="A4" s="8" t="s">
        <v>347</v>
      </c>
      <c r="B4" s="8" t="s">
        <v>344</v>
      </c>
      <c r="C4" s="8" t="s">
        <v>345</v>
      </c>
    </row>
    <row r="5" spans="1:3">
      <c r="A5" s="9" t="s">
        <v>348</v>
      </c>
      <c r="B5" s="13">
        <v>0.3809523809523809</v>
      </c>
      <c r="C5" s="13">
        <v>0.2467598425453857</v>
      </c>
    </row>
    <row r="6" spans="1:3">
      <c r="A6" s="9" t="s">
        <v>349</v>
      </c>
      <c r="B6" s="13">
        <v>0.6190476190476191</v>
      </c>
      <c r="C6" s="13">
        <v>0.7532401574546143</v>
      </c>
    </row>
    <row r="7" spans="1:3">
      <c r="A7" s="9" t="s">
        <v>1</v>
      </c>
      <c r="B7" s="13">
        <f>SUBTOTAL(109,[Share of Homeless Population])</f>
        <v>0</v>
      </c>
      <c r="C7" s="13">
        <f>SUBTOTAL(109,[Share of Overall Population])</f>
        <v>0</v>
      </c>
    </row>
  </sheetData>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350</v>
      </c>
    </row>
    <row r="2" spans="1:6">
      <c r="A2" s="2" t="s">
        <v>23</v>
      </c>
    </row>
    <row r="4" spans="1:6">
      <c r="A4" s="8" t="s">
        <v>264</v>
      </c>
      <c r="B4" s="8" t="s">
        <v>351</v>
      </c>
      <c r="C4" s="8" t="s">
        <v>352</v>
      </c>
      <c r="D4" s="8" t="s">
        <v>353</v>
      </c>
      <c r="E4" s="8" t="s">
        <v>354</v>
      </c>
      <c r="F4" s="8" t="s">
        <v>355</v>
      </c>
    </row>
    <row r="5" spans="1:6">
      <c r="A5" s="9" t="s">
        <v>339</v>
      </c>
      <c r="B5" s="10">
        <v>46</v>
      </c>
      <c r="C5" s="10">
        <v>0</v>
      </c>
      <c r="D5" s="10">
        <v>70</v>
      </c>
      <c r="E5" s="10">
        <v>31</v>
      </c>
      <c r="F5" s="10">
        <v>10</v>
      </c>
    </row>
    <row r="6" spans="1:6">
      <c r="A6" s="9" t="s">
        <v>340</v>
      </c>
      <c r="B6" s="10">
        <v>46</v>
      </c>
      <c r="C6" s="10">
        <v>3</v>
      </c>
      <c r="D6" s="10">
        <v>46</v>
      </c>
      <c r="E6" s="10">
        <v>4</v>
      </c>
      <c r="F6" s="10">
        <v>14</v>
      </c>
    </row>
    <row r="7" spans="1:6">
      <c r="A7" s="9" t="s">
        <v>341</v>
      </c>
      <c r="B7" s="10">
        <v>20</v>
      </c>
      <c r="C7" s="10">
        <v>0</v>
      </c>
      <c r="D7" s="10">
        <v>189</v>
      </c>
      <c r="E7" s="10">
        <v>34</v>
      </c>
      <c r="F7" s="10">
        <v>103</v>
      </c>
    </row>
  </sheetData>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356</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1910</v>
      </c>
      <c r="C6" s="10">
        <v>1337</v>
      </c>
      <c r="D6" s="10">
        <v>1934</v>
      </c>
      <c r="E6" s="10">
        <v>1194</v>
      </c>
    </row>
    <row r="7" spans="1:5">
      <c r="A7" s="9" t="s">
        <v>24</v>
      </c>
      <c r="B7" s="10">
        <v>14990</v>
      </c>
      <c r="C7" s="10">
        <v>15142</v>
      </c>
      <c r="D7" s="10">
        <v>15427</v>
      </c>
      <c r="E7" s="10">
        <v>13718</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37</v>
      </c>
    </row>
    <row r="2" spans="1:7">
      <c r="A2" s="7" t="s">
        <v>44</v>
      </c>
    </row>
    <row r="4" spans="1:7">
      <c r="A4" s="8" t="s">
        <v>21</v>
      </c>
      <c r="B4" s="8" t="s">
        <v>38</v>
      </c>
      <c r="C4" s="8" t="s">
        <v>39</v>
      </c>
      <c r="D4" s="8" t="s">
        <v>40</v>
      </c>
      <c r="E4" s="8" t="s">
        <v>41</v>
      </c>
      <c r="F4" s="8" t="s">
        <v>42</v>
      </c>
      <c r="G4" s="8" t="s">
        <v>43</v>
      </c>
    </row>
    <row r="5" spans="1:7">
      <c r="A5" s="9" t="s">
        <v>22</v>
      </c>
      <c r="B5" s="10">
        <v>26518</v>
      </c>
      <c r="C5" s="10">
        <v>399</v>
      </c>
      <c r="D5" s="10">
        <v>1001</v>
      </c>
      <c r="E5" s="10">
        <v>1280</v>
      </c>
      <c r="F5" s="10">
        <v>375</v>
      </c>
      <c r="G5" s="10">
        <v>257</v>
      </c>
    </row>
    <row r="6" spans="1:7">
      <c r="A6" s="9" t="s">
        <v>23</v>
      </c>
      <c r="B6" s="10">
        <v>668337</v>
      </c>
      <c r="C6" s="10">
        <v>18939</v>
      </c>
      <c r="D6" s="10">
        <v>22503</v>
      </c>
      <c r="E6" s="10">
        <v>29840</v>
      </c>
      <c r="F6" s="10">
        <v>10581</v>
      </c>
      <c r="G6" s="10">
        <v>9250</v>
      </c>
    </row>
    <row r="7" spans="1:7">
      <c r="A7" s="9" t="s">
        <v>24</v>
      </c>
      <c r="B7" s="10">
        <v>6607656</v>
      </c>
      <c r="C7" s="10">
        <v>324367</v>
      </c>
      <c r="D7" s="10">
        <v>212960</v>
      </c>
      <c r="E7" s="10">
        <v>272229</v>
      </c>
      <c r="F7" s="10">
        <v>118111</v>
      </c>
      <c r="G7" s="10">
        <v>95192</v>
      </c>
    </row>
  </sheetData>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357</v>
      </c>
    </row>
    <row r="2" spans="1:6">
      <c r="A2" s="7" t="s">
        <v>102</v>
      </c>
    </row>
    <row r="4" spans="1:6">
      <c r="A4" s="8" t="s">
        <v>21</v>
      </c>
      <c r="B4" s="8" t="s">
        <v>131</v>
      </c>
      <c r="C4" s="8" t="s">
        <v>132</v>
      </c>
      <c r="D4" s="8" t="s">
        <v>133</v>
      </c>
      <c r="E4" s="8" t="s">
        <v>134</v>
      </c>
      <c r="F4" s="8" t="s">
        <v>135</v>
      </c>
    </row>
    <row r="5" spans="1:6">
      <c r="A5" s="9" t="s">
        <v>22</v>
      </c>
      <c r="B5" s="10">
        <v>899</v>
      </c>
      <c r="C5" s="10">
        <v>900</v>
      </c>
      <c r="D5" s="10">
        <v>1250</v>
      </c>
      <c r="E5" s="10">
        <v>905</v>
      </c>
      <c r="F5" s="10">
        <v>7399</v>
      </c>
    </row>
    <row r="6" spans="1:6">
      <c r="A6" s="9" t="s">
        <v>23</v>
      </c>
      <c r="B6" s="10">
        <v>34709</v>
      </c>
      <c r="C6" s="10">
        <v>29985</v>
      </c>
      <c r="D6" s="10">
        <v>42340</v>
      </c>
      <c r="E6" s="10">
        <v>26790</v>
      </c>
      <c r="F6" s="10">
        <v>127970</v>
      </c>
    </row>
    <row r="7" spans="1:6">
      <c r="A7" s="9" t="s">
        <v>24</v>
      </c>
      <c r="B7" s="10">
        <v>396952</v>
      </c>
      <c r="C7" s="10">
        <v>294189</v>
      </c>
      <c r="D7" s="10">
        <v>350599</v>
      </c>
      <c r="E7" s="10">
        <v>245810</v>
      </c>
      <c r="F7" s="10">
        <v>1413483</v>
      </c>
    </row>
  </sheetData>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358</v>
      </c>
    </row>
    <row r="2" spans="1:6">
      <c r="A2" s="7" t="s">
        <v>102</v>
      </c>
    </row>
    <row r="4" spans="1:6">
      <c r="A4" s="8" t="s">
        <v>124</v>
      </c>
      <c r="B4" s="8" t="s">
        <v>131</v>
      </c>
      <c r="C4" s="8" t="s">
        <v>132</v>
      </c>
      <c r="D4" s="8" t="s">
        <v>133</v>
      </c>
      <c r="E4" s="8" t="s">
        <v>134</v>
      </c>
      <c r="F4" s="8" t="s">
        <v>135</v>
      </c>
    </row>
    <row r="5" spans="1:6">
      <c r="A5" s="9" t="s">
        <v>11</v>
      </c>
      <c r="B5" s="10">
        <v>0</v>
      </c>
      <c r="C5" s="10">
        <v>0</v>
      </c>
      <c r="D5" s="10">
        <v>0</v>
      </c>
      <c r="E5" s="10">
        <v>0</v>
      </c>
      <c r="F5" s="10">
        <v>0</v>
      </c>
    </row>
    <row r="6" spans="1:6">
      <c r="A6" s="9" t="s">
        <v>12</v>
      </c>
      <c r="B6" s="10">
        <v>80</v>
      </c>
      <c r="C6" s="10">
        <v>125</v>
      </c>
      <c r="D6" s="10">
        <v>115</v>
      </c>
      <c r="E6" s="10">
        <v>120</v>
      </c>
      <c r="F6" s="10">
        <v>1120</v>
      </c>
    </row>
    <row r="7" spans="1:6">
      <c r="A7" s="9" t="s">
        <v>13</v>
      </c>
      <c r="B7" s="10">
        <v>0</v>
      </c>
      <c r="C7" s="10">
        <v>25</v>
      </c>
      <c r="D7" s="10">
        <v>0</v>
      </c>
      <c r="E7" s="10">
        <v>0</v>
      </c>
      <c r="F7" s="10">
        <v>30</v>
      </c>
    </row>
    <row r="8" spans="1:6">
      <c r="A8" s="9" t="s">
        <v>14</v>
      </c>
      <c r="B8" s="10">
        <v>730</v>
      </c>
      <c r="C8" s="10">
        <v>575</v>
      </c>
      <c r="D8" s="10">
        <v>1015</v>
      </c>
      <c r="E8" s="10">
        <v>660</v>
      </c>
      <c r="F8" s="10">
        <v>5670</v>
      </c>
    </row>
    <row r="9" spans="1:6">
      <c r="A9" s="9" t="s">
        <v>15</v>
      </c>
      <c r="B9" s="10">
        <v>14</v>
      </c>
      <c r="C9" s="10">
        <v>40</v>
      </c>
      <c r="D9" s="10">
        <v>35</v>
      </c>
      <c r="E9" s="10">
        <v>40</v>
      </c>
      <c r="F9" s="10">
        <v>144</v>
      </c>
    </row>
    <row r="10" spans="1:6">
      <c r="A10" s="9" t="s">
        <v>16</v>
      </c>
      <c r="B10" s="10">
        <v>75</v>
      </c>
      <c r="C10" s="10">
        <v>135</v>
      </c>
      <c r="D10" s="10">
        <v>85</v>
      </c>
      <c r="E10" s="10">
        <v>85</v>
      </c>
      <c r="F10" s="10">
        <v>435</v>
      </c>
    </row>
    <row r="11" spans="1:6">
      <c r="A11" s="9" t="s">
        <v>1</v>
      </c>
      <c r="B11" s="10">
        <f>SUBTOTAL(109,[0%-30% of AMI])</f>
        <v>0</v>
      </c>
      <c r="C11" s="10">
        <f>SUBTOTAL(109,[31%-50% of AMI])</f>
        <v>0</v>
      </c>
      <c r="D11" s="10">
        <f>SUBTOTAL(109,[51%-80% of AMI])</f>
        <v>0</v>
      </c>
      <c r="E11" s="10">
        <f>SUBTOTAL(109,[81%-100% of AMI])</f>
        <v>0</v>
      </c>
      <c r="F11" s="10">
        <f>SUBTOTAL(109,[Greater than 100% of AMI])</f>
        <v>0</v>
      </c>
    </row>
  </sheetData>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60.7109375" customWidth="1"/>
  </cols>
  <sheetData>
    <row r="1" spans="1:2">
      <c r="A1" s="6" t="s">
        <v>359</v>
      </c>
    </row>
    <row r="2" spans="1:2">
      <c r="A2" s="7" t="s">
        <v>360</v>
      </c>
    </row>
    <row r="4" spans="1:2">
      <c r="A4" s="8" t="s">
        <v>124</v>
      </c>
      <c r="B4" s="8" t="s">
        <v>179</v>
      </c>
    </row>
    <row r="5" spans="1:2">
      <c r="A5" s="9" t="s">
        <v>127</v>
      </c>
      <c r="B5" s="13">
        <v>0.1209677419354839</v>
      </c>
    </row>
    <row r="6" spans="1:2">
      <c r="A6" s="9" t="s">
        <v>16</v>
      </c>
      <c r="B6" s="13">
        <v>0.07347538574577517</v>
      </c>
    </row>
    <row r="7" spans="1:2">
      <c r="A7" s="9" t="s">
        <v>129</v>
      </c>
      <c r="B7" s="13">
        <v>0.03183453237410072</v>
      </c>
    </row>
    <row r="8" spans="1:2">
      <c r="A8" s="9" t="s">
        <v>14</v>
      </c>
      <c r="B8" s="13">
        <v>0.02858681286406579</v>
      </c>
    </row>
    <row r="9" spans="1:2">
      <c r="A9" s="9" t="s">
        <v>128</v>
      </c>
      <c r="B9" s="13">
        <v>0.02711076684740511</v>
      </c>
    </row>
    <row r="10" spans="1:2">
      <c r="A10" s="9" t="s">
        <v>126</v>
      </c>
      <c r="B10" s="13">
        <v>0.01987951807228916</v>
      </c>
    </row>
    <row r="11" spans="1:2">
      <c r="A11" s="9" t="s">
        <v>125</v>
      </c>
      <c r="B11" s="13">
        <v>0</v>
      </c>
    </row>
  </sheetData>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361</v>
      </c>
    </row>
    <row r="2" spans="1:6">
      <c r="A2" s="7" t="s">
        <v>368</v>
      </c>
    </row>
    <row r="4" spans="1:6">
      <c r="A4" s="8" t="s">
        <v>124</v>
      </c>
      <c r="B4" s="8" t="s">
        <v>362</v>
      </c>
      <c r="C4" s="8" t="s">
        <v>363</v>
      </c>
      <c r="D4" s="8" t="s">
        <v>364</v>
      </c>
      <c r="E4" s="8" t="s">
        <v>365</v>
      </c>
      <c r="F4" s="8" t="s">
        <v>366</v>
      </c>
    </row>
    <row r="5" spans="1:6">
      <c r="A5" s="9" t="s">
        <v>11</v>
      </c>
      <c r="B5" s="10">
        <v>0</v>
      </c>
      <c r="C5" s="10">
        <v>1</v>
      </c>
      <c r="D5" s="10">
        <v>0</v>
      </c>
      <c r="E5" s="10">
        <v>0</v>
      </c>
      <c r="F5" s="10">
        <v>1</v>
      </c>
    </row>
    <row r="6" spans="1:6">
      <c r="A6" s="9" t="s">
        <v>12</v>
      </c>
      <c r="B6" s="10">
        <v>8</v>
      </c>
      <c r="C6" s="10">
        <v>40</v>
      </c>
      <c r="D6" s="10">
        <v>50</v>
      </c>
      <c r="E6" s="10">
        <v>10</v>
      </c>
      <c r="F6" s="10">
        <v>274</v>
      </c>
    </row>
    <row r="7" spans="1:6">
      <c r="A7" s="9" t="s">
        <v>13</v>
      </c>
      <c r="B7" s="10">
        <v>0</v>
      </c>
      <c r="C7" s="10">
        <v>2</v>
      </c>
      <c r="D7" s="10">
        <v>0</v>
      </c>
      <c r="E7" s="10">
        <v>0</v>
      </c>
      <c r="F7" s="10">
        <v>4</v>
      </c>
    </row>
    <row r="8" spans="1:6">
      <c r="A8" s="9" t="s">
        <v>14</v>
      </c>
      <c r="B8" s="10">
        <v>16</v>
      </c>
      <c r="C8" s="10">
        <v>110</v>
      </c>
      <c r="D8" s="10">
        <v>110</v>
      </c>
      <c r="E8" s="10">
        <v>34</v>
      </c>
      <c r="F8" s="10">
        <v>632</v>
      </c>
    </row>
    <row r="9" spans="1:6">
      <c r="A9" s="9" t="s">
        <v>16</v>
      </c>
      <c r="B9" s="10">
        <v>1</v>
      </c>
      <c r="C9" s="10">
        <v>10</v>
      </c>
      <c r="D9" s="10">
        <v>12</v>
      </c>
      <c r="E9" s="10">
        <v>5</v>
      </c>
      <c r="F9" s="10">
        <v>40</v>
      </c>
    </row>
    <row r="10" spans="1:6">
      <c r="A10" s="9" t="s">
        <v>367</v>
      </c>
      <c r="B10" s="10">
        <v>4</v>
      </c>
      <c r="C10" s="10">
        <v>41</v>
      </c>
      <c r="D10" s="10">
        <v>52</v>
      </c>
      <c r="E10" s="10">
        <v>13</v>
      </c>
      <c r="F10" s="10">
        <v>250</v>
      </c>
    </row>
    <row r="11" spans="1:6">
      <c r="A11" s="9" t="s">
        <v>1</v>
      </c>
      <c r="B11" s="10">
        <f>SUBTOTAL(109,[Application approved but not accepted])</f>
        <v>0</v>
      </c>
      <c r="C11" s="10">
        <f>SUBTOTAL(109,[Application denied])</f>
        <v>0</v>
      </c>
      <c r="D11" s="10">
        <f>SUBTOTAL(109,[Application withdrawn by applicant])</f>
        <v>0</v>
      </c>
      <c r="E11" s="10">
        <f>SUBTOTAL(109,[File closed for incompleteness])</f>
        <v>0</v>
      </c>
      <c r="F11" s="10">
        <f>SUBTOTAL(109,[Loan originated])</f>
        <v>0</v>
      </c>
    </row>
  </sheetData>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49.7109375" customWidth="1"/>
    <col min="2" max="7" width="11.7109375" customWidth="1"/>
    <col min="3" max="16" width="9.140625"/>
    <col min="4" max="16" width="9.140625"/>
    <col min="5" max="16" width="9.140625"/>
    <col min="6" max="16" width="9.140625"/>
  </cols>
  <sheetData>
    <row r="1" spans="1:7">
      <c r="A1" s="6" t="s">
        <v>369</v>
      </c>
    </row>
    <row r="2" spans="1:7">
      <c r="A2" s="7" t="s">
        <v>9</v>
      </c>
    </row>
    <row r="4" spans="1:7">
      <c r="A4" s="8" t="s">
        <v>124</v>
      </c>
      <c r="B4" s="8" t="s">
        <v>11</v>
      </c>
      <c r="C4" s="8" t="s">
        <v>12</v>
      </c>
      <c r="D4" s="8" t="s">
        <v>13</v>
      </c>
      <c r="E4" s="8" t="s">
        <v>14</v>
      </c>
      <c r="F4" s="8" t="s">
        <v>15</v>
      </c>
      <c r="G4" s="8" t="s">
        <v>16</v>
      </c>
    </row>
    <row r="5" spans="1:7">
      <c r="A5" s="9" t="s">
        <v>370</v>
      </c>
      <c r="B5" s="10">
        <v>0</v>
      </c>
      <c r="C5" s="10">
        <v>0</v>
      </c>
      <c r="D5" s="10">
        <v>0</v>
      </c>
      <c r="E5" s="10">
        <v>0</v>
      </c>
      <c r="F5" s="10">
        <v>0</v>
      </c>
      <c r="G5" s="10">
        <v>0</v>
      </c>
    </row>
    <row r="6" spans="1:7">
      <c r="A6" s="9" t="s">
        <v>371</v>
      </c>
      <c r="B6" s="10">
        <v>0</v>
      </c>
      <c r="C6" s="10">
        <v>0</v>
      </c>
      <c r="D6" s="10">
        <v>0</v>
      </c>
      <c r="E6" s="10">
        <v>0</v>
      </c>
      <c r="F6" s="10">
        <v>0</v>
      </c>
      <c r="G6" s="10">
        <v>0</v>
      </c>
    </row>
    <row r="7" spans="1:7">
      <c r="A7" s="9" t="s">
        <v>372</v>
      </c>
      <c r="B7" s="10">
        <v>3</v>
      </c>
      <c r="C7" s="10">
        <v>4744</v>
      </c>
      <c r="D7" s="10">
        <v>221</v>
      </c>
      <c r="E7" s="10">
        <v>20749</v>
      </c>
      <c r="F7" s="10">
        <v>1843</v>
      </c>
      <c r="G7" s="10">
        <v>2835</v>
      </c>
    </row>
    <row r="8" spans="1:7">
      <c r="A8" s="9" t="s">
        <v>1</v>
      </c>
      <c r="B8" s="10">
        <f>SUBTOTAL(109,[American Indian or Alaska Native, Non-Hispanic])</f>
        <v>0</v>
      </c>
      <c r="C8" s="10">
        <f>SUBTOTAL(109,[Asian / API, Non-Hispanic])</f>
        <v>0</v>
      </c>
      <c r="D8" s="10">
        <f>SUBTOTAL(109,[Black or African American, Non-Hispanic])</f>
        <v>0</v>
      </c>
      <c r="E8" s="10">
        <f>SUBTOTAL(109,[White, Non-Hispanic])</f>
        <v>0</v>
      </c>
      <c r="F8" s="10">
        <f>SUBTOTAL(109,[Other Race or Multiple Races, Non-Hispanic])</f>
        <v>0</v>
      </c>
      <c r="G8" s="10">
        <f>SUBTOTAL(109,[Hispanic or Latinx])</f>
        <v>0</v>
      </c>
    </row>
  </sheetData>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373</v>
      </c>
    </row>
    <row r="2" spans="1:3">
      <c r="A2" s="7" t="s">
        <v>376</v>
      </c>
    </row>
    <row r="4" spans="1:3">
      <c r="A4" s="8" t="s">
        <v>21</v>
      </c>
      <c r="B4" s="8" t="s">
        <v>374</v>
      </c>
      <c r="C4" s="8" t="s">
        <v>375</v>
      </c>
    </row>
    <row r="5" spans="1:3">
      <c r="A5" s="9" t="s">
        <v>22</v>
      </c>
      <c r="B5" s="10">
        <v>716</v>
      </c>
      <c r="C5" s="10">
        <v>27548</v>
      </c>
    </row>
    <row r="6" spans="1:3">
      <c r="A6" s="9" t="s">
        <v>23</v>
      </c>
      <c r="B6" s="10">
        <v>53510</v>
      </c>
      <c r="C6" s="10">
        <v>669973</v>
      </c>
    </row>
    <row r="7" spans="1:3">
      <c r="A7" s="9" t="s">
        <v>24</v>
      </c>
      <c r="B7" s="10">
        <v>567528</v>
      </c>
      <c r="C7" s="10">
        <v>6709064</v>
      </c>
    </row>
  </sheetData>
  <pageMargins left="0.7" right="0.7" top="0.75" bottom="0.75" header="0.3" footer="0.3"/>
  <drawing r:id="rId1"/>
  <tableParts count="1">
    <tablePart r:id="rId2"/>
  </tableParts>
</worksheet>
</file>

<file path=xl/worksheets/sheet7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377</v>
      </c>
    </row>
    <row r="2" spans="1:5">
      <c r="A2" s="7" t="s">
        <v>382</v>
      </c>
    </row>
    <row r="4" spans="1:5">
      <c r="A4" s="8" t="s">
        <v>21</v>
      </c>
      <c r="B4" s="8" t="s">
        <v>378</v>
      </c>
      <c r="C4" s="8" t="s">
        <v>379</v>
      </c>
      <c r="D4" s="8" t="s">
        <v>380</v>
      </c>
      <c r="E4" s="8" t="s">
        <v>381</v>
      </c>
    </row>
    <row r="5" spans="1:5">
      <c r="A5" s="9" t="s">
        <v>22</v>
      </c>
      <c r="B5" s="10">
        <v>739</v>
      </c>
      <c r="C5" s="10">
        <v>425</v>
      </c>
      <c r="D5" s="10">
        <v>438</v>
      </c>
      <c r="E5" s="10">
        <v>1133</v>
      </c>
    </row>
    <row r="6" spans="1:5">
      <c r="A6" s="9" t="s">
        <v>23</v>
      </c>
      <c r="B6" s="10">
        <v>12196</v>
      </c>
      <c r="C6" s="10">
        <v>7023</v>
      </c>
      <c r="D6" s="10">
        <v>7937</v>
      </c>
      <c r="E6" s="10">
        <v>20531</v>
      </c>
    </row>
    <row r="7" spans="1:5">
      <c r="A7" s="9" t="s">
        <v>24</v>
      </c>
      <c r="B7" s="10">
        <v>114442</v>
      </c>
      <c r="C7" s="10">
        <v>65892</v>
      </c>
      <c r="D7" s="10">
        <v>72712</v>
      </c>
      <c r="E7" s="10">
        <v>188130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7"/>
  <sheetViews>
    <sheetView workbookViewId="0"/>
  </sheetViews>
  <sheetFormatPr defaultRowHeight="15"/>
  <cols>
    <col min="1" max="1" width="22.28515625" customWidth="1"/>
    <col min="2" max="9" width="11.7109375" customWidth="1"/>
  </cols>
  <sheetData>
    <row r="1" spans="1:9">
      <c r="A1" s="6" t="s">
        <v>45</v>
      </c>
    </row>
    <row r="2" spans="1:9">
      <c r="A2" s="7" t="s">
        <v>54</v>
      </c>
    </row>
    <row r="4" spans="1:9">
      <c r="A4" s="8" t="s">
        <v>21</v>
      </c>
      <c r="B4" s="8" t="s">
        <v>46</v>
      </c>
      <c r="C4" s="8" t="s">
        <v>47</v>
      </c>
      <c r="D4" s="8" t="s">
        <v>48</v>
      </c>
      <c r="E4" s="8" t="s">
        <v>49</v>
      </c>
      <c r="F4" s="8" t="s">
        <v>50</v>
      </c>
      <c r="G4" s="8" t="s">
        <v>51</v>
      </c>
      <c r="H4" s="8" t="s">
        <v>52</v>
      </c>
      <c r="I4" s="8" t="s">
        <v>53</v>
      </c>
    </row>
    <row r="5" spans="1:9">
      <c r="A5" s="9" t="s">
        <v>22</v>
      </c>
      <c r="B5" s="10">
        <v>17</v>
      </c>
      <c r="C5" s="10">
        <v>608</v>
      </c>
      <c r="D5" s="10">
        <v>5634</v>
      </c>
      <c r="E5" s="10">
        <v>4093</v>
      </c>
      <c r="F5" s="10">
        <v>1281</v>
      </c>
      <c r="G5" s="10">
        <v>2492</v>
      </c>
      <c r="H5" s="10">
        <v>1088</v>
      </c>
      <c r="I5" s="10">
        <v>1075</v>
      </c>
    </row>
    <row r="6" spans="1:9">
      <c r="A6" s="9" t="s">
        <v>23</v>
      </c>
      <c r="B6" s="10">
        <v>2060</v>
      </c>
      <c r="C6" s="10">
        <v>21395</v>
      </c>
      <c r="D6" s="10">
        <v>113183</v>
      </c>
      <c r="E6" s="10">
        <v>122797</v>
      </c>
      <c r="F6" s="10">
        <v>18894</v>
      </c>
      <c r="G6" s="10">
        <v>64761</v>
      </c>
      <c r="H6" s="10">
        <v>37676</v>
      </c>
      <c r="I6" s="10">
        <v>33981</v>
      </c>
    </row>
    <row r="7" spans="1:9">
      <c r="A7" s="9" t="s">
        <v>24</v>
      </c>
      <c r="B7" s="10">
        <v>30159</v>
      </c>
      <c r="C7" s="10">
        <v>226029</v>
      </c>
      <c r="D7" s="10">
        <v>1039526</v>
      </c>
      <c r="E7" s="10">
        <v>1195343</v>
      </c>
      <c r="F7" s="10">
        <v>160226</v>
      </c>
      <c r="G7" s="10">
        <v>670251</v>
      </c>
      <c r="H7" s="10">
        <v>373083</v>
      </c>
      <c r="I7" s="10">
        <v>329480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55</v>
      </c>
    </row>
    <row r="2" spans="1:6">
      <c r="A2" s="7" t="s">
        <v>54</v>
      </c>
    </row>
    <row r="4" spans="1:6">
      <c r="A4" s="8" t="s">
        <v>21</v>
      </c>
      <c r="B4" s="8" t="s">
        <v>56</v>
      </c>
      <c r="C4" s="8" t="s">
        <v>57</v>
      </c>
      <c r="D4" s="8" t="s">
        <v>58</v>
      </c>
      <c r="E4" s="8" t="s">
        <v>59</v>
      </c>
      <c r="F4" s="8" t="s">
        <v>60</v>
      </c>
    </row>
    <row r="5" spans="1:6">
      <c r="A5" s="9" t="s">
        <v>22</v>
      </c>
      <c r="B5" s="10">
        <v>10850</v>
      </c>
      <c r="C5" s="10">
        <v>452</v>
      </c>
      <c r="D5" s="10">
        <v>658</v>
      </c>
      <c r="E5" s="10">
        <v>2776</v>
      </c>
      <c r="F5" s="10">
        <v>1552</v>
      </c>
    </row>
    <row r="6" spans="1:6">
      <c r="A6" s="9" t="s">
        <v>23</v>
      </c>
      <c r="B6" s="10">
        <v>205763</v>
      </c>
      <c r="C6" s="10">
        <v>24290</v>
      </c>
      <c r="D6" s="10">
        <v>33517</v>
      </c>
      <c r="E6" s="10">
        <v>81371</v>
      </c>
      <c r="F6" s="10">
        <v>69806</v>
      </c>
    </row>
    <row r="7" spans="1:6">
      <c r="A7" s="9" t="s">
        <v>24</v>
      </c>
      <c r="B7" s="10">
        <v>1993583</v>
      </c>
      <c r="C7" s="10">
        <v>261724</v>
      </c>
      <c r="D7" s="10">
        <v>351745</v>
      </c>
      <c r="E7" s="10">
        <v>759735</v>
      </c>
      <c r="F7" s="10">
        <v>657310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76</vt:i4>
      </vt:variant>
      <vt:variant>
        <vt:lpstr>Named Ranges</vt:lpstr>
      </vt:variant>
      <vt:variant>
        <vt:i4>69</vt:i4>
      </vt:variant>
    </vt:vector>
  </HeadingPairs>
  <TitlesOfParts>
    <vt:vector size="145" baseType="lpstr">
      <vt:lpstr>TOC</vt:lpstr>
      <vt:lpstr>README</vt:lpstr>
      <vt:lpstr>POPEMP-01</vt:lpstr>
      <vt:lpstr>POPEMP-02</vt:lpstr>
      <vt:lpstr>POPEMP-03</vt:lpstr>
      <vt:lpstr>POPEMP-04</vt:lpstr>
      <vt:lpstr>POPEMP-05</vt:lpstr>
      <vt:lpstr>POPEMP-06</vt:lpstr>
      <vt:lpstr>POPEMP-07</vt:lpstr>
      <vt:lpstr>POPEMP-08</vt:lpstr>
      <vt:lpstr>POPEMP-09</vt:lpstr>
      <vt:lpstr>POPEMP-10</vt:lpstr>
      <vt:lpstr>POPEMP-11</vt:lpstr>
      <vt:lpstr>POPEMP-12</vt:lpstr>
      <vt:lpstr>POPEMP-13</vt:lpstr>
      <vt:lpstr>POPEMP-14</vt:lpstr>
      <vt:lpstr>POPEMP-15</vt:lpstr>
      <vt:lpstr>POPEMP-16</vt:lpstr>
      <vt:lpstr>POPEMP-17</vt:lpstr>
      <vt:lpstr>POPEMP-18</vt:lpstr>
      <vt:lpstr>POPEMP-19</vt:lpstr>
      <vt:lpstr>POPEMP-20</vt:lpstr>
      <vt:lpstr>POPEMP-21</vt:lpstr>
      <vt:lpstr>POPEMP-22</vt:lpstr>
      <vt:lpstr>POPEMP-23</vt:lpstr>
      <vt:lpstr>POPEMP-24</vt:lpstr>
      <vt:lpstr>POPEMP-25</vt:lpstr>
      <vt:lpstr>HSG-01</vt:lpstr>
      <vt:lpstr>HSG-02</vt:lpstr>
      <vt:lpstr>HSG-03</vt:lpstr>
      <vt:lpstr>HSG-04</vt:lpstr>
      <vt:lpstr>HSG-05</vt:lpstr>
      <vt:lpstr>HSG-06</vt:lpstr>
      <vt:lpstr>HSG-07</vt:lpstr>
      <vt:lpstr>HSG-08</vt:lpstr>
      <vt:lpstr>HSG-09</vt:lpstr>
      <vt:lpstr>HSG-10</vt:lpstr>
      <vt:lpstr>HSG-11</vt:lpstr>
      <vt:lpstr>RISK-01</vt:lpstr>
      <vt:lpstr>OVER-01</vt:lpstr>
      <vt:lpstr>OVER-02</vt:lpstr>
      <vt:lpstr>OVER-03</vt:lpstr>
      <vt:lpstr>OVER-04</vt:lpstr>
      <vt:lpstr>OVER-05</vt:lpstr>
      <vt:lpstr>OVER-06</vt:lpstr>
      <vt:lpstr>OVER-07</vt:lpstr>
      <vt:lpstr>OVER-08</vt:lpstr>
      <vt:lpstr>OVER-09</vt:lpstr>
      <vt:lpstr>FARM-01</vt:lpstr>
      <vt:lpstr>FARM-02</vt:lpstr>
      <vt:lpstr>LGFEM-01</vt:lpstr>
      <vt:lpstr>LGFEM-02</vt:lpstr>
      <vt:lpstr>LGFEM-03</vt:lpstr>
      <vt:lpstr>LGFEM-04</vt:lpstr>
      <vt:lpstr>LGFEM-05</vt:lpstr>
      <vt:lpstr>SEN-01</vt:lpstr>
      <vt:lpstr>SEN-02</vt:lpstr>
      <vt:lpstr>SEN-03</vt:lpstr>
      <vt:lpstr>SEN-04</vt:lpstr>
      <vt:lpstr>DISAB-01</vt:lpstr>
      <vt:lpstr>DISAB-02</vt:lpstr>
      <vt:lpstr>DISAB-03</vt:lpstr>
      <vt:lpstr>DISAB-04</vt:lpstr>
      <vt:lpstr>DISAB-05</vt:lpstr>
      <vt:lpstr>HOMELS-01</vt:lpstr>
      <vt:lpstr>HOMELS-02</vt:lpstr>
      <vt:lpstr>HOMELS-03</vt:lpstr>
      <vt:lpstr>HOMELS-04</vt:lpstr>
      <vt:lpstr>HOMELS-05</vt:lpstr>
      <vt:lpstr>ELI-01</vt:lpstr>
      <vt:lpstr>ELI-02</vt:lpstr>
      <vt:lpstr>ELI-03</vt:lpstr>
      <vt:lpstr>AFFH-01</vt:lpstr>
      <vt:lpstr>AFFH-02</vt:lpstr>
      <vt:lpstr>AFFH-03</vt:lpstr>
      <vt:lpstr>HHPROJ-01</vt:lpstr>
      <vt:lpstr>'AFFH-01'!Print_Area</vt:lpstr>
      <vt:lpstr>'AFFH-02'!Print_Area</vt:lpstr>
      <vt:lpstr>'AFFH-03'!Print_Area</vt:lpstr>
      <vt:lpstr>'DISAB-01'!Print_Area</vt:lpstr>
      <vt:lpstr>'DISAB-02'!Print_Area</vt:lpstr>
      <vt:lpstr>'DISAB-03'!Print_Area</vt:lpstr>
      <vt:lpstr>'DISAB-04'!Print_Area</vt:lpstr>
      <vt:lpstr>'DISAB-05'!Print_Area</vt:lpstr>
      <vt:lpstr>'ELI-01'!Print_Area</vt:lpstr>
      <vt:lpstr>'ELI-02'!Print_Area</vt:lpstr>
      <vt:lpstr>'ELI-03'!Print_Area</vt:lpstr>
      <vt:lpstr>'FARM-02'!Print_Area</vt:lpstr>
      <vt:lpstr>'HOMELS-02'!Print_Area</vt:lpstr>
      <vt:lpstr>'HOMELS-03'!Print_Area</vt:lpstr>
      <vt:lpstr>'HOMELS-05'!Print_Area</vt:lpstr>
      <vt:lpstr>'HSG-01'!Print_Area</vt:lpstr>
      <vt:lpstr>'HSG-02'!Print_Area</vt:lpstr>
      <vt:lpstr>'HSG-03'!Print_Area</vt:lpstr>
      <vt:lpstr>'HSG-04'!Print_Area</vt:lpstr>
      <vt:lpstr>'HSG-05'!Print_Area</vt:lpstr>
      <vt:lpstr>'HSG-06'!Print_Area</vt:lpstr>
      <vt:lpstr>'HSG-07'!Print_Area</vt:lpstr>
      <vt:lpstr>'HSG-08'!Print_Area</vt:lpstr>
      <vt:lpstr>'HSG-09'!Print_Area</vt:lpstr>
      <vt:lpstr>'HSG-10'!Print_Area</vt:lpstr>
      <vt:lpstr>'HSG-11'!Print_Area</vt:lpstr>
      <vt:lpstr>'LGFEM-01'!Print_Area</vt:lpstr>
      <vt:lpstr>'LGFEM-02'!Print_Area</vt:lpstr>
      <vt:lpstr>'LGFEM-03'!Print_Area</vt:lpstr>
      <vt:lpstr>'LGFEM-04'!Print_Area</vt:lpstr>
      <vt:lpstr>'LGFEM-05'!Print_Area</vt:lpstr>
      <vt:lpstr>'OVER-01'!Print_Area</vt:lpstr>
      <vt:lpstr>'OVER-02'!Print_Area</vt:lpstr>
      <vt:lpstr>'OVER-03'!Print_Area</vt:lpstr>
      <vt:lpstr>'OVER-04'!Print_Area</vt:lpstr>
      <vt:lpstr>'OVER-05'!Print_Area</vt:lpstr>
      <vt:lpstr>'OVER-06'!Print_Area</vt:lpstr>
      <vt:lpstr>'OVER-07'!Print_Area</vt:lpstr>
      <vt:lpstr>'OVER-08'!Print_Area</vt:lpstr>
      <vt:lpstr>'OVER-09'!Print_Area</vt:lpstr>
      <vt:lpstr>'POPEMP-01'!Print_Area</vt:lpstr>
      <vt:lpstr>'POPEMP-02'!Print_Area</vt:lpstr>
      <vt:lpstr>'POPEMP-03'!Print_Area</vt:lpstr>
      <vt:lpstr>'POPEMP-04'!Print_Area</vt:lpstr>
      <vt:lpstr>'POPEMP-05'!Print_Area</vt:lpstr>
      <vt:lpstr>'POPEMP-06'!Print_Area</vt:lpstr>
      <vt:lpstr>'POPEMP-07'!Print_Area</vt:lpstr>
      <vt:lpstr>'POPEMP-08'!Print_Area</vt:lpstr>
      <vt:lpstr>'POPEMP-09'!Print_Area</vt:lpstr>
      <vt:lpstr>'POPEMP-10'!Print_Area</vt:lpstr>
      <vt:lpstr>'POPEMP-11'!Print_Area</vt:lpstr>
      <vt:lpstr>'POPEMP-12'!Print_Area</vt:lpstr>
      <vt:lpstr>'POPEMP-13'!Print_Area</vt:lpstr>
      <vt:lpstr>'POPEMP-14'!Print_Area</vt:lpstr>
      <vt:lpstr>'POPEMP-15'!Print_Area</vt:lpstr>
      <vt:lpstr>'POPEMP-16'!Print_Area</vt:lpstr>
      <vt:lpstr>'POPEMP-17'!Print_Area</vt:lpstr>
      <vt:lpstr>'POPEMP-18'!Print_Area</vt:lpstr>
      <vt:lpstr>'POPEMP-19'!Print_Area</vt:lpstr>
      <vt:lpstr>'POPEMP-20'!Print_Area</vt:lpstr>
      <vt:lpstr>'POPEMP-21'!Print_Area</vt:lpstr>
      <vt:lpstr>'POPEMP-22'!Print_Area</vt:lpstr>
      <vt:lpstr>'POPEMP-23'!Print_Area</vt:lpstr>
      <vt:lpstr>'POPEMP-24'!Print_Area</vt:lpstr>
      <vt:lpstr>'POPEMP-25'!Print_Area</vt:lpstr>
      <vt:lpstr>'SEN-01'!Print_Area</vt:lpstr>
      <vt:lpstr>'SEN-02'!Print_Area</vt:lpstr>
      <vt:lpstr>'SEN-03'!Print_Area</vt:lpstr>
      <vt:lpstr>'SEN-04'!Print_Area</vt:lpstr>
    </vt:vector>
  </TitlesOfParts>
  <Company>Association of Bay Area Governments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ABAG / MTC Housing Element Data Package</dc:title>
  <dc:subject>Housing and community data packet</dc:subject>
  <dc:creator>Aksel K. Olsen, PhD</dc:creator>
  <cp:keywords>Housing Elements, Data Package, Census Data</cp:keywords>
  <dc:description>Created with Python and XlsxWriter</dc:description>
  <cp:lastModifiedBy>Aksel K. Olsen, PhD</cp:lastModifiedBy>
  <dcterms:created xsi:type="dcterms:W3CDTF">2021-04-02T15:26:24Z</dcterms:created>
  <dcterms:modified xsi:type="dcterms:W3CDTF">2021-04-02T15:26:24Z</dcterms:modified>
  <cp:category>REAP program</cp:category>
</cp:coreProperties>
</file>