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30000" windowHeight="18000"/>
  </bookViews>
  <sheets>
    <sheet name="TOC" sheetId="1" r:id="rId1"/>
    <sheet name="README" sheetId="2" r:id="rId2"/>
    <sheet name="POPEMP-01" sheetId="3" r:id="rId3"/>
    <sheet name="POPEMP-02" sheetId="4" r:id="rId4"/>
    <sheet name="POPEMP-03" sheetId="5" r:id="rId5"/>
    <sheet name="POPEMP-04" sheetId="6" r:id="rId6"/>
    <sheet name="POPEMP-05" sheetId="7" r:id="rId7"/>
    <sheet name="POPEMP-06" sheetId="8" r:id="rId8"/>
    <sheet name="POPEMP-07" sheetId="9" r:id="rId9"/>
    <sheet name="POPEMP-08" sheetId="10" r:id="rId10"/>
    <sheet name="POPEMP-09" sheetId="11" r:id="rId11"/>
    <sheet name="POPEMP-10" sheetId="12" r:id="rId12"/>
    <sheet name="POPEMP-11" sheetId="13" r:id="rId13"/>
    <sheet name="POPEMP-12" sheetId="14" r:id="rId14"/>
    <sheet name="POPEMP-13" sheetId="15" r:id="rId15"/>
    <sheet name="POPEMP-14" sheetId="16" r:id="rId16"/>
    <sheet name="POPEMP-15" sheetId="17" r:id="rId17"/>
    <sheet name="POPEMP-16" sheetId="18" r:id="rId18"/>
    <sheet name="POPEMP-17" sheetId="19" r:id="rId19"/>
    <sheet name="POPEMP-18" sheetId="20" r:id="rId20"/>
    <sheet name="POPEMP-19" sheetId="21" r:id="rId21"/>
    <sheet name="POPEMP-20" sheetId="22" r:id="rId22"/>
    <sheet name="POPEMP-21" sheetId="23" r:id="rId23"/>
    <sheet name="POPEMP-22" sheetId="24" r:id="rId24"/>
    <sheet name="POPEMP-23" sheetId="25" r:id="rId25"/>
    <sheet name="POPEMP-24" sheetId="26" r:id="rId26"/>
    <sheet name="POPEMP-25" sheetId="27" r:id="rId27"/>
    <sheet name="HSG-01" sheetId="28" r:id="rId28"/>
    <sheet name="HSG-02" sheetId="29" r:id="rId29"/>
    <sheet name="HSG-03" sheetId="30" r:id="rId30"/>
    <sheet name="HSG-04" sheetId="31" r:id="rId31"/>
    <sheet name="HSG-05" sheetId="32" r:id="rId32"/>
    <sheet name="HSG-06" sheetId="33" r:id="rId33"/>
    <sheet name="HSG-07" sheetId="34" r:id="rId34"/>
    <sheet name="HSG-08" sheetId="35" r:id="rId35"/>
    <sheet name="HSG-09" sheetId="36" r:id="rId36"/>
    <sheet name="HSG-10" sheetId="37" r:id="rId37"/>
    <sheet name="HSG-11" sheetId="38" r:id="rId38"/>
    <sheet name="RISK-01" sheetId="39" r:id="rId39"/>
    <sheet name="OVER-01" sheetId="40" r:id="rId40"/>
    <sheet name="OVER-02" sheetId="41" r:id="rId41"/>
    <sheet name="OVER-03" sheetId="42" r:id="rId42"/>
    <sheet name="OVER-04" sheetId="43" r:id="rId43"/>
    <sheet name="OVER-05" sheetId="44" r:id="rId44"/>
    <sheet name="OVER-06" sheetId="45" r:id="rId45"/>
    <sheet name="OVER-07" sheetId="46" r:id="rId46"/>
    <sheet name="OVER-08" sheetId="47" r:id="rId47"/>
    <sheet name="OVER-09" sheetId="48" r:id="rId48"/>
    <sheet name="FARM-01" sheetId="49" r:id="rId49"/>
    <sheet name="FARM-02" sheetId="50" r:id="rId50"/>
    <sheet name="LGFEM-01" sheetId="51" r:id="rId51"/>
    <sheet name="LGFEM-02" sheetId="52" r:id="rId52"/>
    <sheet name="LGFEM-03" sheetId="53" r:id="rId53"/>
    <sheet name="LGFEM-04" sheetId="54" r:id="rId54"/>
    <sheet name="LGFEM-05" sheetId="55" r:id="rId55"/>
    <sheet name="SEN-01" sheetId="56" r:id="rId56"/>
    <sheet name="SEN-02" sheetId="57" r:id="rId57"/>
    <sheet name="SEN-03" sheetId="58" r:id="rId58"/>
    <sheet name="SEN-04" sheetId="59" r:id="rId59"/>
    <sheet name="DISAB-01" sheetId="60" r:id="rId60"/>
    <sheet name="DISAB-02" sheetId="61" r:id="rId61"/>
    <sheet name="DISAB-03" sheetId="62" r:id="rId62"/>
    <sheet name="DISAB-04" sheetId="63" r:id="rId63"/>
    <sheet name="DISAB-05" sheetId="64" r:id="rId64"/>
    <sheet name="HOMELS-01" sheetId="65" r:id="rId65"/>
    <sheet name="HOMELS-02" sheetId="66" r:id="rId66"/>
    <sheet name="HOMELS-03" sheetId="67" r:id="rId67"/>
    <sheet name="HOMELS-04" sheetId="68" r:id="rId68"/>
    <sheet name="HOMELS-05" sheetId="69" r:id="rId69"/>
    <sheet name="ELI-01" sheetId="70" r:id="rId70"/>
    <sheet name="ELI-02" sheetId="71" r:id="rId71"/>
    <sheet name="ELI-03" sheetId="72" r:id="rId72"/>
    <sheet name="AFFH-01" sheetId="73" r:id="rId73"/>
    <sheet name="AFFH-02" sheetId="74" r:id="rId74"/>
    <sheet name="AFFH-03" sheetId="75" r:id="rId75"/>
    <sheet name="HHPROJ-01" sheetId="76" r:id="rId76"/>
  </sheets>
  <definedNames>
    <definedName name="_xlnm.Print_Area" localSheetId="72">'AFFH-01'!$I$1:$V$26</definedName>
    <definedName name="_xlnm.Print_Area" localSheetId="73">'AFFH-02'!$J$1:$W$26</definedName>
    <definedName name="_xlnm.Print_Area" localSheetId="74">'AFFH-03'!$F$1:$S$26</definedName>
    <definedName name="_xlnm.Print_Area" localSheetId="59">'DISAB-01'!$E$1:$R$26</definedName>
    <definedName name="_xlnm.Print_Area" localSheetId="60">'DISAB-02'!$F$1:$S$26</definedName>
    <definedName name="_xlnm.Print_Area" localSheetId="61">'DISAB-03'!$F$1:$S$26</definedName>
    <definedName name="_xlnm.Print_Area" localSheetId="62">'DISAB-04'!$E$1:$R$26</definedName>
    <definedName name="_xlnm.Print_Area" localSheetId="63">'DISAB-05'!$E$1:$R$26</definedName>
    <definedName name="_xlnm.Print_Area" localSheetId="69">'ELI-01'!$I$1:$V$26</definedName>
    <definedName name="_xlnm.Print_Area" localSheetId="70">'ELI-02'!$I$1:$V$26</definedName>
    <definedName name="_xlnm.Print_Area" localSheetId="71">'ELI-03'!$E$1:$R$26</definedName>
    <definedName name="_xlnm.Print_Area" localSheetId="49">'FARM-02'!$H$1:$U$26</definedName>
    <definedName name="_xlnm.Print_Area" localSheetId="65">'HOMELS-02'!$F$1:$S$26</definedName>
    <definedName name="_xlnm.Print_Area" localSheetId="66">'HOMELS-03'!$F$1:$S$26</definedName>
    <definedName name="_xlnm.Print_Area" localSheetId="68">'HOMELS-05'!$H$1:$U$26</definedName>
    <definedName name="_xlnm.Print_Area" localSheetId="27">'HSG-01'!$E$1:$R$26</definedName>
    <definedName name="_xlnm.Print_Area" localSheetId="28">'HSG-02'!$F$1:$S$26</definedName>
    <definedName name="_xlnm.Print_Area" localSheetId="29">'HSG-03'!$J$1:$W$26</definedName>
    <definedName name="_xlnm.Print_Area" localSheetId="30">'HSG-04'!$E$1:$R$26</definedName>
    <definedName name="_xlnm.Print_Area" localSheetId="31">'HSG-05'!$E$1:$R$26</definedName>
    <definedName name="_xlnm.Print_Area" localSheetId="32">'HSG-06'!$E$1:$R$26</definedName>
    <definedName name="_xlnm.Print_Area" localSheetId="33">'HSG-07'!$K$1:$X$26</definedName>
    <definedName name="_xlnm.Print_Area" localSheetId="34">'HSG-08'!$G$1:$T$26</definedName>
    <definedName name="_xlnm.Print_Area" localSheetId="35">'HSG-09'!$K$1:$X$26</definedName>
    <definedName name="_xlnm.Print_Area" localSheetId="36">'HSG-10'!$G$1:$T$26</definedName>
    <definedName name="_xlnm.Print_Area" localSheetId="37">'HSG-11'!$E$1:$R$26</definedName>
    <definedName name="_xlnm.Print_Area" localSheetId="50">'LGFEM-01'!$E$1:$R$26</definedName>
    <definedName name="_xlnm.Print_Area" localSheetId="51">'LGFEM-02'!$H$1:$U$26</definedName>
    <definedName name="_xlnm.Print_Area" localSheetId="52">'LGFEM-03'!$I$1:$V$26</definedName>
    <definedName name="_xlnm.Print_Area" localSheetId="53">'LGFEM-04'!$E$1:$R$26</definedName>
    <definedName name="_xlnm.Print_Area" localSheetId="54">'LGFEM-05'!$E$1:$R$26</definedName>
    <definedName name="_xlnm.Print_Area" localSheetId="39">'OVER-01'!$E$1:$R$26</definedName>
    <definedName name="_xlnm.Print_Area" localSheetId="40">'OVER-02'!$G$1:$T$26</definedName>
    <definedName name="_xlnm.Print_Area" localSheetId="41">'OVER-03'!$J$1:$W$26</definedName>
    <definedName name="_xlnm.Print_Area" localSheetId="42">'OVER-04'!$E$1:$R$26</definedName>
    <definedName name="_xlnm.Print_Area" localSheetId="43">'OVER-05'!$G$1:$T$26</definedName>
    <definedName name="_xlnm.Print_Area" localSheetId="44">'OVER-06'!$H$1:$U$26</definedName>
    <definedName name="_xlnm.Print_Area" localSheetId="45">'OVER-07'!$H$1:$U$26</definedName>
    <definedName name="_xlnm.Print_Area" localSheetId="46">'OVER-08'!$H$1:$U$26</definedName>
    <definedName name="_xlnm.Print_Area" localSheetId="47">'OVER-09'!$G$1:$T$26</definedName>
    <definedName name="_xlnm.Print_Area" localSheetId="2">'POPEMP-01'!$I$1:$V$26</definedName>
    <definedName name="_xlnm.Print_Area" localSheetId="3">'POPEMP-02'!$J$1:$W$26</definedName>
    <definedName name="_xlnm.Print_Area" localSheetId="4">'POPEMP-03'!$J$1:$W$26</definedName>
    <definedName name="_xlnm.Print_Area" localSheetId="5">'POPEMP-04'!$F$1:$S$26</definedName>
    <definedName name="_xlnm.Print_Area" localSheetId="6">'POPEMP-05'!$J$1:$W$26</definedName>
    <definedName name="_xlnm.Print_Area" localSheetId="7">'POPEMP-06'!$L$1:$Y$26</definedName>
    <definedName name="_xlnm.Print_Area" localSheetId="8">'POPEMP-07'!$I$1:$V$26</definedName>
    <definedName name="_xlnm.Print_Area" localSheetId="9">'POPEMP-08'!$J$1:$W$26</definedName>
    <definedName name="_xlnm.Print_Area" localSheetId="10">'POPEMP-09'!$J$1:$W$26</definedName>
    <definedName name="_xlnm.Print_Area" localSheetId="11">'POPEMP-10'!$E$1:$R$26</definedName>
    <definedName name="_xlnm.Print_Area" localSheetId="12">'POPEMP-11'!$N$1:$AA$26</definedName>
    <definedName name="_xlnm.Print_Area" localSheetId="13">'POPEMP-12'!$N$1:$AA$26</definedName>
    <definedName name="_xlnm.Print_Area" localSheetId="14">'POPEMP-13'!$H$1:$U$26</definedName>
    <definedName name="_xlnm.Print_Area" localSheetId="15">'POPEMP-14'!$H$1:$U$26</definedName>
    <definedName name="_xlnm.Print_Area" localSheetId="16">'POPEMP-15'!$G$1:$T$26</definedName>
    <definedName name="_xlnm.Print_Area" localSheetId="17">'POPEMP-16'!$F$1:$S$26</definedName>
    <definedName name="_xlnm.Print_Area" localSheetId="18">'POPEMP-17'!$F$1:$S$26</definedName>
    <definedName name="_xlnm.Print_Area" localSheetId="19">'POPEMP-18'!$F$1:$S$26</definedName>
    <definedName name="_xlnm.Print_Area" localSheetId="20">'POPEMP-19'!$F$1:$S$26</definedName>
    <definedName name="_xlnm.Print_Area" localSheetId="21">'POPEMP-20'!$E$1:$R$26</definedName>
    <definedName name="_xlnm.Print_Area" localSheetId="22">'POPEMP-21'!$E$1:$R$26</definedName>
    <definedName name="_xlnm.Print_Area" localSheetId="23">'POPEMP-22'!$F$1:$S$26</definedName>
    <definedName name="_xlnm.Print_Area" localSheetId="24">'POPEMP-23'!$I$1:$V$26</definedName>
    <definedName name="_xlnm.Print_Area" localSheetId="25">'POPEMP-24'!$F$1:$S$26</definedName>
    <definedName name="_xlnm.Print_Area" localSheetId="26">'POPEMP-25'!$E$1:$R$26</definedName>
    <definedName name="_xlnm.Print_Area" localSheetId="55">'SEN-01'!$F$1:$S$26</definedName>
    <definedName name="_xlnm.Print_Area" localSheetId="56">'SEN-02'!$I$1:$V$26</definedName>
    <definedName name="_xlnm.Print_Area" localSheetId="57">'SEN-03'!$G$1:$T$26</definedName>
    <definedName name="_xlnm.Print_Area" localSheetId="58">'SEN-04'!$E$1:$R$26</definedName>
  </definedNames>
  <calcPr calcId="124519" fullCalcOnLoad="1"/>
</workbook>
</file>

<file path=xl/sharedStrings.xml><?xml version="1.0" encoding="utf-8"?>
<sst xmlns="http://schemas.openxmlformats.org/spreadsheetml/2006/main" count="1278" uniqueCount="614">
  <si>
    <t>POPEMP-01: Population Growth Trends, 1990-2020</t>
  </si>
  <si>
    <t>Totals</t>
  </si>
  <si>
    <t>Year</t>
  </si>
  <si>
    <t>Index
Saratoga</t>
  </si>
  <si>
    <t>Index
Santa Clara County</t>
  </si>
  <si>
    <t>Index
Bay Area</t>
  </si>
  <si>
    <t>Population
Saratoga</t>
  </si>
  <si>
    <t>Population
Santa Clara County</t>
  </si>
  <si>
    <t>Population
Bay Area</t>
  </si>
  <si>
    <t>Universe: Total population</t>
  </si>
  <si>
    <t>POPEMP-02: Population by Race, 2000-2019</t>
  </si>
  <si>
    <t>American Indian or Alaska Native, Non-Hispanic</t>
  </si>
  <si>
    <t>Asian / API, Non-Hispanic</t>
  </si>
  <si>
    <t>Black or African American, Non-Hispanic</t>
  </si>
  <si>
    <t>White, Non-Hispanic</t>
  </si>
  <si>
    <t>Other Race or Multiple Races, Non-Hispanic</t>
  </si>
  <si>
    <t>Hispanic or Latinx</t>
  </si>
  <si>
    <t>2000</t>
  </si>
  <si>
    <t>2010</t>
  </si>
  <si>
    <t>2019</t>
  </si>
  <si>
    <t>POPEMP-03: Population by Race</t>
  </si>
  <si>
    <t>Geography</t>
  </si>
  <si>
    <t>Saratoga</t>
  </si>
  <si>
    <t>Santa Clara County</t>
  </si>
  <si>
    <t>Bay Area</t>
  </si>
  <si>
    <t>POPEMP-04: Population by Age, 2000-2019</t>
  </si>
  <si>
    <t>Age Group</t>
  </si>
  <si>
    <t>Age 0-4</t>
  </si>
  <si>
    <t>Age 5-14</t>
  </si>
  <si>
    <t>Age 15-24</t>
  </si>
  <si>
    <t>Age 25-34</t>
  </si>
  <si>
    <t>Age 35-44</t>
  </si>
  <si>
    <t>Age 45-54</t>
  </si>
  <si>
    <t>Age 55-64</t>
  </si>
  <si>
    <t>Age 65-74</t>
  </si>
  <si>
    <t>Age 75-84</t>
  </si>
  <si>
    <t>Age 85+</t>
  </si>
  <si>
    <t>POPEMP-05: Location of Population 1 Year Ago</t>
  </si>
  <si>
    <t>Same house</t>
  </si>
  <si>
    <t>Same city or town</t>
  </si>
  <si>
    <t>Same county</t>
  </si>
  <si>
    <t>Elsewhere in CA</t>
  </si>
  <si>
    <t>Elsewhere in U.S.</t>
  </si>
  <si>
    <t>Abroad</t>
  </si>
  <si>
    <t>Universe: Population 1 year and over in the United States</t>
  </si>
  <si>
    <t>POPEMP-06: Resident Employment by Industry</t>
  </si>
  <si>
    <t>Agriculture &amp; Natural Resources</t>
  </si>
  <si>
    <t>Construction</t>
  </si>
  <si>
    <t>Financial &amp; Professional Services</t>
  </si>
  <si>
    <t>Health &amp; Educational Services</t>
  </si>
  <si>
    <t>Information</t>
  </si>
  <si>
    <t>Manufacturing, Wholesale &amp; Transportation</t>
  </si>
  <si>
    <t>Retail</t>
  </si>
  <si>
    <t>Other</t>
  </si>
  <si>
    <t>Universe: Civilian employed population age 16 years and over</t>
  </si>
  <si>
    <t>POPEMP-07: Resident Employment by Occupation</t>
  </si>
  <si>
    <t>Management, Business, Science, And Arts Occupations</t>
  </si>
  <si>
    <t>Natural Resources, Construction, And Maintenance Occupations</t>
  </si>
  <si>
    <t>Production, Transportation, And Material Moving Occupations</t>
  </si>
  <si>
    <t>Sales And Office Occupations</t>
  </si>
  <si>
    <t>Service Occupations</t>
  </si>
  <si>
    <t>POPEMP-08: Workers, by Class of Worker</t>
  </si>
  <si>
    <t>Federal government workers</t>
  </si>
  <si>
    <t>Local and State government workers</t>
  </si>
  <si>
    <t>Private Company workers</t>
  </si>
  <si>
    <t>Private not-for-profit workers</t>
  </si>
  <si>
    <t>Self-employed workers</t>
  </si>
  <si>
    <t>Unpaid family workers</t>
  </si>
  <si>
    <t>POPEMP-09: Workers, by Class of Worker, by Place of Work</t>
  </si>
  <si>
    <t>POPEMP-10: Workers by Earnings, by Jurisdiction as Place of Work and Place of Residence</t>
  </si>
  <si>
    <t>Earnings Group</t>
  </si>
  <si>
    <t>Place of Residence</t>
  </si>
  <si>
    <t>Place of Work</t>
  </si>
  <si>
    <t>Less than $9,999</t>
  </si>
  <si>
    <t>$10,000 to $24,999</t>
  </si>
  <si>
    <t>$25,000 to $49,999</t>
  </si>
  <si>
    <t>$50,000 to $74,999</t>
  </si>
  <si>
    <t>$75,000 or more</t>
  </si>
  <si>
    <t>Universe: Workers 16 years and over with earnings</t>
  </si>
  <si>
    <t>POPEMP-11: Jobs in a Jurisdiction</t>
  </si>
  <si>
    <t>Group</t>
  </si>
  <si>
    <t>Arts, Recreation &amp; Other Services</t>
  </si>
  <si>
    <t>Financial &amp; Leasing</t>
  </si>
  <si>
    <t>Government</t>
  </si>
  <si>
    <t>Manufacturing &amp; Wholesale</t>
  </si>
  <si>
    <t>Professional &amp; Managerial Services</t>
  </si>
  <si>
    <t>Transportation &amp; Utilities</t>
  </si>
  <si>
    <t>Universe: Jobs from unemployment insurance-covered employment (private, state and local government) plus United States Office of Personnel Management-sourced Federal employment</t>
  </si>
  <si>
    <t>POPEMP-12: Job Holders in a Jurisdiction by Industry</t>
  </si>
  <si>
    <t>POPEMP-13: Jobs-Household Ratio</t>
  </si>
  <si>
    <t>Universe: Jobs in a jurisdiction from unemployment insurance-covered employment (private, state and local government) plus United States Office of Personnel Management-sourced Federal employment; households in a jurisdiction</t>
  </si>
  <si>
    <t>POPEMP-14: Jobs-Worker Ratios, By Wage Group</t>
  </si>
  <si>
    <t>Wages Less Than $1,250/Mo</t>
  </si>
  <si>
    <t>Wages $1,250-$3,333/Mo</t>
  </si>
  <si>
    <t>Wages More than $3,333/Mo</t>
  </si>
  <si>
    <t>Universe: Jobs in a jurisdiction from unemployment insurance-covered employment (private, state and local government) plus United States Office of Personnel Management-sourced Federal employment</t>
  </si>
  <si>
    <t>POPEMP-15: Unemployment Rate</t>
  </si>
  <si>
    <t>Date</t>
  </si>
  <si>
    <t>Universe: Civilian noninstitutional population ages 16 and older</t>
  </si>
  <si>
    <t>POPEMP-16: Housing Tenure</t>
  </si>
  <si>
    <t>Owner Occupied</t>
  </si>
  <si>
    <t>Renter Occupied</t>
  </si>
  <si>
    <t>Universe: Occupied housing units</t>
  </si>
  <si>
    <t>POPEMP-17: Housing Tenure 2000-2019</t>
  </si>
  <si>
    <t>Tenure</t>
  </si>
  <si>
    <t>POPEMP-18: Housing Tenure by Age</t>
  </si>
  <si>
    <t xml:space="preserve">  Age 15-24</t>
  </si>
  <si>
    <t xml:space="preserve">  Age 25-34</t>
  </si>
  <si>
    <t xml:space="preserve">  Age 35-44</t>
  </si>
  <si>
    <t xml:space="preserve">  Age 45-54</t>
  </si>
  <si>
    <t xml:space="preserve">  Age 55-59</t>
  </si>
  <si>
    <t xml:space="preserve">  Age 60-64</t>
  </si>
  <si>
    <t xml:space="preserve">  Age 65-74</t>
  </si>
  <si>
    <t xml:space="preserve">  Age 75-84</t>
  </si>
  <si>
    <t xml:space="preserve">  Age 85+</t>
  </si>
  <si>
    <t>POPEMP-19: Housing Tenure by Year Moved to Current Residence</t>
  </si>
  <si>
    <t>Move In Year</t>
  </si>
  <si>
    <t xml:space="preserve"> Moved In 1989 Or Earlier</t>
  </si>
  <si>
    <t xml:space="preserve"> Moved In 1990 To 1999</t>
  </si>
  <si>
    <t xml:space="preserve"> Moved In 2000 To 2009</t>
  </si>
  <si>
    <t xml:space="preserve"> Moved In 2010 To 2014</t>
  </si>
  <si>
    <t xml:space="preserve"> Moved In 2015 To 2016</t>
  </si>
  <si>
    <t xml:space="preserve"> Moved In 2017 Or Later</t>
  </si>
  <si>
    <t>POPEMP-20: Housing Tenure by Race of Householder</t>
  </si>
  <si>
    <t>Racial / Ethic Group</t>
  </si>
  <si>
    <t>American Indian or Alaska Native (Hispanic and Non-Hispanic)</t>
  </si>
  <si>
    <t>Asian / API (Hispanic and Non-Hispanic)</t>
  </si>
  <si>
    <t>Black or African American (Hispanic and Non-Hispanic)</t>
  </si>
  <si>
    <t>Other Race or Multiple Races (Hispanic and Non-Hispanic)</t>
  </si>
  <si>
    <t>White (Hispanic and Non-Hispanic)</t>
  </si>
  <si>
    <t>POPEMP-21: Household Income Level by Tenure</t>
  </si>
  <si>
    <t>0%-30% of AMI</t>
  </si>
  <si>
    <t>31%-50% of AMI</t>
  </si>
  <si>
    <t>51%-80% of AMI</t>
  </si>
  <si>
    <t>81%-100% of AMI</t>
  </si>
  <si>
    <t>Greater than 100% of AMI</t>
  </si>
  <si>
    <t>POPEMP-22: Housing Tenure by Housing Type</t>
  </si>
  <si>
    <t>Building Type</t>
  </si>
  <si>
    <t>Detached Single-Family Homes</t>
  </si>
  <si>
    <t>Attached Single-Family Homes</t>
  </si>
  <si>
    <t>Multi-Family Housing</t>
  </si>
  <si>
    <t>Mobile Homes</t>
  </si>
  <si>
    <t>Boat, RV, Van, or Other</t>
  </si>
  <si>
    <t>POPEMP-23: Household Type</t>
  </si>
  <si>
    <t>Female-Headed Family Households</t>
  </si>
  <si>
    <t>Male-headed Family Households</t>
  </si>
  <si>
    <t>Married-couple Family Households</t>
  </si>
  <si>
    <t>Other Non-Family Households</t>
  </si>
  <si>
    <t>Single-person Households</t>
  </si>
  <si>
    <t>Universe: Households</t>
  </si>
  <si>
    <t>POPEMP-24: Households by Presence of Children</t>
  </si>
  <si>
    <t>Households with 1 or More Children Under 18</t>
  </si>
  <si>
    <t>Households with no Children</t>
  </si>
  <si>
    <t>POPEMP-25: Households by Displacement Risk and Tenure</t>
  </si>
  <si>
    <t>Displacement Group</t>
  </si>
  <si>
    <t>Susceptible to or Experiencing Displacement</t>
  </si>
  <si>
    <t>At risk of or Experiencing Gentrification</t>
  </si>
  <si>
    <t>Stable Moderate/Mixed Income</t>
  </si>
  <si>
    <t>At risk of or Experiencing Exclusion</t>
  </si>
  <si>
    <t>HSG-01: Housing Type Trends</t>
  </si>
  <si>
    <t>2020</t>
  </si>
  <si>
    <t>Single-Family Home: Attached</t>
  </si>
  <si>
    <t>Single-Family Home: Detached</t>
  </si>
  <si>
    <t>Multifamily Housing: Two to Four Units</t>
  </si>
  <si>
    <t>Multifamily Housing: Five-plus Units</t>
  </si>
  <si>
    <t>Universe: Housing units</t>
  </si>
  <si>
    <t>HSG-02: Occupancy Status</t>
  </si>
  <si>
    <t>Occupied Housing Units</t>
  </si>
  <si>
    <t>Vacant Housing Units</t>
  </si>
  <si>
    <t>HSG-03: Vacant Units by Type</t>
  </si>
  <si>
    <t>For Rent</t>
  </si>
  <si>
    <t>For Sale</t>
  </si>
  <si>
    <t>For Seasonal, Recreational, Or Occasional Use</t>
  </si>
  <si>
    <t>Other Vacant</t>
  </si>
  <si>
    <t>Rented, Not Occupied</t>
  </si>
  <si>
    <t>Sold, Not Occupied</t>
  </si>
  <si>
    <t>Universe: Vacant housing units</t>
  </si>
  <si>
    <t>HSG-04: Housing Units by Year Structure Built</t>
  </si>
  <si>
    <t>Year Built</t>
  </si>
  <si>
    <t>value</t>
  </si>
  <si>
    <t>Built 1960 To 1979</t>
  </si>
  <si>
    <t>Built 1940 To 1959</t>
  </si>
  <si>
    <t>Built 1980 To 1999</t>
  </si>
  <si>
    <t>Built 2000 To 2009</t>
  </si>
  <si>
    <t>Built 1939 Or Earlier</t>
  </si>
  <si>
    <t>Built 2010 Or Later</t>
  </si>
  <si>
    <t>HSG-05: Housing Units by Number of Bedrooms</t>
  </si>
  <si>
    <t>Number of Bedrooms</t>
  </si>
  <si>
    <t>0 Bedrooms</t>
  </si>
  <si>
    <t>1 Bedrooms</t>
  </si>
  <si>
    <t>2 Bedrooms</t>
  </si>
  <si>
    <t>3-4 Bedrooms</t>
  </si>
  <si>
    <t>5 Or More Bedrooms</t>
  </si>
  <si>
    <t>HSG-06: Substandard Housing Issues</t>
  </si>
  <si>
    <t>Building Amenity</t>
  </si>
  <si>
    <t>Owner</t>
  </si>
  <si>
    <t>Renter</t>
  </si>
  <si>
    <t>Kitchen</t>
  </si>
  <si>
    <t>Plumbing</t>
  </si>
  <si>
    <t>HSG-07: Home Values of Owner-Occupied Units</t>
  </si>
  <si>
    <t>Units Valued Less than $250k</t>
  </si>
  <si>
    <t>Units Valued $250k-$500k</t>
  </si>
  <si>
    <t>Units Valued $500k-$750k</t>
  </si>
  <si>
    <t>Units Valued $750k-$1M</t>
  </si>
  <si>
    <t>Units Valued $1M-$1.5M</t>
  </si>
  <si>
    <t>Units Valued $1M-$2M</t>
  </si>
  <si>
    <t>Units Valued $2M+</t>
  </si>
  <si>
    <t>Universe: Owner-occupied units</t>
  </si>
  <si>
    <t>HSG-08: Zillow Home Value Index (ZHVI)</t>
  </si>
  <si>
    <t>Universe: Owner-occupied housing units</t>
  </si>
  <si>
    <t>HSG-09: Contract Rents for Renter-Occupied Units</t>
  </si>
  <si>
    <t>Rent less than $500</t>
  </si>
  <si>
    <t>Rent $500-$1000</t>
  </si>
  <si>
    <t>Rent $1000-$1500</t>
  </si>
  <si>
    <t>Rent $1500-$2000</t>
  </si>
  <si>
    <t>Rent $2000-$2500</t>
  </si>
  <si>
    <t>Rent $2500-$3000</t>
  </si>
  <si>
    <t>Rent $3000 or more</t>
  </si>
  <si>
    <t>Universe: Renter-occupied housing units paying cash rent</t>
  </si>
  <si>
    <t>HSG-10: Median Contract Rent</t>
  </si>
  <si>
    <t>HSG-11: Housing Permitting</t>
  </si>
  <si>
    <t>Income Group</t>
  </si>
  <si>
    <t>Low Income Permits</t>
  </si>
  <si>
    <t>Above Moderate Income Permits</t>
  </si>
  <si>
    <t>Moderate Income Permits</t>
  </si>
  <si>
    <t>Very Low Income Permits</t>
  </si>
  <si>
    <t>Universe: Housing permits issued between 2015 and 2019</t>
  </si>
  <si>
    <t>RISK-01: Assisted Units at Risk of Conversion</t>
  </si>
  <si>
    <t>Low</t>
  </si>
  <si>
    <t>Moderate</t>
  </si>
  <si>
    <t>High</t>
  </si>
  <si>
    <t>Very High</t>
  </si>
  <si>
    <t>Total Assisted Units in Database</t>
  </si>
  <si>
    <t>Universe: HUD, Low-Income Housing Tax Credit (LIHTC), USDA, and CalHFA projects. Subsidized or assisted developments that do not have one of the aforementioned financing sources may not be included.</t>
  </si>
  <si>
    <t>OVER-01: Overcrowding by Tenure and Severity</t>
  </si>
  <si>
    <t>1.0 to 1.5 Occupants per Room</t>
  </si>
  <si>
    <t>More than 1.5 Occupants per Room</t>
  </si>
  <si>
    <t>OVER-02: Overcrowding Severity</t>
  </si>
  <si>
    <t>1.00 occupants per room or less</t>
  </si>
  <si>
    <t>1.01 to 1.50 occupants per room</t>
  </si>
  <si>
    <t>1.50 occupants per room or more</t>
  </si>
  <si>
    <t>OVER-03: Overcrowding by Race</t>
  </si>
  <si>
    <t>More than 1.0 Occupants per Room</t>
  </si>
  <si>
    <t>OVER-04: Overcrowding by Income Level and Severity</t>
  </si>
  <si>
    <t>OVER-05: Cost Burden by Income Level</t>
  </si>
  <si>
    <t>0%-30% of Income Used for Housing</t>
  </si>
  <si>
    <t>30%-50% of Income Used for Housing</t>
  </si>
  <si>
    <t>50%+ of Income Used for Housing</t>
  </si>
  <si>
    <t>OVER-06: Cost Burden by Tenure</t>
  </si>
  <si>
    <t>Not Computed</t>
  </si>
  <si>
    <t>OVER-07: Cost Burden Severity</t>
  </si>
  <si>
    <t>OVER-08: Cost Burden by Race</t>
  </si>
  <si>
    <t>Cost Burden Not computed</t>
  </si>
  <si>
    <t>OVER-09: Cost Burden by Household Size</t>
  </si>
  <si>
    <t>Household Size</t>
  </si>
  <si>
    <t>All other household types</t>
  </si>
  <si>
    <t>Large Family 5+ persons</t>
  </si>
  <si>
    <t>FARM-01: Migrant Worker Student Population</t>
  </si>
  <si>
    <t>2016-17</t>
  </si>
  <si>
    <t>2017-18</t>
  </si>
  <si>
    <t>2018-19</t>
  </si>
  <si>
    <t>2019-20</t>
  </si>
  <si>
    <t>Universe: Total number of unduplicated primary and short-term enrollments within the academic year (July 1 to June 30), public schools</t>
  </si>
  <si>
    <t>FARM-02: Farm Operations and Farm Labor by County</t>
  </si>
  <si>
    <t>variable</t>
  </si>
  <si>
    <t>2002</t>
  </si>
  <si>
    <t>2007</t>
  </si>
  <si>
    <t>2012</t>
  </si>
  <si>
    <t>2017</t>
  </si>
  <si>
    <t>Permanent</t>
  </si>
  <si>
    <t>Seasonal</t>
  </si>
  <si>
    <t>Universe: Hired farm workers (including direct hires and agricultural service workers who are often hired through labor contractors)</t>
  </si>
  <si>
    <t>LGFEM-01: Household Size by Tenure</t>
  </si>
  <si>
    <t xml:space="preserve"> 1 Person Household</t>
  </si>
  <si>
    <t xml:space="preserve"> 2 Person Household</t>
  </si>
  <si>
    <t xml:space="preserve"> 3 Person Household</t>
  </si>
  <si>
    <t xml:space="preserve"> 4 Person Household</t>
  </si>
  <si>
    <t xml:space="preserve"> 5 Or More Person Household</t>
  </si>
  <si>
    <t>LGFEM-02: Households by Household Size</t>
  </si>
  <si>
    <t>1-Person Household</t>
  </si>
  <si>
    <t>2-Person Household</t>
  </si>
  <si>
    <t>3-4-Person Household</t>
  </si>
  <si>
    <t>5-Person or More Household</t>
  </si>
  <si>
    <t>LGFEM-03: Household Size by Household Income Level</t>
  </si>
  <si>
    <t>Large Families of 5+ Persons</t>
  </si>
  <si>
    <t>LGFEM-04: Housing Tenure by Household Type</t>
  </si>
  <si>
    <t>Married-Couple Family Households</t>
  </si>
  <si>
    <t>Householders Living Alone</t>
  </si>
  <si>
    <t>Male-Headed Family Households</t>
  </si>
  <si>
    <t>LGFEM-05: Female-Headed Households by Poverty Status</t>
  </si>
  <si>
    <t>Above Poverty Level</t>
  </si>
  <si>
    <t>Below Poverty Level</t>
  </si>
  <si>
    <t xml:space="preserve">  with Children</t>
  </si>
  <si>
    <t xml:space="preserve">  with No Children</t>
  </si>
  <si>
    <t>Universe: Female Households</t>
  </si>
  <si>
    <t>SEN-01: Senior Households by Income and Tenure</t>
  </si>
  <si>
    <t>Universe: Senior households</t>
  </si>
  <si>
    <t>SEN-02: Senior and Youth Population by Race</t>
  </si>
  <si>
    <t>age</t>
  </si>
  <si>
    <t>Age 0-17</t>
  </si>
  <si>
    <t>Age 18-64</t>
  </si>
  <si>
    <t>Age 65+</t>
  </si>
  <si>
    <t>SEN-03: Cost-Burdened Senior Households by Income Level</t>
  </si>
  <si>
    <t>SEN-04: Disability by Type - Seniors (65 and over)</t>
  </si>
  <si>
    <t>Disability</t>
  </si>
  <si>
    <t>With an ambulatory difficulty</t>
  </si>
  <si>
    <t>With an independent living difficulty</t>
  </si>
  <si>
    <t>With a hearing difficulty</t>
  </si>
  <si>
    <t>With a cognitive difficulty</t>
  </si>
  <si>
    <t>With a self-care difficulty</t>
  </si>
  <si>
    <t>With a vision difficulty</t>
  </si>
  <si>
    <t>Universe: Civilian noninstitutionalized population 65 years and over</t>
  </si>
  <si>
    <t>DISAB-01: Disability by Type</t>
  </si>
  <si>
    <t>Universe: Civilian noninstitutionalized population 18 years and over</t>
  </si>
  <si>
    <t>DISAB-02: Population by Disability Status</t>
  </si>
  <si>
    <t>No disability</t>
  </si>
  <si>
    <t>With a disability</t>
  </si>
  <si>
    <t>Universe: Civilian noninstitutionalized population</t>
  </si>
  <si>
    <t>DISAB-03: Labor Force Disability Status</t>
  </si>
  <si>
    <t>Employed</t>
  </si>
  <si>
    <t>Unemployed</t>
  </si>
  <si>
    <t>No Disability</t>
  </si>
  <si>
    <t>With A Disability</t>
  </si>
  <si>
    <t>Universe: Civilian noninstitutionalized population 18 years to 64 years in the labor force</t>
  </si>
  <si>
    <t>DISAB-04: Population with Developmental Disabilities by Age</t>
  </si>
  <si>
    <t>Age 18+</t>
  </si>
  <si>
    <t>Age Under 18</t>
  </si>
  <si>
    <t>Universe: Population with developmental disabilities</t>
  </si>
  <si>
    <t>DISAB-05: Population with Developmental Disabilities by Residence</t>
  </si>
  <si>
    <t>Residence Type</t>
  </si>
  <si>
    <t>Home of Parent /Family /Guardian</t>
  </si>
  <si>
    <t>Intermediate Care Facility</t>
  </si>
  <si>
    <t>Community Care Facility</t>
  </si>
  <si>
    <t>Independent /Supported Living</t>
  </si>
  <si>
    <t>Foster /Family Home</t>
  </si>
  <si>
    <t>HOMELS-01: Homelessness by Household Type and Shelter Status</t>
  </si>
  <si>
    <t>People in Households Composed Solely of Children Under 18</t>
  </si>
  <si>
    <t>People in Households with Adults and Children</t>
  </si>
  <si>
    <t>People in Households without Children Under 18</t>
  </si>
  <si>
    <t>Sheltered - Emergency Shelter</t>
  </si>
  <si>
    <t>Sheltered - Transitional Housing</t>
  </si>
  <si>
    <t>Unsheltered</t>
  </si>
  <si>
    <t>Universe: Population experiencing homelessness</t>
  </si>
  <si>
    <t>HOMELS-02: Racial Group Share of General and Homeless Populations</t>
  </si>
  <si>
    <t>Share of Homeless Population</t>
  </si>
  <si>
    <t>Share of Overall Population</t>
  </si>
  <si>
    <t>HOMELS-03: Latinx Share of General and Homeless Populations</t>
  </si>
  <si>
    <t>Latinx Status</t>
  </si>
  <si>
    <t>Hispanic/Latinx</t>
  </si>
  <si>
    <t>Non-Hispanic/Latinx</t>
  </si>
  <si>
    <t>HOMELS-04: Characteristics for the Population Experiencing Homelessness</t>
  </si>
  <si>
    <t>Chronic Substance Abuse</t>
  </si>
  <si>
    <t>HIV/AIDS</t>
  </si>
  <si>
    <t>Severely Mentally Ill</t>
  </si>
  <si>
    <t>Veterans</t>
  </si>
  <si>
    <t>Victims of Domestic Violence</t>
  </si>
  <si>
    <t>HOMELS-05: Students in Local Public Schools Experiencing Homelessness</t>
  </si>
  <si>
    <t>ELI-01: Households by Household Income Level</t>
  </si>
  <si>
    <t>ELI-02: Household Income Distribution by Race</t>
  </si>
  <si>
    <t>ELI-03: Poverty Status by Race</t>
  </si>
  <si>
    <t>Universe: Population for whom poverty status is determined</t>
  </si>
  <si>
    <t>AFFH-01: Mortgage Applications and Acceptance by Race</t>
  </si>
  <si>
    <t>Application approved but not accepted</t>
  </si>
  <si>
    <t>Application denied</t>
  </si>
  <si>
    <t>Application withdrawn by applicant</t>
  </si>
  <si>
    <t>File closed for incompleteness</t>
  </si>
  <si>
    <t>Loan originated</t>
  </si>
  <si>
    <t>Unknown</t>
  </si>
  <si>
    <t>Universe: Mortgage applications, 2018 and 2019</t>
  </si>
  <si>
    <t>AFFH-02: Population Living in High Resource Areas by Race</t>
  </si>
  <si>
    <t>Low Resource or High Segregation and Poverty Area</t>
  </si>
  <si>
    <t>Moderate Resource Area</t>
  </si>
  <si>
    <t>High/Highest Resource Area</t>
  </si>
  <si>
    <t>AFFH-03: Population with Limited English Proficiency</t>
  </si>
  <si>
    <t>Population 5 Years and Over Who Speak English "Not well" or "Not at all"</t>
  </si>
  <si>
    <t>Population 5 Years and Over Who Speak English "Well" or "Very well"</t>
  </si>
  <si>
    <t>Universe: Population 5 years and over</t>
  </si>
  <si>
    <t>HHPROJ-01: Illustrative Regional Housing Needs Allocation from Draft Methodology</t>
  </si>
  <si>
    <t>Very Low Income (&lt;50% of AMI)</t>
  </si>
  <si>
    <t>Low Income (50%-80% of AMI)</t>
  </si>
  <si>
    <t>Moderate Income (80%-120% of AMI)</t>
  </si>
  <si>
    <t>Above Moderate Income (&gt;120% of AMI)</t>
  </si>
  <si>
    <t>Universe: Housing Units</t>
  </si>
  <si>
    <t>Association of Bay Area Governments Housing Element Data Package</t>
  </si>
  <si>
    <t>Table of Contents</t>
  </si>
  <si>
    <t>Table Number</t>
  </si>
  <si>
    <t>Table Name</t>
  </si>
  <si>
    <t>Table Source</t>
  </si>
  <si>
    <t>HCD Building Blocks</t>
  </si>
  <si>
    <t>HCD Compliance</t>
  </si>
  <si>
    <t>POPEMP-01</t>
  </si>
  <si>
    <t>California Department of Finance, E-5 series</t>
  </si>
  <si>
    <t>Population, Employment, and Household Characteristics</t>
  </si>
  <si>
    <t>Required by HCD</t>
  </si>
  <si>
    <t>Population Growth Trends</t>
  </si>
  <si>
    <t>POPEMP-02</t>
  </si>
  <si>
    <t>U.S. Census Bureau, Census 2000, Table P004; U.S. Census Bureau, American Community Survey 5-Year Data (2015-2019), Table B03002</t>
  </si>
  <si>
    <t>Population by Race, 2000-2019</t>
  </si>
  <si>
    <t>POPEMP-03</t>
  </si>
  <si>
    <t>U.S. Census Bureau, American Community Survey 5-Year Data (2015-2019), Table B03002</t>
  </si>
  <si>
    <t>Population by Race</t>
  </si>
  <si>
    <t>POPEMP-04</t>
  </si>
  <si>
    <t>U.S. Census Bureau, Census 2000 SF1, Table P12; U.S. Census Bureau, Census 2010 SF1, Table P12; U.S. Census Bureau, American Community Survey 5-Year Data (2015-2019), Table B01001</t>
  </si>
  <si>
    <t>Population by Age</t>
  </si>
  <si>
    <t>POPEMP-05</t>
  </si>
  <si>
    <t>U.S. Census Bureau, American Community Survey 5-Year Data (2015-2019), Table B07204</t>
  </si>
  <si>
    <t>Not Required by HCD, but Recommended by ABAG/MTC</t>
  </si>
  <si>
    <t>Location of Population 1 Year Ago</t>
  </si>
  <si>
    <t>POPEMP-06</t>
  </si>
  <si>
    <t>U.S. Census Bureau, American Community Survey 5-Year Data (2015-2019), Table C24030</t>
  </si>
  <si>
    <t>Resident Employment by Industry</t>
  </si>
  <si>
    <t>POPEMP-07</t>
  </si>
  <si>
    <t>U.S. Census Bureau, American Community Survey 5-Year Data (2015-2019), Table C24010</t>
  </si>
  <si>
    <t>Resident Employment by Occupation</t>
  </si>
  <si>
    <t>POPEMP-08</t>
  </si>
  <si>
    <t>U.S. Census Bureau, American Community Survey 5-Year Data (2015-2019), Table B08128</t>
  </si>
  <si>
    <t>Workers, by Class of Worker</t>
  </si>
  <si>
    <t>POPEMP-09</t>
  </si>
  <si>
    <t>U.S. Census Bureau, American Community Survey 5-Year Data (2015-2019), Table B08528</t>
  </si>
  <si>
    <t>Workers, by Class of Worker, by Place of Work</t>
  </si>
  <si>
    <t>POPEMP-10</t>
  </si>
  <si>
    <t>U.S. Census Bureau, American Community Survey 5-Year Data 2015-2019,  B08119, B08519</t>
  </si>
  <si>
    <t>Workers by Earnings, by Jurisdiction as Place of Work and Place of Residence</t>
  </si>
  <si>
    <t>POPEMP-11</t>
  </si>
  <si>
    <t>U.S. Census Bureau, Longitudinal Employer-Household Dynamics, Workplace Area Characteristics (WAC) files, 2002-2018</t>
  </si>
  <si>
    <t>Jobs in a Jurisdiction by Industry</t>
  </si>
  <si>
    <t>POPEMP-12</t>
  </si>
  <si>
    <t>U.S. Census Bureau, Longitudinal Employer-Household Dynamics, Residence Area Characteristics (RAC) files, 2002-2018</t>
  </si>
  <si>
    <t>Job Holders in a Jurisdiction by Industry</t>
  </si>
  <si>
    <t>POPEMP-13</t>
  </si>
  <si>
    <t>U.S. Census Bureau, Longitudinal Employer-Household Dynamics, Workplace Area Characteristics (WAC) files (Jobs), 2002-2018; California Department of Finance, E-5 (Households)</t>
  </si>
  <si>
    <t>Jobs-Household Ratio</t>
  </si>
  <si>
    <t>POPEMP-14</t>
  </si>
  <si>
    <t>U.S. Census Bureau, Longitudinal Employer-Household Dynamics, Workplace Area Characteristics (WAC) files (Jobs); Residence Area Characteristics (RAC) files (Employed Residents), 2010-2018</t>
  </si>
  <si>
    <t>Jobs-Worker Ratios, By Wage Group</t>
  </si>
  <si>
    <t>POPEMP-15</t>
  </si>
  <si>
    <t>California Employment Development Department, Local Area Unemployment Statistics (LAUS), Sub-county areas monthly updates, 2010-2021.</t>
  </si>
  <si>
    <t>Recommended by HCD</t>
  </si>
  <si>
    <t>Unemployment Rate</t>
  </si>
  <si>
    <t>POPEMP-16</t>
  </si>
  <si>
    <t>U.S. Census Bureau, American Community Survey 5-Year Data (2015-2019), Table B25003</t>
  </si>
  <si>
    <t>Housing Tenure</t>
  </si>
  <si>
    <t>POPEMP-17</t>
  </si>
  <si>
    <t>U.S. Census Bureau, Census 2000 SF1, Table H04; U.S. Census Bureau, Census 2010 SF1, Table H04; U.S. Census Bureau, American Community Survey 5-Year Data (2015-2019), Table B25003</t>
  </si>
  <si>
    <t>Housing Tenure 2000-2019</t>
  </si>
  <si>
    <t>POPEMP-18</t>
  </si>
  <si>
    <t>U.S. Census Bureau, American Community Survey 5-Year Data (2015-2019), Table B25007</t>
  </si>
  <si>
    <t>Housing Tenure by Age</t>
  </si>
  <si>
    <t>POPEMP-19</t>
  </si>
  <si>
    <t>U.S. Census Bureau, American Community Survey 5-Year Data (2015-2019), Table B25038</t>
  </si>
  <si>
    <t>Housing Tenure by Year Moved to Current Residence</t>
  </si>
  <si>
    <t>POPEMP-20</t>
  </si>
  <si>
    <t>U.S. Census Bureau, American Community Survey 5-Year Data (2015-2019), Table B25003(A-I)</t>
  </si>
  <si>
    <t>Housing Tenure by Race of Householder</t>
  </si>
  <si>
    <t>POPEMP-21</t>
  </si>
  <si>
    <t>U.S. Department of Housing and Urban Development (HUD), Comprehensive Housing Affordability Strategy (CHAS) ACS tabulation, 2013-2017 release</t>
  </si>
  <si>
    <t>Household Income Level by Tenure</t>
  </si>
  <si>
    <t>POPEMP-22</t>
  </si>
  <si>
    <t>U.S. Census Bureau, American Community Survey 5-Year Data (2015-2019), Table B25032</t>
  </si>
  <si>
    <t>Housing Tenure by Housing Type</t>
  </si>
  <si>
    <t>POPEMP-23</t>
  </si>
  <si>
    <t>U.S. Census Bureau, American Community Survey 5-Year Data (2015-2019), Table B11001</t>
  </si>
  <si>
    <t>Household Type</t>
  </si>
  <si>
    <t>Large Families and Female-Headed Households</t>
  </si>
  <si>
    <t>POPEMP-24</t>
  </si>
  <si>
    <t>U.S. Census Bureau, American Community Survey 5-Year Data (2015-2019), Table B11005</t>
  </si>
  <si>
    <t>Households by Presence of Children</t>
  </si>
  <si>
    <t>POPEMP-25</t>
  </si>
  <si>
    <t>Urban Displacement Project for classification,  American Community Survey 5-Year Data (2015-2019), Table B25003 for tenure.</t>
  </si>
  <si>
    <t>Households by Displacement Risk and Tenure</t>
  </si>
  <si>
    <t>HSG-01</t>
  </si>
  <si>
    <t>Housing Stock Characteristics</t>
  </si>
  <si>
    <t>Housing Type Trends</t>
  </si>
  <si>
    <t>HSG-02</t>
  </si>
  <si>
    <t>U.S. Census Bureau, American Community Survey 5-Year Data (2015-2019), Table B25002</t>
  </si>
  <si>
    <t>Occupancy Status</t>
  </si>
  <si>
    <t>HSG-03</t>
  </si>
  <si>
    <t>U.S. Census Bureau, American Community Survey 5-Year Data (2015-2019), Table B25004</t>
  </si>
  <si>
    <t>Vacant Units by Type</t>
  </si>
  <si>
    <t>HSG-04</t>
  </si>
  <si>
    <t>U.S. Census Bureau, American Community Survey 5-Year Data (2015-2019), Table B25034</t>
  </si>
  <si>
    <t>Housing Units by Year Structure Built</t>
  </si>
  <si>
    <t>HSG-05</t>
  </si>
  <si>
    <t>U.S. Census Bureau, American Community Survey 5-Year Data (2015-2019), Table B25042</t>
  </si>
  <si>
    <t>Housing Units by Number of Bedrooms</t>
  </si>
  <si>
    <t>HSG-06</t>
  </si>
  <si>
    <t>U.S. Census Bureau, American Community Survey 5-Year Data (2015-2019), Table B25053, Table B25043, Table B25049</t>
  </si>
  <si>
    <t>Substandard Housing Issues</t>
  </si>
  <si>
    <t>HSG-07</t>
  </si>
  <si>
    <t>U.S. Census Bureau, American Community Survey 5-Year Data (2015-2019), Table B25075</t>
  </si>
  <si>
    <t>Home Values of Owner-Occupied Units</t>
  </si>
  <si>
    <t>HSG-08</t>
  </si>
  <si>
    <t>Zillow, Zillow Home Value Index (ZHVI)</t>
  </si>
  <si>
    <t>Zillow Home Value Index (ZHVI)</t>
  </si>
  <si>
    <t>HSG-09</t>
  </si>
  <si>
    <t>U.S. Census Bureau, American Community Survey 5-Year Data (2015-2019), Table B25056</t>
  </si>
  <si>
    <t>Contract Rents for Renter-Occupied Units</t>
  </si>
  <si>
    <t>HSG-10</t>
  </si>
  <si>
    <t>U.S. Census Bureau, American Community Survey 5-Year Data releases, starting with 2005-2009 through 2015-2019,  B25058, B25056 (for unincorporated areas). County and regional counts are weighted averages of jurisdiction median using B25003 rental unit counts from the relevant year.</t>
  </si>
  <si>
    <t>Median Contract Rent</t>
  </si>
  <si>
    <t>HSG-11</t>
  </si>
  <si>
    <t>California Department of Housing and Community Development (HCD), 5th Cycle Annual Progress Report Permit Summary (2020)</t>
  </si>
  <si>
    <t>Permitted Housing, by Income Level</t>
  </si>
  <si>
    <t>RISK-01</t>
  </si>
  <si>
    <t>California Housing Partnership, Preservation Database (2020)</t>
  </si>
  <si>
    <t>Assisted Housing Developments at Risk of Conversion</t>
  </si>
  <si>
    <t>Assisted Units at Risk of Converstion</t>
  </si>
  <si>
    <t>OVER-01</t>
  </si>
  <si>
    <t>Overpayment and Overcrowding</t>
  </si>
  <si>
    <t>Overcrowding by Tenure and Severity</t>
  </si>
  <si>
    <t>OVER-02</t>
  </si>
  <si>
    <t>Overcrowding Severity</t>
  </si>
  <si>
    <t>OVER-03</t>
  </si>
  <si>
    <t>U.S. Census Bureau, American Community Survey 5-Year Data (2015-2019), Table B25014</t>
  </si>
  <si>
    <t>Overcrowding by Race</t>
  </si>
  <si>
    <t>OVER-04</t>
  </si>
  <si>
    <t>Overcrowding by Income Level</t>
  </si>
  <si>
    <t>OVER-05</t>
  </si>
  <si>
    <t>Cost Burden by Income Level</t>
  </si>
  <si>
    <t>OVER-06</t>
  </si>
  <si>
    <t>U.S. Census Bureau, American Community Survey 5-Year Data (2015-2019), Table B25070, B25091</t>
  </si>
  <si>
    <t>Cost Burden by Tenure</t>
  </si>
  <si>
    <t>OVER-07</t>
  </si>
  <si>
    <t>Cost Burden Severity</t>
  </si>
  <si>
    <t>OVER-08</t>
  </si>
  <si>
    <t>Cost Burden by Race</t>
  </si>
  <si>
    <t>OVER-09</t>
  </si>
  <si>
    <t>Cost Burden by Household Size</t>
  </si>
  <si>
    <t>FARM-01</t>
  </si>
  <si>
    <t>California Department of Education, California Longitudinal Pupil Achievement Data System (CALPADS), Cumulative Enrollment Data (Academic Years 2016-2017, 2017-2018, 2018-2019, 2019-2020)</t>
  </si>
  <si>
    <t>Farmworkers</t>
  </si>
  <si>
    <t>Migrant Worker Student Population</t>
  </si>
  <si>
    <t>FARM-02</t>
  </si>
  <si>
    <t>U.S. Department of Agriculture, Census of Farmworkers (2002, 2007, 2012, 2017), Table 7: Hired Farm Labor</t>
  </si>
  <si>
    <t>Farm Operations and Farm Labor by County</t>
  </si>
  <si>
    <t>LGFEM-01</t>
  </si>
  <si>
    <t>U.S. Census Bureau, American Community Survey 5-Year Data (2015-2019), Table B25009</t>
  </si>
  <si>
    <t>Household Size by Tenure</t>
  </si>
  <si>
    <t>LGFEM-02</t>
  </si>
  <si>
    <t>U.S. Census Bureau, American Community Survey 5-Year Data (2015-2019), Table B11016</t>
  </si>
  <si>
    <t>Households by Household Size</t>
  </si>
  <si>
    <t>LGFEM-03</t>
  </si>
  <si>
    <t>Household Size by Household Income Level</t>
  </si>
  <si>
    <t>LGFEM-04</t>
  </si>
  <si>
    <t>U.S. Census Bureau, American Community Survey 5-Year Data (2015-2019), Table B25011</t>
  </si>
  <si>
    <t>Housing Tenure by Household Type</t>
  </si>
  <si>
    <t>LGFEM-05</t>
  </si>
  <si>
    <t>U.S. Census Bureau, American Community Survey 5-Year Data (2015-2019), Table B17012</t>
  </si>
  <si>
    <t>Female-Headed Households by Poverty Status</t>
  </si>
  <si>
    <t>SEN-01</t>
  </si>
  <si>
    <t>Seniors</t>
  </si>
  <si>
    <t>Senior Households by Income and Tenure</t>
  </si>
  <si>
    <t>SEN-02</t>
  </si>
  <si>
    <t>U.S. Census Bureau, American Community Survey 5-Year Data (2015-2019), Table B01001(A-G)</t>
  </si>
  <si>
    <t>Senior and Youth Population by Race</t>
  </si>
  <si>
    <t>SEN-03</t>
  </si>
  <si>
    <t>Cost-Burdened Senior Households by Income Level</t>
  </si>
  <si>
    <t>SEN-04</t>
  </si>
  <si>
    <t>U.S. Census Bureau, American Community Survey 5-Year Data (2015-2019), Table B18102, Table B18103, Table B18104, Table B18105, Table B18106, Table B18107.</t>
  </si>
  <si>
    <t>Disability by Type - Seniors (65 and over)</t>
  </si>
  <si>
    <t>DISAB-01</t>
  </si>
  <si>
    <t>People with Disabilities, Including Developmental Disabilities</t>
  </si>
  <si>
    <t>Disability by Type</t>
  </si>
  <si>
    <t>DISAB-02</t>
  </si>
  <si>
    <t>U.S. Census Bureau, American Community Survey 5-Year Data (2015-2019), Table B18101</t>
  </si>
  <si>
    <t>Population by Disability Status</t>
  </si>
  <si>
    <t>DISAB-03</t>
  </si>
  <si>
    <t>U.S. Census Bureau, American Community Survey 5-Year Data (2015-2019), Table C18120</t>
  </si>
  <si>
    <t>Disability Employment Status</t>
  </si>
  <si>
    <t>DISAB-04</t>
  </si>
  <si>
    <t>California Department of Developmental Services, Consumer Count by California ZIP Code and Age Group (2020)</t>
  </si>
  <si>
    <t>Population with Developmental Disabilities by Age</t>
  </si>
  <si>
    <t>DISAB-05</t>
  </si>
  <si>
    <t>California Department of Developmental Services, Consumer Count by California ZIP Code and Residence Type (2020)</t>
  </si>
  <si>
    <t>Population with Developmental Disabilities by Residence</t>
  </si>
  <si>
    <t>HOMELS-01</t>
  </si>
  <si>
    <t>U.S. Department of Housing and Urban Development (HUD), Continuum of Care (CoC) Homeless Populations and Subpopulations Reports (2019)</t>
  </si>
  <si>
    <t>People Experiencing Homelessness</t>
  </si>
  <si>
    <t>Homelessness by Household Type and Shelter Status</t>
  </si>
  <si>
    <t>HOMELS-02</t>
  </si>
  <si>
    <t>U.S. Department of Housing and Urban Development (HUD), Continuum of Care (CoC) Homeless Populations and Subpopulations Reports (2019); U.S. Census Bureau, American Community Survey 5-Year Data (2015-2019), Table B01001(A-I)</t>
  </si>
  <si>
    <t>Racial Group Share of General and Homeless Populations</t>
  </si>
  <si>
    <t>HOMELS-03</t>
  </si>
  <si>
    <t>Latinx Share of General and Homeless Populations</t>
  </si>
  <si>
    <t>HOMELS-04</t>
  </si>
  <si>
    <t>Characteristics for the Population Experiencing Homelessness</t>
  </si>
  <si>
    <t>HOMELS-05</t>
  </si>
  <si>
    <t>Students in Local Public Schools Experiencing Homelessness</t>
  </si>
  <si>
    <t>ELI-01</t>
  </si>
  <si>
    <t>Extremely Low-Income Housing Needs</t>
  </si>
  <si>
    <t>Households by Household Income Level</t>
  </si>
  <si>
    <t>ELI-02</t>
  </si>
  <si>
    <t>Household Income Distribution by Race</t>
  </si>
  <si>
    <t>ELI-03</t>
  </si>
  <si>
    <t>U.S. Census Bureau, American Community Survey 5-Year Data (2015-2019), Table B17001(A-I)</t>
  </si>
  <si>
    <t>Poverty Status by Race</t>
  </si>
  <si>
    <t>AFFH-01</t>
  </si>
  <si>
    <t>Federal Financial Institutions Examination Council's (FFIEC) Home Mortgage Disclosure Act loan/application register (LAR) files</t>
  </si>
  <si>
    <t>Affirmatively Furthering Fair Housing</t>
  </si>
  <si>
    <t>Mortgage Applications and Acceptance by Race</t>
  </si>
  <si>
    <t>AFFH-02</t>
  </si>
  <si>
    <t>California Tax Credit Allocation Committee (TCAC)/California Housing and Community Development (HCD), Opportunity Maps (2020); U.S. Census Bureau, American Community Survey 5-Year Data (2015-2019), Table B03002</t>
  </si>
  <si>
    <t>Population Living in High Resource Areas by Race</t>
  </si>
  <si>
    <t>AFFH-03</t>
  </si>
  <si>
    <t>U.S. Census Bureau, American Community Survey 5-Year Data (2015-2019), Table B16005</t>
  </si>
  <si>
    <t>Population with Limited English Proficiency</t>
  </si>
  <si>
    <t>HHPROJ-01</t>
  </si>
  <si>
    <t>Association of Bay Area Governments</t>
  </si>
  <si>
    <t>Projected Housing Needs - Regional Housing Needs Allocation</t>
  </si>
  <si>
    <t>Proposed Regional Housing Needs Allocation</t>
  </si>
  <si>
    <t>Purpose</t>
  </si>
  <si>
    <t>Description</t>
  </si>
  <si>
    <t>Limitations</t>
  </si>
  <si>
    <t>Version of Record: April-02-2021 15:26:50</t>
  </si>
</sst>
</file>

<file path=xl/styles.xml><?xml version="1.0" encoding="utf-8"?>
<styleSheet xmlns="http://schemas.openxmlformats.org/spreadsheetml/2006/main">
  <numFmts count="4">
    <numFmt numFmtId="164" formatCode="#,##0"/>
    <numFmt numFmtId="165" formatCode="0.00"/>
    <numFmt numFmtId="166" formatCode="mmm-yy"/>
    <numFmt numFmtId="167" formatCode="0.0%"/>
  </numFmts>
  <fonts count="10">
    <font>
      <sz val="11"/>
      <color theme="1"/>
      <name val="Calibri"/>
      <family val="2"/>
      <scheme val="minor"/>
    </font>
    <font>
      <b/>
      <sz val="16"/>
      <color rgb="FF000000"/>
      <name val="Trebuchet MS"/>
      <family val="2"/>
    </font>
    <font>
      <b/>
      <sz val="11"/>
      <color rgb="FF000000"/>
      <name val="Trebuchet MS"/>
      <family val="2"/>
    </font>
    <font>
      <u/>
      <sz val="11"/>
      <color theme="10"/>
      <name val="Trebuchet MS"/>
      <family val="2"/>
    </font>
    <font>
      <u/>
      <sz val="11"/>
      <color theme="10"/>
      <name val="Calibri"/>
      <family val="2"/>
    </font>
    <font>
      <i/>
      <sz val="10"/>
      <color rgb="FF000000"/>
      <name val="Calibri"/>
      <family val="2"/>
      <scheme val="minor"/>
    </font>
    <font>
      <b/>
      <sz val="11"/>
      <color rgb="FF000000"/>
      <name val="Century Gothic"/>
      <family val="2"/>
    </font>
    <font>
      <sz val="9"/>
      <color rgb="FF000000"/>
      <name val="Century Gothic"/>
      <family val="2"/>
    </font>
    <font>
      <sz val="11"/>
      <color theme="1"/>
      <name val="Century Gothic"/>
      <family val="2"/>
    </font>
    <font>
      <sz val="11"/>
      <color rgb="FF000000"/>
      <name val="Century Gothic"/>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0" borderId="0" xfId="0" applyFont="1"/>
    <xf numFmtId="0" fontId="2" fillId="0" borderId="0" xfId="0" applyFont="1"/>
    <xf numFmtId="0" fontId="3" fillId="0" borderId="0" xfId="1" applyAlignment="1" applyProtection="1">
      <alignment wrapText="1"/>
    </xf>
    <xf numFmtId="0" fontId="4" fillId="0" borderId="0" xfId="1" applyAlignment="1" applyProtection="1"/>
    <xf numFmtId="0" fontId="5" fillId="0" borderId="0" xfId="0" applyFont="1"/>
    <xf numFmtId="0" fontId="6" fillId="0" borderId="0" xfId="0" applyFont="1"/>
    <xf numFmtId="0" fontId="7" fillId="0" borderId="0" xfId="0" applyFont="1"/>
    <xf numFmtId="0" fontId="8" fillId="0" borderId="0" xfId="0" applyFont="1" applyAlignment="1">
      <alignment wrapText="1"/>
    </xf>
    <xf numFmtId="0" fontId="9" fillId="0" borderId="0" xfId="0" applyFont="1"/>
    <xf numFmtId="164" fontId="8" fillId="0" borderId="0" xfId="0" applyNumberFormat="1" applyFont="1"/>
    <xf numFmtId="165" fontId="8" fillId="0" borderId="0" xfId="0" applyNumberFormat="1" applyFont="1"/>
    <xf numFmtId="166" fontId="8" fillId="0" borderId="0" xfId="0" applyNumberFormat="1" applyFont="1"/>
    <xf numFmtId="167" fontId="8" fillId="0" borderId="0" xfId="0" applyNumberFormat="1" applyFont="1"/>
  </cellXfs>
  <cellStyles count="2">
    <cellStyle name="Hyperlink" xfId="1" builtinId="8"/>
    <cellStyle name="Normal" xfId="0" builtinId="0"/>
  </cellStyles>
  <dxfs count="5">
    <dxf>
      <font>
        <color rgb="FF000000"/>
      </font>
    </dxf>
    <dxf>
      <numFmt numFmtId="164" formatCode="#,##0"/>
    </dxf>
    <dxf>
      <numFmt numFmtId="165" formatCode="0.00"/>
    </dxf>
    <dxf>
      <numFmt numFmtId="166" formatCode="mmm-yy"/>
    </dxf>
    <dxf>
      <numFmt numFmtId="167" formatCode="0.0%"/>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theme" Target="theme/theme1.xml"/><Relationship Id="rId78" Type="http://schemas.openxmlformats.org/officeDocument/2006/relationships/styles" Target="styles.xml"/><Relationship Id="rId7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Index
Saratoga</c:v>
          </c:tx>
          <c:spPr>
            <a:ln>
              <a:solidFill>
                <a:srgbClr val="1174A9"/>
              </a:solidFill>
            </a:ln>
          </c:spPr>
          <c:marker>
            <c:symbol val="circle"/>
            <c:size val="8"/>
            <c:spPr>
              <a:solidFill>
                <a:srgbClr val="FFFFFF"/>
              </a:solidFill>
              <a:ln>
                <a:solidFill>
                  <a:srgbClr val="1174A9"/>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'POPEMP-01'!$B$5:$B$35</c:f>
              <c:numCache>
                <c:formatCode>General</c:formatCode>
                <c:ptCount val="31"/>
                <c:pt idx="0">
                  <c:v>100</c:v>
                </c:pt>
                <c:pt idx="1">
                  <c:v>99.99643633512704</c:v>
                </c:pt>
                <c:pt idx="2">
                  <c:v>100.0962189515698</c:v>
                </c:pt>
                <c:pt idx="3">
                  <c:v>100.9158618723495</c:v>
                </c:pt>
                <c:pt idx="4">
                  <c:v>101.9208153665229</c:v>
                </c:pt>
                <c:pt idx="5">
                  <c:v>104.5650547022558</c:v>
                </c:pt>
                <c:pt idx="6">
                  <c:v>105.9513203378354</c:v>
                </c:pt>
                <c:pt idx="7">
                  <c:v>109.1336730693846</c:v>
                </c:pt>
                <c:pt idx="8">
                  <c:v>110.5876483375503</c:v>
                </c:pt>
                <c:pt idx="9">
                  <c:v>111.0010334628132</c:v>
                </c:pt>
                <c:pt idx="10">
                  <c:v>106.3718327928442</c:v>
                </c:pt>
                <c:pt idx="11">
                  <c:v>106.6676169772995</c:v>
                </c:pt>
                <c:pt idx="12">
                  <c:v>108.2249385267809</c:v>
                </c:pt>
                <c:pt idx="13">
                  <c:v>108.3888671109369</c:v>
                </c:pt>
                <c:pt idx="14">
                  <c:v>108.4387584191583</c:v>
                </c:pt>
                <c:pt idx="15">
                  <c:v>109.5470581946474</c:v>
                </c:pt>
                <c:pt idx="16">
                  <c:v>109.8000784006272</c:v>
                </c:pt>
                <c:pt idx="17">
                  <c:v>111.2469263390471</c:v>
                </c:pt>
                <c:pt idx="18">
                  <c:v>112.0808239193186</c:v>
                </c:pt>
                <c:pt idx="19">
                  <c:v>112.8933395103524</c:v>
                </c:pt>
                <c:pt idx="20">
                  <c:v>106.6462349880617</c:v>
                </c:pt>
                <c:pt idx="21">
                  <c:v>108.1750472185596</c:v>
                </c:pt>
                <c:pt idx="22">
                  <c:v>109.1978190370977</c:v>
                </c:pt>
                <c:pt idx="23">
                  <c:v>110.0103346281316</c:v>
                </c:pt>
                <c:pt idx="24">
                  <c:v>110.3203734720787</c:v>
                </c:pt>
                <c:pt idx="25">
                  <c:v>110.5947756672962</c:v>
                </c:pt>
                <c:pt idx="26">
                  <c:v>110.7587042514522</c:v>
                </c:pt>
                <c:pt idx="27">
                  <c:v>110.7266312675956</c:v>
                </c:pt>
                <c:pt idx="28">
                  <c:v>110.6375396457717</c:v>
                </c:pt>
                <c:pt idx="29">
                  <c:v>110.4807383913617</c:v>
                </c:pt>
                <c:pt idx="30">
                  <c:v>110.5805210078044</c:v>
                </c:pt>
              </c:numCache>
            </c:numRef>
          </c:val>
        </c:ser>
        <c:ser>
          <c:idx val="1"/>
          <c:order val="1"/>
          <c:tx>
            <c:v>Index
Santa Clara County</c:v>
          </c:tx>
          <c:spPr>
            <a:ln>
              <a:solidFill>
                <a:srgbClr val="71A84F"/>
              </a:solidFill>
            </a:ln>
          </c:spPr>
          <c:marker>
            <c:symbol val="circle"/>
            <c:size val="8"/>
            <c:spPr>
              <a:solidFill>
                <a:srgbClr val="FFFFFF"/>
              </a:solidFill>
              <a:ln>
                <a:solidFill>
                  <a:srgbClr val="71A84F"/>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'POPEMP-01'!$C$5:$C$35</c:f>
              <c:numCache>
                <c:formatCode>General</c:formatCode>
                <c:ptCount val="31"/>
                <c:pt idx="0">
                  <c:v>100</c:v>
                </c:pt>
                <c:pt idx="1">
                  <c:v>101.2030767032346</c:v>
                </c:pt>
                <c:pt idx="2">
                  <c:v>102.4791379675302</c:v>
                </c:pt>
                <c:pt idx="3">
                  <c:v>104.1587177153495</c:v>
                </c:pt>
                <c:pt idx="4">
                  <c:v>105.6168063478539</c:v>
                </c:pt>
                <c:pt idx="5">
                  <c:v>106.4932220513536</c:v>
                </c:pt>
                <c:pt idx="6">
                  <c:v>108.224418510701</c:v>
                </c:pt>
                <c:pt idx="7">
                  <c:v>110.5006954567278</c:v>
                </c:pt>
                <c:pt idx="8">
                  <c:v>112.6086338131528</c:v>
                </c:pt>
                <c:pt idx="9">
                  <c:v>114.1553990212189</c:v>
                </c:pt>
                <c:pt idx="10">
                  <c:v>112.3538222074725</c:v>
                </c:pt>
                <c:pt idx="11">
                  <c:v>113.6076475533478</c:v>
                </c:pt>
                <c:pt idx="12">
                  <c:v>114.5380170769183</c:v>
                </c:pt>
                <c:pt idx="13">
                  <c:v>115.2582471552381</c:v>
                </c:pt>
                <c:pt idx="14">
                  <c:v>116.0831796962694</c:v>
                </c:pt>
                <c:pt idx="15">
                  <c:v>117.035451265611</c:v>
                </c:pt>
                <c:pt idx="16">
                  <c:v>118.2771236470646</c:v>
                </c:pt>
                <c:pt idx="17">
                  <c:v>120.0354305655068</c:v>
                </c:pt>
                <c:pt idx="18">
                  <c:v>122.1290791725567</c:v>
                </c:pt>
                <c:pt idx="19">
                  <c:v>124.0347574782465</c:v>
                </c:pt>
                <c:pt idx="20">
                  <c:v>118.9683068049256</c:v>
                </c:pt>
                <c:pt idx="21">
                  <c:v>120.5744345699754</c:v>
                </c:pt>
                <c:pt idx="22">
                  <c:v>122.5263208502802</c:v>
                </c:pt>
                <c:pt idx="23">
                  <c:v>124.4660541661631</c:v>
                </c:pt>
                <c:pt idx="24">
                  <c:v>126.0088129024417</c:v>
                </c:pt>
                <c:pt idx="25">
                  <c:v>127.684920374712</c:v>
                </c:pt>
                <c:pt idx="26">
                  <c:v>128.9793446346999</c:v>
                </c:pt>
                <c:pt idx="27">
                  <c:v>129.6878891703064</c:v>
                </c:pt>
                <c:pt idx="28">
                  <c:v>130.282983779799</c:v>
                </c:pt>
                <c:pt idx="29">
                  <c:v>130.5330543938642</c:v>
                </c:pt>
                <c:pt idx="30">
                  <c:v>131.0095574384489</c:v>
                </c:pt>
              </c:numCache>
            </c:numRef>
          </c:val>
        </c:ser>
        <c:ser>
          <c:idx val="2"/>
          <c:order val="2"/>
          <c:tx>
            <c:v>Index
Bay Area</c:v>
          </c:tx>
          <c:spPr>
            <a:ln>
              <a:solidFill>
                <a:srgbClr val="009192"/>
              </a:solidFill>
            </a:ln>
          </c:spPr>
          <c:marker>
            <c:symbol val="circle"/>
            <c:size val="8"/>
            <c:spPr>
              <a:solidFill>
                <a:srgbClr val="FFFFFF"/>
              </a:solidFill>
              <a:ln>
                <a:solidFill>
                  <a:srgbClr val="009192"/>
                </a:solidFill>
              </a:ln>
            </c:spPr>
          </c:marker>
          <c:cat>
            <c:numRef>
              <c:f>'POPEMP-01'!$A$5:$A$35</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numCache>
            </c:numRef>
          </c:cat>
          <c:val>
            <c:numRef>
              <c:f>'POPEMP-01'!$D$5:$D$35</c:f>
              <c:numCache>
                <c:formatCode>General</c:formatCode>
                <c:ptCount val="31"/>
                <c:pt idx="0">
                  <c:v>100</c:v>
                </c:pt>
                <c:pt idx="1">
                  <c:v>101.3615448260649</c:v>
                </c:pt>
                <c:pt idx="2">
                  <c:v>102.6860141455018</c:v>
                </c:pt>
                <c:pt idx="3">
                  <c:v>104.1597987557447</c:v>
                </c:pt>
                <c:pt idx="4">
                  <c:v>105.3707658633585</c:v>
                </c:pt>
                <c:pt idx="5">
                  <c:v>106.0100525784503</c:v>
                </c:pt>
                <c:pt idx="6">
                  <c:v>107.2138936142257</c:v>
                </c:pt>
                <c:pt idx="7">
                  <c:v>109.0827018011354</c:v>
                </c:pt>
                <c:pt idx="8">
                  <c:v>111.1442627563746</c:v>
                </c:pt>
                <c:pt idx="9">
                  <c:v>112.8420452191616</c:v>
                </c:pt>
                <c:pt idx="10">
                  <c:v>112.6940587995609</c:v>
                </c:pt>
                <c:pt idx="11">
                  <c:v>114.1408174916659</c:v>
                </c:pt>
                <c:pt idx="12">
                  <c:v>115.3158220222862</c:v>
                </c:pt>
                <c:pt idx="13">
                  <c:v>116.0870656480647</c:v>
                </c:pt>
                <c:pt idx="14">
                  <c:v>116.7923806511701</c:v>
                </c:pt>
                <c:pt idx="15">
                  <c:v>117.5039745707206</c:v>
                </c:pt>
                <c:pt idx="16">
                  <c:v>118.3293364763352</c:v>
                </c:pt>
                <c:pt idx="17">
                  <c:v>119.5065170335542</c:v>
                </c:pt>
                <c:pt idx="18">
                  <c:v>121.0650171831352</c:v>
                </c:pt>
                <c:pt idx="19">
                  <c:v>122.5581036476352</c:v>
                </c:pt>
                <c:pt idx="20">
                  <c:v>118.7801394218447</c:v>
                </c:pt>
                <c:pt idx="21">
                  <c:v>120.0497761931727</c:v>
                </c:pt>
                <c:pt idx="22">
                  <c:v>121.5912501804358</c:v>
                </c:pt>
                <c:pt idx="23">
                  <c:v>123.277803681538</c:v>
                </c:pt>
                <c:pt idx="24">
                  <c:v>124.6786166517196</c:v>
                </c:pt>
                <c:pt idx="25">
                  <c:v>126.1712380112977</c:v>
                </c:pt>
                <c:pt idx="26">
                  <c:v>127.4267721369594</c:v>
                </c:pt>
                <c:pt idx="27">
                  <c:v>128.2863856978908</c:v>
                </c:pt>
                <c:pt idx="28">
                  <c:v>128.813532294145</c:v>
                </c:pt>
                <c:pt idx="29">
                  <c:v>129.1243884908458</c:v>
                </c:pt>
                <c:pt idx="30">
                  <c:v>129.4077536644869</c:v>
                </c:pt>
              </c:numCache>
            </c:numRef>
          </c:val>
        </c:ser>
        <c:marker val="1"/>
        <c:axId val="50010001"/>
        <c:axId val="50010002"/>
      </c:lineChart>
      <c:catAx>
        <c:axId val="50010001"/>
        <c:scaling>
          <c:orientation val="minMax"/>
        </c:scaling>
        <c:axPos val="b"/>
        <c:numFmt formatCode="General" sourceLinked="1"/>
        <c:tickLblPos val="nextTo"/>
        <c:txPr>
          <a:bodyPr/>
          <a:lstStyle/>
          <a:p>
            <a:pPr>
              <a:defRPr sz="1100" b="0" baseline="0">
                <a:solidFill>
                  <a:srgbClr val="000000"/>
                </a:solidFill>
                <a:latin typeface="Century Gothic"/>
              </a:defRPr>
            </a:pPr>
            <a:endParaRPr lang="en-US"/>
          </a:p>
        </c:txPr>
        <c:crossAx val="50010002"/>
        <c:crosses val="autoZero"/>
        <c:auto val="1"/>
        <c:lblAlgn val="ctr"/>
        <c:lblOffset val="100"/>
      </c:catAx>
      <c:valAx>
        <c:axId val="50010002"/>
        <c:scaling>
          <c:orientation val="minMax"/>
          <c:min val="9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Index (Year %s = Index 100)</a:t>
                </a:r>
              </a:p>
            </c:rich>
          </c:tx>
          <c:layout/>
        </c:title>
        <c:numFmt formatCode="#,##0" sourceLinked="0"/>
        <c:tickLblPos val="nextTo"/>
        <c:txPr>
          <a:bodyPr/>
          <a:lstStyle/>
          <a:p>
            <a:pPr>
              <a:defRPr sz="1100" b="0" baseline="0">
                <a:solidFill>
                  <a:srgbClr val="000000"/>
                </a:solidFill>
                <a:latin typeface="Century Gothic"/>
              </a:defRPr>
            </a:pPr>
            <a:endParaRPr lang="en-US"/>
          </a:p>
        </c:txPr>
        <c:crossAx val="500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Place of Residence</c:v>
          </c:tx>
          <c:spPr>
            <a:solidFill>
              <a:srgbClr val="1174A9"/>
            </a:solidFill>
            <a:ln w="6350">
              <a:solidFill>
                <a:srgbClr val="FFFFFF"/>
              </a:solidFill>
            </a:ln>
          </c:spPr>
          <c:dLbls>
            <c:dLbl>
              <c:idx val="0"/>
              <c:layout/>
              <c:tx>
                <c:rich>
                  <a:bodyPr/>
                  <a:lstStyle/>
                  <a:p>
                    <a:r>
                      <a:rPr lang="en-US"/>
                      <a:t>1.0k</a:t>
                    </a:r>
                  </a:p>
                </c:rich>
              </c:tx>
              <c:showVal val="1"/>
            </c:dLbl>
            <c:dLbl>
              <c:idx val="1"/>
              <c:layout/>
              <c:tx>
                <c:rich>
                  <a:bodyPr/>
                  <a:lstStyle/>
                  <a:p>
                    <a:r>
                      <a:rPr lang="en-US"/>
                      <a:t>1.1k</a:t>
                    </a:r>
                  </a:p>
                </c:rich>
              </c:tx>
              <c:showVal val="1"/>
            </c:dLbl>
            <c:dLbl>
              <c:idx val="2"/>
              <c:layout/>
              <c:tx>
                <c:rich>
                  <a:bodyPr/>
                  <a:lstStyle/>
                  <a:p>
                    <a:r>
                      <a:rPr lang="en-US"/>
                      <a:t>1.3k</a:t>
                    </a:r>
                  </a:p>
                </c:rich>
              </c:tx>
              <c:showVal val="1"/>
            </c:dLbl>
            <c:dLbl>
              <c:idx val="3"/>
              <c:layout/>
              <c:tx>
                <c:rich>
                  <a:bodyPr/>
                  <a:lstStyle/>
                  <a:p>
                    <a:r>
                      <a:rPr lang="en-US"/>
                      <a:t>0.9k</a:t>
                    </a:r>
                  </a:p>
                </c:rich>
              </c:tx>
              <c:showVal val="1"/>
            </c:dLbl>
            <c:dLbl>
              <c:idx val="4"/>
              <c:layout/>
              <c:tx>
                <c:rich>
                  <a:bodyPr/>
                  <a:lstStyle/>
                  <a:p>
                    <a:r>
                      <a:rPr lang="en-US"/>
                      <a:t>8.9k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'POPEMP-10'!$B$4:$B$9</c:f>
              <c:numCache>
                <c:formatCode>General</c:formatCode>
                <c:ptCount val="6"/>
                <c:pt idx="0">
                  <c:v>0</c:v>
                </c:pt>
                <c:pt idx="1">
                  <c:v>1027</c:v>
                </c:pt>
                <c:pt idx="2">
                  <c:v>1119</c:v>
                </c:pt>
                <c:pt idx="3">
                  <c:v>1347</c:v>
                </c:pt>
                <c:pt idx="4">
                  <c:v>948</c:v>
                </c:pt>
                <c:pt idx="5">
                  <c:v>8894</c:v>
                </c:pt>
              </c:numCache>
            </c:numRef>
          </c:val>
        </c:ser>
        <c:ser>
          <c:idx val="1"/>
          <c:order val="1"/>
          <c:tx>
            <c:v>Place of Work</c:v>
          </c:tx>
          <c:spPr>
            <a:solidFill>
              <a:srgbClr val="71A84F"/>
            </a:solidFill>
            <a:ln w="6350">
              <a:solidFill>
                <a:srgbClr val="FFFFFF"/>
              </a:solidFill>
            </a:ln>
          </c:spPr>
          <c:dLbls>
            <c:dLbl>
              <c:idx val="0"/>
              <c:layout/>
              <c:tx>
                <c:rich>
                  <a:bodyPr/>
                  <a:lstStyle/>
                  <a:p>
                    <a:r>
                      <a:rPr lang="en-US"/>
                      <a:t>1.1k</a:t>
                    </a:r>
                  </a:p>
                </c:rich>
              </c:tx>
              <c:showVal val="1"/>
            </c:dLbl>
            <c:dLbl>
              <c:idx val="1"/>
              <c:layout/>
              <c:tx>
                <c:rich>
                  <a:bodyPr/>
                  <a:lstStyle/>
                  <a:p>
                    <a:r>
                      <a:rPr lang="en-US"/>
                      <a:t>1.3k</a:t>
                    </a:r>
                  </a:p>
                </c:rich>
              </c:tx>
              <c:showVal val="1"/>
            </c:dLbl>
            <c:dLbl>
              <c:idx val="2"/>
              <c:layout/>
              <c:tx>
                <c:rich>
                  <a:bodyPr/>
                  <a:lstStyle/>
                  <a:p>
                    <a:r>
                      <a:rPr lang="en-US"/>
                      <a:t>1.7k</a:t>
                    </a:r>
                  </a:p>
                </c:rich>
              </c:tx>
              <c:showVal val="1"/>
            </c:dLbl>
            <c:dLbl>
              <c:idx val="3"/>
              <c:layout/>
              <c:tx>
                <c:rich>
                  <a:bodyPr/>
                  <a:lstStyle/>
                  <a:p>
                    <a:r>
                      <a:rPr lang="en-US"/>
                      <a:t>1.2k</a:t>
                    </a:r>
                  </a:p>
                </c:rich>
              </c:tx>
              <c:showVal val="1"/>
            </c:dLbl>
            <c:dLbl>
              <c:idx val="4"/>
              <c:layout/>
              <c:tx>
                <c:rich>
                  <a:bodyPr/>
                  <a:lstStyle/>
                  <a:p>
                    <a:r>
                      <a:rPr lang="en-US"/>
                      <a:t>2.4k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'POPEMP-10'!$A$4:$A$9</c:f>
              <c:strCache>
                <c:ptCount val="6"/>
                <c:pt idx="0">
                  <c:v>Earnings Group</c:v>
                </c:pt>
                <c:pt idx="1">
                  <c:v>Less than $9,999</c:v>
                </c:pt>
                <c:pt idx="2">
                  <c:v>$10,000 to $24,999</c:v>
                </c:pt>
                <c:pt idx="3">
                  <c:v>$25,000 to $49,999</c:v>
                </c:pt>
                <c:pt idx="4">
                  <c:v>$50,000 to $74,999</c:v>
                </c:pt>
                <c:pt idx="5">
                  <c:v>$75,000 or more</c:v>
                </c:pt>
              </c:strCache>
            </c:strRef>
          </c:cat>
          <c:val>
            <c:numRef>
              <c:f>'POPEMP-10'!$C$4:$C$9</c:f>
              <c:numCache>
                <c:formatCode>General</c:formatCode>
                <c:ptCount val="6"/>
                <c:pt idx="0">
                  <c:v>0</c:v>
                </c:pt>
                <c:pt idx="1">
                  <c:v>1112</c:v>
                </c:pt>
                <c:pt idx="2">
                  <c:v>1273</c:v>
                </c:pt>
                <c:pt idx="3">
                  <c:v>1696</c:v>
                </c:pt>
                <c:pt idx="4">
                  <c:v>1186</c:v>
                </c:pt>
                <c:pt idx="5">
                  <c:v>2409</c:v>
                </c:pt>
              </c:numCache>
            </c:numRef>
          </c:val>
        </c:ser>
        <c:axId val="50100001"/>
        <c:axId val="50100002"/>
      </c:barChart>
      <c:catAx>
        <c:axId val="501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00002"/>
        <c:crosses val="autoZero"/>
        <c:auto val="1"/>
        <c:lblAlgn val="ctr"/>
        <c:lblOffset val="100"/>
      </c:catAx>
      <c:valAx>
        <c:axId val="501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Worker 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1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'POPEMP-11'!$B$4:$B$21</c:f>
              <c:numCache>
                <c:formatCode>General</c:formatCode>
                <c:ptCount val="18"/>
                <c:pt idx="0">
                  <c:v>0</c:v>
                </c:pt>
                <c:pt idx="1">
                  <c:v>20</c:v>
                </c:pt>
                <c:pt idx="2">
                  <c:v>12</c:v>
                </c:pt>
                <c:pt idx="3">
                  <c:v>12</c:v>
                </c:pt>
                <c:pt idx="4">
                  <c:v>7</c:v>
                </c:pt>
                <c:pt idx="5">
                  <c:v>5</c:v>
                </c:pt>
                <c:pt idx="6">
                  <c:v>3</c:v>
                </c:pt>
                <c:pt idx="7">
                  <c:v>9</c:v>
                </c:pt>
                <c:pt idx="8">
                  <c:v>19</c:v>
                </c:pt>
                <c:pt idx="9">
                  <c:v>14</c:v>
                </c:pt>
                <c:pt idx="10">
                  <c:v>16</c:v>
                </c:pt>
                <c:pt idx="11">
                  <c:v>10</c:v>
                </c:pt>
                <c:pt idx="12">
                  <c:v>9</c:v>
                </c:pt>
                <c:pt idx="13">
                  <c:v>18</c:v>
                </c:pt>
                <c:pt idx="14">
                  <c:v>14</c:v>
                </c:pt>
                <c:pt idx="15">
                  <c:v>18</c:v>
                </c:pt>
                <c:pt idx="16">
                  <c:v>18</c:v>
                </c:pt>
                <c:pt idx="17">
                  <c:v>50</c:v>
                </c:pt>
              </c:numCache>
            </c:numRef>
          </c:val>
        </c:ser>
        <c:ser>
          <c:idx val="1"/>
          <c:order val="1"/>
          <c:tx>
            <c:v>Arts, Recreation &amp; Other Services</c:v>
          </c:tx>
          <c:spPr>
            <a:solidFill>
              <a:srgbClr val="71A84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'POPEMP-11'!$C$4:$C$21</c:f>
              <c:numCache>
                <c:formatCode>General</c:formatCode>
                <c:ptCount val="18"/>
                <c:pt idx="0">
                  <c:v>0</c:v>
                </c:pt>
                <c:pt idx="1">
                  <c:v>1670</c:v>
                </c:pt>
                <c:pt idx="2">
                  <c:v>1668</c:v>
                </c:pt>
                <c:pt idx="3">
                  <c:v>1660</c:v>
                </c:pt>
                <c:pt idx="4">
                  <c:v>1680</c:v>
                </c:pt>
                <c:pt idx="5">
                  <c:v>1673</c:v>
                </c:pt>
                <c:pt idx="6">
                  <c:v>1403</c:v>
                </c:pt>
                <c:pt idx="7">
                  <c:v>1605</c:v>
                </c:pt>
                <c:pt idx="8">
                  <c:v>1588</c:v>
                </c:pt>
                <c:pt idx="9">
                  <c:v>1441</c:v>
                </c:pt>
                <c:pt idx="10">
                  <c:v>1464</c:v>
                </c:pt>
                <c:pt idx="11">
                  <c:v>1397</c:v>
                </c:pt>
                <c:pt idx="12">
                  <c:v>1254</c:v>
                </c:pt>
                <c:pt idx="13">
                  <c:v>1395</c:v>
                </c:pt>
                <c:pt idx="14">
                  <c:v>1365</c:v>
                </c:pt>
                <c:pt idx="15">
                  <c:v>1290</c:v>
                </c:pt>
                <c:pt idx="16">
                  <c:v>1164</c:v>
                </c:pt>
                <c:pt idx="17">
                  <c:v>1166</c:v>
                </c:pt>
              </c:numCache>
            </c:numRef>
          </c:val>
        </c:ser>
        <c:ser>
          <c:idx val="2"/>
          <c:order val="2"/>
          <c:tx>
            <c:v>Construction</c:v>
          </c:tx>
          <c:spPr>
            <a:solidFill>
              <a:srgbClr val="00919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'POPEMP-11'!$D$4:$D$21</c:f>
              <c:numCache>
                <c:formatCode>General</c:formatCode>
                <c:ptCount val="18"/>
                <c:pt idx="0">
                  <c:v>0</c:v>
                </c:pt>
                <c:pt idx="1">
                  <c:v>233</c:v>
                </c:pt>
                <c:pt idx="2">
                  <c:v>215</c:v>
                </c:pt>
                <c:pt idx="3">
                  <c:v>237</c:v>
                </c:pt>
                <c:pt idx="4">
                  <c:v>188</c:v>
                </c:pt>
                <c:pt idx="5">
                  <c:v>165</c:v>
                </c:pt>
                <c:pt idx="6">
                  <c:v>217</c:v>
                </c:pt>
                <c:pt idx="7">
                  <c:v>278</c:v>
                </c:pt>
                <c:pt idx="8">
                  <c:v>202</c:v>
                </c:pt>
                <c:pt idx="9">
                  <c:v>198</c:v>
                </c:pt>
                <c:pt idx="10">
                  <c:v>184</c:v>
                </c:pt>
                <c:pt idx="11">
                  <c:v>178</c:v>
                </c:pt>
                <c:pt idx="12">
                  <c:v>164</c:v>
                </c:pt>
                <c:pt idx="13">
                  <c:v>217</c:v>
                </c:pt>
                <c:pt idx="14">
                  <c:v>167</c:v>
                </c:pt>
                <c:pt idx="15">
                  <c:v>197</c:v>
                </c:pt>
                <c:pt idx="16">
                  <c:v>204</c:v>
                </c:pt>
                <c:pt idx="17">
                  <c:v>274</c:v>
                </c:pt>
              </c:numCache>
            </c:numRef>
          </c:val>
        </c:ser>
        <c:ser>
          <c:idx val="3"/>
          <c:order val="3"/>
          <c:tx>
            <c:v>Financial &amp; Leasing</c:v>
          </c:tx>
          <c:spPr>
            <a:solidFill>
              <a:srgbClr val="FEB446"/>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'POPEMP-11'!$E$4:$E$21</c:f>
              <c:numCache>
                <c:formatCode>General</c:formatCode>
                <c:ptCount val="18"/>
                <c:pt idx="0">
                  <c:v>0</c:v>
                </c:pt>
                <c:pt idx="1">
                  <c:v>483</c:v>
                </c:pt>
                <c:pt idx="2">
                  <c:v>500</c:v>
                </c:pt>
                <c:pt idx="3">
                  <c:v>556</c:v>
                </c:pt>
                <c:pt idx="4">
                  <c:v>529</c:v>
                </c:pt>
                <c:pt idx="5">
                  <c:v>455</c:v>
                </c:pt>
                <c:pt idx="6">
                  <c:v>479</c:v>
                </c:pt>
                <c:pt idx="7">
                  <c:v>436</c:v>
                </c:pt>
                <c:pt idx="8">
                  <c:v>435</c:v>
                </c:pt>
                <c:pt idx="9">
                  <c:v>492</c:v>
                </c:pt>
                <c:pt idx="10">
                  <c:v>496</c:v>
                </c:pt>
                <c:pt idx="11">
                  <c:v>497</c:v>
                </c:pt>
                <c:pt idx="12">
                  <c:v>481</c:v>
                </c:pt>
                <c:pt idx="13">
                  <c:v>489</c:v>
                </c:pt>
                <c:pt idx="14">
                  <c:v>473</c:v>
                </c:pt>
                <c:pt idx="15">
                  <c:v>479</c:v>
                </c:pt>
                <c:pt idx="16">
                  <c:v>459</c:v>
                </c:pt>
                <c:pt idx="17">
                  <c:v>436</c:v>
                </c:pt>
              </c:numCache>
            </c:numRef>
          </c:val>
        </c:ser>
        <c:ser>
          <c:idx val="4"/>
          <c:order val="4"/>
          <c:tx>
            <c:v>Government</c:v>
          </c:tx>
          <c:spPr>
            <a:solidFill>
              <a:srgbClr val="062F87"/>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'POPEMP-11'!$F$4:$F$21</c:f>
              <c:numCache>
                <c:formatCode>General</c:formatCode>
                <c:ptCount val="18"/>
                <c:pt idx="0">
                  <c:v>0</c:v>
                </c:pt>
                <c:pt idx="1">
                  <c:v>103</c:v>
                </c:pt>
                <c:pt idx="2">
                  <c:v>96</c:v>
                </c:pt>
                <c:pt idx="3">
                  <c:v>101</c:v>
                </c:pt>
                <c:pt idx="4">
                  <c:v>93</c:v>
                </c:pt>
                <c:pt idx="5">
                  <c:v>96</c:v>
                </c:pt>
                <c:pt idx="6">
                  <c:v>95</c:v>
                </c:pt>
                <c:pt idx="7">
                  <c:v>109</c:v>
                </c:pt>
                <c:pt idx="8">
                  <c:v>84</c:v>
                </c:pt>
                <c:pt idx="9">
                  <c:v>82</c:v>
                </c:pt>
                <c:pt idx="10">
                  <c:v>100</c:v>
                </c:pt>
                <c:pt idx="11">
                  <c:v>68</c:v>
                </c:pt>
                <c:pt idx="12">
                  <c:v>85</c:v>
                </c:pt>
                <c:pt idx="13">
                  <c:v>76</c:v>
                </c:pt>
                <c:pt idx="14">
                  <c:v>72</c:v>
                </c:pt>
                <c:pt idx="15">
                  <c:v>70</c:v>
                </c:pt>
                <c:pt idx="16">
                  <c:v>78</c:v>
                </c:pt>
                <c:pt idx="17">
                  <c:v>72</c:v>
                </c:pt>
              </c:numCache>
            </c:numRef>
          </c:val>
        </c:ser>
        <c:ser>
          <c:idx val="5"/>
          <c:order val="5"/>
          <c:tx>
            <c:v>Health &amp; Educational Services</c:v>
          </c:tx>
          <c:spPr>
            <a:solidFill>
              <a:srgbClr val="00773F"/>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'POPEMP-11'!$G$4:$G$21</c:f>
              <c:numCache>
                <c:formatCode>General</c:formatCode>
                <c:ptCount val="18"/>
                <c:pt idx="0">
                  <c:v>0</c:v>
                </c:pt>
                <c:pt idx="1">
                  <c:v>2880</c:v>
                </c:pt>
                <c:pt idx="2">
                  <c:v>3091</c:v>
                </c:pt>
                <c:pt idx="3">
                  <c:v>3162</c:v>
                </c:pt>
                <c:pt idx="4">
                  <c:v>3209</c:v>
                </c:pt>
                <c:pt idx="5">
                  <c:v>3366</c:v>
                </c:pt>
                <c:pt idx="6">
                  <c:v>3618</c:v>
                </c:pt>
                <c:pt idx="7">
                  <c:v>3397</c:v>
                </c:pt>
                <c:pt idx="8">
                  <c:v>3891</c:v>
                </c:pt>
                <c:pt idx="9">
                  <c:v>3917</c:v>
                </c:pt>
                <c:pt idx="10">
                  <c:v>4058</c:v>
                </c:pt>
                <c:pt idx="11">
                  <c:v>3490</c:v>
                </c:pt>
                <c:pt idx="12">
                  <c:v>3563</c:v>
                </c:pt>
                <c:pt idx="13">
                  <c:v>3634</c:v>
                </c:pt>
                <c:pt idx="14">
                  <c:v>3602</c:v>
                </c:pt>
                <c:pt idx="15">
                  <c:v>3123</c:v>
                </c:pt>
                <c:pt idx="16">
                  <c:v>3179</c:v>
                </c:pt>
                <c:pt idx="17">
                  <c:v>4064</c:v>
                </c:pt>
              </c:numCache>
            </c:numRef>
          </c:val>
        </c:ser>
        <c:ser>
          <c:idx val="6"/>
          <c:order val="6"/>
          <c:tx>
            <c:v>Information</c:v>
          </c:tx>
          <c:spPr>
            <a:solidFill>
              <a:srgbClr val="CD7820"/>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'POPEMP-11'!$H$4:$H$21</c:f>
              <c:numCache>
                <c:formatCode>General</c:formatCode>
                <c:ptCount val="18"/>
                <c:pt idx="0">
                  <c:v>0</c:v>
                </c:pt>
                <c:pt idx="1">
                  <c:v>141</c:v>
                </c:pt>
                <c:pt idx="2">
                  <c:v>111</c:v>
                </c:pt>
                <c:pt idx="3">
                  <c:v>102</c:v>
                </c:pt>
                <c:pt idx="4">
                  <c:v>79</c:v>
                </c:pt>
                <c:pt idx="5">
                  <c:v>103</c:v>
                </c:pt>
                <c:pt idx="6">
                  <c:v>89</c:v>
                </c:pt>
                <c:pt idx="7">
                  <c:v>67</c:v>
                </c:pt>
                <c:pt idx="8">
                  <c:v>42</c:v>
                </c:pt>
                <c:pt idx="9">
                  <c:v>50</c:v>
                </c:pt>
                <c:pt idx="10">
                  <c:v>24</c:v>
                </c:pt>
                <c:pt idx="11">
                  <c:v>26</c:v>
                </c:pt>
                <c:pt idx="12">
                  <c:v>45</c:v>
                </c:pt>
                <c:pt idx="13">
                  <c:v>51</c:v>
                </c:pt>
                <c:pt idx="14">
                  <c:v>43</c:v>
                </c:pt>
                <c:pt idx="15">
                  <c:v>31</c:v>
                </c:pt>
                <c:pt idx="16">
                  <c:v>40</c:v>
                </c:pt>
                <c:pt idx="17">
                  <c:v>55</c:v>
                </c:pt>
              </c:numCache>
            </c:numRef>
          </c:val>
        </c:ser>
        <c:ser>
          <c:idx val="7"/>
          <c:order val="7"/>
          <c:tx>
            <c:v>Manufacturing &amp; Wholesale</c:v>
          </c:tx>
          <c:spPr>
            <a:solidFill>
              <a:srgbClr val="6335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'POPEMP-11'!$I$4:$I$21</c:f>
              <c:numCache>
                <c:formatCode>General</c:formatCode>
                <c:ptCount val="18"/>
                <c:pt idx="0">
                  <c:v>0</c:v>
                </c:pt>
                <c:pt idx="1">
                  <c:v>211</c:v>
                </c:pt>
                <c:pt idx="2">
                  <c:v>193</c:v>
                </c:pt>
                <c:pt idx="3">
                  <c:v>230</c:v>
                </c:pt>
                <c:pt idx="4">
                  <c:v>230</c:v>
                </c:pt>
                <c:pt idx="5">
                  <c:v>242</c:v>
                </c:pt>
                <c:pt idx="6">
                  <c:v>242</c:v>
                </c:pt>
                <c:pt idx="7">
                  <c:v>207</c:v>
                </c:pt>
                <c:pt idx="8">
                  <c:v>243</c:v>
                </c:pt>
                <c:pt idx="9">
                  <c:v>269</c:v>
                </c:pt>
                <c:pt idx="10">
                  <c:v>234</c:v>
                </c:pt>
                <c:pt idx="11">
                  <c:v>174</c:v>
                </c:pt>
                <c:pt idx="12">
                  <c:v>312</c:v>
                </c:pt>
                <c:pt idx="13">
                  <c:v>349</c:v>
                </c:pt>
                <c:pt idx="14">
                  <c:v>375</c:v>
                </c:pt>
                <c:pt idx="15">
                  <c:v>108</c:v>
                </c:pt>
                <c:pt idx="16">
                  <c:v>91</c:v>
                </c:pt>
                <c:pt idx="17">
                  <c:v>118</c:v>
                </c:pt>
              </c:numCache>
            </c:numRef>
          </c:val>
        </c:ser>
        <c:ser>
          <c:idx val="8"/>
          <c:order val="8"/>
          <c:tx>
            <c:v>Professional &amp; Managerial Services</c:v>
          </c:tx>
          <c:spPr>
            <a:solidFill>
              <a:srgbClr val="111111"/>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'POPEMP-11'!$J$4:$J$21</c:f>
              <c:numCache>
                <c:formatCode>General</c:formatCode>
                <c:ptCount val="18"/>
                <c:pt idx="0">
                  <c:v>0</c:v>
                </c:pt>
                <c:pt idx="1">
                  <c:v>751</c:v>
                </c:pt>
                <c:pt idx="2">
                  <c:v>678</c:v>
                </c:pt>
                <c:pt idx="3">
                  <c:v>693</c:v>
                </c:pt>
                <c:pt idx="4">
                  <c:v>718</c:v>
                </c:pt>
                <c:pt idx="5">
                  <c:v>705</c:v>
                </c:pt>
                <c:pt idx="6">
                  <c:v>776</c:v>
                </c:pt>
                <c:pt idx="7">
                  <c:v>929</c:v>
                </c:pt>
                <c:pt idx="8">
                  <c:v>720</c:v>
                </c:pt>
                <c:pt idx="9">
                  <c:v>728</c:v>
                </c:pt>
                <c:pt idx="10">
                  <c:v>701</c:v>
                </c:pt>
                <c:pt idx="11">
                  <c:v>1013</c:v>
                </c:pt>
                <c:pt idx="12">
                  <c:v>1158</c:v>
                </c:pt>
                <c:pt idx="13">
                  <c:v>1221</c:v>
                </c:pt>
                <c:pt idx="14">
                  <c:v>1054</c:v>
                </c:pt>
                <c:pt idx="15">
                  <c:v>915</c:v>
                </c:pt>
                <c:pt idx="16">
                  <c:v>1101</c:v>
                </c:pt>
                <c:pt idx="17">
                  <c:v>1122</c:v>
                </c:pt>
              </c:numCache>
            </c:numRef>
          </c:val>
        </c:ser>
        <c:ser>
          <c:idx val="9"/>
          <c:order val="9"/>
          <c:tx>
            <c:v>Retail</c:v>
          </c:tx>
          <c:spPr>
            <a:solidFill>
              <a:srgbClr val="65ADC2"/>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'POPEMP-11'!$K$4:$K$21</c:f>
              <c:numCache>
                <c:formatCode>General</c:formatCode>
                <c:ptCount val="18"/>
                <c:pt idx="0">
                  <c:v>0</c:v>
                </c:pt>
                <c:pt idx="1">
                  <c:v>538</c:v>
                </c:pt>
                <c:pt idx="2">
                  <c:v>471</c:v>
                </c:pt>
                <c:pt idx="3">
                  <c:v>455</c:v>
                </c:pt>
                <c:pt idx="4">
                  <c:v>414</c:v>
                </c:pt>
                <c:pt idx="5">
                  <c:v>395</c:v>
                </c:pt>
                <c:pt idx="6">
                  <c:v>422</c:v>
                </c:pt>
                <c:pt idx="7">
                  <c:v>389</c:v>
                </c:pt>
                <c:pt idx="8">
                  <c:v>364</c:v>
                </c:pt>
                <c:pt idx="9">
                  <c:v>354</c:v>
                </c:pt>
                <c:pt idx="10">
                  <c:v>303</c:v>
                </c:pt>
                <c:pt idx="11">
                  <c:v>271</c:v>
                </c:pt>
                <c:pt idx="12">
                  <c:v>322</c:v>
                </c:pt>
                <c:pt idx="13">
                  <c:v>318</c:v>
                </c:pt>
                <c:pt idx="14">
                  <c:v>323</c:v>
                </c:pt>
                <c:pt idx="15">
                  <c:v>308</c:v>
                </c:pt>
                <c:pt idx="16">
                  <c:v>291</c:v>
                </c:pt>
                <c:pt idx="17">
                  <c:v>241</c:v>
                </c:pt>
              </c:numCache>
            </c:numRef>
          </c:val>
        </c:ser>
        <c:ser>
          <c:idx val="10"/>
          <c:order val="10"/>
          <c:tx>
            <c:v>Transportation &amp; Utilities</c:v>
          </c:tx>
          <c:spPr>
            <a:solidFill>
              <a:srgbClr val="233B43"/>
            </a:solidFill>
            <a:ln w="6350">
              <a:solidFill>
                <a:srgbClr val="FFFFFF"/>
              </a:solidFill>
            </a:ln>
          </c:spPr>
          <c:cat>
            <c:strRef>
              <c:f>'POPEMP-11'!$A$4:$A$21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'POPEMP-11'!$L$4:$L$21</c:f>
              <c:numCache>
                <c:formatCode>General</c:formatCode>
                <c:ptCount val="18"/>
                <c:pt idx="0">
                  <c:v>0</c:v>
                </c:pt>
                <c:pt idx="1">
                  <c:v>50</c:v>
                </c:pt>
                <c:pt idx="2">
                  <c:v>42</c:v>
                </c:pt>
                <c:pt idx="3">
                  <c:v>49</c:v>
                </c:pt>
                <c:pt idx="4">
                  <c:v>51</c:v>
                </c:pt>
                <c:pt idx="5">
                  <c:v>54</c:v>
                </c:pt>
                <c:pt idx="6">
                  <c:v>29</c:v>
                </c:pt>
                <c:pt idx="7">
                  <c:v>26</c:v>
                </c:pt>
                <c:pt idx="8">
                  <c:v>19</c:v>
                </c:pt>
                <c:pt idx="9">
                  <c:v>23</c:v>
                </c:pt>
                <c:pt idx="10">
                  <c:v>29</c:v>
                </c:pt>
                <c:pt idx="11">
                  <c:v>26</c:v>
                </c:pt>
                <c:pt idx="12">
                  <c:v>27</c:v>
                </c:pt>
                <c:pt idx="13">
                  <c:v>18</c:v>
                </c:pt>
                <c:pt idx="14">
                  <c:v>41</c:v>
                </c:pt>
                <c:pt idx="15">
                  <c:v>72</c:v>
                </c:pt>
                <c:pt idx="16">
                  <c:v>46</c:v>
                </c:pt>
                <c:pt idx="17">
                  <c:v>36</c:v>
                </c:pt>
              </c:numCache>
            </c:numRef>
          </c:val>
        </c:ser>
        <c:overlap val="100"/>
        <c:axId val="50110001"/>
        <c:axId val="50110002"/>
      </c:barChart>
      <c:catAx>
        <c:axId val="501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10002"/>
        <c:crosses val="autoZero"/>
        <c:auto val="1"/>
        <c:lblAlgn val="ctr"/>
        <c:lblOffset val="100"/>
      </c:catAx>
      <c:valAx>
        <c:axId val="501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Agriculture &amp; Natural Resources</c:v>
          </c:tx>
          <c:spPr>
            <a:solidFill>
              <a:srgbClr val="1174A9"/>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'POPEMP-12'!$B$4:$B$21</c:f>
              <c:numCache>
                <c:formatCode>General</c:formatCode>
                <c:ptCount val="18"/>
                <c:pt idx="0">
                  <c:v>0</c:v>
                </c:pt>
                <c:pt idx="1">
                  <c:v>80</c:v>
                </c:pt>
                <c:pt idx="2">
                  <c:v>71</c:v>
                </c:pt>
                <c:pt idx="3">
                  <c:v>103</c:v>
                </c:pt>
                <c:pt idx="4">
                  <c:v>104</c:v>
                </c:pt>
                <c:pt idx="5">
                  <c:v>89</c:v>
                </c:pt>
                <c:pt idx="6">
                  <c:v>148</c:v>
                </c:pt>
                <c:pt idx="7">
                  <c:v>107</c:v>
                </c:pt>
                <c:pt idx="8">
                  <c:v>95</c:v>
                </c:pt>
                <c:pt idx="9">
                  <c:v>110</c:v>
                </c:pt>
                <c:pt idx="10">
                  <c:v>106</c:v>
                </c:pt>
                <c:pt idx="11">
                  <c:v>116</c:v>
                </c:pt>
                <c:pt idx="12">
                  <c:v>126</c:v>
                </c:pt>
                <c:pt idx="13">
                  <c:v>128</c:v>
                </c:pt>
                <c:pt idx="14">
                  <c:v>134</c:v>
                </c:pt>
                <c:pt idx="15">
                  <c:v>118</c:v>
                </c:pt>
                <c:pt idx="16">
                  <c:v>103</c:v>
                </c:pt>
                <c:pt idx="17">
                  <c:v>87</c:v>
                </c:pt>
              </c:numCache>
            </c:numRef>
          </c:val>
        </c:ser>
        <c:ser>
          <c:idx val="1"/>
          <c:order val="1"/>
          <c:tx>
            <c:v>Arts, Recreation &amp; Other Services</c:v>
          </c:tx>
          <c:spPr>
            <a:solidFill>
              <a:srgbClr val="71A84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'POPEMP-12'!$C$4:$C$21</c:f>
              <c:numCache>
                <c:formatCode>General</c:formatCode>
                <c:ptCount val="18"/>
                <c:pt idx="0">
                  <c:v>0</c:v>
                </c:pt>
                <c:pt idx="1">
                  <c:v>1251</c:v>
                </c:pt>
                <c:pt idx="2">
                  <c:v>1273</c:v>
                </c:pt>
                <c:pt idx="3">
                  <c:v>1282</c:v>
                </c:pt>
                <c:pt idx="4">
                  <c:v>1281</c:v>
                </c:pt>
                <c:pt idx="5">
                  <c:v>1431</c:v>
                </c:pt>
                <c:pt idx="6">
                  <c:v>1441</c:v>
                </c:pt>
                <c:pt idx="7">
                  <c:v>1425</c:v>
                </c:pt>
                <c:pt idx="8">
                  <c:v>1367</c:v>
                </c:pt>
                <c:pt idx="9">
                  <c:v>1387</c:v>
                </c:pt>
                <c:pt idx="10">
                  <c:v>1420</c:v>
                </c:pt>
                <c:pt idx="11">
                  <c:v>1304</c:v>
                </c:pt>
                <c:pt idx="12">
                  <c:v>1199</c:v>
                </c:pt>
                <c:pt idx="13">
                  <c:v>1284</c:v>
                </c:pt>
                <c:pt idx="14">
                  <c:v>1306</c:v>
                </c:pt>
                <c:pt idx="15">
                  <c:v>1376</c:v>
                </c:pt>
                <c:pt idx="16">
                  <c:v>1316</c:v>
                </c:pt>
                <c:pt idx="17">
                  <c:v>1386</c:v>
                </c:pt>
              </c:numCache>
            </c:numRef>
          </c:val>
        </c:ser>
        <c:ser>
          <c:idx val="2"/>
          <c:order val="2"/>
          <c:tx>
            <c:v>Construction</c:v>
          </c:tx>
          <c:spPr>
            <a:solidFill>
              <a:srgbClr val="00919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'POPEMP-12'!$D$4:$D$21</c:f>
              <c:numCache>
                <c:formatCode>General</c:formatCode>
                <c:ptCount val="18"/>
                <c:pt idx="0">
                  <c:v>0</c:v>
                </c:pt>
                <c:pt idx="1">
                  <c:v>450</c:v>
                </c:pt>
                <c:pt idx="2">
                  <c:v>409</c:v>
                </c:pt>
                <c:pt idx="3">
                  <c:v>435</c:v>
                </c:pt>
                <c:pt idx="4">
                  <c:v>440</c:v>
                </c:pt>
                <c:pt idx="5">
                  <c:v>396</c:v>
                </c:pt>
                <c:pt idx="6">
                  <c:v>529</c:v>
                </c:pt>
                <c:pt idx="7">
                  <c:v>426</c:v>
                </c:pt>
                <c:pt idx="8">
                  <c:v>336</c:v>
                </c:pt>
                <c:pt idx="9">
                  <c:v>323</c:v>
                </c:pt>
                <c:pt idx="10">
                  <c:v>309</c:v>
                </c:pt>
                <c:pt idx="11">
                  <c:v>323</c:v>
                </c:pt>
                <c:pt idx="12">
                  <c:v>346</c:v>
                </c:pt>
                <c:pt idx="13">
                  <c:v>392</c:v>
                </c:pt>
                <c:pt idx="14">
                  <c:v>426</c:v>
                </c:pt>
                <c:pt idx="15">
                  <c:v>423</c:v>
                </c:pt>
                <c:pt idx="16">
                  <c:v>413</c:v>
                </c:pt>
                <c:pt idx="17">
                  <c:v>425</c:v>
                </c:pt>
              </c:numCache>
            </c:numRef>
          </c:val>
        </c:ser>
        <c:ser>
          <c:idx val="3"/>
          <c:order val="3"/>
          <c:tx>
            <c:v>Financial &amp; Leasing</c:v>
          </c:tx>
          <c:spPr>
            <a:solidFill>
              <a:srgbClr val="FEB446"/>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'POPEMP-12'!$E$4:$E$21</c:f>
              <c:numCache>
                <c:formatCode>General</c:formatCode>
                <c:ptCount val="18"/>
                <c:pt idx="0">
                  <c:v>0</c:v>
                </c:pt>
                <c:pt idx="1">
                  <c:v>600</c:v>
                </c:pt>
                <c:pt idx="2">
                  <c:v>573</c:v>
                </c:pt>
                <c:pt idx="3">
                  <c:v>668</c:v>
                </c:pt>
                <c:pt idx="4">
                  <c:v>663</c:v>
                </c:pt>
                <c:pt idx="5">
                  <c:v>679</c:v>
                </c:pt>
                <c:pt idx="6">
                  <c:v>624</c:v>
                </c:pt>
                <c:pt idx="7">
                  <c:v>597</c:v>
                </c:pt>
                <c:pt idx="8">
                  <c:v>597</c:v>
                </c:pt>
                <c:pt idx="9">
                  <c:v>588</c:v>
                </c:pt>
                <c:pt idx="10">
                  <c:v>578</c:v>
                </c:pt>
                <c:pt idx="11">
                  <c:v>600</c:v>
                </c:pt>
                <c:pt idx="12">
                  <c:v>644</c:v>
                </c:pt>
                <c:pt idx="13">
                  <c:v>671</c:v>
                </c:pt>
                <c:pt idx="14">
                  <c:v>601</c:v>
                </c:pt>
                <c:pt idx="15">
                  <c:v>646</c:v>
                </c:pt>
                <c:pt idx="16">
                  <c:v>642</c:v>
                </c:pt>
                <c:pt idx="17">
                  <c:v>667</c:v>
                </c:pt>
              </c:numCache>
            </c:numRef>
          </c:val>
        </c:ser>
        <c:ser>
          <c:idx val="4"/>
          <c:order val="4"/>
          <c:tx>
            <c:v>Government</c:v>
          </c:tx>
          <c:spPr>
            <a:solidFill>
              <a:srgbClr val="062F87"/>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'POPEMP-12'!$F$4:$F$21</c:f>
              <c:numCache>
                <c:formatCode>General</c:formatCode>
                <c:ptCount val="18"/>
                <c:pt idx="0">
                  <c:v>0</c:v>
                </c:pt>
                <c:pt idx="1">
                  <c:v>220</c:v>
                </c:pt>
                <c:pt idx="2">
                  <c:v>224</c:v>
                </c:pt>
                <c:pt idx="3">
                  <c:v>186</c:v>
                </c:pt>
                <c:pt idx="4">
                  <c:v>240</c:v>
                </c:pt>
                <c:pt idx="5">
                  <c:v>202</c:v>
                </c:pt>
                <c:pt idx="6">
                  <c:v>259</c:v>
                </c:pt>
                <c:pt idx="7">
                  <c:v>202</c:v>
                </c:pt>
                <c:pt idx="8">
                  <c:v>195</c:v>
                </c:pt>
                <c:pt idx="9">
                  <c:v>221</c:v>
                </c:pt>
                <c:pt idx="10">
                  <c:v>236</c:v>
                </c:pt>
                <c:pt idx="11">
                  <c:v>247</c:v>
                </c:pt>
                <c:pt idx="12">
                  <c:v>197</c:v>
                </c:pt>
                <c:pt idx="13">
                  <c:v>252</c:v>
                </c:pt>
                <c:pt idx="14">
                  <c:v>242</c:v>
                </c:pt>
                <c:pt idx="15">
                  <c:v>203</c:v>
                </c:pt>
                <c:pt idx="16">
                  <c:v>190</c:v>
                </c:pt>
                <c:pt idx="17">
                  <c:v>223</c:v>
                </c:pt>
              </c:numCache>
            </c:numRef>
          </c:val>
        </c:ser>
        <c:ser>
          <c:idx val="5"/>
          <c:order val="5"/>
          <c:tx>
            <c:v>Health &amp; Educational Services</c:v>
          </c:tx>
          <c:spPr>
            <a:solidFill>
              <a:srgbClr val="00773F"/>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'POPEMP-12'!$G$4:$G$21</c:f>
              <c:numCache>
                <c:formatCode>General</c:formatCode>
                <c:ptCount val="18"/>
                <c:pt idx="0">
                  <c:v>0</c:v>
                </c:pt>
                <c:pt idx="1">
                  <c:v>1850</c:v>
                </c:pt>
                <c:pt idx="2">
                  <c:v>1804</c:v>
                </c:pt>
                <c:pt idx="3">
                  <c:v>1810</c:v>
                </c:pt>
                <c:pt idx="4">
                  <c:v>1968</c:v>
                </c:pt>
                <c:pt idx="5">
                  <c:v>1919</c:v>
                </c:pt>
                <c:pt idx="6">
                  <c:v>2172</c:v>
                </c:pt>
                <c:pt idx="7">
                  <c:v>2149</c:v>
                </c:pt>
                <c:pt idx="8">
                  <c:v>2097</c:v>
                </c:pt>
                <c:pt idx="9">
                  <c:v>2181</c:v>
                </c:pt>
                <c:pt idx="10">
                  <c:v>2250</c:v>
                </c:pt>
                <c:pt idx="11">
                  <c:v>2218</c:v>
                </c:pt>
                <c:pt idx="12">
                  <c:v>2404</c:v>
                </c:pt>
                <c:pt idx="13">
                  <c:v>2390</c:v>
                </c:pt>
                <c:pt idx="14">
                  <c:v>2375</c:v>
                </c:pt>
                <c:pt idx="15">
                  <c:v>2433</c:v>
                </c:pt>
                <c:pt idx="16">
                  <c:v>2525</c:v>
                </c:pt>
                <c:pt idx="17">
                  <c:v>2654</c:v>
                </c:pt>
              </c:numCache>
            </c:numRef>
          </c:val>
        </c:ser>
        <c:ser>
          <c:idx val="6"/>
          <c:order val="6"/>
          <c:tx>
            <c:v>Information</c:v>
          </c:tx>
          <c:spPr>
            <a:solidFill>
              <a:srgbClr val="CD7820"/>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'POPEMP-12'!$H$4:$H$21</c:f>
              <c:numCache>
                <c:formatCode>General</c:formatCode>
                <c:ptCount val="18"/>
                <c:pt idx="0">
                  <c:v>0</c:v>
                </c:pt>
                <c:pt idx="1">
                  <c:v>531</c:v>
                </c:pt>
                <c:pt idx="2">
                  <c:v>484</c:v>
                </c:pt>
                <c:pt idx="3">
                  <c:v>524</c:v>
                </c:pt>
                <c:pt idx="4">
                  <c:v>581</c:v>
                </c:pt>
                <c:pt idx="5">
                  <c:v>649</c:v>
                </c:pt>
                <c:pt idx="6">
                  <c:v>700</c:v>
                </c:pt>
                <c:pt idx="7">
                  <c:v>663</c:v>
                </c:pt>
                <c:pt idx="8">
                  <c:v>719</c:v>
                </c:pt>
                <c:pt idx="9">
                  <c:v>613</c:v>
                </c:pt>
                <c:pt idx="10">
                  <c:v>629</c:v>
                </c:pt>
                <c:pt idx="11">
                  <c:v>697</c:v>
                </c:pt>
                <c:pt idx="12">
                  <c:v>830</c:v>
                </c:pt>
                <c:pt idx="13">
                  <c:v>964</c:v>
                </c:pt>
                <c:pt idx="14">
                  <c:v>976</c:v>
                </c:pt>
                <c:pt idx="15">
                  <c:v>1022</c:v>
                </c:pt>
                <c:pt idx="16">
                  <c:v>1165</c:v>
                </c:pt>
                <c:pt idx="17">
                  <c:v>1262</c:v>
                </c:pt>
              </c:numCache>
            </c:numRef>
          </c:val>
        </c:ser>
        <c:ser>
          <c:idx val="7"/>
          <c:order val="7"/>
          <c:tx>
            <c:v>Manufacturing &amp; Wholesale</c:v>
          </c:tx>
          <c:spPr>
            <a:solidFill>
              <a:srgbClr val="6335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'POPEMP-12'!$I$4:$I$21</c:f>
              <c:numCache>
                <c:formatCode>General</c:formatCode>
                <c:ptCount val="18"/>
                <c:pt idx="0">
                  <c:v>0</c:v>
                </c:pt>
                <c:pt idx="1">
                  <c:v>3145</c:v>
                </c:pt>
                <c:pt idx="2">
                  <c:v>2785</c:v>
                </c:pt>
                <c:pt idx="3">
                  <c:v>2924</c:v>
                </c:pt>
                <c:pt idx="4">
                  <c:v>3097</c:v>
                </c:pt>
                <c:pt idx="5">
                  <c:v>3145</c:v>
                </c:pt>
                <c:pt idx="6">
                  <c:v>3160</c:v>
                </c:pt>
                <c:pt idx="7">
                  <c:v>2709</c:v>
                </c:pt>
                <c:pt idx="8">
                  <c:v>2995</c:v>
                </c:pt>
                <c:pt idx="9">
                  <c:v>2962</c:v>
                </c:pt>
                <c:pt idx="10">
                  <c:v>3018</c:v>
                </c:pt>
                <c:pt idx="11">
                  <c:v>2989</c:v>
                </c:pt>
                <c:pt idx="12">
                  <c:v>2951</c:v>
                </c:pt>
                <c:pt idx="13">
                  <c:v>2954</c:v>
                </c:pt>
                <c:pt idx="14">
                  <c:v>2854</c:v>
                </c:pt>
                <c:pt idx="15">
                  <c:v>2866</c:v>
                </c:pt>
                <c:pt idx="16">
                  <c:v>2849</c:v>
                </c:pt>
                <c:pt idx="17">
                  <c:v>2854</c:v>
                </c:pt>
              </c:numCache>
            </c:numRef>
          </c:val>
        </c:ser>
        <c:ser>
          <c:idx val="8"/>
          <c:order val="8"/>
          <c:tx>
            <c:v>Professional &amp; Managerial Services</c:v>
          </c:tx>
          <c:spPr>
            <a:solidFill>
              <a:srgbClr val="111111"/>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'POPEMP-12'!$J$4:$J$21</c:f>
              <c:numCache>
                <c:formatCode>General</c:formatCode>
                <c:ptCount val="18"/>
                <c:pt idx="0">
                  <c:v>0</c:v>
                </c:pt>
                <c:pt idx="1">
                  <c:v>2479</c:v>
                </c:pt>
                <c:pt idx="2">
                  <c:v>2458</c:v>
                </c:pt>
                <c:pt idx="3">
                  <c:v>2491</c:v>
                </c:pt>
                <c:pt idx="4">
                  <c:v>2426</c:v>
                </c:pt>
                <c:pt idx="5">
                  <c:v>2522</c:v>
                </c:pt>
                <c:pt idx="6">
                  <c:v>2750</c:v>
                </c:pt>
                <c:pt idx="7">
                  <c:v>2589</c:v>
                </c:pt>
                <c:pt idx="8">
                  <c:v>2653</c:v>
                </c:pt>
                <c:pt idx="9">
                  <c:v>2550</c:v>
                </c:pt>
                <c:pt idx="10">
                  <c:v>2875</c:v>
                </c:pt>
                <c:pt idx="11">
                  <c:v>3111</c:v>
                </c:pt>
                <c:pt idx="12">
                  <c:v>3194</c:v>
                </c:pt>
                <c:pt idx="13">
                  <c:v>3123</c:v>
                </c:pt>
                <c:pt idx="14">
                  <c:v>3110</c:v>
                </c:pt>
                <c:pt idx="15">
                  <c:v>3396</c:v>
                </c:pt>
                <c:pt idx="16">
                  <c:v>3278</c:v>
                </c:pt>
                <c:pt idx="17">
                  <c:v>3436</c:v>
                </c:pt>
              </c:numCache>
            </c:numRef>
          </c:val>
        </c:ser>
        <c:ser>
          <c:idx val="9"/>
          <c:order val="9"/>
          <c:tx>
            <c:v>Retail</c:v>
          </c:tx>
          <c:spPr>
            <a:solidFill>
              <a:srgbClr val="65ADC2"/>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'POPEMP-12'!$K$4:$K$21</c:f>
              <c:numCache>
                <c:formatCode>General</c:formatCode>
                <c:ptCount val="18"/>
                <c:pt idx="0">
                  <c:v>0</c:v>
                </c:pt>
                <c:pt idx="1">
                  <c:v>974</c:v>
                </c:pt>
                <c:pt idx="2">
                  <c:v>886</c:v>
                </c:pt>
                <c:pt idx="3">
                  <c:v>873</c:v>
                </c:pt>
                <c:pt idx="4">
                  <c:v>888</c:v>
                </c:pt>
                <c:pt idx="5">
                  <c:v>874</c:v>
                </c:pt>
                <c:pt idx="6">
                  <c:v>1006</c:v>
                </c:pt>
                <c:pt idx="7">
                  <c:v>902</c:v>
                </c:pt>
                <c:pt idx="8">
                  <c:v>810</c:v>
                </c:pt>
                <c:pt idx="9">
                  <c:v>813</c:v>
                </c:pt>
                <c:pt idx="10">
                  <c:v>776</c:v>
                </c:pt>
                <c:pt idx="11">
                  <c:v>739</c:v>
                </c:pt>
                <c:pt idx="12">
                  <c:v>812</c:v>
                </c:pt>
                <c:pt idx="13">
                  <c:v>846</c:v>
                </c:pt>
                <c:pt idx="14">
                  <c:v>765</c:v>
                </c:pt>
                <c:pt idx="15">
                  <c:v>791</c:v>
                </c:pt>
                <c:pt idx="16">
                  <c:v>745</c:v>
                </c:pt>
                <c:pt idx="17">
                  <c:v>753</c:v>
                </c:pt>
              </c:numCache>
            </c:numRef>
          </c:val>
        </c:ser>
        <c:ser>
          <c:idx val="10"/>
          <c:order val="10"/>
          <c:tx>
            <c:v>Transportation &amp; Utilities</c:v>
          </c:tx>
          <c:spPr>
            <a:solidFill>
              <a:srgbClr val="233B43"/>
            </a:solidFill>
            <a:ln w="6350">
              <a:solidFill>
                <a:srgbClr val="FFFFFF"/>
              </a:solidFill>
            </a:ln>
          </c:spPr>
          <c:cat>
            <c:strRef>
              <c:f>'POPEMP-12'!$A$4:$A$21</c:f>
              <c:strCache>
                <c:ptCount val="18"/>
                <c:pt idx="0">
                  <c:v>Group</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'POPEMP-12'!$L$4:$L$21</c:f>
              <c:numCache>
                <c:formatCode>General</c:formatCode>
                <c:ptCount val="18"/>
                <c:pt idx="0">
                  <c:v>0</c:v>
                </c:pt>
                <c:pt idx="1">
                  <c:v>251</c:v>
                </c:pt>
                <c:pt idx="2">
                  <c:v>202</c:v>
                </c:pt>
                <c:pt idx="3">
                  <c:v>253</c:v>
                </c:pt>
                <c:pt idx="4">
                  <c:v>236</c:v>
                </c:pt>
                <c:pt idx="5">
                  <c:v>273</c:v>
                </c:pt>
                <c:pt idx="6">
                  <c:v>235</c:v>
                </c:pt>
                <c:pt idx="7">
                  <c:v>226</c:v>
                </c:pt>
                <c:pt idx="8">
                  <c:v>212</c:v>
                </c:pt>
                <c:pt idx="9">
                  <c:v>178</c:v>
                </c:pt>
                <c:pt idx="10">
                  <c:v>179</c:v>
                </c:pt>
                <c:pt idx="11">
                  <c:v>171</c:v>
                </c:pt>
                <c:pt idx="12">
                  <c:v>193</c:v>
                </c:pt>
                <c:pt idx="13">
                  <c:v>188</c:v>
                </c:pt>
                <c:pt idx="14">
                  <c:v>190</c:v>
                </c:pt>
                <c:pt idx="15">
                  <c:v>190</c:v>
                </c:pt>
                <c:pt idx="16">
                  <c:v>224</c:v>
                </c:pt>
                <c:pt idx="17">
                  <c:v>217</c:v>
                </c:pt>
              </c:numCache>
            </c:numRef>
          </c:val>
        </c:ser>
        <c:overlap val="100"/>
        <c:axId val="50120001"/>
        <c:axId val="50120002"/>
      </c:barChart>
      <c:catAx>
        <c:axId val="501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20002"/>
        <c:crosses val="autoZero"/>
        <c:auto val="1"/>
        <c:lblAlgn val="ctr"/>
        <c:lblOffset val="100"/>
      </c:catAx>
      <c:valAx>
        <c:axId val="501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Jobs</a:t>
                </a:r>
              </a:p>
            </c:rich>
          </c:tx>
          <c:layout/>
        </c:title>
        <c:numFmt formatCode="#,##0" sourceLinked="0"/>
        <c:tickLblPos val="low"/>
        <c:txPr>
          <a:bodyPr/>
          <a:lstStyle/>
          <a:p>
            <a:pPr>
              <a:defRPr sz="1100" b="0" baseline="0">
                <a:solidFill>
                  <a:srgbClr val="000000"/>
                </a:solidFill>
                <a:latin typeface="Century Gothic"/>
              </a:defRPr>
            </a:pPr>
            <a:endParaRPr lang="en-US"/>
          </a:p>
        </c:txPr>
        <c:crossAx val="501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Saratoga</c:v>
          </c:tx>
          <c:spPr>
            <a:ln w="41275">
              <a:solidFill>
                <a:srgbClr val="1174A9"/>
              </a:solidFill>
            </a:ln>
          </c:spPr>
          <c:marker>
            <c:symbol val="circle"/>
            <c:size val="8"/>
            <c:spPr>
              <a:solidFill>
                <a:srgbClr val="FFFFFF"/>
              </a:solidFill>
              <a:ln>
                <a:solidFill>
                  <a:srgbClr val="1174A9"/>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'POPEMP-13'!$B$4:$B$21</c:f>
              <c:numCache>
                <c:formatCode>General</c:formatCode>
                <c:ptCount val="18"/>
                <c:pt idx="0">
                  <c:v>0</c:v>
                </c:pt>
                <c:pt idx="1">
                  <c:v>0.6676725763862693</c:v>
                </c:pt>
                <c:pt idx="2">
                  <c:v>0.6640082567085758</c:v>
                </c:pt>
                <c:pt idx="3">
                  <c:v>0.6802587176602924</c:v>
                </c:pt>
                <c:pt idx="4">
                  <c:v>0.6662963991483847</c:v>
                </c:pt>
                <c:pt idx="5">
                  <c:v>0.6715078630897318</c:v>
                </c:pt>
                <c:pt idx="6">
                  <c:v>0.6775408932181585</c:v>
                </c:pt>
                <c:pt idx="7">
                  <c:v>0.6845489619695021</c:v>
                </c:pt>
                <c:pt idx="8">
                  <c:v>0.6987874334006982</c:v>
                </c:pt>
                <c:pt idx="9">
                  <c:v>0.7050493758151668</c:v>
                </c:pt>
                <c:pt idx="10">
                  <c:v>0.7072875999256367</c:v>
                </c:pt>
                <c:pt idx="11">
                  <c:v>0.6649925595238095</c:v>
                </c:pt>
                <c:pt idx="12">
                  <c:v>0.6923579359895493</c:v>
                </c:pt>
                <c:pt idx="13">
                  <c:v>0.7270520123260809</c:v>
                </c:pt>
                <c:pt idx="14">
                  <c:v>0.7023976117175109</c:v>
                </c:pt>
                <c:pt idx="15">
                  <c:v>0.6169855342977135</c:v>
                </c:pt>
                <c:pt idx="16">
                  <c:v>0.6218307233407905</c:v>
                </c:pt>
                <c:pt idx="17">
                  <c:v>0.7090841538175738</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'POPEMP-13'!$C$4:$C$21</c:f>
              <c:numCache>
                <c:formatCode>General</c:formatCode>
                <c:ptCount val="18"/>
                <c:pt idx="0">
                  <c:v>0</c:v>
                </c:pt>
                <c:pt idx="1">
                  <c:v>1.496534575348927</c:v>
                </c:pt>
                <c:pt idx="2">
                  <c:v>1.395029758940561</c:v>
                </c:pt>
                <c:pt idx="3">
                  <c:v>1.366544363135876</c:v>
                </c:pt>
                <c:pt idx="4">
                  <c:v>1.384721608670581</c:v>
                </c:pt>
                <c:pt idx="5">
                  <c:v>1.409670181211398</c:v>
                </c:pt>
                <c:pt idx="6">
                  <c:v>1.435805169414656</c:v>
                </c:pt>
                <c:pt idx="7">
                  <c:v>1.42413135373934</c:v>
                </c:pt>
                <c:pt idx="8">
                  <c:v>1.370845626713386</c:v>
                </c:pt>
                <c:pt idx="9">
                  <c:v>1.411534845846767</c:v>
                </c:pt>
                <c:pt idx="10">
                  <c:v>1.430235766219563</c:v>
                </c:pt>
                <c:pt idx="11">
                  <c:v>1.455796849131475</c:v>
                </c:pt>
                <c:pt idx="12">
                  <c:v>1.537875543846001</c:v>
                </c:pt>
                <c:pt idx="13">
                  <c:v>1.58253723843947</c:v>
                </c:pt>
                <c:pt idx="14">
                  <c:v>1.613562755307266</c:v>
                </c:pt>
                <c:pt idx="15">
                  <c:v>1.655231582693579</c:v>
                </c:pt>
                <c:pt idx="16">
                  <c:v>1.673009921987427</c:v>
                </c:pt>
                <c:pt idx="17">
                  <c:v>1.712202437735165</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'POPEMP-13'!$A$4:$A$21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'POPEMP-13'!$D$4:$D$21</c:f>
              <c:numCache>
                <c:formatCode>General</c:formatCode>
                <c:ptCount val="18"/>
                <c:pt idx="0">
                  <c:v>0</c:v>
                </c:pt>
                <c:pt idx="1">
                  <c:v>1.276039231020916</c:v>
                </c:pt>
                <c:pt idx="2">
                  <c:v>1.217682826324034</c:v>
                </c:pt>
                <c:pt idx="3">
                  <c:v>1.196688257147092</c:v>
                </c:pt>
                <c:pt idx="4">
                  <c:v>1.19956976330377</c:v>
                </c:pt>
                <c:pt idx="5">
                  <c:v>1.206796500349742</c:v>
                </c:pt>
                <c:pt idx="6">
                  <c:v>1.224940365109084</c:v>
                </c:pt>
                <c:pt idx="7">
                  <c:v>1.226976769192383</c:v>
                </c:pt>
                <c:pt idx="8">
                  <c:v>1.174240758781962</c:v>
                </c:pt>
                <c:pt idx="9">
                  <c:v>1.212326880221986</c:v>
                </c:pt>
                <c:pt idx="10">
                  <c:v>1.239101327453952</c:v>
                </c:pt>
                <c:pt idx="11">
                  <c:v>1.257913036314456</c:v>
                </c:pt>
                <c:pt idx="12">
                  <c:v>1.307381497002989</c:v>
                </c:pt>
                <c:pt idx="13">
                  <c:v>1.345419749397037</c:v>
                </c:pt>
                <c:pt idx="14">
                  <c:v>1.398581400197076</c:v>
                </c:pt>
                <c:pt idx="15">
                  <c:v>1.426328979903639</c:v>
                </c:pt>
                <c:pt idx="16">
                  <c:v>1.436357129441898</c:v>
                </c:pt>
                <c:pt idx="17">
                  <c:v>1.47278936566835</c:v>
                </c:pt>
              </c:numCache>
            </c:numRef>
          </c:val>
        </c:ser>
        <c:marker val="1"/>
        <c:axId val="50130001"/>
        <c:axId val="50130002"/>
      </c:lineChart>
      <c:catAx>
        <c:axId val="5013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30002"/>
        <c:crosses val="autoZero"/>
        <c:auto val="1"/>
        <c:lblAlgn val="ctr"/>
        <c:lblOffset val="100"/>
      </c:catAx>
      <c:valAx>
        <c:axId val="50130002"/>
        <c:scaling>
          <c:orientation val="minMax"/>
          <c:min val="0.5"/>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Wages Less Than $1,250/Mo</c:v>
          </c:tx>
          <c:spPr>
            <a:ln w="41275">
              <a:solidFill>
                <a:srgbClr val="1174A9"/>
              </a:solidFill>
            </a:ln>
          </c:spPr>
          <c:marker>
            <c:symbol val="circle"/>
            <c:size val="8"/>
            <c:spPr>
              <a:solidFill>
                <a:srgbClr val="FFFFFF"/>
              </a:solidFill>
              <a:ln>
                <a:solidFill>
                  <a:srgbClr val="1174A9"/>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'POPEMP-14'!$B$4:$B$21</c:f>
              <c:numCache>
                <c:formatCode>General</c:formatCode>
                <c:ptCount val="18"/>
                <c:pt idx="0">
                  <c:v>0</c:v>
                </c:pt>
                <c:pt idx="1">
                  <c:v>1.09598918431726</c:v>
                </c:pt>
                <c:pt idx="2">
                  <c:v>1.078947368421053</c:v>
                </c:pt>
                <c:pt idx="3">
                  <c:v>1.087290818634102</c:v>
                </c:pt>
                <c:pt idx="4">
                  <c:v>1.102240896358543</c:v>
                </c:pt>
                <c:pt idx="5">
                  <c:v>1.098173515981735</c:v>
                </c:pt>
                <c:pt idx="6">
                  <c:v>0.9431216931216931</c:v>
                </c:pt>
                <c:pt idx="7">
                  <c:v>0.9637281910009182</c:v>
                </c:pt>
                <c:pt idx="8">
                  <c:v>1.049382716049383</c:v>
                </c:pt>
                <c:pt idx="9">
                  <c:v>0.9862000985707245</c:v>
                </c:pt>
                <c:pt idx="10">
                  <c:v>1.013761467889908</c:v>
                </c:pt>
                <c:pt idx="11">
                  <c:v>1.062396466040861</c:v>
                </c:pt>
                <c:pt idx="12">
                  <c:v>1.080555555555555</c:v>
                </c:pt>
                <c:pt idx="13">
                  <c:v>1.055093555093555</c:v>
                </c:pt>
                <c:pt idx="14">
                  <c:v>1.023691460055096</c:v>
                </c:pt>
                <c:pt idx="15">
                  <c:v>0.8920980926430517</c:v>
                </c:pt>
                <c:pt idx="16">
                  <c:v>0.8758503401360545</c:v>
                </c:pt>
                <c:pt idx="17">
                  <c:v>0.9140321686078757</c:v>
                </c:pt>
              </c:numCache>
            </c:numRef>
          </c:val>
        </c:ser>
        <c:ser>
          <c:idx val="1"/>
          <c:order val="1"/>
          <c:tx>
            <c:v>Wages $1,250-$3,333/Mo</c:v>
          </c:tx>
          <c:spPr>
            <a:ln w="41275">
              <a:solidFill>
                <a:srgbClr val="71A84F"/>
              </a:solidFill>
            </a:ln>
          </c:spPr>
          <c:marker>
            <c:symbol val="circle"/>
            <c:size val="8"/>
            <c:spPr>
              <a:solidFill>
                <a:srgbClr val="FFFFFF"/>
              </a:solidFill>
              <a:ln>
                <a:solidFill>
                  <a:srgbClr val="71A84F"/>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'POPEMP-14'!$C$4:$C$21</c:f>
              <c:numCache>
                <c:formatCode>General</c:formatCode>
                <c:ptCount val="18"/>
                <c:pt idx="0">
                  <c:v>0</c:v>
                </c:pt>
                <c:pt idx="1">
                  <c:v>1.116967871485944</c:v>
                </c:pt>
                <c:pt idx="2">
                  <c:v>1.164550264550265</c:v>
                </c:pt>
                <c:pt idx="3">
                  <c:v>1.240126382306477</c:v>
                </c:pt>
                <c:pt idx="4">
                  <c:v>1.1565</c:v>
                </c:pt>
                <c:pt idx="5">
                  <c:v>1.144250513347023</c:v>
                </c:pt>
                <c:pt idx="6">
                  <c:v>1</c:v>
                </c:pt>
                <c:pt idx="7">
                  <c:v>1.145953757225433</c:v>
                </c:pt>
                <c:pt idx="8">
                  <c:v>1.300215982721382</c:v>
                </c:pt>
                <c:pt idx="9">
                  <c:v>1.325854700854701</c:v>
                </c:pt>
                <c:pt idx="10">
                  <c:v>1.261444557477111</c:v>
                </c:pt>
                <c:pt idx="11">
                  <c:v>1.139497594869054</c:v>
                </c:pt>
                <c:pt idx="12">
                  <c:v>1.18018018018018</c:v>
                </c:pt>
                <c:pt idx="13">
                  <c:v>1.173366834170854</c:v>
                </c:pt>
                <c:pt idx="14">
                  <c:v>1.171581769436997</c:v>
                </c:pt>
                <c:pt idx="15">
                  <c:v>1.044861763171622</c:v>
                </c:pt>
                <c:pt idx="16">
                  <c:v>1.093956043956044</c:v>
                </c:pt>
                <c:pt idx="17">
                  <c:v>1.153050108932462</c:v>
                </c:pt>
              </c:numCache>
            </c:numRef>
          </c:val>
        </c:ser>
        <c:ser>
          <c:idx val="2"/>
          <c:order val="2"/>
          <c:tx>
            <c:v>Wages More than $3,333/Mo</c:v>
          </c:tx>
          <c:spPr>
            <a:ln w="41275">
              <a:solidFill>
                <a:srgbClr val="009192"/>
              </a:solidFill>
            </a:ln>
          </c:spPr>
          <c:marker>
            <c:symbol val="circle"/>
            <c:size val="8"/>
            <c:spPr>
              <a:solidFill>
                <a:srgbClr val="FFFFFF"/>
              </a:solidFill>
              <a:ln>
                <a:solidFill>
                  <a:srgbClr val="009192"/>
                </a:solidFill>
              </a:ln>
            </c:spPr>
          </c:marker>
          <c:cat>
            <c:strRef>
              <c:f>'POPEMP-14'!$A$4:$A$21</c:f>
              <c:strCache>
                <c:ptCount val="18"/>
                <c:pt idx="0">
                  <c:v>Year</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strCache>
            </c:strRef>
          </c:cat>
          <c:val>
            <c:numRef>
              <c:f>'POPEMP-14'!$D$4:$D$21</c:f>
              <c:numCache>
                <c:formatCode>General</c:formatCode>
                <c:ptCount val="18"/>
                <c:pt idx="0">
                  <c:v>0</c:v>
                </c:pt>
                <c:pt idx="1">
                  <c:v>0.3179790026246719</c:v>
                </c:pt>
                <c:pt idx="2">
                  <c:v>0.3491544692340486</c:v>
                </c:pt>
                <c:pt idx="3">
                  <c:v>0.3357978222879419</c:v>
                </c:pt>
                <c:pt idx="4">
                  <c:v>0.3243382163968132</c:v>
                </c:pt>
                <c:pt idx="5">
                  <c:v>0.3264519338390747</c:v>
                </c:pt>
                <c:pt idx="6">
                  <c:v>0.3488207547169812</c:v>
                </c:pt>
                <c:pt idx="7">
                  <c:v>0.3841880893941351</c:v>
                </c:pt>
                <c:pt idx="8">
                  <c:v>0.3749237711916087</c:v>
                </c:pt>
                <c:pt idx="9">
                  <c:v>0.3844236760124611</c:v>
                </c:pt>
                <c:pt idx="10">
                  <c:v>0.3716856060606061</c:v>
                </c:pt>
                <c:pt idx="11">
                  <c:v>0.3502773689573191</c:v>
                </c:pt>
                <c:pt idx="12">
                  <c:v>0.3526984471712455</c:v>
                </c:pt>
                <c:pt idx="13">
                  <c:v>0.3687217072644967</c:v>
                </c:pt>
                <c:pt idx="14">
                  <c:v>0.3748790192493817</c:v>
                </c:pt>
                <c:pt idx="15">
                  <c:v>0.3059102141680395</c:v>
                </c:pt>
                <c:pt idx="16">
                  <c:v>0.3177579566186904</c:v>
                </c:pt>
                <c:pt idx="17">
                  <c:v>0.3747215496368039</c:v>
                </c:pt>
              </c:numCache>
            </c:numRef>
          </c:val>
        </c:ser>
        <c:marker val="1"/>
        <c:axId val="50140001"/>
        <c:axId val="50140002"/>
      </c:lineChart>
      <c:catAx>
        <c:axId val="5014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140002"/>
        <c:crosses val="autoZero"/>
        <c:auto val="1"/>
        <c:lblAlgn val="ctr"/>
        <c:lblOffset val="100"/>
      </c:catAx>
      <c:valAx>
        <c:axId val="50140002"/>
        <c:scaling>
          <c:orientation val="minMax"/>
          <c:min val="0.2"/>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Ratio</a:t>
                </a:r>
              </a:p>
            </c:rich>
          </c:tx>
          <c:layout/>
        </c:title>
        <c:numFmt formatCode="0.00" sourceLinked="0"/>
        <c:tickLblPos val="nextTo"/>
        <c:txPr>
          <a:bodyPr/>
          <a:lstStyle/>
          <a:p>
            <a:pPr>
              <a:defRPr sz="1100" b="0" baseline="0">
                <a:solidFill>
                  <a:srgbClr val="000000"/>
                </a:solidFill>
                <a:latin typeface="Century Gothic"/>
              </a:defRPr>
            </a:pPr>
            <a:endParaRPr lang="en-US"/>
          </a:p>
        </c:txPr>
        <c:crossAx val="501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Saratoga</c:v>
          </c:tx>
          <c:spPr>
            <a:ln w="41275">
              <a:solidFill>
                <a:srgbClr val="1174A9"/>
              </a:solidFill>
            </a:ln>
          </c:spPr>
          <c:marker>
            <c:symbol val="circle"/>
            <c:size val="8"/>
            <c:spPr>
              <a:solidFill>
                <a:srgbClr val="FFFFFF"/>
              </a:solidFill>
              <a:ln>
                <a:solidFill>
                  <a:srgbClr val="1174A9"/>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'POPEMP-15'!$B$4:$B$49</c:f>
              <c:numCache>
                <c:formatCode>General</c:formatCode>
                <c:ptCount val="46"/>
                <c:pt idx="0">
                  <c:v>0</c:v>
                </c:pt>
                <c:pt idx="1">
                  <c:v>0.083</c:v>
                </c:pt>
                <c:pt idx="2">
                  <c:v>0.078</c:v>
                </c:pt>
                <c:pt idx="3">
                  <c:v>0.078</c:v>
                </c:pt>
                <c:pt idx="4">
                  <c:v>0.073</c:v>
                </c:pt>
                <c:pt idx="5">
                  <c:v>0.07400000000000001</c:v>
                </c:pt>
                <c:pt idx="6">
                  <c:v>0.068</c:v>
                </c:pt>
                <c:pt idx="7">
                  <c:v>0.07099999999999999</c:v>
                </c:pt>
                <c:pt idx="8">
                  <c:v>0.066</c:v>
                </c:pt>
                <c:pt idx="9">
                  <c:v>0.063</c:v>
                </c:pt>
                <c:pt idx="10">
                  <c:v>0.057</c:v>
                </c:pt>
                <c:pt idx="11">
                  <c:v>0.061</c:v>
                </c:pt>
                <c:pt idx="12">
                  <c:v>0.053</c:v>
                </c:pt>
                <c:pt idx="13">
                  <c:v>0.05400000000000001</c:v>
                </c:pt>
                <c:pt idx="14">
                  <c:v>0.046</c:v>
                </c:pt>
                <c:pt idx="15">
                  <c:v>0.049</c:v>
                </c:pt>
                <c:pt idx="16">
                  <c:v>0.045</c:v>
                </c:pt>
                <c:pt idx="17">
                  <c:v>0.04099999999999999</c:v>
                </c:pt>
                <c:pt idx="18">
                  <c:v>0.035</c:v>
                </c:pt>
                <c:pt idx="19">
                  <c:v>0.04</c:v>
                </c:pt>
                <c:pt idx="20">
                  <c:v>0.034</c:v>
                </c:pt>
                <c:pt idx="21">
                  <c:v>0.034</c:v>
                </c:pt>
                <c:pt idx="22">
                  <c:v>0.029</c:v>
                </c:pt>
                <c:pt idx="23">
                  <c:v>0.031</c:v>
                </c:pt>
                <c:pt idx="24">
                  <c:v>0.028</c:v>
                </c:pt>
                <c:pt idx="25">
                  <c:v>0.039</c:v>
                </c:pt>
                <c:pt idx="26">
                  <c:v>0.039</c:v>
                </c:pt>
                <c:pt idx="27">
                  <c:v>0.043</c:v>
                </c:pt>
                <c:pt idx="28">
                  <c:v>0.04</c:v>
                </c:pt>
                <c:pt idx="29">
                  <c:v>0.038</c:v>
                </c:pt>
                <c:pt idx="30">
                  <c:v>0.035</c:v>
                </c:pt>
                <c:pt idx="31">
                  <c:v>0.03700000000000001</c:v>
                </c:pt>
                <c:pt idx="32">
                  <c:v>0.031</c:v>
                </c:pt>
                <c:pt idx="33">
                  <c:v>0.033</c:v>
                </c:pt>
                <c:pt idx="34">
                  <c:v>0.026</c:v>
                </c:pt>
                <c:pt idx="35">
                  <c:v>0.03</c:v>
                </c:pt>
                <c:pt idx="36">
                  <c:v>0.026</c:v>
                </c:pt>
                <c:pt idx="37">
                  <c:v>0.031</c:v>
                </c:pt>
                <c:pt idx="38">
                  <c:v>0.022</c:v>
                </c:pt>
                <c:pt idx="39">
                  <c:v>0.028</c:v>
                </c:pt>
                <c:pt idx="40">
                  <c:v>0.024</c:v>
                </c:pt>
                <c:pt idx="41">
                  <c:v>0.028</c:v>
                </c:pt>
                <c:pt idx="42">
                  <c:v>0.073</c:v>
                </c:pt>
                <c:pt idx="43">
                  <c:v>0.063</c:v>
                </c:pt>
                <c:pt idx="44">
                  <c:v>0.047</c:v>
                </c:pt>
                <c:pt idx="45">
                  <c:v>0.044</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'POPEMP-15'!$C$4:$C$49</c:f>
              <c:numCache>
                <c:formatCode>General</c:formatCode>
                <c:ptCount val="46"/>
                <c:pt idx="0">
                  <c:v>0</c:v>
                </c:pt>
                <c:pt idx="1">
                  <c:v>0.1156239393596561</c:v>
                </c:pt>
                <c:pt idx="2">
                  <c:v>0.1086319585305387</c:v>
                </c:pt>
                <c:pt idx="3">
                  <c:v>0.1091786355475763</c:v>
                </c:pt>
                <c:pt idx="4">
                  <c:v>0.1021553659631792</c:v>
                </c:pt>
                <c:pt idx="5">
                  <c:v>0.1028352835283528</c:v>
                </c:pt>
                <c:pt idx="6">
                  <c:v>0.09449881876476544</c:v>
                </c:pt>
                <c:pt idx="7">
                  <c:v>0.09917722926395375</c:v>
                </c:pt>
                <c:pt idx="8">
                  <c:v>0.09226713532513181</c:v>
                </c:pt>
                <c:pt idx="9">
                  <c:v>0.08891097857300641</c:v>
                </c:pt>
                <c:pt idx="10">
                  <c:v>0.07973568281938326</c:v>
                </c:pt>
                <c:pt idx="11">
                  <c:v>0.08605889383896556</c:v>
                </c:pt>
                <c:pt idx="12">
                  <c:v>0.07531290461804056</c:v>
                </c:pt>
                <c:pt idx="13">
                  <c:v>0.07628219000216403</c:v>
                </c:pt>
                <c:pt idx="14">
                  <c:v>0.06440751602041925</c:v>
                </c:pt>
                <c:pt idx="15">
                  <c:v>0.06944295374047441</c:v>
                </c:pt>
                <c:pt idx="16">
                  <c:v>0.06299127813072036</c:v>
                </c:pt>
                <c:pt idx="17">
                  <c:v>0.05845824411134903</c:v>
                </c:pt>
                <c:pt idx="18">
                  <c:v>0.05021413276231263</c:v>
                </c:pt>
                <c:pt idx="19">
                  <c:v>0.05686356947656086</c:v>
                </c:pt>
                <c:pt idx="20">
                  <c:v>0.04870671672924489</c:v>
                </c:pt>
                <c:pt idx="21">
                  <c:v>0.04815893488662367</c:v>
                </c:pt>
                <c:pt idx="22">
                  <c:v>0.04111295681063123</c:v>
                </c:pt>
                <c:pt idx="23">
                  <c:v>0.04461727384363488</c:v>
                </c:pt>
                <c:pt idx="24">
                  <c:v>0.03966874552704223</c:v>
                </c:pt>
                <c:pt idx="25">
                  <c:v>0.03862266271584755</c:v>
                </c:pt>
                <c:pt idx="26">
                  <c:v>0.03698784101358946</c:v>
                </c:pt>
                <c:pt idx="27">
                  <c:v>0.04036641836118381</c:v>
                </c:pt>
                <c:pt idx="28">
                  <c:v>0.03774157644439947</c:v>
                </c:pt>
                <c:pt idx="29">
                  <c:v>0.03781004234724743</c:v>
                </c:pt>
                <c:pt idx="30">
                  <c:v>0.0313352875770747</c:v>
                </c:pt>
                <c:pt idx="31">
                  <c:v>0.03500942179906773</c:v>
                </c:pt>
                <c:pt idx="32">
                  <c:v>0.02885292047853624</c:v>
                </c:pt>
                <c:pt idx="33">
                  <c:v>0.0297979797979798</c:v>
                </c:pt>
                <c:pt idx="34">
                  <c:v>0.02488163594237937</c:v>
                </c:pt>
                <c:pt idx="35">
                  <c:v>0.02783260955388867</c:v>
                </c:pt>
                <c:pt idx="36">
                  <c:v>0.02535799522673031</c:v>
                </c:pt>
                <c:pt idx="37">
                  <c:v>0.02915132822604716</c:v>
                </c:pt>
                <c:pt idx="38">
                  <c:v>0.02238506324031319</c:v>
                </c:pt>
                <c:pt idx="39">
                  <c:v>0.02730409068506653</c:v>
                </c:pt>
                <c:pt idx="40">
                  <c:v>0.02440952663306651</c:v>
                </c:pt>
                <c:pt idx="41">
                  <c:v>0.0264513572419259</c:v>
                </c:pt>
                <c:pt idx="42">
                  <c:v>0.1217597851905401</c:v>
                </c:pt>
                <c:pt idx="43">
                  <c:v>0.09352959214964734</c:v>
                </c:pt>
                <c:pt idx="44">
                  <c:v>0.06440747167500255</c:v>
                </c:pt>
                <c:pt idx="45">
                  <c:v>0.05685584092792047</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'POPEMP-15'!$A$4:$A$49</c:f>
              <c:strCache>
                <c:ptCount val="46"/>
                <c:pt idx="0">
                  <c:v>Date</c:v>
                </c:pt>
                <c:pt idx="1">
                  <c:v>40179</c:v>
                </c:pt>
                <c:pt idx="2">
                  <c:v>40269</c:v>
                </c:pt>
                <c:pt idx="3">
                  <c:v>40360</c:v>
                </c:pt>
                <c:pt idx="4">
                  <c:v>40452</c:v>
                </c:pt>
                <c:pt idx="5">
                  <c:v>40544</c:v>
                </c:pt>
                <c:pt idx="6">
                  <c:v>40634</c:v>
                </c:pt>
                <c:pt idx="7">
                  <c:v>40725</c:v>
                </c:pt>
                <c:pt idx="8">
                  <c:v>40817</c:v>
                </c:pt>
                <c:pt idx="9">
                  <c:v>40909</c:v>
                </c:pt>
                <c:pt idx="10">
                  <c:v>41000</c:v>
                </c:pt>
                <c:pt idx="11">
                  <c:v>41091</c:v>
                </c:pt>
                <c:pt idx="12">
                  <c:v>41183</c:v>
                </c:pt>
                <c:pt idx="13">
                  <c:v>41275</c:v>
                </c:pt>
                <c:pt idx="14">
                  <c:v>41365</c:v>
                </c:pt>
                <c:pt idx="15">
                  <c:v>41456</c:v>
                </c:pt>
                <c:pt idx="16">
                  <c:v>41548</c:v>
                </c:pt>
                <c:pt idx="17">
                  <c:v>41640</c:v>
                </c:pt>
                <c:pt idx="18">
                  <c:v>41730</c:v>
                </c:pt>
                <c:pt idx="19">
                  <c:v>41821</c:v>
                </c:pt>
                <c:pt idx="20">
                  <c:v>41913</c:v>
                </c:pt>
                <c:pt idx="21">
                  <c:v>42005</c:v>
                </c:pt>
                <c:pt idx="22">
                  <c:v>42095</c:v>
                </c:pt>
                <c:pt idx="23">
                  <c:v>42186</c:v>
                </c:pt>
                <c:pt idx="24">
                  <c:v>42278</c:v>
                </c:pt>
                <c:pt idx="25">
                  <c:v>42370</c:v>
                </c:pt>
                <c:pt idx="26">
                  <c:v>42461</c:v>
                </c:pt>
                <c:pt idx="27">
                  <c:v>42552</c:v>
                </c:pt>
                <c:pt idx="28">
                  <c:v>42644</c:v>
                </c:pt>
                <c:pt idx="29">
                  <c:v>42736</c:v>
                </c:pt>
                <c:pt idx="30">
                  <c:v>42826</c:v>
                </c:pt>
                <c:pt idx="31">
                  <c:v>42917</c:v>
                </c:pt>
                <c:pt idx="32">
                  <c:v>43009</c:v>
                </c:pt>
                <c:pt idx="33">
                  <c:v>43101</c:v>
                </c:pt>
                <c:pt idx="34">
                  <c:v>43191</c:v>
                </c:pt>
                <c:pt idx="35">
                  <c:v>43282</c:v>
                </c:pt>
                <c:pt idx="36">
                  <c:v>43374</c:v>
                </c:pt>
                <c:pt idx="37">
                  <c:v>43466</c:v>
                </c:pt>
                <c:pt idx="38">
                  <c:v>43556</c:v>
                </c:pt>
                <c:pt idx="39">
                  <c:v>43647</c:v>
                </c:pt>
                <c:pt idx="40">
                  <c:v>43739</c:v>
                </c:pt>
                <c:pt idx="41">
                  <c:v>43831</c:v>
                </c:pt>
                <c:pt idx="42">
                  <c:v>43922</c:v>
                </c:pt>
                <c:pt idx="43">
                  <c:v>44013</c:v>
                </c:pt>
                <c:pt idx="44">
                  <c:v>44105</c:v>
                </c:pt>
                <c:pt idx="45">
                  <c:v>44197</c:v>
                </c:pt>
              </c:strCache>
            </c:strRef>
          </c:cat>
          <c:val>
            <c:numRef>
              <c:f>'POPEMP-15'!$D$4:$D$49</c:f>
              <c:numCache>
                <c:formatCode>General</c:formatCode>
                <c:ptCount val="46"/>
                <c:pt idx="0">
                  <c:v>0</c:v>
                </c:pt>
                <c:pt idx="1">
                  <c:v>0.1112332938589071</c:v>
                </c:pt>
                <c:pt idx="2">
                  <c:v>0.1046485515382888</c:v>
                </c:pt>
                <c:pt idx="3">
                  <c:v>0.1069315771849537</c:v>
                </c:pt>
                <c:pt idx="4">
                  <c:v>0.1008132361189007</c:v>
                </c:pt>
                <c:pt idx="5">
                  <c:v>0.1033821871476888</c:v>
                </c:pt>
                <c:pt idx="6">
                  <c:v>0.09477326431866771</c:v>
                </c:pt>
                <c:pt idx="7">
                  <c:v>0.09972560215083566</c:v>
                </c:pt>
                <c:pt idx="8">
                  <c:v>0.09256098232476186</c:v>
                </c:pt>
                <c:pt idx="9">
                  <c:v>0.09024559456084362</c:v>
                </c:pt>
                <c:pt idx="10">
                  <c:v>0.0812999143338768</c:v>
                </c:pt>
                <c:pt idx="11">
                  <c:v>0.08724322270766058</c:v>
                </c:pt>
                <c:pt idx="12">
                  <c:v>0.07621290881524799</c:v>
                </c:pt>
                <c:pt idx="13">
                  <c:v>0.07833563891827379</c:v>
                </c:pt>
                <c:pt idx="14">
                  <c:v>0.0655688622754491</c:v>
                </c:pt>
                <c:pt idx="15">
                  <c:v>0.07085833690527218</c:v>
                </c:pt>
                <c:pt idx="16">
                  <c:v>0.06453180689059293</c:v>
                </c:pt>
                <c:pt idx="17">
                  <c:v>0.06122448979591837</c:v>
                </c:pt>
                <c:pt idx="18">
                  <c:v>0.05209178979271527</c:v>
                </c:pt>
                <c:pt idx="19">
                  <c:v>0.0584305408271474</c:v>
                </c:pt>
                <c:pt idx="20">
                  <c:v>0.05022336179323835</c:v>
                </c:pt>
                <c:pt idx="21">
                  <c:v>0.05054869320892753</c:v>
                </c:pt>
                <c:pt idx="22">
                  <c:v>0.04309319233311302</c:v>
                </c:pt>
                <c:pt idx="23">
                  <c:v>0.04668247062807721</c:v>
                </c:pt>
                <c:pt idx="24">
                  <c:v>0.0413307240704501</c:v>
                </c:pt>
                <c:pt idx="25">
                  <c:v>0.04112418300653595</c:v>
                </c:pt>
                <c:pt idx="26">
                  <c:v>0.0383632380554976</c:v>
                </c:pt>
                <c:pt idx="27">
                  <c:v>0.04246191785044568</c:v>
                </c:pt>
                <c:pt idx="28">
                  <c:v>0.039036951203811</c:v>
                </c:pt>
                <c:pt idx="29">
                  <c:v>0.04007923237208345</c:v>
                </c:pt>
                <c:pt idx="30">
                  <c:v>0.03294408785090094</c:v>
                </c:pt>
                <c:pt idx="31">
                  <c:v>0.03751902587519026</c:v>
                </c:pt>
                <c:pt idx="32">
                  <c:v>0.03075938020233064</c:v>
                </c:pt>
                <c:pt idx="33">
                  <c:v>0.03195241896032339</c:v>
                </c:pt>
                <c:pt idx="34">
                  <c:v>0.02631713948596932</c:v>
                </c:pt>
                <c:pt idx="35">
                  <c:v>0.02962458714671104</c:v>
                </c:pt>
                <c:pt idx="36">
                  <c:v>0.02693807281381336</c:v>
                </c:pt>
                <c:pt idx="37">
                  <c:v>0.03181460117398928</c:v>
                </c:pt>
                <c:pt idx="38">
                  <c:v>0.02415582423762174</c:v>
                </c:pt>
                <c:pt idx="39">
                  <c:v>0.02930531818638786</c:v>
                </c:pt>
                <c:pt idx="40">
                  <c:v>0.02573937619864742</c:v>
                </c:pt>
                <c:pt idx="41">
                  <c:v>0.02842062525375558</c:v>
                </c:pt>
                <c:pt idx="42">
                  <c:v>0.136655562958028</c:v>
                </c:pt>
                <c:pt idx="43">
                  <c:v>0.1077992521986413</c:v>
                </c:pt>
                <c:pt idx="44">
                  <c:v>0.07535255735634604</c:v>
                </c:pt>
                <c:pt idx="45">
                  <c:v>0.06647391106470699</c:v>
                </c:pt>
              </c:numCache>
            </c:numRef>
          </c:val>
        </c:ser>
        <c:marker val="1"/>
        <c:axId val="50150001"/>
        <c:axId val="50150002"/>
      </c:lineChart>
      <c:dateAx>
        <c:axId val="5015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150002"/>
        <c:crosses val="autoZero"/>
        <c:auto val="1"/>
        <c:lblOffset val="100"/>
        <c:tickLblSkip val="12"/>
      </c:dateAx>
      <c:valAx>
        <c:axId val="50150002"/>
        <c:scaling>
          <c:orientation val="minMax"/>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Percent of Labor Force that is Unemployed</a:t>
                </a:r>
              </a:p>
            </c:rich>
          </c:tx>
          <c:layout/>
        </c:title>
        <c:numFmt formatCode="0%" sourceLinked="0"/>
        <c:tickLblPos val="nextTo"/>
        <c:txPr>
          <a:bodyPr/>
          <a:lstStyle/>
          <a:p>
            <a:pPr>
              <a:defRPr sz="1100" b="0" baseline="0">
                <a:solidFill>
                  <a:srgbClr val="000000"/>
                </a:solidFill>
                <a:latin typeface="Century Gothic"/>
              </a:defRPr>
            </a:pPr>
            <a:endParaRPr lang="en-US"/>
          </a:p>
        </c:txPr>
        <c:crossAx val="501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85%</a:t>
                    </a:r>
                  </a:p>
                </c:rich>
              </c:tx>
              <c:dLblPos val="ctr"/>
              <c:showVal val="1"/>
            </c:dLbl>
            <c:dLbl>
              <c:idx val="1"/>
              <c:layout/>
              <c:tx>
                <c:rich>
                  <a:bodyPr/>
                  <a:lstStyle/>
                  <a:p>
                    <a:r>
                      <a:rPr lang="en-US"/>
                      <a:t>56%</a:t>
                    </a:r>
                  </a:p>
                </c:rich>
              </c:tx>
              <c:dLblPos val="ctr"/>
              <c:showVal val="1"/>
            </c:dLbl>
            <c:dLbl>
              <c:idx val="2"/>
              <c:layout/>
              <c:tx>
                <c:rich>
                  <a:bodyPr/>
                  <a:lstStyle/>
                  <a:p>
                    <a:r>
                      <a:rPr lang="en-US"/>
                      <a:t>56%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Saratoga</c:v>
                </c:pt>
                <c:pt idx="2">
                  <c:v>Santa Clara County</c:v>
                </c:pt>
                <c:pt idx="3">
                  <c:v>Bay Area</c:v>
                </c:pt>
              </c:strCache>
            </c:strRef>
          </c:cat>
          <c:val>
            <c:numRef>
              <c:f>'POPEMP-16'!$B$4:$B$7</c:f>
              <c:numCache>
                <c:formatCode>General</c:formatCode>
                <c:ptCount val="4"/>
                <c:pt idx="0">
                  <c:v>0</c:v>
                </c:pt>
                <c:pt idx="1">
                  <c:v>9319</c:v>
                </c:pt>
                <c:pt idx="2">
                  <c:v>361105</c:v>
                </c:pt>
                <c:pt idx="3">
                  <c:v>1531955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44%</a:t>
                    </a:r>
                  </a:p>
                </c:rich>
              </c:tx>
              <c:dLblPos val="ctr"/>
              <c:showVal val="1"/>
            </c:dLbl>
            <c:dLbl>
              <c:idx val="2"/>
              <c:layout/>
              <c:tx>
                <c:rich>
                  <a:bodyPr/>
                  <a:lstStyle/>
                  <a:p>
                    <a:r>
                      <a:rPr lang="en-US"/>
                      <a:t>44%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'POPEMP-16'!$A$4:$A$7</c:f>
              <c:strCache>
                <c:ptCount val="4"/>
                <c:pt idx="0">
                  <c:v>Geography</c:v>
                </c:pt>
                <c:pt idx="1">
                  <c:v>Saratoga</c:v>
                </c:pt>
                <c:pt idx="2">
                  <c:v>Santa Clara County</c:v>
                </c:pt>
                <c:pt idx="3">
                  <c:v>Bay Area</c:v>
                </c:pt>
              </c:strCache>
            </c:strRef>
          </c:cat>
          <c:val>
            <c:numRef>
              <c:f>'POPEMP-16'!$C$4:$C$7</c:f>
              <c:numCache>
                <c:formatCode>General</c:formatCode>
                <c:ptCount val="4"/>
                <c:pt idx="0">
                  <c:v>0</c:v>
                </c:pt>
                <c:pt idx="1">
                  <c:v>1694</c:v>
                </c:pt>
                <c:pt idx="2">
                  <c:v>279110</c:v>
                </c:pt>
                <c:pt idx="3">
                  <c:v>1199479</c:v>
                </c:pt>
              </c:numCache>
            </c:numRef>
          </c:val>
        </c:ser>
        <c:overlap val="100"/>
        <c:axId val="50160001"/>
        <c:axId val="50160002"/>
      </c:barChart>
      <c:catAx>
        <c:axId val="501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60002"/>
        <c:crosses val="autoZero"/>
        <c:auto val="1"/>
        <c:lblAlgn val="ctr"/>
        <c:lblOffset val="100"/>
      </c:catAx>
      <c:valAx>
        <c:axId val="501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1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9,406</a:t>
                    </a:r>
                  </a:p>
                </c:rich>
              </c:tx>
              <c:showVal val="1"/>
            </c:dLbl>
            <c:dLbl>
              <c:idx val="1"/>
              <c:layout/>
              <c:tx>
                <c:rich>
                  <a:bodyPr/>
                  <a:lstStyle/>
                  <a:p>
                    <a:r>
                      <a:rPr lang="en-US"/>
                      <a:t>1,044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'POPEMP-17'!$B$4:$B$6</c:f>
              <c:numCache>
                <c:formatCode>General</c:formatCode>
                <c:ptCount val="3"/>
                <c:pt idx="0">
                  <c:v>2000</c:v>
                </c:pt>
                <c:pt idx="1">
                  <c:v>9406</c:v>
                </c:pt>
                <c:pt idx="2">
                  <c:v>1044</c:v>
                </c:pt>
              </c:numCache>
            </c:numRef>
          </c:val>
        </c:ser>
        <c:ser>
          <c:idx val="1"/>
          <c:order val="1"/>
          <c:tx>
            <c:v>2010</c:v>
          </c:tx>
          <c:spPr>
            <a:solidFill>
              <a:srgbClr val="71A84F"/>
            </a:solidFill>
            <a:ln w="6350">
              <a:solidFill>
                <a:srgbClr val="FFFFFF"/>
              </a:solidFill>
            </a:ln>
          </c:spPr>
          <c:dLbls>
            <c:dLbl>
              <c:idx val="0"/>
              <c:layout/>
              <c:tx>
                <c:rich>
                  <a:bodyPr/>
                  <a:lstStyle/>
                  <a:p>
                    <a:r>
                      <a:rPr lang="en-US"/>
                      <a:t>9,258</a:t>
                    </a:r>
                  </a:p>
                </c:rich>
              </c:tx>
              <c:showVal val="1"/>
            </c:dLbl>
            <c:dLbl>
              <c:idx val="1"/>
              <c:layout/>
              <c:tx>
                <c:rich>
                  <a:bodyPr/>
                  <a:lstStyle/>
                  <a:p>
                    <a:r>
                      <a:rPr lang="en-US"/>
                      <a:t>1,476</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'POPEMP-17'!$C$4:$C$6</c:f>
              <c:numCache>
                <c:formatCode>General</c:formatCode>
                <c:ptCount val="3"/>
                <c:pt idx="0">
                  <c:v>2010</c:v>
                </c:pt>
                <c:pt idx="1">
                  <c:v>9258</c:v>
                </c:pt>
                <c:pt idx="2">
                  <c:v>1476</c:v>
                </c:pt>
              </c:numCache>
            </c:numRef>
          </c:val>
        </c:ser>
        <c:ser>
          <c:idx val="2"/>
          <c:order val="2"/>
          <c:tx>
            <c:v>2019</c:v>
          </c:tx>
          <c:spPr>
            <a:solidFill>
              <a:srgbClr val="009192"/>
            </a:solidFill>
            <a:ln w="6350">
              <a:solidFill>
                <a:srgbClr val="FFFFFF"/>
              </a:solidFill>
            </a:ln>
          </c:spPr>
          <c:dLbls>
            <c:dLbl>
              <c:idx val="0"/>
              <c:layout/>
              <c:tx>
                <c:rich>
                  <a:bodyPr/>
                  <a:lstStyle/>
                  <a:p>
                    <a:r>
                      <a:rPr lang="en-US"/>
                      <a:t>9,319</a:t>
                    </a:r>
                  </a:p>
                </c:rich>
              </c:tx>
              <c:showVal val="1"/>
            </c:dLbl>
            <c:dLbl>
              <c:idx val="1"/>
              <c:layout/>
              <c:tx>
                <c:rich>
                  <a:bodyPr/>
                  <a:lstStyle/>
                  <a:p>
                    <a:r>
                      <a:rPr lang="en-US"/>
                      <a:t>1,694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'POPEMP-17'!$A$4:$A$6</c:f>
              <c:strCache>
                <c:ptCount val="3"/>
                <c:pt idx="0">
                  <c:v>Tenure</c:v>
                </c:pt>
                <c:pt idx="1">
                  <c:v>Owner Occupied</c:v>
                </c:pt>
                <c:pt idx="2">
                  <c:v>Renter Occupied</c:v>
                </c:pt>
              </c:strCache>
            </c:strRef>
          </c:cat>
          <c:val>
            <c:numRef>
              <c:f>'POPEMP-17'!$D$4:$D$6</c:f>
              <c:numCache>
                <c:formatCode>General</c:formatCode>
                <c:ptCount val="3"/>
                <c:pt idx="0">
                  <c:v>2019</c:v>
                </c:pt>
                <c:pt idx="1">
                  <c:v>9319</c:v>
                </c:pt>
                <c:pt idx="2">
                  <c:v>1694</c:v>
                </c:pt>
              </c:numCache>
            </c:numRef>
          </c:val>
        </c:ser>
        <c:axId val="50170001"/>
        <c:axId val="50170002"/>
      </c:barChart>
      <c:catAx>
        <c:axId val="501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70002"/>
        <c:crosses val="autoZero"/>
        <c:auto val="1"/>
        <c:lblAlgn val="ctr"/>
        <c:lblOffset val="100"/>
      </c:catAx>
      <c:valAx>
        <c:axId val="501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1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100%</a:t>
                    </a:r>
                  </a:p>
                </c:rich>
              </c:tx>
              <c:dLblPos val="ctr"/>
              <c:showVal val="1"/>
            </c:dLbl>
            <c:dLbl>
              <c:idx val="1"/>
              <c:layout/>
              <c:tx>
                <c:rich>
                  <a:bodyPr/>
                  <a:lstStyle/>
                  <a:p>
                    <a:r>
                      <a:rPr lang="en-US"/>
                      <a:t>57%</a:t>
                    </a:r>
                  </a:p>
                </c:rich>
              </c:tx>
              <c:dLblPos val="ctr"/>
              <c:showVal val="1"/>
            </c:dLbl>
            <c:dLbl>
              <c:idx val="2"/>
              <c:layout/>
              <c:tx>
                <c:rich>
                  <a:bodyPr/>
                  <a:lstStyle/>
                  <a:p>
                    <a:r>
                      <a:rPr lang="en-US"/>
                      <a:t>68%</a:t>
                    </a:r>
                  </a:p>
                </c:rich>
              </c:tx>
              <c:dLblPos val="ctr"/>
              <c:showVal val="1"/>
            </c:dLbl>
            <c:dLbl>
              <c:idx val="3"/>
              <c:layout/>
              <c:tx>
                <c:rich>
                  <a:bodyPr/>
                  <a:lstStyle/>
                  <a:p>
                    <a:r>
                      <a:rPr lang="en-US"/>
                      <a:t>87%</a:t>
                    </a:r>
                  </a:p>
                </c:rich>
              </c:tx>
              <c:dLblPos val="ctr"/>
              <c:showVal val="1"/>
            </c:dLbl>
            <c:dLbl>
              <c:idx val="4"/>
              <c:layout/>
              <c:tx>
                <c:rich>
                  <a:bodyPr/>
                  <a:lstStyle/>
                  <a:p>
                    <a:r>
                      <a:rPr lang="en-US"/>
                      <a:t>89%</a:t>
                    </a:r>
                  </a:p>
                </c:rich>
              </c:tx>
              <c:dLblPos val="ctr"/>
              <c:showVal val="1"/>
            </c:dLbl>
            <c:dLbl>
              <c:idx val="5"/>
              <c:layout/>
              <c:tx>
                <c:rich>
                  <a:bodyPr/>
                  <a:lstStyle/>
                  <a:p>
                    <a:r>
                      <a:rPr lang="en-US"/>
                      <a:t>95%</a:t>
                    </a:r>
                  </a:p>
                </c:rich>
              </c:tx>
              <c:dLblPos val="ctr"/>
              <c:showVal val="1"/>
            </c:dLbl>
            <c:dLbl>
              <c:idx val="6"/>
              <c:layout/>
              <c:tx>
                <c:rich>
                  <a:bodyPr/>
                  <a:lstStyle/>
                  <a:p>
                    <a:r>
                      <a:rPr lang="en-US"/>
                      <a:t>87%</a:t>
                    </a:r>
                  </a:p>
                </c:rich>
              </c:tx>
              <c:dLblPos val="ctr"/>
              <c:showVal val="1"/>
            </c:dLbl>
            <c:dLbl>
              <c:idx val="7"/>
              <c:layout/>
              <c:tx>
                <c:rich>
                  <a:bodyPr/>
                  <a:lstStyle/>
                  <a:p>
                    <a:r>
                      <a:rPr lang="en-US"/>
                      <a:t>91%</a:t>
                    </a:r>
                  </a:p>
                </c:rich>
              </c:tx>
              <c:dLblPos val="ctr"/>
              <c:showVal val="1"/>
            </c:dLbl>
            <c:dLbl>
              <c:idx val="8"/>
              <c:layout/>
              <c:tx>
                <c:rich>
                  <a:bodyPr/>
                  <a:lstStyle/>
                  <a:p>
                    <a:r>
                      <a:rPr lang="en-US"/>
                      <a:t>73%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'POPEMP-18'!$B$4:$B$13</c:f>
              <c:numCache>
                <c:formatCode>General</c:formatCode>
                <c:ptCount val="10"/>
                <c:pt idx="0">
                  <c:v>0</c:v>
                </c:pt>
                <c:pt idx="1">
                  <c:v>19</c:v>
                </c:pt>
                <c:pt idx="2">
                  <c:v>170</c:v>
                </c:pt>
                <c:pt idx="3">
                  <c:v>891</c:v>
                </c:pt>
                <c:pt idx="4">
                  <c:v>2266</c:v>
                </c:pt>
                <c:pt idx="5">
                  <c:v>1430</c:v>
                </c:pt>
                <c:pt idx="6">
                  <c:v>1130</c:v>
                </c:pt>
                <c:pt idx="7">
                  <c:v>1645</c:v>
                </c:pt>
                <c:pt idx="8">
                  <c:v>1207</c:v>
                </c:pt>
                <c:pt idx="9">
                  <c:v>561</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43%</a:t>
                    </a:r>
                  </a:p>
                </c:rich>
              </c:tx>
              <c:dLblPos val="ctr"/>
              <c:showVal val="1"/>
            </c:dLbl>
            <c:dLbl>
              <c:idx val="2"/>
              <c:layout/>
              <c:tx>
                <c:rich>
                  <a:bodyPr/>
                  <a:lstStyle/>
                  <a:p>
                    <a:r>
                      <a:rPr lang="en-US"/>
                      <a:t>32%</a:t>
                    </a:r>
                  </a:p>
                </c:rich>
              </c:tx>
              <c:dLblPos val="ctr"/>
              <c:showVal val="1"/>
            </c:dLbl>
            <c:dLbl>
              <c:idx val="3"/>
              <c:layout/>
              <c:tx>
                <c:rich>
                  <a:bodyPr/>
                  <a:lstStyle/>
                  <a:p>
                    <a:r>
                      <a:rPr lang="en-US"/>
                      <a:t>13%</a:t>
                    </a:r>
                  </a:p>
                </c:rich>
              </c:tx>
              <c:dLblPos val="ctr"/>
              <c:showVal val="1"/>
            </c:dLbl>
            <c:dLbl>
              <c:idx val="4"/>
              <c:layout/>
              <c:tx>
                <c:rich>
                  <a:bodyPr/>
                  <a:lstStyle/>
                  <a:p>
                    <a:r>
                      <a:rPr lang="en-US"/>
                      <a:t>11%</a:t>
                    </a:r>
                  </a:p>
                </c:rich>
              </c:tx>
              <c:dLblPos val="ctr"/>
              <c:showVal val="1"/>
            </c:dLbl>
            <c:dLbl>
              <c:idx val="5"/>
              <c:layout/>
              <c:tx>
                <c:rich>
                  <a:bodyPr/>
                  <a:lstStyle/>
                  <a:p>
                    <a:r>
                      <a:rPr lang="en-US"/>
                      <a:t>5%</a:t>
                    </a:r>
                  </a:p>
                </c:rich>
              </c:tx>
              <c:dLblPos val="ctr"/>
              <c:showVal val="1"/>
            </c:dLbl>
            <c:dLbl>
              <c:idx val="6"/>
              <c:layout/>
              <c:tx>
                <c:rich>
                  <a:bodyPr/>
                  <a:lstStyle/>
                  <a:p>
                    <a:r>
                      <a:rPr lang="en-US"/>
                      <a:t>13%</a:t>
                    </a:r>
                  </a:p>
                </c:rich>
              </c:tx>
              <c:dLblPos val="ctr"/>
              <c:showVal val="1"/>
            </c:dLbl>
            <c:dLbl>
              <c:idx val="7"/>
              <c:layout/>
              <c:tx>
                <c:rich>
                  <a:bodyPr/>
                  <a:lstStyle/>
                  <a:p>
                    <a:r>
                      <a:rPr lang="en-US"/>
                      <a:t>9%</a:t>
                    </a:r>
                  </a:p>
                </c:rich>
              </c:tx>
              <c:dLblPos val="ctr"/>
              <c:showVal val="1"/>
            </c:dLbl>
            <c:dLbl>
              <c:idx val="8"/>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'POPEMP-18'!$A$4:$A$13</c:f>
              <c:strCache>
                <c:ptCount val="10"/>
                <c:pt idx="0">
                  <c:v>Age Group</c:v>
                </c:pt>
                <c:pt idx="1">
                  <c:v>  Age 15-24</c:v>
                </c:pt>
                <c:pt idx="2">
                  <c:v>  Age 25-34</c:v>
                </c:pt>
                <c:pt idx="3">
                  <c:v>  Age 35-44</c:v>
                </c:pt>
                <c:pt idx="4">
                  <c:v>  Age 45-54</c:v>
                </c:pt>
                <c:pt idx="5">
                  <c:v>  Age 55-59</c:v>
                </c:pt>
                <c:pt idx="6">
                  <c:v>  Age 60-64</c:v>
                </c:pt>
                <c:pt idx="7">
                  <c:v>  Age 65-74</c:v>
                </c:pt>
                <c:pt idx="8">
                  <c:v>  Age 75-84</c:v>
                </c:pt>
                <c:pt idx="9">
                  <c:v>  Age 85+</c:v>
                </c:pt>
              </c:strCache>
            </c:strRef>
          </c:cat>
          <c:val>
            <c:numRef>
              <c:f>'POPEMP-18'!$C$4:$C$13</c:f>
              <c:numCache>
                <c:formatCode>General</c:formatCode>
                <c:ptCount val="10"/>
                <c:pt idx="0">
                  <c:v>0</c:v>
                </c:pt>
                <c:pt idx="1">
                  <c:v>0</c:v>
                </c:pt>
                <c:pt idx="2">
                  <c:v>130</c:v>
                </c:pt>
                <c:pt idx="3">
                  <c:v>413</c:v>
                </c:pt>
                <c:pt idx="4">
                  <c:v>330</c:v>
                </c:pt>
                <c:pt idx="5">
                  <c:v>171</c:v>
                </c:pt>
                <c:pt idx="6">
                  <c:v>65</c:v>
                </c:pt>
                <c:pt idx="7">
                  <c:v>249</c:v>
                </c:pt>
                <c:pt idx="8">
                  <c:v>126</c:v>
                </c:pt>
                <c:pt idx="9">
                  <c:v>210</c:v>
                </c:pt>
              </c:numCache>
            </c:numRef>
          </c:val>
        </c:ser>
        <c:overlap val="100"/>
        <c:axId val="50180001"/>
        <c:axId val="50180002"/>
      </c:barChart>
      <c:catAx>
        <c:axId val="501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80002"/>
        <c:crosses val="autoZero"/>
        <c:auto val="1"/>
        <c:lblAlgn val="ctr"/>
        <c:lblOffset val="100"/>
      </c:catAx>
      <c:valAx>
        <c:axId val="501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97%</a:t>
                    </a:r>
                  </a:p>
                </c:rich>
              </c:tx>
              <c:dLblPos val="ctr"/>
              <c:showVal val="1"/>
            </c:dLbl>
            <c:dLbl>
              <c:idx val="1"/>
              <c:layout/>
              <c:tx>
                <c:rich>
                  <a:bodyPr/>
                  <a:lstStyle/>
                  <a:p>
                    <a:r>
                      <a:rPr lang="en-US"/>
                      <a:t>98%</a:t>
                    </a:r>
                  </a:p>
                </c:rich>
              </c:tx>
              <c:dLblPos val="ctr"/>
              <c:showVal val="1"/>
            </c:dLbl>
            <c:dLbl>
              <c:idx val="2"/>
              <c:layout/>
              <c:tx>
                <c:rich>
                  <a:bodyPr/>
                  <a:lstStyle/>
                  <a:p>
                    <a:r>
                      <a:rPr lang="en-US"/>
                      <a:t>89%</a:t>
                    </a:r>
                  </a:p>
                </c:rich>
              </c:tx>
              <c:dLblPos val="ctr"/>
              <c:showVal val="1"/>
            </c:dLbl>
            <c:dLbl>
              <c:idx val="3"/>
              <c:layout/>
              <c:tx>
                <c:rich>
                  <a:bodyPr/>
                  <a:lstStyle/>
                  <a:p>
                    <a:r>
                      <a:rPr lang="en-US"/>
                      <a:t>72%</a:t>
                    </a:r>
                  </a:p>
                </c:rich>
              </c:tx>
              <c:dLblPos val="ctr"/>
              <c:showVal val="1"/>
            </c:dLbl>
            <c:dLbl>
              <c:idx val="4"/>
              <c:layout/>
              <c:tx>
                <c:rich>
                  <a:bodyPr/>
                  <a:lstStyle/>
                  <a:p>
                    <a:r>
                      <a:rPr lang="en-US"/>
                      <a:t>49%</a:t>
                    </a:r>
                  </a:p>
                </c:rich>
              </c:tx>
              <c:dLblPos val="ctr"/>
              <c:showVal val="1"/>
            </c:dLbl>
            <c:dLbl>
              <c:idx val="5"/>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'POPEMP-19'!$B$4:$B$10</c:f>
              <c:numCache>
                <c:formatCode>General</c:formatCode>
                <c:ptCount val="7"/>
                <c:pt idx="0">
                  <c:v>0</c:v>
                </c:pt>
                <c:pt idx="1">
                  <c:v>2844</c:v>
                </c:pt>
                <c:pt idx="2">
                  <c:v>1961</c:v>
                </c:pt>
                <c:pt idx="3">
                  <c:v>2306</c:v>
                </c:pt>
                <c:pt idx="4">
                  <c:v>1509</c:v>
                </c:pt>
                <c:pt idx="5">
                  <c:v>387</c:v>
                </c:pt>
                <c:pt idx="6">
                  <c:v>312</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layout/>
              <c:tx>
                <c:rich>
                  <a:bodyPr/>
                  <a:lstStyle/>
                  <a:p>
                    <a:r>
                      <a:rPr lang="en-US"/>
                      <a:t>11%</a:t>
                    </a:r>
                  </a:p>
                </c:rich>
              </c:tx>
              <c:dLblPos val="ctr"/>
              <c:showVal val="1"/>
            </c:dLbl>
            <c:dLbl>
              <c:idx val="3"/>
              <c:layout/>
              <c:tx>
                <c:rich>
                  <a:bodyPr/>
                  <a:lstStyle/>
                  <a:p>
                    <a:r>
                      <a:rPr lang="en-US"/>
                      <a:t>28%</a:t>
                    </a:r>
                  </a:p>
                </c:rich>
              </c:tx>
              <c:dLblPos val="ctr"/>
              <c:showVal val="1"/>
            </c:dLbl>
            <c:dLbl>
              <c:idx val="4"/>
              <c:layout/>
              <c:tx>
                <c:rich>
                  <a:bodyPr/>
                  <a:lstStyle/>
                  <a:p>
                    <a:r>
                      <a:rPr lang="en-US"/>
                      <a:t>51%</a:t>
                    </a:r>
                  </a:p>
                </c:rich>
              </c:tx>
              <c:dLblPos val="ctr"/>
              <c:showVal val="1"/>
            </c:dLbl>
            <c:dLbl>
              <c:idx val="5"/>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'POPEMP-19'!$A$4:$A$10</c:f>
              <c:strCache>
                <c:ptCount val="7"/>
                <c:pt idx="0">
                  <c:v>Move In Year</c:v>
                </c:pt>
                <c:pt idx="1">
                  <c:v> Moved In 1989 Or Earlier</c:v>
                </c:pt>
                <c:pt idx="2">
                  <c:v> Moved In 1990 To 1999</c:v>
                </c:pt>
                <c:pt idx="3">
                  <c:v> Moved In 2000 To 2009</c:v>
                </c:pt>
                <c:pt idx="4">
                  <c:v> Moved In 2010 To 2014</c:v>
                </c:pt>
                <c:pt idx="5">
                  <c:v> Moved In 2015 To 2016</c:v>
                </c:pt>
                <c:pt idx="6">
                  <c:v> Moved In 2017 Or Later</c:v>
                </c:pt>
              </c:strCache>
            </c:strRef>
          </c:cat>
          <c:val>
            <c:numRef>
              <c:f>'POPEMP-19'!$C$4:$C$10</c:f>
              <c:numCache>
                <c:formatCode>General</c:formatCode>
                <c:ptCount val="7"/>
                <c:pt idx="0">
                  <c:v>0</c:v>
                </c:pt>
                <c:pt idx="1">
                  <c:v>76</c:v>
                </c:pt>
                <c:pt idx="2">
                  <c:v>40</c:v>
                </c:pt>
                <c:pt idx="3">
                  <c:v>292</c:v>
                </c:pt>
                <c:pt idx="4">
                  <c:v>600</c:v>
                </c:pt>
                <c:pt idx="5">
                  <c:v>402</c:v>
                </c:pt>
                <c:pt idx="6">
                  <c:v>284</c:v>
                </c:pt>
              </c:numCache>
            </c:numRef>
          </c:val>
        </c:ser>
        <c:overlap val="100"/>
        <c:axId val="50190001"/>
        <c:axId val="50190002"/>
      </c:barChart>
      <c:catAx>
        <c:axId val="501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190002"/>
        <c:crosses val="autoZero"/>
        <c:auto val="1"/>
        <c:lblAlgn val="ctr"/>
        <c:lblOffset val="100"/>
      </c:catAx>
      <c:valAx>
        <c:axId val="501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1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'POPEMP-02'!$B$4:$B$7</c:f>
              <c:numCache>
                <c:formatCode>General</c:formatCode>
                <c:ptCount val="4"/>
                <c:pt idx="0">
                  <c:v>0</c:v>
                </c:pt>
                <c:pt idx="1">
                  <c:v>34</c:v>
                </c:pt>
                <c:pt idx="2">
                  <c:v>24</c:v>
                </c:pt>
                <c:pt idx="3">
                  <c:v>123</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30%</a:t>
                    </a:r>
                  </a:p>
                </c:rich>
              </c:tx>
              <c:dLblPos val="ctr"/>
              <c:showVal val="1"/>
            </c:dLbl>
            <c:dLbl>
              <c:idx val="1"/>
              <c:layout/>
              <c:tx>
                <c:rich>
                  <a:bodyPr/>
                  <a:lstStyle/>
                  <a:p>
                    <a:r>
                      <a:rPr lang="en-US"/>
                      <a:t>41%</a:t>
                    </a:r>
                  </a:p>
                </c:rich>
              </c:tx>
              <c:dLblPos val="ctr"/>
              <c:showVal val="1"/>
            </c:dLbl>
            <c:dLbl>
              <c:idx val="2"/>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'POPEMP-02'!$C$4:$C$7</c:f>
              <c:numCache>
                <c:formatCode>General</c:formatCode>
                <c:ptCount val="4"/>
                <c:pt idx="0">
                  <c:v>0</c:v>
                </c:pt>
                <c:pt idx="1">
                  <c:v>8686</c:v>
                </c:pt>
                <c:pt idx="2">
                  <c:v>12354</c:v>
                </c:pt>
                <c:pt idx="3">
                  <c:v>14629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'POPEMP-02'!$D$4:$D$7</c:f>
              <c:numCache>
                <c:formatCode>General</c:formatCode>
                <c:ptCount val="4"/>
                <c:pt idx="0">
                  <c:v>0</c:v>
                </c:pt>
                <c:pt idx="1">
                  <c:v>110</c:v>
                </c:pt>
                <c:pt idx="2">
                  <c:v>91</c:v>
                </c:pt>
                <c:pt idx="3">
                  <c:v>140</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66%</a:t>
                    </a:r>
                  </a:p>
                </c:rich>
              </c:tx>
              <c:dLblPos val="ctr"/>
              <c:showVal val="1"/>
            </c:dLbl>
            <c:dLbl>
              <c:idx val="1"/>
              <c:layout/>
              <c:tx>
                <c:rich>
                  <a:bodyPr/>
                  <a:lstStyle/>
                  <a:p>
                    <a:r>
                      <a:rPr lang="en-US"/>
                      <a:t>52%</a:t>
                    </a:r>
                  </a:p>
                </c:rich>
              </c:tx>
              <c:dLblPos val="ctr"/>
              <c:showVal val="1"/>
            </c:dLbl>
            <c:dLbl>
              <c:idx val="2"/>
              <c:layout/>
              <c:tx>
                <c:rich>
                  <a:bodyPr/>
                  <a:lstStyle/>
                  <a:p>
                    <a:r>
                      <a:rPr lang="en-US"/>
                      <a:t>45%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'POPEMP-02'!$E$4:$E$7</c:f>
              <c:numCache>
                <c:formatCode>General</c:formatCode>
                <c:ptCount val="4"/>
                <c:pt idx="0">
                  <c:v>0</c:v>
                </c:pt>
                <c:pt idx="1">
                  <c:v>19434</c:v>
                </c:pt>
                <c:pt idx="2">
                  <c:v>15431</c:v>
                </c:pt>
                <c:pt idx="3">
                  <c:v>13765</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'POPEMP-02'!$F$4:$F$7</c:f>
              <c:numCache>
                <c:formatCode>General</c:formatCode>
                <c:ptCount val="4"/>
                <c:pt idx="0">
                  <c:v>0</c:v>
                </c:pt>
                <c:pt idx="1">
                  <c:v>37</c:v>
                </c:pt>
                <c:pt idx="2">
                  <c:v>992</c:v>
                </c:pt>
                <c:pt idx="3">
                  <c:v>1155</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'POPEMP-02'!$A$4:$A$7</c:f>
              <c:strCache>
                <c:ptCount val="4"/>
                <c:pt idx="0">
                  <c:v>Year</c:v>
                </c:pt>
                <c:pt idx="1">
                  <c:v>2000</c:v>
                </c:pt>
                <c:pt idx="2">
                  <c:v>2010</c:v>
                </c:pt>
                <c:pt idx="3">
                  <c:v>2019</c:v>
                </c:pt>
              </c:strCache>
            </c:strRef>
          </c:cat>
          <c:val>
            <c:numRef>
              <c:f>'POPEMP-02'!$G$4:$G$7</c:f>
              <c:numCache>
                <c:formatCode>General</c:formatCode>
                <c:ptCount val="4"/>
                <c:pt idx="0">
                  <c:v>0</c:v>
                </c:pt>
                <c:pt idx="1">
                  <c:v>936</c:v>
                </c:pt>
                <c:pt idx="2">
                  <c:v>1034</c:v>
                </c:pt>
                <c:pt idx="3">
                  <c:v>885</c:v>
                </c:pt>
              </c:numCache>
            </c:numRef>
          </c:val>
        </c:ser>
        <c:overlap val="100"/>
        <c:axId val="50020001"/>
        <c:axId val="50020002"/>
      </c:barChart>
      <c:catAx>
        <c:axId val="500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20002"/>
        <c:crosses val="autoZero"/>
        <c:auto val="1"/>
        <c:lblAlgn val="ctr"/>
        <c:lblOffset val="100"/>
      </c:catAx>
      <c:valAx>
        <c:axId val="500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0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39</a:t>
                    </a:r>
                  </a:p>
                </c:rich>
              </c:tx>
              <c:showVal val="1"/>
            </c:dLbl>
            <c:dLbl>
              <c:idx val="1"/>
              <c:layout/>
              <c:tx>
                <c:rich>
                  <a:bodyPr/>
                  <a:lstStyle/>
                  <a:p>
                    <a:r>
                      <a:rPr lang="en-US"/>
                      <a:t>4,150</a:t>
                    </a:r>
                  </a:p>
                </c:rich>
              </c:tx>
              <c:showVal val="1"/>
            </c:dLbl>
            <c:dLbl>
              <c:idx val="2"/>
              <c:layout/>
              <c:tx>
                <c:rich>
                  <a:bodyPr/>
                  <a:lstStyle/>
                  <a:p>
                    <a:r>
                      <a:rPr lang="en-US"/>
                      <a:t>62</a:t>
                    </a:r>
                  </a:p>
                </c:rich>
              </c:tx>
              <c:showVal val="1"/>
            </c:dLbl>
            <c:dLbl>
              <c:idx val="3"/>
              <c:layout/>
              <c:tx>
                <c:rich>
                  <a:bodyPr/>
                  <a:lstStyle/>
                  <a:p>
                    <a:r>
                      <a:rPr lang="en-US"/>
                      <a:t>204</a:t>
                    </a:r>
                  </a:p>
                </c:rich>
              </c:tx>
              <c:showVal val="1"/>
            </c:dLbl>
            <c:dLbl>
              <c:idx val="4"/>
              <c:layout/>
              <c:tx>
                <c:rich>
                  <a:bodyPr/>
                  <a:lstStyle/>
                  <a:p>
                    <a:r>
                      <a:rPr lang="en-US"/>
                      <a:t>210</a:t>
                    </a:r>
                  </a:p>
                </c:rich>
              </c:tx>
              <c:showVal val="1"/>
            </c:dLbl>
            <c:dLbl>
              <c:idx val="5"/>
              <c:layout/>
              <c:tx>
                <c:rich>
                  <a:bodyPr/>
                  <a:lstStyle/>
                  <a:p>
                    <a:r>
                      <a:rPr lang="en-US"/>
                      <a:t>4,858</a:t>
                    </a:r>
                  </a:p>
                </c:rich>
              </c:tx>
              <c:showVal val="1"/>
            </c:dLbl>
            <c:dLbl>
              <c:idx val="6"/>
              <c:layout/>
              <c:tx>
                <c:rich>
                  <a:bodyPr/>
                  <a:lstStyle/>
                  <a:p>
                    <a:r>
                      <a:rPr lang="en-US"/>
                      <a:t>4,680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'POPEMP-20'!$B$4:$B$11</c:f>
              <c:numCache>
                <c:formatCode>General</c:formatCode>
                <c:ptCount val="8"/>
                <c:pt idx="0">
                  <c:v>0</c:v>
                </c:pt>
                <c:pt idx="1">
                  <c:v>39</c:v>
                </c:pt>
                <c:pt idx="2">
                  <c:v>4150</c:v>
                </c:pt>
                <c:pt idx="3">
                  <c:v>62</c:v>
                </c:pt>
                <c:pt idx="4">
                  <c:v>204</c:v>
                </c:pt>
                <c:pt idx="5">
                  <c:v>210</c:v>
                </c:pt>
                <c:pt idx="6">
                  <c:v>4858</c:v>
                </c:pt>
                <c:pt idx="7">
                  <c:v>4680</c:v>
                </c:pt>
              </c:numCache>
            </c:numRef>
          </c:val>
        </c:ser>
        <c:ser>
          <c:idx val="1"/>
          <c:order val="1"/>
          <c:tx>
            <c:v>Renter Occupied</c:v>
          </c:tx>
          <c:spPr>
            <a:solidFill>
              <a:srgbClr val="71A84F"/>
            </a:solidFill>
            <a:ln w="6350">
              <a:solidFill>
                <a:srgbClr val="FFFFFF"/>
              </a:solidFill>
            </a:ln>
          </c:spPr>
          <c:dLbls>
            <c:dLbl>
              <c:idx val="0"/>
              <c:delete val="1"/>
            </c:dLbl>
            <c:dLbl>
              <c:idx val="1"/>
              <c:layout/>
              <c:tx>
                <c:rich>
                  <a:bodyPr/>
                  <a:lstStyle/>
                  <a:p>
                    <a:r>
                      <a:rPr lang="en-US"/>
                      <a:t>458</a:t>
                    </a:r>
                  </a:p>
                </c:rich>
              </c:tx>
              <c:showVal val="1"/>
            </c:dLbl>
            <c:dLbl>
              <c:idx val="2"/>
              <c:delete val="1"/>
            </c:dLbl>
            <c:dLbl>
              <c:idx val="3"/>
              <c:layout/>
              <c:tx>
                <c:rich>
                  <a:bodyPr/>
                  <a:lstStyle/>
                  <a:p>
                    <a:r>
                      <a:rPr lang="en-US"/>
                      <a:t>38</a:t>
                    </a:r>
                  </a:p>
                </c:rich>
              </c:tx>
              <c:showVal val="1"/>
            </c:dLbl>
            <c:dLbl>
              <c:idx val="4"/>
              <c:layout/>
              <c:tx>
                <c:rich>
                  <a:bodyPr/>
                  <a:lstStyle/>
                  <a:p>
                    <a:r>
                      <a:rPr lang="en-US"/>
                      <a:t>53</a:t>
                    </a:r>
                  </a:p>
                </c:rich>
              </c:tx>
              <c:showVal val="1"/>
            </c:dLbl>
            <c:dLbl>
              <c:idx val="5"/>
              <c:layout/>
              <c:tx>
                <c:rich>
                  <a:bodyPr/>
                  <a:lstStyle/>
                  <a:p>
                    <a:r>
                      <a:rPr lang="en-US"/>
                      <a:t>1,183</a:t>
                    </a:r>
                  </a:p>
                </c:rich>
              </c:tx>
              <c:showVal val="1"/>
            </c:dLbl>
            <c:dLbl>
              <c:idx val="6"/>
              <c:layout/>
              <c:tx>
                <c:rich>
                  <a:bodyPr/>
                  <a:lstStyle/>
                  <a:p>
                    <a:r>
                      <a:rPr lang="en-US"/>
                      <a:t>1,145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'POPEMP-20'!$A$4:$A$11</c:f>
              <c:strCache>
                <c:ptCount val="8"/>
                <c:pt idx="0">
                  <c:v>Racial / Ethic Group</c:v>
                </c:pt>
                <c:pt idx="1">
                  <c:v>American Indian or Alaska Native (Hispanic and Non-Hispanic)</c:v>
                </c:pt>
                <c:pt idx="2">
                  <c:v>Asian / API (Hispanic and Non-Hispanic)</c:v>
                </c:pt>
                <c:pt idx="3">
                  <c:v>Black or African American (Hispanic and Non-Hispanic)</c:v>
                </c:pt>
                <c:pt idx="4">
                  <c:v>Hispanic or Latinx</c:v>
                </c:pt>
                <c:pt idx="5">
                  <c:v>Other Race or Multiple Races (Hispanic and Non-Hispanic)</c:v>
                </c:pt>
                <c:pt idx="6">
                  <c:v>White (Hispanic and Non-Hispanic)</c:v>
                </c:pt>
                <c:pt idx="7">
                  <c:v>White, Non-Hispanic</c:v>
                </c:pt>
              </c:strCache>
            </c:strRef>
          </c:cat>
          <c:val>
            <c:numRef>
              <c:f>'POPEMP-20'!$C$4:$C$11</c:f>
              <c:numCache>
                <c:formatCode>General</c:formatCode>
                <c:ptCount val="8"/>
                <c:pt idx="0">
                  <c:v>0</c:v>
                </c:pt>
                <c:pt idx="1">
                  <c:v>0</c:v>
                </c:pt>
                <c:pt idx="2">
                  <c:v>458</c:v>
                </c:pt>
                <c:pt idx="3">
                  <c:v>0</c:v>
                </c:pt>
                <c:pt idx="4">
                  <c:v>38</c:v>
                </c:pt>
                <c:pt idx="5">
                  <c:v>53</c:v>
                </c:pt>
                <c:pt idx="6">
                  <c:v>1183</c:v>
                </c:pt>
                <c:pt idx="7">
                  <c:v>1145</c:v>
                </c:pt>
              </c:numCache>
            </c:numRef>
          </c:val>
        </c:ser>
        <c:axId val="50200001"/>
        <c:axId val="50200002"/>
      </c:barChart>
      <c:catAx>
        <c:axId val="502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00002"/>
        <c:crosses val="autoZero"/>
        <c:auto val="1"/>
        <c:lblAlgn val="ctr"/>
        <c:lblOffset val="100"/>
      </c:catAx>
      <c:valAx>
        <c:axId val="502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460</a:t>
                    </a:r>
                  </a:p>
                </c:rich>
              </c:tx>
              <c:showVal val="1"/>
            </c:dLbl>
            <c:dLbl>
              <c:idx val="1"/>
              <c:layout/>
              <c:tx>
                <c:rich>
                  <a:bodyPr/>
                  <a:lstStyle/>
                  <a:p>
                    <a:r>
                      <a:rPr lang="en-US"/>
                      <a:t>430</a:t>
                    </a:r>
                  </a:p>
                </c:rich>
              </c:tx>
              <c:showVal val="1"/>
            </c:dLbl>
            <c:dLbl>
              <c:idx val="2"/>
              <c:layout/>
              <c:tx>
                <c:rich>
                  <a:bodyPr/>
                  <a:lstStyle/>
                  <a:p>
                    <a:r>
                      <a:rPr lang="en-US"/>
                      <a:t>734</a:t>
                    </a:r>
                  </a:p>
                </c:rich>
              </c:tx>
              <c:showVal val="1"/>
            </c:dLbl>
            <c:dLbl>
              <c:idx val="3"/>
              <c:layout/>
              <c:tx>
                <c:rich>
                  <a:bodyPr/>
                  <a:lstStyle/>
                  <a:p>
                    <a:r>
                      <a:rPr lang="en-US"/>
                      <a:t>465</a:t>
                    </a:r>
                  </a:p>
                </c:rich>
              </c:tx>
              <c:showVal val="1"/>
            </c:dLbl>
            <c:dLbl>
              <c:idx val="4"/>
              <c:layout/>
              <c:tx>
                <c:rich>
                  <a:bodyPr/>
                  <a:lstStyle/>
                  <a:p>
                    <a:r>
                      <a:rPr lang="en-US"/>
                      <a:t>7,110</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'POPEMP-21'!$B$4:$B$9</c:f>
              <c:numCache>
                <c:formatCode>General</c:formatCode>
                <c:ptCount val="6"/>
                <c:pt idx="0">
                  <c:v>0</c:v>
                </c:pt>
                <c:pt idx="1">
                  <c:v>460</c:v>
                </c:pt>
                <c:pt idx="2">
                  <c:v>430</c:v>
                </c:pt>
                <c:pt idx="3">
                  <c:v>734</c:v>
                </c:pt>
                <c:pt idx="4">
                  <c:v>465</c:v>
                </c:pt>
                <c:pt idx="5">
                  <c:v>7110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455</a:t>
                    </a:r>
                  </a:p>
                </c:rich>
              </c:tx>
              <c:showVal val="1"/>
            </c:dLbl>
            <c:dLbl>
              <c:idx val="1"/>
              <c:layout/>
              <c:tx>
                <c:rich>
                  <a:bodyPr/>
                  <a:lstStyle/>
                  <a:p>
                    <a:r>
                      <a:rPr lang="en-US"/>
                      <a:t>50</a:t>
                    </a:r>
                  </a:p>
                </c:rich>
              </c:tx>
              <c:showVal val="1"/>
            </c:dLbl>
            <c:dLbl>
              <c:idx val="2"/>
              <c:layout/>
              <c:tx>
                <c:rich>
                  <a:bodyPr/>
                  <a:lstStyle/>
                  <a:p>
                    <a:r>
                      <a:rPr lang="en-US"/>
                      <a:t>225</a:t>
                    </a:r>
                  </a:p>
                </c:rich>
              </c:tx>
              <c:showVal val="1"/>
            </c:dLbl>
            <c:dLbl>
              <c:idx val="3"/>
              <c:layout/>
              <c:tx>
                <c:rich>
                  <a:bodyPr/>
                  <a:lstStyle/>
                  <a:p>
                    <a:r>
                      <a:rPr lang="en-US"/>
                      <a:t>64</a:t>
                    </a:r>
                  </a:p>
                </c:rich>
              </c:tx>
              <c:showVal val="1"/>
            </c:dLbl>
            <c:dLbl>
              <c:idx val="4"/>
              <c:layout/>
              <c:tx>
                <c:rich>
                  <a:bodyPr/>
                  <a:lstStyle/>
                  <a:p>
                    <a:r>
                      <a:rPr lang="en-US"/>
                      <a:t>895</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'POPEMP-21'!$A$4:$A$9</c:f>
              <c:strCache>
                <c:ptCount val="6"/>
                <c:pt idx="0">
                  <c:v>Group</c:v>
                </c:pt>
                <c:pt idx="1">
                  <c:v>0%-30% of AMI</c:v>
                </c:pt>
                <c:pt idx="2">
                  <c:v>31%-50% of AMI</c:v>
                </c:pt>
                <c:pt idx="3">
                  <c:v>51%-80% of AMI</c:v>
                </c:pt>
                <c:pt idx="4">
                  <c:v>81%-100% of AMI</c:v>
                </c:pt>
                <c:pt idx="5">
                  <c:v>Greater than 100% of AMI</c:v>
                </c:pt>
              </c:strCache>
            </c:strRef>
          </c:cat>
          <c:val>
            <c:numRef>
              <c:f>'POPEMP-21'!$C$4:$C$9</c:f>
              <c:numCache>
                <c:formatCode>General</c:formatCode>
                <c:ptCount val="6"/>
                <c:pt idx="0">
                  <c:v>0</c:v>
                </c:pt>
                <c:pt idx="1">
                  <c:v>455</c:v>
                </c:pt>
                <c:pt idx="2">
                  <c:v>50</c:v>
                </c:pt>
                <c:pt idx="3">
                  <c:v>225</c:v>
                </c:pt>
                <c:pt idx="4">
                  <c:v>64</c:v>
                </c:pt>
                <c:pt idx="5">
                  <c:v>895</c:v>
                </c:pt>
              </c:numCache>
            </c:numRef>
          </c:val>
        </c:ser>
        <c:axId val="50210001"/>
        <c:axId val="50210002"/>
      </c:barChart>
      <c:catAx>
        <c:axId val="502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10002"/>
        <c:crosses val="autoZero"/>
        <c:auto val="1"/>
        <c:lblAlgn val="ctr"/>
        <c:lblOffset val="100"/>
      </c:catAx>
      <c:valAx>
        <c:axId val="502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90%</a:t>
                    </a:r>
                  </a:p>
                </c:rich>
              </c:tx>
              <c:dLblPos val="ctr"/>
              <c:showVal val="1"/>
            </c:dLbl>
            <c:dLbl>
              <c:idx val="1"/>
              <c:layout/>
              <c:tx>
                <c:rich>
                  <a:bodyPr/>
                  <a:lstStyle/>
                  <a:p>
                    <a:r>
                      <a:rPr lang="en-US"/>
                      <a:t>82%</a:t>
                    </a:r>
                  </a:p>
                </c:rich>
              </c:tx>
              <c:dLblPos val="ctr"/>
              <c:showVal val="1"/>
            </c:dLbl>
            <c:dLbl>
              <c:idx val="2"/>
              <c:layout/>
              <c:tx>
                <c:rich>
                  <a:bodyPr/>
                  <a:lstStyle/>
                  <a:p>
                    <a:r>
                      <a:rPr lang="en-US"/>
                      <a:t>28%</a:t>
                    </a:r>
                  </a:p>
                </c:rich>
              </c:tx>
              <c:dLblPos val="ctr"/>
              <c:showVal val="1"/>
            </c:dLbl>
            <c:dLbl>
              <c:idx val="3"/>
              <c:layout/>
              <c:tx>
                <c:rich>
                  <a:bodyPr/>
                  <a:lstStyle/>
                  <a:p>
                    <a:r>
                      <a:rPr lang="en-US"/>
                      <a:t>42%</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'POPEMP-22'!$B$4:$B$9</c:f>
              <c:numCache>
                <c:formatCode>General</c:formatCode>
                <c:ptCount val="6"/>
                <c:pt idx="0">
                  <c:v>0</c:v>
                </c:pt>
                <c:pt idx="1">
                  <c:v>8550</c:v>
                </c:pt>
                <c:pt idx="2">
                  <c:v>538</c:v>
                </c:pt>
                <c:pt idx="3">
                  <c:v>209</c:v>
                </c:pt>
                <c:pt idx="4">
                  <c:v>22</c:v>
                </c:pt>
                <c:pt idx="5">
                  <c:v>0</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10%</a:t>
                    </a:r>
                  </a:p>
                </c:rich>
              </c:tx>
              <c:dLblPos val="ctr"/>
              <c:showVal val="1"/>
            </c:dLbl>
            <c:dLbl>
              <c:idx val="1"/>
              <c:layout/>
              <c:tx>
                <c:rich>
                  <a:bodyPr/>
                  <a:lstStyle/>
                  <a:p>
                    <a:r>
                      <a:rPr lang="en-US"/>
                      <a:t>18%</a:t>
                    </a:r>
                  </a:p>
                </c:rich>
              </c:tx>
              <c:dLblPos val="ctr"/>
              <c:showVal val="1"/>
            </c:dLbl>
            <c:dLbl>
              <c:idx val="2"/>
              <c:layout/>
              <c:tx>
                <c:rich>
                  <a:bodyPr/>
                  <a:lstStyle/>
                  <a:p>
                    <a:r>
                      <a:rPr lang="en-US"/>
                      <a:t>72%</a:t>
                    </a:r>
                  </a:p>
                </c:rich>
              </c:tx>
              <c:dLblPos val="ctr"/>
              <c:showVal val="1"/>
            </c:dLbl>
            <c:dLbl>
              <c:idx val="3"/>
              <c:layout/>
              <c:tx>
                <c:rich>
                  <a:bodyPr/>
                  <a:lstStyle/>
                  <a:p>
                    <a:r>
                      <a:rPr lang="en-US"/>
                      <a:t>58%</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'POPEMP-22'!$A$4:$A$9</c:f>
              <c:strCache>
                <c:ptCount val="6"/>
                <c:pt idx="0">
                  <c:v>Building Type</c:v>
                </c:pt>
                <c:pt idx="1">
                  <c:v>Detached Single-Family Homes</c:v>
                </c:pt>
                <c:pt idx="2">
                  <c:v>Attached Single-Family Homes</c:v>
                </c:pt>
                <c:pt idx="3">
                  <c:v>Multi-Family Housing</c:v>
                </c:pt>
                <c:pt idx="4">
                  <c:v>Mobile Homes</c:v>
                </c:pt>
                <c:pt idx="5">
                  <c:v>Boat, RV, Van, or Other</c:v>
                </c:pt>
              </c:strCache>
            </c:strRef>
          </c:cat>
          <c:val>
            <c:numRef>
              <c:f>'POPEMP-22'!$C$4:$C$9</c:f>
              <c:numCache>
                <c:formatCode>General</c:formatCode>
                <c:ptCount val="6"/>
                <c:pt idx="0">
                  <c:v>0</c:v>
                </c:pt>
                <c:pt idx="1">
                  <c:v>997</c:v>
                </c:pt>
                <c:pt idx="2">
                  <c:v>122</c:v>
                </c:pt>
                <c:pt idx="3">
                  <c:v>545</c:v>
                </c:pt>
                <c:pt idx="4">
                  <c:v>30</c:v>
                </c:pt>
                <c:pt idx="5">
                  <c:v>0</c:v>
                </c:pt>
              </c:numCache>
            </c:numRef>
          </c:val>
        </c:ser>
        <c:overlap val="100"/>
        <c:axId val="50220001"/>
        <c:axId val="50220002"/>
      </c:barChart>
      <c:catAx>
        <c:axId val="502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20002"/>
        <c:crosses val="autoZero"/>
        <c:auto val="1"/>
        <c:lblAlgn val="ctr"/>
        <c:lblOffset val="100"/>
      </c:catAx>
      <c:valAx>
        <c:axId val="502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2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Female-Headed Family Households</c:v>
          </c:tx>
          <c:spPr>
            <a:solidFill>
              <a:srgbClr val="1174A9"/>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10%</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Saratoga</c:v>
                </c:pt>
                <c:pt idx="2">
                  <c:v>Santa Clara County</c:v>
                </c:pt>
                <c:pt idx="3">
                  <c:v>Bay Area</c:v>
                </c:pt>
              </c:strCache>
            </c:strRef>
          </c:cat>
          <c:val>
            <c:numRef>
              <c:f>'POPEMP-23'!$B$4:$B$7</c:f>
              <c:numCache>
                <c:formatCode>General</c:formatCode>
                <c:ptCount val="4"/>
                <c:pt idx="0">
                  <c:v>0</c:v>
                </c:pt>
                <c:pt idx="1">
                  <c:v>666</c:v>
                </c:pt>
                <c:pt idx="2">
                  <c:v>62858</c:v>
                </c:pt>
                <c:pt idx="3">
                  <c:v>283770</c:v>
                </c:pt>
              </c:numCache>
            </c:numRef>
          </c:val>
        </c:ser>
        <c:ser>
          <c:idx val="1"/>
          <c:order val="1"/>
          <c:tx>
            <c:v>Male-headed Family Households</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Saratoga</c:v>
                </c:pt>
                <c:pt idx="2">
                  <c:v>Santa Clara County</c:v>
                </c:pt>
                <c:pt idx="3">
                  <c:v>Bay Area</c:v>
                </c:pt>
              </c:strCache>
            </c:strRef>
          </c:cat>
          <c:val>
            <c:numRef>
              <c:f>'POPEMP-23'!$C$4:$C$7</c:f>
              <c:numCache>
                <c:formatCode>General</c:formatCode>
                <c:ptCount val="4"/>
                <c:pt idx="0">
                  <c:v>0</c:v>
                </c:pt>
                <c:pt idx="1">
                  <c:v>257</c:v>
                </c:pt>
                <c:pt idx="2">
                  <c:v>31880</c:v>
                </c:pt>
                <c:pt idx="3">
                  <c:v>131105</c:v>
                </c:pt>
              </c:numCache>
            </c:numRef>
          </c:val>
        </c:ser>
        <c:ser>
          <c:idx val="2"/>
          <c:order val="2"/>
          <c:tx>
            <c:v>Married-couple Family Households</c:v>
          </c:tx>
          <c:spPr>
            <a:solidFill>
              <a:srgbClr val="009192"/>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57%</a:t>
                    </a:r>
                  </a:p>
                </c:rich>
              </c:tx>
              <c:dLblPos val="ctr"/>
              <c:showVal val="1"/>
            </c:dLbl>
            <c:dLbl>
              <c:idx val="2"/>
              <c:layout/>
              <c:tx>
                <c:rich>
                  <a:bodyPr/>
                  <a:lstStyle/>
                  <a:p>
                    <a:r>
                      <a:rPr lang="en-US"/>
                      <a:t>51%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Saratoga</c:v>
                </c:pt>
                <c:pt idx="2">
                  <c:v>Santa Clara County</c:v>
                </c:pt>
                <c:pt idx="3">
                  <c:v>Bay Area</c:v>
                </c:pt>
              </c:strCache>
            </c:strRef>
          </c:cat>
          <c:val>
            <c:numRef>
              <c:f>'POPEMP-23'!$D$4:$D$7</c:f>
              <c:numCache>
                <c:formatCode>General</c:formatCode>
                <c:ptCount val="4"/>
                <c:pt idx="0">
                  <c:v>0</c:v>
                </c:pt>
                <c:pt idx="1">
                  <c:v>8169</c:v>
                </c:pt>
                <c:pt idx="2">
                  <c:v>365000</c:v>
                </c:pt>
                <c:pt idx="3">
                  <c:v>1399714</c:v>
                </c:pt>
              </c:numCache>
            </c:numRef>
          </c:val>
        </c:ser>
        <c:ser>
          <c:idx val="3"/>
          <c:order val="3"/>
          <c:tx>
            <c:v>Other Non-Family Households</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Saratoga</c:v>
                </c:pt>
                <c:pt idx="2">
                  <c:v>Santa Clara County</c:v>
                </c:pt>
                <c:pt idx="3">
                  <c:v>Bay Area</c:v>
                </c:pt>
              </c:strCache>
            </c:strRef>
          </c:cat>
          <c:val>
            <c:numRef>
              <c:f>'POPEMP-23'!$E$4:$E$7</c:f>
              <c:numCache>
                <c:formatCode>General</c:formatCode>
                <c:ptCount val="4"/>
                <c:pt idx="0">
                  <c:v>0</c:v>
                </c:pt>
                <c:pt idx="1">
                  <c:v>295</c:v>
                </c:pt>
                <c:pt idx="2">
                  <c:v>50387</c:v>
                </c:pt>
                <c:pt idx="3">
                  <c:v>242258</c:v>
                </c:pt>
              </c:numCache>
            </c:numRef>
          </c:val>
        </c:ser>
        <c:ser>
          <c:idx val="4"/>
          <c:order val="4"/>
          <c:tx>
            <c:v>Single-person Households</c:v>
          </c:tx>
          <c:spPr>
            <a:solidFill>
              <a:srgbClr val="062F87"/>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'POPEMP-23'!$A$4:$A$7</c:f>
              <c:strCache>
                <c:ptCount val="4"/>
                <c:pt idx="0">
                  <c:v>Geography</c:v>
                </c:pt>
                <c:pt idx="1">
                  <c:v>Saratoga</c:v>
                </c:pt>
                <c:pt idx="2">
                  <c:v>Santa Clara County</c:v>
                </c:pt>
                <c:pt idx="3">
                  <c:v>Bay Area</c:v>
                </c:pt>
              </c:strCache>
            </c:strRef>
          </c:cat>
          <c:val>
            <c:numRef>
              <c:f>'POPEMP-23'!$F$4:$F$7</c:f>
              <c:numCache>
                <c:formatCode>General</c:formatCode>
                <c:ptCount val="4"/>
                <c:pt idx="0">
                  <c:v>0</c:v>
                </c:pt>
                <c:pt idx="1">
                  <c:v>1626</c:v>
                </c:pt>
                <c:pt idx="2">
                  <c:v>130090</c:v>
                </c:pt>
                <c:pt idx="3">
                  <c:v>674587</c:v>
                </c:pt>
              </c:numCache>
            </c:numRef>
          </c:val>
        </c:ser>
        <c:overlap val="100"/>
        <c:axId val="50230001"/>
        <c:axId val="50230002"/>
      </c:barChart>
      <c:catAx>
        <c:axId val="502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30002"/>
        <c:crosses val="autoZero"/>
        <c:auto val="1"/>
        <c:lblAlgn val="ctr"/>
        <c:lblOffset val="100"/>
      </c:catAx>
      <c:valAx>
        <c:axId val="502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Households with 1 or More Children Under 18</c:v>
          </c:tx>
          <c:spPr>
            <a:solidFill>
              <a:srgbClr val="1174A9"/>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36%</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Saratoga</c:v>
                </c:pt>
                <c:pt idx="2">
                  <c:v>Santa Clara County</c:v>
                </c:pt>
                <c:pt idx="3">
                  <c:v>Bay Area</c:v>
                </c:pt>
              </c:strCache>
            </c:strRef>
          </c:cat>
          <c:val>
            <c:numRef>
              <c:f>'POPEMP-24'!$B$4:$B$7</c:f>
              <c:numCache>
                <c:formatCode>General</c:formatCode>
                <c:ptCount val="4"/>
                <c:pt idx="0">
                  <c:v>0</c:v>
                </c:pt>
                <c:pt idx="1">
                  <c:v>3637</c:v>
                </c:pt>
                <c:pt idx="2">
                  <c:v>232670</c:v>
                </c:pt>
                <c:pt idx="3">
                  <c:v>873704</c:v>
                </c:pt>
              </c:numCache>
            </c:numRef>
          </c:val>
        </c:ser>
        <c:ser>
          <c:idx val="1"/>
          <c:order val="1"/>
          <c:tx>
            <c:v>Households with no Children</c:v>
          </c:tx>
          <c:spPr>
            <a:solidFill>
              <a:srgbClr val="71A84F"/>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64%</a:t>
                    </a:r>
                  </a:p>
                </c:rich>
              </c:tx>
              <c:dLblPos val="ctr"/>
              <c:showVal val="1"/>
            </c:dLbl>
            <c:dLbl>
              <c:idx val="2"/>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'POPEMP-24'!$A$4:$A$7</c:f>
              <c:strCache>
                <c:ptCount val="4"/>
                <c:pt idx="0">
                  <c:v>Geography</c:v>
                </c:pt>
                <c:pt idx="1">
                  <c:v>Saratoga</c:v>
                </c:pt>
                <c:pt idx="2">
                  <c:v>Santa Clara County</c:v>
                </c:pt>
                <c:pt idx="3">
                  <c:v>Bay Area</c:v>
                </c:pt>
              </c:strCache>
            </c:strRef>
          </c:cat>
          <c:val>
            <c:numRef>
              <c:f>'POPEMP-24'!$C$4:$C$7</c:f>
              <c:numCache>
                <c:formatCode>General</c:formatCode>
                <c:ptCount val="4"/>
                <c:pt idx="0">
                  <c:v>0</c:v>
                </c:pt>
                <c:pt idx="1">
                  <c:v>7376</c:v>
                </c:pt>
                <c:pt idx="2">
                  <c:v>407545</c:v>
                </c:pt>
                <c:pt idx="3">
                  <c:v>1857730</c:v>
                </c:pt>
              </c:numCache>
            </c:numRef>
          </c:val>
        </c:ser>
        <c:overlap val="100"/>
        <c:axId val="50240001"/>
        <c:axId val="50240002"/>
      </c:barChart>
      <c:catAx>
        <c:axId val="502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40002"/>
        <c:crosses val="autoZero"/>
        <c:auto val="1"/>
        <c:lblAlgn val="ctr"/>
        <c:lblOffset val="100"/>
      </c:catAx>
      <c:valAx>
        <c:axId val="502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2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delete val="1"/>
            </c:dLbl>
            <c:dLbl>
              <c:idx val="1"/>
              <c:delete val="1"/>
            </c:dLbl>
            <c:dLbl>
              <c:idx val="2"/>
              <c:delete val="1"/>
            </c:dLbl>
            <c:dLbl>
              <c:idx val="3"/>
              <c:layout/>
              <c:tx>
                <c:rich>
                  <a:bodyPr/>
                  <a:lstStyle/>
                  <a:p>
                    <a:r>
                      <a:rPr lang="en-US"/>
                      <a:t>9,265</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'POPEMP-25'!$B$4:$B$9</c:f>
              <c:numCache>
                <c:formatCode>General</c:formatCode>
                <c:ptCount val="6"/>
                <c:pt idx="0">
                  <c:v>0</c:v>
                </c:pt>
                <c:pt idx="1">
                  <c:v>0</c:v>
                </c:pt>
                <c:pt idx="2">
                  <c:v>0</c:v>
                </c:pt>
                <c:pt idx="3">
                  <c:v>0</c:v>
                </c:pt>
                <c:pt idx="4">
                  <c:v>9264.778345845987</c:v>
                </c:pt>
                <c:pt idx="5">
                  <c:v>0</c:v>
                </c:pt>
              </c:numCache>
            </c:numRef>
          </c:val>
        </c:ser>
        <c:ser>
          <c:idx val="1"/>
          <c:order val="1"/>
          <c:tx>
            <c:v>Renter Occupied</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1,691</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'POPEMP-25'!$A$4:$A$9</c:f>
              <c:strCache>
                <c:ptCount val="6"/>
                <c:pt idx="0">
                  <c:v>Displacement Group</c:v>
                </c:pt>
                <c:pt idx="1">
                  <c:v>Susceptible to or Experiencing Displacement</c:v>
                </c:pt>
                <c:pt idx="2">
                  <c:v>At risk of or Experiencing Gentrification</c:v>
                </c:pt>
                <c:pt idx="3">
                  <c:v>Stable Moderate/Mixed Income</c:v>
                </c:pt>
                <c:pt idx="4">
                  <c:v>At risk of or Experiencing Exclusion</c:v>
                </c:pt>
                <c:pt idx="5">
                  <c:v>Other</c:v>
                </c:pt>
              </c:strCache>
            </c:strRef>
          </c:cat>
          <c:val>
            <c:numRef>
              <c:f>'POPEMP-25'!$C$4:$C$9</c:f>
              <c:numCache>
                <c:formatCode>General</c:formatCode>
                <c:ptCount val="6"/>
                <c:pt idx="0">
                  <c:v>0</c:v>
                </c:pt>
                <c:pt idx="1">
                  <c:v>0</c:v>
                </c:pt>
                <c:pt idx="2">
                  <c:v>0</c:v>
                </c:pt>
                <c:pt idx="3">
                  <c:v>0</c:v>
                </c:pt>
                <c:pt idx="4">
                  <c:v>1691.005757629209</c:v>
                </c:pt>
                <c:pt idx="5">
                  <c:v>0</c:v>
                </c:pt>
              </c:numCache>
            </c:numRef>
          </c:val>
        </c:ser>
        <c:axId val="50250001"/>
        <c:axId val="50250002"/>
      </c:barChart>
      <c:catAx>
        <c:axId val="502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50002"/>
        <c:crosses val="autoZero"/>
        <c:auto val="1"/>
        <c:lblAlgn val="ctr"/>
        <c:lblOffset val="100"/>
      </c:catAx>
      <c:valAx>
        <c:axId val="5025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2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2010</c:v>
          </c:tx>
          <c:spPr>
            <a:solidFill>
              <a:srgbClr val="1174A9"/>
            </a:solidFill>
            <a:ln w="6350">
              <a:solidFill>
                <a:srgbClr val="FFFFFF"/>
              </a:solidFill>
            </a:ln>
          </c:spPr>
          <c:dLbls>
            <c:dLbl>
              <c:idx val="0"/>
              <c:layout/>
              <c:tx>
                <c:rich>
                  <a:bodyPr/>
                  <a:lstStyle/>
                  <a:p>
                    <a:r>
                      <a:rPr lang="en-US"/>
                      <a:t>760</a:t>
                    </a:r>
                  </a:p>
                </c:rich>
              </c:tx>
              <c:showVal val="1"/>
            </c:dLbl>
            <c:dLbl>
              <c:idx val="1"/>
              <c:layout/>
              <c:tx>
                <c:rich>
                  <a:bodyPr/>
                  <a:lstStyle/>
                  <a:p>
                    <a:r>
                      <a:rPr lang="en-US"/>
                      <a:t>9,356</a:t>
                    </a:r>
                  </a:p>
                </c:rich>
              </c:tx>
              <c:showVal val="1"/>
            </c:dLbl>
            <c:dLbl>
              <c:idx val="2"/>
              <c:layout/>
              <c:tx>
                <c:rich>
                  <a:bodyPr/>
                  <a:lstStyle/>
                  <a:p>
                    <a:r>
                      <a:rPr lang="en-US"/>
                      <a:t>355</a:t>
                    </a:r>
                  </a:p>
                </c:rich>
              </c:tx>
              <c:showVal val="1"/>
            </c:dLbl>
            <c:dLbl>
              <c:idx val="3"/>
              <c:layout/>
              <c:tx>
                <c:rich>
                  <a:bodyPr/>
                  <a:lstStyle/>
                  <a:p>
                    <a:r>
                      <a:rPr lang="en-US"/>
                      <a:t>652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'HSG-01'!$B$4:$B$9</c:f>
              <c:numCache>
                <c:formatCode>General</c:formatCode>
                <c:ptCount val="6"/>
                <c:pt idx="0">
                  <c:v>2010</c:v>
                </c:pt>
                <c:pt idx="1">
                  <c:v>760</c:v>
                </c:pt>
                <c:pt idx="2">
                  <c:v>9356</c:v>
                </c:pt>
                <c:pt idx="3">
                  <c:v>355</c:v>
                </c:pt>
                <c:pt idx="4">
                  <c:v>652</c:v>
                </c:pt>
                <c:pt idx="5">
                  <c:v>0</c:v>
                </c:pt>
              </c:numCache>
            </c:numRef>
          </c:val>
        </c:ser>
        <c:ser>
          <c:idx val="1"/>
          <c:order val="1"/>
          <c:tx>
            <c:v>2020</c:v>
          </c:tx>
          <c:spPr>
            <a:solidFill>
              <a:srgbClr val="71A84F"/>
            </a:solidFill>
            <a:ln w="6350">
              <a:solidFill>
                <a:srgbClr val="FFFFFF"/>
              </a:solidFill>
            </a:ln>
          </c:spPr>
          <c:dLbls>
            <c:dLbl>
              <c:idx val="0"/>
              <c:layout/>
              <c:tx>
                <c:rich>
                  <a:bodyPr/>
                  <a:lstStyle/>
                  <a:p>
                    <a:r>
                      <a:rPr lang="en-US"/>
                      <a:t>791</a:t>
                    </a:r>
                  </a:p>
                </c:rich>
              </c:tx>
              <c:showVal val="1"/>
            </c:dLbl>
            <c:dLbl>
              <c:idx val="1"/>
              <c:layout/>
              <c:tx>
                <c:rich>
                  <a:bodyPr/>
                  <a:lstStyle/>
                  <a:p>
                    <a:r>
                      <a:rPr lang="en-US"/>
                      <a:t>9,473</a:t>
                    </a:r>
                  </a:p>
                </c:rich>
              </c:tx>
              <c:showVal val="1"/>
            </c:dLbl>
            <c:dLbl>
              <c:idx val="2"/>
              <c:layout/>
              <c:tx>
                <c:rich>
                  <a:bodyPr/>
                  <a:lstStyle/>
                  <a:p>
                    <a:r>
                      <a:rPr lang="en-US"/>
                      <a:t>385</a:t>
                    </a:r>
                  </a:p>
                </c:rich>
              </c:tx>
              <c:showVal val="1"/>
            </c:dLbl>
            <c:dLbl>
              <c:idx val="3"/>
              <c:layout/>
              <c:tx>
                <c:rich>
                  <a:bodyPr/>
                  <a:lstStyle/>
                  <a:p>
                    <a:r>
                      <a:rPr lang="en-US"/>
                      <a:t>652</a:t>
                    </a:r>
                  </a:p>
                </c:rich>
              </c:tx>
              <c:showVal val="1"/>
            </c:dLbl>
            <c:dLbl>
              <c:idx val="4"/>
              <c:delete val="1"/>
            </c:dLbl>
            <c:txPr>
              <a:bodyPr rot="-5400000" vert="horz"/>
              <a:lstStyle/>
              <a:p>
                <a:pPr>
                  <a:defRPr sz="1100" baseline="0">
                    <a:solidFill>
                      <a:srgbClr val="000000"/>
                    </a:solidFill>
                    <a:latin typeface="Century Gothic"/>
                  </a:defRPr>
                </a:pPr>
                <a:endParaRPr lang="en-US"/>
              </a:p>
            </c:txPr>
            <c:showVal val="1"/>
            <c:showLeaderLines val="1"/>
          </c:dLbls>
          <c:cat>
            <c:strRef>
              <c:f>'HSG-01'!$A$4:$A$9</c:f>
              <c:strCache>
                <c:ptCount val="6"/>
                <c:pt idx="0">
                  <c:v>Building Type</c:v>
                </c:pt>
                <c:pt idx="1">
                  <c:v>Single-Family Home: Attached</c:v>
                </c:pt>
                <c:pt idx="2">
                  <c:v>Single-Family Home: Detached</c:v>
                </c:pt>
                <c:pt idx="3">
                  <c:v>Multifamily Housing: Two to Four Units</c:v>
                </c:pt>
                <c:pt idx="4">
                  <c:v>Multifamily Housing: Five-plus Units</c:v>
                </c:pt>
                <c:pt idx="5">
                  <c:v>Mobile Homes</c:v>
                </c:pt>
              </c:strCache>
            </c:strRef>
          </c:cat>
          <c:val>
            <c:numRef>
              <c:f>'HSG-01'!$C$4:$C$9</c:f>
              <c:numCache>
                <c:formatCode>General</c:formatCode>
                <c:ptCount val="6"/>
                <c:pt idx="0">
                  <c:v>2020</c:v>
                </c:pt>
                <c:pt idx="1">
                  <c:v>791</c:v>
                </c:pt>
                <c:pt idx="2">
                  <c:v>9473</c:v>
                </c:pt>
                <c:pt idx="3">
                  <c:v>385</c:v>
                </c:pt>
                <c:pt idx="4">
                  <c:v>652</c:v>
                </c:pt>
                <c:pt idx="5">
                  <c:v>0</c:v>
                </c:pt>
              </c:numCache>
            </c:numRef>
          </c:val>
        </c:ser>
        <c:axId val="50260001"/>
        <c:axId val="50260002"/>
      </c:barChart>
      <c:catAx>
        <c:axId val="502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60002"/>
        <c:crosses val="autoZero"/>
        <c:auto val="1"/>
        <c:lblAlgn val="ctr"/>
        <c:lblOffset val="100"/>
      </c:catAx>
      <c:valAx>
        <c:axId val="502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Occupied Housing Units</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95%</a:t>
                    </a:r>
                  </a:p>
                </c:rich>
              </c:tx>
              <c:dLblPos val="ctr"/>
              <c:showVal val="1"/>
            </c:dLbl>
            <c:dLbl>
              <c:idx val="2"/>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Saratoga</c:v>
                </c:pt>
                <c:pt idx="2">
                  <c:v>Santa Clara County</c:v>
                </c:pt>
                <c:pt idx="3">
                  <c:v>Bay Area</c:v>
                </c:pt>
              </c:strCache>
            </c:strRef>
          </c:cat>
          <c:val>
            <c:numRef>
              <c:f>'HSG-02'!$B$4:$B$7</c:f>
              <c:numCache>
                <c:formatCode>General</c:formatCode>
                <c:ptCount val="4"/>
                <c:pt idx="0">
                  <c:v>0</c:v>
                </c:pt>
                <c:pt idx="1">
                  <c:v>11013</c:v>
                </c:pt>
                <c:pt idx="2">
                  <c:v>640215</c:v>
                </c:pt>
                <c:pt idx="3">
                  <c:v>2731434</c:v>
                </c:pt>
              </c:numCache>
            </c:numRef>
          </c:val>
        </c:ser>
        <c:ser>
          <c:idx val="1"/>
          <c:order val="1"/>
          <c:tx>
            <c:v>Vacant Housing Units</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'HSG-02'!$A$4:$A$7</c:f>
              <c:strCache>
                <c:ptCount val="4"/>
                <c:pt idx="0">
                  <c:v>Geography</c:v>
                </c:pt>
                <c:pt idx="1">
                  <c:v>Saratoga</c:v>
                </c:pt>
                <c:pt idx="2">
                  <c:v>Santa Clara County</c:v>
                </c:pt>
                <c:pt idx="3">
                  <c:v>Bay Area</c:v>
                </c:pt>
              </c:strCache>
            </c:strRef>
          </c:cat>
          <c:val>
            <c:numRef>
              <c:f>'HSG-02'!$C$4:$C$7</c:f>
              <c:numCache>
                <c:formatCode>General</c:formatCode>
                <c:ptCount val="4"/>
                <c:pt idx="0">
                  <c:v>0</c:v>
                </c:pt>
                <c:pt idx="1">
                  <c:v>438</c:v>
                </c:pt>
                <c:pt idx="2">
                  <c:v>32280</c:v>
                </c:pt>
                <c:pt idx="3">
                  <c:v>172660</c:v>
                </c:pt>
              </c:numCache>
            </c:numRef>
          </c:val>
        </c:ser>
        <c:overlap val="100"/>
        <c:axId val="50270001"/>
        <c:axId val="50270002"/>
      </c:barChart>
      <c:catAx>
        <c:axId val="502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70002"/>
        <c:crosses val="autoZero"/>
        <c:auto val="1"/>
        <c:lblAlgn val="ctr"/>
        <c:lblOffset val="100"/>
      </c:catAx>
      <c:valAx>
        <c:axId val="502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For Rent</c:v>
          </c:tx>
          <c:spPr>
            <a:solidFill>
              <a:srgbClr val="1174A9"/>
            </a:solidFill>
            <a:ln w="6350">
              <a:solidFill>
                <a:srgbClr val="FFFFFF"/>
              </a:solidFill>
            </a:ln>
          </c:spPr>
          <c:dLbls>
            <c:dLbl>
              <c:idx val="0"/>
              <c:layout/>
              <c:tx>
                <c:rich>
                  <a:bodyPr/>
                  <a:lstStyle/>
                  <a:p>
                    <a:r>
                      <a:rPr lang="en-US"/>
                      <a:t>27%</a:t>
                    </a:r>
                  </a:p>
                </c:rich>
              </c:tx>
              <c:dLblPos val="ctr"/>
              <c:showVal val="1"/>
            </c:dLbl>
            <c:dLbl>
              <c:idx val="1"/>
              <c:layout/>
              <c:tx>
                <c:rich>
                  <a:bodyPr/>
                  <a:lstStyle/>
                  <a:p>
                    <a:r>
                      <a:rPr lang="en-US"/>
                      <a:t>35%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Saratoga</c:v>
                </c:pt>
                <c:pt idx="2">
                  <c:v>Santa Clara County</c:v>
                </c:pt>
                <c:pt idx="3">
                  <c:v>Bay Area</c:v>
                </c:pt>
              </c:strCache>
            </c:strRef>
          </c:cat>
          <c:val>
            <c:numRef>
              <c:f>'HSG-03'!$B$4:$B$7</c:f>
              <c:numCache>
                <c:formatCode>General</c:formatCode>
                <c:ptCount val="4"/>
                <c:pt idx="0">
                  <c:v>0</c:v>
                </c:pt>
                <c:pt idx="1">
                  <c:v>117</c:v>
                </c:pt>
                <c:pt idx="2">
                  <c:v>11416</c:v>
                </c:pt>
                <c:pt idx="3">
                  <c:v>41117</c:v>
                </c:pt>
              </c:numCache>
            </c:numRef>
          </c:val>
        </c:ser>
        <c:ser>
          <c:idx val="1"/>
          <c:order val="1"/>
          <c:tx>
            <c:v>For Sale</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Saratoga</c:v>
                </c:pt>
                <c:pt idx="2">
                  <c:v>Santa Clara County</c:v>
                </c:pt>
                <c:pt idx="3">
                  <c:v>Bay Area</c:v>
                </c:pt>
              </c:strCache>
            </c:strRef>
          </c:cat>
          <c:val>
            <c:numRef>
              <c:f>'HSG-03'!$C$4:$C$7</c:f>
              <c:numCache>
                <c:formatCode>General</c:formatCode>
                <c:ptCount val="4"/>
                <c:pt idx="0">
                  <c:v>0</c:v>
                </c:pt>
                <c:pt idx="1">
                  <c:v>9</c:v>
                </c:pt>
                <c:pt idx="2">
                  <c:v>1620</c:v>
                </c:pt>
                <c:pt idx="3">
                  <c:v>10057</c:v>
                </c:pt>
              </c:numCache>
            </c:numRef>
          </c:val>
        </c:ser>
        <c:ser>
          <c:idx val="2"/>
          <c:order val="2"/>
          <c:tx>
            <c:v>For Seasonal, Recreational, Or Occasional Use</c:v>
          </c:tx>
          <c:spPr>
            <a:solidFill>
              <a:srgbClr val="009192"/>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22%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Saratoga</c:v>
                </c:pt>
                <c:pt idx="2">
                  <c:v>Santa Clara County</c:v>
                </c:pt>
                <c:pt idx="3">
                  <c:v>Bay Area</c:v>
                </c:pt>
              </c:strCache>
            </c:strRef>
          </c:cat>
          <c:val>
            <c:numRef>
              <c:f>'HSG-03'!$D$4:$D$7</c:f>
              <c:numCache>
                <c:formatCode>General</c:formatCode>
                <c:ptCount val="4"/>
                <c:pt idx="0">
                  <c:v>0</c:v>
                </c:pt>
                <c:pt idx="1">
                  <c:v>0</c:v>
                </c:pt>
                <c:pt idx="2">
                  <c:v>3698</c:v>
                </c:pt>
                <c:pt idx="3">
                  <c:v>37301</c:v>
                </c:pt>
              </c:numCache>
            </c:numRef>
          </c:val>
        </c:ser>
        <c:ser>
          <c:idx val="3"/>
          <c:order val="3"/>
          <c:tx>
            <c:v>Other Vacant</c:v>
          </c:tx>
          <c:spPr>
            <a:solidFill>
              <a:srgbClr val="FEB446"/>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32%</a:t>
                    </a:r>
                  </a:p>
                </c:rich>
              </c:tx>
              <c:dLblPos val="ctr"/>
              <c:showVal val="1"/>
            </c:dLbl>
            <c:dLbl>
              <c:idx val="2"/>
              <c:layout/>
              <c:tx>
                <c:rich>
                  <a:bodyPr/>
                  <a:lstStyle/>
                  <a:p>
                    <a:r>
                      <a:rPr lang="en-US"/>
                      <a:t>36%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Saratoga</c:v>
                </c:pt>
                <c:pt idx="2">
                  <c:v>Santa Clara County</c:v>
                </c:pt>
                <c:pt idx="3">
                  <c:v>Bay Area</c:v>
                </c:pt>
              </c:strCache>
            </c:strRef>
          </c:cat>
          <c:val>
            <c:numRef>
              <c:f>'HSG-03'!$E$4:$E$7</c:f>
              <c:numCache>
                <c:formatCode>General</c:formatCode>
                <c:ptCount val="4"/>
                <c:pt idx="0">
                  <c:v>0</c:v>
                </c:pt>
                <c:pt idx="1">
                  <c:v>292</c:v>
                </c:pt>
                <c:pt idx="2">
                  <c:v>10248</c:v>
                </c:pt>
                <c:pt idx="3">
                  <c:v>61722</c:v>
                </c:pt>
              </c:numCache>
            </c:numRef>
          </c:val>
        </c:ser>
        <c:ser>
          <c:idx val="4"/>
          <c:order val="4"/>
          <c:tx>
            <c:v>Rented, Not Occupied</c:v>
          </c:tx>
          <c:spPr>
            <a:solidFill>
              <a:srgbClr val="062F87"/>
            </a:solidFill>
            <a:ln w="6350">
              <a:solidFill>
                <a:srgbClr val="FFFFFF"/>
              </a:solidFill>
            </a:ln>
          </c:spPr>
          <c:dLbls>
            <c:dLbl>
              <c:idx val="0"/>
              <c:delete val="1"/>
            </c:dLbl>
            <c:dLbl>
              <c:idx val="1"/>
              <c:layout/>
              <c:tx>
                <c:rich>
                  <a:bodyPr/>
                  <a:lstStyle/>
                  <a:p>
                    <a:r>
                      <a:rPr lang="en-US"/>
                      <a:t>11%</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Saratoga</c:v>
                </c:pt>
                <c:pt idx="2">
                  <c:v>Santa Clara County</c:v>
                </c:pt>
                <c:pt idx="3">
                  <c:v>Bay Area</c:v>
                </c:pt>
              </c:strCache>
            </c:strRef>
          </c:cat>
          <c:val>
            <c:numRef>
              <c:f>'HSG-03'!$F$4:$F$7</c:f>
              <c:numCache>
                <c:formatCode>General</c:formatCode>
                <c:ptCount val="4"/>
                <c:pt idx="0">
                  <c:v>0</c:v>
                </c:pt>
                <c:pt idx="1">
                  <c:v>0</c:v>
                </c:pt>
                <c:pt idx="2">
                  <c:v>3617</c:v>
                </c:pt>
                <c:pt idx="3">
                  <c:v>10647</c:v>
                </c:pt>
              </c:numCache>
            </c:numRef>
          </c:val>
        </c:ser>
        <c:ser>
          <c:idx val="5"/>
          <c:order val="5"/>
          <c:tx>
            <c:v>Sold, Not Occupied</c:v>
          </c:tx>
          <c:spPr>
            <a:solidFill>
              <a:srgbClr val="00773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5%</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'HSG-03'!$A$4:$A$7</c:f>
              <c:strCache>
                <c:ptCount val="4"/>
                <c:pt idx="0">
                  <c:v>Geography</c:v>
                </c:pt>
                <c:pt idx="1">
                  <c:v>Saratoga</c:v>
                </c:pt>
                <c:pt idx="2">
                  <c:v>Santa Clara County</c:v>
                </c:pt>
                <c:pt idx="3">
                  <c:v>Bay Area</c:v>
                </c:pt>
              </c:strCache>
            </c:strRef>
          </c:cat>
          <c:val>
            <c:numRef>
              <c:f>'HSG-03'!$G$4:$G$7</c:f>
              <c:numCache>
                <c:formatCode>General</c:formatCode>
                <c:ptCount val="4"/>
                <c:pt idx="0">
                  <c:v>0</c:v>
                </c:pt>
                <c:pt idx="1">
                  <c:v>20</c:v>
                </c:pt>
                <c:pt idx="2">
                  <c:v>1681</c:v>
                </c:pt>
                <c:pt idx="3">
                  <c:v>11816</c:v>
                </c:pt>
              </c:numCache>
            </c:numRef>
          </c:val>
        </c:ser>
        <c:overlap val="100"/>
        <c:axId val="50280001"/>
        <c:axId val="50280002"/>
      </c:barChart>
      <c:catAx>
        <c:axId val="502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80002"/>
        <c:crosses val="autoZero"/>
        <c:auto val="1"/>
        <c:lblAlgn val="ctr"/>
        <c:lblOffset val="100"/>
      </c:catAx>
      <c:valAx>
        <c:axId val="502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Vacant Housing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2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'HSG-04'!$A$5:$A$10</c:f>
              <c:strCache>
                <c:ptCount val="6"/>
                <c:pt idx="0">
                  <c:v>Built 1960 To 1979</c:v>
                </c:pt>
                <c:pt idx="1">
                  <c:v>Built 1940 To 1959</c:v>
                </c:pt>
                <c:pt idx="2">
                  <c:v>Built 1980 To 1999</c:v>
                </c:pt>
                <c:pt idx="3">
                  <c:v>Built 2000 To 2009</c:v>
                </c:pt>
                <c:pt idx="4">
                  <c:v>Built 1939 Or Earlier</c:v>
                </c:pt>
                <c:pt idx="5">
                  <c:v>Built 2010 Or Later</c:v>
                </c:pt>
              </c:strCache>
            </c:strRef>
          </c:cat>
          <c:val>
            <c:numRef>
              <c:f>'HSG-04'!$B$5:$B$10</c:f>
              <c:numCache>
                <c:formatCode>General</c:formatCode>
                <c:ptCount val="6"/>
                <c:pt idx="0">
                  <c:v>5644</c:v>
                </c:pt>
                <c:pt idx="1">
                  <c:v>3132</c:v>
                </c:pt>
                <c:pt idx="2">
                  <c:v>1196</c:v>
                </c:pt>
                <c:pt idx="3">
                  <c:v>762</c:v>
                </c:pt>
                <c:pt idx="4">
                  <c:v>506</c:v>
                </c:pt>
                <c:pt idx="5">
                  <c:v>211</c:v>
                </c:pt>
              </c:numCache>
            </c:numRef>
          </c:val>
        </c:ser>
        <c:overlap val="100"/>
        <c:axId val="50290001"/>
        <c:axId val="50290002"/>
      </c:barChart>
      <c:catAx>
        <c:axId val="502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290002"/>
        <c:crosses val="autoZero"/>
        <c:auto val="1"/>
        <c:lblAlgn val="ctr"/>
        <c:lblOffset val="100"/>
      </c:catAx>
      <c:valAx>
        <c:axId val="502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29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Saratoga</c:v>
                </c:pt>
                <c:pt idx="2">
                  <c:v>Santa Clara County</c:v>
                </c:pt>
                <c:pt idx="3">
                  <c:v>Bay Area</c:v>
                </c:pt>
              </c:strCache>
            </c:strRef>
          </c:cat>
          <c:val>
            <c:numRef>
              <c:f>'POPEMP-03'!$B$4:$B$7</c:f>
              <c:numCache>
                <c:formatCode>General</c:formatCode>
                <c:ptCount val="4"/>
                <c:pt idx="0">
                  <c:v>0</c:v>
                </c:pt>
                <c:pt idx="1">
                  <c:v>123</c:v>
                </c:pt>
                <c:pt idx="2">
                  <c:v>3366</c:v>
                </c:pt>
                <c:pt idx="3">
                  <c:v>18088</c:v>
                </c:pt>
              </c:numCache>
            </c:numRef>
          </c:val>
        </c:ser>
        <c:ser>
          <c:idx val="1"/>
          <c:order val="1"/>
          <c:tx>
            <c:v>Asian / API, Non-Hispanic</c:v>
          </c:tx>
          <c:spPr>
            <a:solidFill>
              <a:srgbClr val="71A84F"/>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37%</a:t>
                    </a:r>
                  </a:p>
                </c:rich>
              </c:tx>
              <c:dLblPos val="ctr"/>
              <c:showVal val="1"/>
            </c:dLbl>
            <c:dLbl>
              <c:idx val="2"/>
              <c:layout/>
              <c:tx>
                <c:rich>
                  <a:bodyPr/>
                  <a:lstStyle/>
                  <a:p>
                    <a:r>
                      <a:rPr lang="en-US"/>
                      <a:t>27%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Saratoga</c:v>
                </c:pt>
                <c:pt idx="2">
                  <c:v>Santa Clara County</c:v>
                </c:pt>
                <c:pt idx="3">
                  <c:v>Bay Area</c:v>
                </c:pt>
              </c:strCache>
            </c:strRef>
          </c:cat>
          <c:val>
            <c:numRef>
              <c:f>'POPEMP-03'!$C$4:$C$7</c:f>
              <c:numCache>
                <c:formatCode>General</c:formatCode>
                <c:ptCount val="4"/>
                <c:pt idx="0">
                  <c:v>0</c:v>
                </c:pt>
                <c:pt idx="1">
                  <c:v>14629</c:v>
                </c:pt>
                <c:pt idx="2">
                  <c:v>705519</c:v>
                </c:pt>
                <c:pt idx="3">
                  <c:v>2055319</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Saratoga</c:v>
                </c:pt>
                <c:pt idx="2">
                  <c:v>Santa Clara County</c:v>
                </c:pt>
                <c:pt idx="3">
                  <c:v>Bay Area</c:v>
                </c:pt>
              </c:strCache>
            </c:strRef>
          </c:cat>
          <c:val>
            <c:numRef>
              <c:f>'POPEMP-03'!$D$4:$D$7</c:f>
              <c:numCache>
                <c:formatCode>General</c:formatCode>
                <c:ptCount val="4"/>
                <c:pt idx="0">
                  <c:v>0</c:v>
                </c:pt>
                <c:pt idx="1">
                  <c:v>140</c:v>
                </c:pt>
                <c:pt idx="2">
                  <c:v>45259</c:v>
                </c:pt>
                <c:pt idx="3">
                  <c:v>448177</c:v>
                </c:pt>
              </c:numCache>
            </c:numRef>
          </c:val>
        </c:ser>
        <c:ser>
          <c:idx val="3"/>
          <c:order val="3"/>
          <c:tx>
            <c:v>White, Non-Hispanic</c:v>
          </c:tx>
          <c:spPr>
            <a:solidFill>
              <a:srgbClr val="FEB446"/>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32%</a:t>
                    </a:r>
                  </a:p>
                </c:rich>
              </c:tx>
              <c:dLblPos val="ctr"/>
              <c:showVal val="1"/>
            </c:dLbl>
            <c:dLbl>
              <c:idx val="2"/>
              <c:layout/>
              <c:tx>
                <c:rich>
                  <a:bodyPr/>
                  <a:lstStyle/>
                  <a:p>
                    <a:r>
                      <a:rPr lang="en-US"/>
                      <a:t>39%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Saratoga</c:v>
                </c:pt>
                <c:pt idx="2">
                  <c:v>Santa Clara County</c:v>
                </c:pt>
                <c:pt idx="3">
                  <c:v>Bay Area</c:v>
                </c:pt>
              </c:strCache>
            </c:strRef>
          </c:cat>
          <c:val>
            <c:numRef>
              <c:f>'POPEMP-03'!$E$4:$E$7</c:f>
              <c:numCache>
                <c:formatCode>General</c:formatCode>
                <c:ptCount val="4"/>
                <c:pt idx="0">
                  <c:v>0</c:v>
                </c:pt>
                <c:pt idx="1">
                  <c:v>13765</c:v>
                </c:pt>
                <c:pt idx="2">
                  <c:v>607903</c:v>
                </c:pt>
                <c:pt idx="3">
                  <c:v>3026740</c:v>
                </c:pt>
              </c:numCache>
            </c:numRef>
          </c:val>
        </c:ser>
        <c:ser>
          <c:idx val="4"/>
          <c:order val="4"/>
          <c:tx>
            <c:v>Other Race or Multiple Races, Non-Hispanic</c:v>
          </c:tx>
          <c:spPr>
            <a:solidFill>
              <a:srgbClr val="062F87"/>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4%</a:t>
                    </a:r>
                  </a:p>
                </c:rich>
              </c:tx>
              <c:dLblPos val="ctr"/>
              <c:showVal val="1"/>
            </c:dLbl>
            <c:dLbl>
              <c:idx val="2"/>
              <c:layout/>
              <c:tx>
                <c:rich>
                  <a:bodyPr/>
                  <a:lstStyle/>
                  <a:p>
                    <a:r>
                      <a:rPr lang="en-US"/>
                      <a:t>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Saratoga</c:v>
                </c:pt>
                <c:pt idx="2">
                  <c:v>Santa Clara County</c:v>
                </c:pt>
                <c:pt idx="3">
                  <c:v>Bay Area</c:v>
                </c:pt>
              </c:strCache>
            </c:strRef>
          </c:cat>
          <c:val>
            <c:numRef>
              <c:f>'POPEMP-03'!$F$4:$F$7</c:f>
              <c:numCache>
                <c:formatCode>General</c:formatCode>
                <c:ptCount val="4"/>
                <c:pt idx="0">
                  <c:v>0</c:v>
                </c:pt>
                <c:pt idx="1">
                  <c:v>1155</c:v>
                </c:pt>
                <c:pt idx="2">
                  <c:v>74445</c:v>
                </c:pt>
                <c:pt idx="3">
                  <c:v>347336</c:v>
                </c:pt>
              </c:numCache>
            </c:numRef>
          </c:val>
        </c:ser>
        <c:ser>
          <c:idx val="5"/>
          <c:order val="5"/>
          <c:tx>
            <c:v>Hispanic or Latinx</c:v>
          </c:tx>
          <c:spPr>
            <a:solidFill>
              <a:srgbClr val="00773F"/>
            </a:solidFill>
            <a:ln w="6350">
              <a:solidFill>
                <a:srgbClr val="FFFFFF"/>
              </a:solidFill>
            </a:ln>
          </c:spPr>
          <c:dLbls>
            <c:dLbl>
              <c:idx val="0"/>
              <c:delete val="1"/>
            </c:dLbl>
            <c:dLbl>
              <c:idx val="1"/>
              <c:layout/>
              <c:tx>
                <c:rich>
                  <a:bodyPr/>
                  <a:lstStyle/>
                  <a:p>
                    <a:r>
                      <a:rPr lang="en-US"/>
                      <a:t>25%</a:t>
                    </a:r>
                  </a:p>
                </c:rich>
              </c:tx>
              <c:dLblPos val="ctr"/>
              <c:showVal val="1"/>
            </c:dLbl>
            <c:dLbl>
              <c:idx val="2"/>
              <c:layout/>
              <c:tx>
                <c:rich>
                  <a:bodyPr/>
                  <a:lstStyle/>
                  <a:p>
                    <a:r>
                      <a:rPr lang="en-US"/>
                      <a:t>24%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'POPEMP-03'!$A$4:$A$7</c:f>
              <c:strCache>
                <c:ptCount val="4"/>
                <c:pt idx="0">
                  <c:v>Geography</c:v>
                </c:pt>
                <c:pt idx="1">
                  <c:v>Saratoga</c:v>
                </c:pt>
                <c:pt idx="2">
                  <c:v>Santa Clara County</c:v>
                </c:pt>
                <c:pt idx="3">
                  <c:v>Bay Area</c:v>
                </c:pt>
              </c:strCache>
            </c:strRef>
          </c:cat>
          <c:val>
            <c:numRef>
              <c:f>'POPEMP-03'!$G$4:$G$7</c:f>
              <c:numCache>
                <c:formatCode>General</c:formatCode>
                <c:ptCount val="4"/>
                <c:pt idx="0">
                  <c:v>0</c:v>
                </c:pt>
                <c:pt idx="1">
                  <c:v>885</c:v>
                </c:pt>
                <c:pt idx="2">
                  <c:v>490978</c:v>
                </c:pt>
                <c:pt idx="3">
                  <c:v>1814366</c:v>
                </c:pt>
              </c:numCache>
            </c:numRef>
          </c:val>
        </c:ser>
        <c:overlap val="100"/>
        <c:axId val="50030001"/>
        <c:axId val="50030002"/>
      </c:barChart>
      <c:catAx>
        <c:axId val="500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30002"/>
        <c:crosses val="autoZero"/>
        <c:auto val="1"/>
        <c:lblAlgn val="ctr"/>
        <c:lblOffset val="100"/>
      </c:catAx>
      <c:valAx>
        <c:axId val="500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0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17</a:t>
                    </a:r>
                  </a:p>
                </c:rich>
              </c:tx>
              <c:showVal val="1"/>
            </c:dLbl>
            <c:dLbl>
              <c:idx val="1"/>
              <c:layout/>
              <c:tx>
                <c:rich>
                  <a:bodyPr/>
                  <a:lstStyle/>
                  <a:p>
                    <a:r>
                      <a:rPr lang="en-US"/>
                      <a:t>32</a:t>
                    </a:r>
                  </a:p>
                </c:rich>
              </c:tx>
              <c:showVal val="1"/>
            </c:dLbl>
            <c:dLbl>
              <c:idx val="2"/>
              <c:layout/>
              <c:tx>
                <c:rich>
                  <a:bodyPr/>
                  <a:lstStyle/>
                  <a:p>
                    <a:r>
                      <a:rPr lang="en-US"/>
                      <a:t>379</a:t>
                    </a:r>
                  </a:p>
                </c:rich>
              </c:tx>
              <c:showVal val="1"/>
            </c:dLbl>
            <c:dLbl>
              <c:idx val="3"/>
              <c:layout/>
              <c:tx>
                <c:rich>
                  <a:bodyPr/>
                  <a:lstStyle/>
                  <a:p>
                    <a:r>
                      <a:rPr lang="en-US"/>
                      <a:t>7,053</a:t>
                    </a:r>
                  </a:p>
                </c:rich>
              </c:tx>
              <c:showVal val="1"/>
            </c:dLbl>
            <c:dLbl>
              <c:idx val="4"/>
              <c:layout/>
              <c:tx>
                <c:rich>
                  <a:bodyPr/>
                  <a:lstStyle/>
                  <a:p>
                    <a:r>
                      <a:rPr lang="en-US"/>
                      <a:t>1,838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'HSG-05'!$B$4:$B$9</c:f>
              <c:numCache>
                <c:formatCode>General</c:formatCode>
                <c:ptCount val="6"/>
                <c:pt idx="0">
                  <c:v>0</c:v>
                </c:pt>
                <c:pt idx="1">
                  <c:v>17</c:v>
                </c:pt>
                <c:pt idx="2">
                  <c:v>32</c:v>
                </c:pt>
                <c:pt idx="3">
                  <c:v>379</c:v>
                </c:pt>
                <c:pt idx="4">
                  <c:v>7053</c:v>
                </c:pt>
                <c:pt idx="5">
                  <c:v>1838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128</a:t>
                    </a:r>
                  </a:p>
                </c:rich>
              </c:tx>
              <c:showVal val="1"/>
            </c:dLbl>
            <c:dLbl>
              <c:idx val="1"/>
              <c:layout/>
              <c:tx>
                <c:rich>
                  <a:bodyPr/>
                  <a:lstStyle/>
                  <a:p>
                    <a:r>
                      <a:rPr lang="en-US"/>
                      <a:t>236</a:t>
                    </a:r>
                  </a:p>
                </c:rich>
              </c:tx>
              <c:showVal val="1"/>
            </c:dLbl>
            <c:dLbl>
              <c:idx val="2"/>
              <c:layout/>
              <c:tx>
                <c:rich>
                  <a:bodyPr/>
                  <a:lstStyle/>
                  <a:p>
                    <a:r>
                      <a:rPr lang="en-US"/>
                      <a:t>279</a:t>
                    </a:r>
                  </a:p>
                </c:rich>
              </c:tx>
              <c:showVal val="1"/>
            </c:dLbl>
            <c:dLbl>
              <c:idx val="3"/>
              <c:layout/>
              <c:tx>
                <c:rich>
                  <a:bodyPr/>
                  <a:lstStyle/>
                  <a:p>
                    <a:r>
                      <a:rPr lang="en-US"/>
                      <a:t>903</a:t>
                    </a:r>
                  </a:p>
                </c:rich>
              </c:tx>
              <c:showVal val="1"/>
            </c:dLbl>
            <c:dLbl>
              <c:idx val="4"/>
              <c:layout/>
              <c:tx>
                <c:rich>
                  <a:bodyPr/>
                  <a:lstStyle/>
                  <a:p>
                    <a:r>
                      <a:rPr lang="en-US"/>
                      <a:t>148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'HSG-05'!$A$4:$A$9</c:f>
              <c:strCache>
                <c:ptCount val="6"/>
                <c:pt idx="0">
                  <c:v>Number of Bedrooms</c:v>
                </c:pt>
                <c:pt idx="1">
                  <c:v>0 Bedrooms</c:v>
                </c:pt>
                <c:pt idx="2">
                  <c:v>1 Bedrooms</c:v>
                </c:pt>
                <c:pt idx="3">
                  <c:v>2 Bedrooms</c:v>
                </c:pt>
                <c:pt idx="4">
                  <c:v>3-4 Bedrooms</c:v>
                </c:pt>
                <c:pt idx="5">
                  <c:v>5 Or More Bedrooms</c:v>
                </c:pt>
              </c:strCache>
            </c:strRef>
          </c:cat>
          <c:val>
            <c:numRef>
              <c:f>'HSG-05'!$C$4:$C$9</c:f>
              <c:numCache>
                <c:formatCode>General</c:formatCode>
                <c:ptCount val="6"/>
                <c:pt idx="0">
                  <c:v>0</c:v>
                </c:pt>
                <c:pt idx="1">
                  <c:v>128</c:v>
                </c:pt>
                <c:pt idx="2">
                  <c:v>236</c:v>
                </c:pt>
                <c:pt idx="3">
                  <c:v>279</c:v>
                </c:pt>
                <c:pt idx="4">
                  <c:v>903</c:v>
                </c:pt>
                <c:pt idx="5">
                  <c:v>148</c:v>
                </c:pt>
              </c:numCache>
            </c:numRef>
          </c:val>
        </c:ser>
        <c:axId val="50300001"/>
        <c:axId val="50300002"/>
      </c:barChart>
      <c:catAx>
        <c:axId val="503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00002"/>
        <c:crosses val="autoZero"/>
        <c:auto val="1"/>
        <c:lblAlgn val="ctr"/>
        <c:lblOffset val="100"/>
      </c:catAx>
      <c:valAx>
        <c:axId val="503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0" sourceLinked="0"/>
        <c:tickLblPos val="low"/>
        <c:txPr>
          <a:bodyPr/>
          <a:lstStyle/>
          <a:p>
            <a:pPr>
              <a:defRPr sz="1100" b="0" baseline="0">
                <a:solidFill>
                  <a:srgbClr val="000000"/>
                </a:solidFill>
                <a:latin typeface="Century Gothic"/>
              </a:defRPr>
            </a:pPr>
            <a:endParaRPr lang="en-US"/>
          </a:p>
        </c:txPr>
        <c:crossAx val="503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c:v>
          </c:tx>
          <c:spPr>
            <a:solidFill>
              <a:srgbClr val="1174A9"/>
            </a:solidFill>
            <a:ln w="6350">
              <a:solidFill>
                <a:srgbClr val="FFFFFF"/>
              </a:solidFill>
            </a:ln>
          </c:spPr>
          <c:dLbls>
            <c:dLbl>
              <c:idx val="0"/>
              <c:delete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'HSG-06'!$B$4:$B$6</c:f>
              <c:numCache>
                <c:formatCode>General</c:formatCode>
                <c:ptCount val="3"/>
                <c:pt idx="0">
                  <c:v>0</c:v>
                </c:pt>
                <c:pt idx="1">
                  <c:v>0</c:v>
                </c:pt>
                <c:pt idx="2">
                  <c:v>0</c:v>
                </c:pt>
              </c:numCache>
            </c:numRef>
          </c:val>
        </c:ser>
        <c:ser>
          <c:idx val="1"/>
          <c:order val="1"/>
          <c:tx>
            <c:v>Renter</c:v>
          </c:tx>
          <c:spPr>
            <a:solidFill>
              <a:srgbClr val="71A84F"/>
            </a:solidFill>
            <a:ln w="6350">
              <a:solidFill>
                <a:srgbClr val="FFFFFF"/>
              </a:solidFill>
            </a:ln>
          </c:spPr>
          <c:dLbls>
            <c:dLbl>
              <c:idx val="0"/>
              <c:layout/>
              <c:tx>
                <c:rich>
                  <a:bodyPr/>
                  <a:lstStyle/>
                  <a:p>
                    <a:r>
                      <a:rPr lang="en-US"/>
                      <a:t>4%</a:t>
                    </a:r>
                  </a:p>
                </c:rich>
              </c:tx>
              <c:showVal val="1"/>
            </c:dLbl>
            <c:dLbl>
              <c:idx val="1"/>
              <c:delete val="1"/>
            </c:dLbl>
            <c:txPr>
              <a:bodyPr rot="0" vert="horz"/>
              <a:lstStyle/>
              <a:p>
                <a:pPr>
                  <a:defRPr sz="1100" baseline="0">
                    <a:solidFill>
                      <a:srgbClr val="000000"/>
                    </a:solidFill>
                    <a:latin typeface="Century Gothic"/>
                  </a:defRPr>
                </a:pPr>
                <a:endParaRPr lang="en-US"/>
              </a:p>
            </c:txPr>
            <c:showVal val="1"/>
            <c:showLeaderLines val="1"/>
          </c:dLbls>
          <c:cat>
            <c:strRef>
              <c:f>'HSG-06'!$A$4:$A$6</c:f>
              <c:strCache>
                <c:ptCount val="3"/>
                <c:pt idx="0">
                  <c:v>Building Amenity</c:v>
                </c:pt>
                <c:pt idx="1">
                  <c:v>Kitchen</c:v>
                </c:pt>
                <c:pt idx="2">
                  <c:v>Plumbing</c:v>
                </c:pt>
              </c:strCache>
            </c:strRef>
          </c:cat>
          <c:val>
            <c:numRef>
              <c:f>'HSG-06'!$C$4:$C$6</c:f>
              <c:numCache>
                <c:formatCode>General</c:formatCode>
                <c:ptCount val="3"/>
                <c:pt idx="0">
                  <c:v>0</c:v>
                </c:pt>
                <c:pt idx="1">
                  <c:v>0.03659976387249114</c:v>
                </c:pt>
                <c:pt idx="2">
                  <c:v>0</c:v>
                </c:pt>
              </c:numCache>
            </c:numRef>
          </c:val>
        </c:ser>
        <c:axId val="50310001"/>
        <c:axId val="50310002"/>
      </c:barChart>
      <c:catAx>
        <c:axId val="503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10002"/>
        <c:crosses val="autoZero"/>
        <c:auto val="1"/>
        <c:lblAlgn val="ctr"/>
        <c:lblOffset val="100"/>
      </c:catAx>
      <c:valAx>
        <c:axId val="503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Units Lacking Amenity</a:t>
                </a:r>
              </a:p>
            </c:rich>
          </c:tx>
          <c:layout/>
        </c:title>
        <c:numFmt formatCode="0.0%" sourceLinked="0"/>
        <c:tickLblPos val="low"/>
        <c:txPr>
          <a:bodyPr/>
          <a:lstStyle/>
          <a:p>
            <a:pPr>
              <a:defRPr sz="1100" b="0" baseline="0">
                <a:solidFill>
                  <a:srgbClr val="000000"/>
                </a:solidFill>
                <a:latin typeface="Century Gothic"/>
              </a:defRPr>
            </a:pPr>
            <a:endParaRPr lang="en-US"/>
          </a:p>
        </c:txPr>
        <c:crossAx val="503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Units Valued Less than $250k</c:v>
          </c:tx>
          <c:spPr>
            <a:solidFill>
              <a:srgbClr val="1174A9"/>
            </a:solidFill>
            <a:ln w="6350">
              <a:solidFill>
                <a:srgbClr val="FFFFFF"/>
              </a:solidFill>
            </a:ln>
          </c:spPr>
          <c:dLbls>
            <c:dLbl>
              <c:idx val="0"/>
              <c:layout/>
              <c:tx>
                <c:rich>
                  <a:bodyPr/>
                  <a:lstStyle/>
                  <a:p>
                    <a:r>
                      <a:rPr lang="en-US"/>
                      <a:t>3%</a:t>
                    </a:r>
                  </a:p>
                </c:rich>
              </c:tx>
              <c:dLblPos val="ctr"/>
              <c:showVal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'HSG-07'!$B$4:$B$7</c:f>
              <c:numCache>
                <c:formatCode>General</c:formatCode>
                <c:ptCount val="4"/>
                <c:pt idx="0">
                  <c:v>0</c:v>
                </c:pt>
                <c:pt idx="1">
                  <c:v>0.02714883571198626</c:v>
                </c:pt>
                <c:pt idx="2">
                  <c:v>0.05361044571523518</c:v>
                </c:pt>
                <c:pt idx="3">
                  <c:v>0.0610187636059806</c:v>
                </c:pt>
              </c:numCache>
            </c:numRef>
          </c:val>
        </c:ser>
        <c:ser>
          <c:idx val="1"/>
          <c:order val="1"/>
          <c:tx>
            <c:v>Units Valued $250k-$500k</c:v>
          </c:tx>
          <c:spPr>
            <a:solidFill>
              <a:srgbClr val="71A84F"/>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'HSG-07'!$C$4:$C$7</c:f>
              <c:numCache>
                <c:formatCode>General</c:formatCode>
                <c:ptCount val="4"/>
                <c:pt idx="0">
                  <c:v>0</c:v>
                </c:pt>
                <c:pt idx="1">
                  <c:v>0.01813499302500268</c:v>
                </c:pt>
                <c:pt idx="2">
                  <c:v>0.06268536852162114</c:v>
                </c:pt>
                <c:pt idx="3">
                  <c:v>0.1626274923219024</c:v>
                </c:pt>
              </c:numCache>
            </c:numRef>
          </c:val>
        </c:ser>
        <c:ser>
          <c:idx val="2"/>
          <c:order val="2"/>
          <c:tx>
            <c:v>Units Valued $500k-$750k</c:v>
          </c:tx>
          <c:spPr>
            <a:solidFill>
              <a:srgbClr val="009192"/>
            </a:solidFill>
            <a:ln w="6350">
              <a:solidFill>
                <a:srgbClr val="FFFFFF"/>
              </a:solidFill>
            </a:ln>
          </c:spPr>
          <c:dLbls>
            <c:dLbl>
              <c:idx val="0"/>
              <c:layout/>
              <c:tx>
                <c:rich>
                  <a:bodyPr/>
                  <a:lstStyle/>
                  <a:p>
                    <a:r>
                      <a:rPr lang="en-US"/>
                      <a:t>2%</a:t>
                    </a:r>
                  </a:p>
                </c:rich>
              </c:tx>
              <c:dLblPos val="ctr"/>
              <c:showVal val="1"/>
            </c:dLbl>
            <c:dLbl>
              <c:idx val="1"/>
              <c:layout/>
              <c:tx>
                <c:rich>
                  <a:bodyPr/>
                  <a:lstStyle/>
                  <a:p>
                    <a:r>
                      <a:rPr lang="en-US"/>
                      <a:t>18%</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'HSG-07'!$D$4:$D$7</c:f>
              <c:numCache>
                <c:formatCode>General</c:formatCode>
                <c:ptCount val="4"/>
                <c:pt idx="0">
                  <c:v>0</c:v>
                </c:pt>
                <c:pt idx="1">
                  <c:v>0.01566691705118575</c:v>
                </c:pt>
                <c:pt idx="2">
                  <c:v>0.1780091663089683</c:v>
                </c:pt>
                <c:pt idx="3">
                  <c:v>0.2252592275882777</c:v>
                </c:pt>
              </c:numCache>
            </c:numRef>
          </c:val>
        </c:ser>
        <c:ser>
          <c:idx val="3"/>
          <c:order val="3"/>
          <c:tx>
            <c:v>Units Valued $750k-$1M</c:v>
          </c:tx>
          <c:spPr>
            <a:solidFill>
              <a:srgbClr val="FEB446"/>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22%</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'HSG-07'!$E$4:$E$7</c:f>
              <c:numCache>
                <c:formatCode>General</c:formatCode>
                <c:ptCount val="4"/>
                <c:pt idx="0">
                  <c:v>0</c:v>
                </c:pt>
                <c:pt idx="1">
                  <c:v>0.03519690953965018</c:v>
                </c:pt>
                <c:pt idx="2">
                  <c:v>0.2197532573628169</c:v>
                </c:pt>
                <c:pt idx="3">
                  <c:v>0.2008472833732061</c:v>
                </c:pt>
              </c:numCache>
            </c:numRef>
          </c:val>
        </c:ser>
        <c:ser>
          <c:idx val="4"/>
          <c:order val="4"/>
          <c:tx>
            <c:v>Units Valued $1M-$1.5M</c:v>
          </c:tx>
          <c:spPr>
            <a:solidFill>
              <a:srgbClr val="062F87"/>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23%</a:t>
                    </a:r>
                  </a:p>
                </c:rich>
              </c:tx>
              <c:dLblPos val="ctr"/>
              <c:showVal val="1"/>
            </c:dLbl>
            <c:dLbl>
              <c:idx val="2"/>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'HSG-07'!$F$4:$F$7</c:f>
              <c:numCache>
                <c:formatCode>General</c:formatCode>
                <c:ptCount val="4"/>
                <c:pt idx="0">
                  <c:v>0</c:v>
                </c:pt>
                <c:pt idx="1">
                  <c:v>0.08691919733877025</c:v>
                </c:pt>
                <c:pt idx="2">
                  <c:v>0.2284238656346492</c:v>
                </c:pt>
                <c:pt idx="3">
                  <c:v>0.1793349021348538</c:v>
                </c:pt>
              </c:numCache>
            </c:numRef>
          </c:val>
        </c:ser>
        <c:ser>
          <c:idx val="5"/>
          <c:order val="5"/>
          <c:tx>
            <c:v>Units Valued $1M-$2M</c:v>
          </c:tx>
          <c:spPr>
            <a:solidFill>
              <a:srgbClr val="00773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11%</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'HSG-07'!$G$4:$G$7</c:f>
              <c:numCache>
                <c:formatCode>General</c:formatCode>
                <c:ptCount val="4"/>
                <c:pt idx="0">
                  <c:v>0</c:v>
                </c:pt>
                <c:pt idx="1">
                  <c:v>0.1744822405837536</c:v>
                </c:pt>
                <c:pt idx="2">
                  <c:v>0.1112557289431052</c:v>
                </c:pt>
                <c:pt idx="3">
                  <c:v>0.07896446044433419</c:v>
                </c:pt>
              </c:numCache>
            </c:numRef>
          </c:val>
        </c:ser>
        <c:ser>
          <c:idx val="6"/>
          <c:order val="6"/>
          <c:tx>
            <c:v>Units Valued $2M+</c:v>
          </c:tx>
          <c:spPr>
            <a:solidFill>
              <a:srgbClr val="CD7820"/>
            </a:solidFill>
            <a:ln w="6350">
              <a:solidFill>
                <a:srgbClr val="FFFFFF"/>
              </a:solidFill>
            </a:ln>
          </c:spPr>
          <c:dLbls>
            <c:dLbl>
              <c:idx val="0"/>
              <c:layout/>
              <c:tx>
                <c:rich>
                  <a:bodyPr/>
                  <a:lstStyle/>
                  <a:p>
                    <a:r>
                      <a:rPr lang="en-US"/>
                      <a:t>64%</a:t>
                    </a:r>
                  </a:p>
                </c:rich>
              </c:tx>
              <c:dLblPos val="ctr"/>
              <c:showVal val="1"/>
            </c:dLbl>
            <c:dLbl>
              <c:idx val="1"/>
              <c:layout/>
              <c:tx>
                <c:rich>
                  <a:bodyPr/>
                  <a:lstStyle/>
                  <a:p>
                    <a:r>
                      <a:rPr lang="en-US"/>
                      <a:t>15%</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'HSG-07'!$A$4:$A$7</c:f>
              <c:strCache>
                <c:ptCount val="4"/>
                <c:pt idx="0">
                  <c:v>Geography</c:v>
                </c:pt>
                <c:pt idx="1">
                  <c:v>Saratoga</c:v>
                </c:pt>
                <c:pt idx="2">
                  <c:v>Santa Clara County</c:v>
                </c:pt>
                <c:pt idx="3">
                  <c:v>Bay Area</c:v>
                </c:pt>
              </c:strCache>
            </c:strRef>
          </c:cat>
          <c:val>
            <c:numRef>
              <c:f>'HSG-07'!$H$4:$H$7</c:f>
              <c:numCache>
                <c:formatCode>General</c:formatCode>
                <c:ptCount val="4"/>
                <c:pt idx="0">
                  <c:v>0</c:v>
                </c:pt>
                <c:pt idx="1">
                  <c:v>0.6424509067496512</c:v>
                </c:pt>
                <c:pt idx="2">
                  <c:v>0.1462621675136041</c:v>
                </c:pt>
                <c:pt idx="3">
                  <c:v>0.09194787053144511</c:v>
                </c:pt>
              </c:numCache>
            </c:numRef>
          </c:val>
        </c:ser>
        <c:axId val="50320001"/>
        <c:axId val="50320002"/>
      </c:barChart>
      <c:catAx>
        <c:axId val="503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20002"/>
        <c:crosses val="autoZero"/>
        <c:auto val="1"/>
        <c:lblAlgn val="ctr"/>
        <c:lblOffset val="100"/>
      </c:catAx>
      <c:valAx>
        <c:axId val="503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Owner Occupied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Bay Area</c:v>
          </c:tx>
          <c:spPr>
            <a:ln w="41275">
              <a:solidFill>
                <a:srgbClr val="1174A9"/>
              </a:solidFill>
            </a:ln>
          </c:spPr>
          <c:marker>
            <c:symbol val="circle"/>
            <c:size val="8"/>
            <c:spPr>
              <a:solidFill>
                <a:srgbClr val="FFFFFF"/>
              </a:solidFill>
              <a:ln>
                <a:solidFill>
                  <a:srgbClr val="1174A9"/>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'HSG-08'!$B$4:$B$24</c:f>
              <c:numCache>
                <c:formatCode>General</c:formatCode>
                <c:ptCount val="21"/>
                <c:pt idx="0">
                  <c:v>0</c:v>
                </c:pt>
                <c:pt idx="1">
                  <c:v>444501.161178802</c:v>
                </c:pt>
                <c:pt idx="2">
                  <c:v>476973.3641717674</c:v>
                </c:pt>
                <c:pt idx="3">
                  <c:v>509965.7777316187</c:v>
                </c:pt>
                <c:pt idx="4">
                  <c:v>606472.4304979456</c:v>
                </c:pt>
                <c:pt idx="5">
                  <c:v>698759.0248864384</c:v>
                </c:pt>
                <c:pt idx="6">
                  <c:v>692416.9971277675</c:v>
                </c:pt>
                <c:pt idx="7">
                  <c:v>660587.7255916911</c:v>
                </c:pt>
                <c:pt idx="8">
                  <c:v>559089.994744795</c:v>
                </c:pt>
                <c:pt idx="9">
                  <c:v>539523.4121630676</c:v>
                </c:pt>
                <c:pt idx="10">
                  <c:v>531581.0174485706</c:v>
                </c:pt>
                <c:pt idx="11">
                  <c:v>495380.3271213235</c:v>
                </c:pt>
                <c:pt idx="12">
                  <c:v>563856.8831420708</c:v>
                </c:pt>
                <c:pt idx="13">
                  <c:v>680667.7415428726</c:v>
                </c:pt>
                <c:pt idx="14">
                  <c:v>747762.7186595368</c:v>
                </c:pt>
                <c:pt idx="15">
                  <c:v>831074.474729246</c:v>
                </c:pt>
                <c:pt idx="16">
                  <c:v>864198.8370591007</c:v>
                </c:pt>
                <c:pt idx="17">
                  <c:v>962725.4543687325</c:v>
                </c:pt>
                <c:pt idx="18">
                  <c:v>1023382.238133111</c:v>
                </c:pt>
                <c:pt idx="19">
                  <c:v>1000106.585181312</c:v>
                </c:pt>
                <c:pt idx="20">
                  <c:v>1077232.745574046</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'HSG-08'!$C$4:$C$24</c:f>
              <c:numCache>
                <c:formatCode>General</c:formatCode>
                <c:ptCount val="21"/>
                <c:pt idx="0">
                  <c:v>0</c:v>
                </c:pt>
                <c:pt idx="1">
                  <c:v>481087</c:v>
                </c:pt>
                <c:pt idx="2">
                  <c:v>499273</c:v>
                </c:pt>
                <c:pt idx="3">
                  <c:v>510068</c:v>
                </c:pt>
                <c:pt idx="4">
                  <c:v>598802</c:v>
                </c:pt>
                <c:pt idx="5">
                  <c:v>692235</c:v>
                </c:pt>
                <c:pt idx="6">
                  <c:v>703145</c:v>
                </c:pt>
                <c:pt idx="7">
                  <c:v>683890</c:v>
                </c:pt>
                <c:pt idx="8">
                  <c:v>586279</c:v>
                </c:pt>
                <c:pt idx="9">
                  <c:v>610233</c:v>
                </c:pt>
                <c:pt idx="10">
                  <c:v>603238</c:v>
                </c:pt>
                <c:pt idx="11">
                  <c:v>573306</c:v>
                </c:pt>
                <c:pt idx="12">
                  <c:v>679293</c:v>
                </c:pt>
                <c:pt idx="13">
                  <c:v>782830</c:v>
                </c:pt>
                <c:pt idx="14">
                  <c:v>864333</c:v>
                </c:pt>
                <c:pt idx="15">
                  <c:v>914819</c:v>
                </c:pt>
                <c:pt idx="16">
                  <c:v>954083</c:v>
                </c:pt>
                <c:pt idx="17">
                  <c:v>1117296</c:v>
                </c:pt>
                <c:pt idx="18">
                  <c:v>1195773</c:v>
                </c:pt>
                <c:pt idx="19">
                  <c:v>1120773</c:v>
                </c:pt>
                <c:pt idx="20">
                  <c:v>1290977</c:v>
                </c:pt>
              </c:numCache>
            </c:numRef>
          </c:val>
        </c:ser>
        <c:ser>
          <c:idx val="2"/>
          <c:order val="2"/>
          <c:tx>
            <c:v>Saratoga</c:v>
          </c:tx>
          <c:spPr>
            <a:ln w="41275">
              <a:solidFill>
                <a:srgbClr val="009192"/>
              </a:solidFill>
            </a:ln>
          </c:spPr>
          <c:marker>
            <c:symbol val="circle"/>
            <c:size val="8"/>
            <c:spPr>
              <a:solidFill>
                <a:srgbClr val="FFFFFF"/>
              </a:solidFill>
              <a:ln>
                <a:solidFill>
                  <a:srgbClr val="009192"/>
                </a:solidFill>
              </a:ln>
            </c:spPr>
          </c:marker>
          <c:cat>
            <c:strRef>
              <c:f>'HSG-08'!$A$4:$A$24</c:f>
              <c:strCache>
                <c:ptCount val="21"/>
                <c:pt idx="0">
                  <c:v>Date</c:v>
                </c:pt>
                <c:pt idx="1">
                  <c:v>37256</c:v>
                </c:pt>
                <c:pt idx="2">
                  <c:v>37621</c:v>
                </c:pt>
                <c:pt idx="3">
                  <c:v>37986</c:v>
                </c:pt>
                <c:pt idx="4">
                  <c:v>38352</c:v>
                </c:pt>
                <c:pt idx="5">
                  <c:v>38717</c:v>
                </c:pt>
                <c:pt idx="6">
                  <c:v>39082</c:v>
                </c:pt>
                <c:pt idx="7">
                  <c:v>39447</c:v>
                </c:pt>
                <c:pt idx="8">
                  <c:v>39813</c:v>
                </c:pt>
                <c:pt idx="9">
                  <c:v>40178</c:v>
                </c:pt>
                <c:pt idx="10">
                  <c:v>40543</c:v>
                </c:pt>
                <c:pt idx="11">
                  <c:v>40908</c:v>
                </c:pt>
                <c:pt idx="12">
                  <c:v>41274</c:v>
                </c:pt>
                <c:pt idx="13">
                  <c:v>41639</c:v>
                </c:pt>
                <c:pt idx="14">
                  <c:v>42004</c:v>
                </c:pt>
                <c:pt idx="15">
                  <c:v>42369</c:v>
                </c:pt>
                <c:pt idx="16">
                  <c:v>42735</c:v>
                </c:pt>
                <c:pt idx="17">
                  <c:v>43100</c:v>
                </c:pt>
                <c:pt idx="18">
                  <c:v>43465</c:v>
                </c:pt>
                <c:pt idx="19">
                  <c:v>43830</c:v>
                </c:pt>
                <c:pt idx="20">
                  <c:v>44196</c:v>
                </c:pt>
              </c:strCache>
            </c:strRef>
          </c:cat>
          <c:val>
            <c:numRef>
              <c:f>'HSG-08'!$D$4:$D$24</c:f>
              <c:numCache>
                <c:formatCode>General</c:formatCode>
                <c:ptCount val="21"/>
                <c:pt idx="0">
                  <c:v>0</c:v>
                </c:pt>
                <c:pt idx="1">
                  <c:v>1093442</c:v>
                </c:pt>
                <c:pt idx="2">
                  <c:v>1117777</c:v>
                </c:pt>
                <c:pt idx="3">
                  <c:v>1108502</c:v>
                </c:pt>
                <c:pt idx="4">
                  <c:v>1251705</c:v>
                </c:pt>
                <c:pt idx="5">
                  <c:v>1370458</c:v>
                </c:pt>
                <c:pt idx="6">
                  <c:v>1370933</c:v>
                </c:pt>
                <c:pt idx="7">
                  <c:v>1355379</c:v>
                </c:pt>
                <c:pt idx="8">
                  <c:v>1238564</c:v>
                </c:pt>
                <c:pt idx="9">
                  <c:v>1332965</c:v>
                </c:pt>
                <c:pt idx="10">
                  <c:v>1357129</c:v>
                </c:pt>
                <c:pt idx="11">
                  <c:v>1332610</c:v>
                </c:pt>
                <c:pt idx="12">
                  <c:v>1592964</c:v>
                </c:pt>
                <c:pt idx="13">
                  <c:v>1743315</c:v>
                </c:pt>
                <c:pt idx="14">
                  <c:v>1956003</c:v>
                </c:pt>
                <c:pt idx="15">
                  <c:v>2139483</c:v>
                </c:pt>
                <c:pt idx="16">
                  <c:v>2171349</c:v>
                </c:pt>
                <c:pt idx="17">
                  <c:v>2449488</c:v>
                </c:pt>
                <c:pt idx="18">
                  <c:v>2689600</c:v>
                </c:pt>
                <c:pt idx="19">
                  <c:v>2550373</c:v>
                </c:pt>
                <c:pt idx="20">
                  <c:v>2996100</c:v>
                </c:pt>
              </c:numCache>
            </c:numRef>
          </c:val>
        </c:ser>
        <c:marker val="1"/>
        <c:axId val="50330001"/>
        <c:axId val="50330002"/>
      </c:lineChart>
      <c:dateAx>
        <c:axId val="50330001"/>
        <c:scaling>
          <c:orientation val="minMax"/>
        </c:scaling>
        <c:axPos val="b"/>
        <c:numFmt formatCode="yyyy" sourceLinked="0"/>
        <c:tickLblPos val="nextTo"/>
        <c:txPr>
          <a:bodyPr/>
          <a:lstStyle/>
          <a:p>
            <a:pPr>
              <a:defRPr sz="1100" b="0" baseline="0">
                <a:solidFill>
                  <a:srgbClr val="000000"/>
                </a:solidFill>
                <a:latin typeface="Century Gothic"/>
              </a:defRPr>
            </a:pPr>
            <a:endParaRPr lang="en-US"/>
          </a:p>
        </c:txPr>
        <c:crossAx val="50330002"/>
        <c:crosses val="autoZero"/>
        <c:auto val="1"/>
        <c:lblOffset val="100"/>
        <c:majorUnit val="12"/>
        <c:majorTimeUnit val="months"/>
      </c:dateAx>
      <c:valAx>
        <c:axId val="50330002"/>
        <c:scaling>
          <c:orientation val="minMax"/>
          <c:min val="100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Rent less than $500</c:v>
          </c:tx>
          <c:spPr>
            <a:solidFill>
              <a:srgbClr val="1174A9"/>
            </a:solidFill>
            <a:ln w="6350">
              <a:solidFill>
                <a:srgbClr val="FFFFFF"/>
              </a:solidFill>
            </a:ln>
          </c:spPr>
          <c:dLbls>
            <c:dLbl>
              <c:idx val="0"/>
              <c:layout/>
              <c:tx>
                <c:rich>
                  <a:bodyPr/>
                  <a:lstStyle/>
                  <a:p>
                    <a:r>
                      <a:rPr lang="en-US"/>
                      <a:t>19%</a:t>
                    </a:r>
                  </a:p>
                </c:rich>
              </c:tx>
              <c:dLblPos val="ctr"/>
              <c:showVal val="1"/>
            </c:dLbl>
            <c:dLbl>
              <c:idx val="1"/>
              <c:layout/>
              <c:tx>
                <c:rich>
                  <a:bodyPr/>
                  <a:lstStyle/>
                  <a:p>
                    <a:r>
                      <a:rPr lang="en-US"/>
                      <a:t>4%</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'HSG-09'!$B$4:$B$7</c:f>
              <c:numCache>
                <c:formatCode>General</c:formatCode>
                <c:ptCount val="4"/>
                <c:pt idx="0">
                  <c:v>0</c:v>
                </c:pt>
                <c:pt idx="1">
                  <c:v>0.1863313990973565</c:v>
                </c:pt>
                <c:pt idx="2">
                  <c:v>0.04124566762615285</c:v>
                </c:pt>
                <c:pt idx="3">
                  <c:v>0.06136735052780125</c:v>
                </c:pt>
              </c:numCache>
            </c:numRef>
          </c:val>
        </c:ser>
        <c:ser>
          <c:idx val="1"/>
          <c:order val="1"/>
          <c:tx>
            <c:v>Rent $500-$1000</c:v>
          </c:tx>
          <c:spPr>
            <a:solidFill>
              <a:srgbClr val="71A84F"/>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'HSG-09'!$C$4:$C$7</c:f>
              <c:numCache>
                <c:formatCode>General</c:formatCode>
                <c:ptCount val="4"/>
                <c:pt idx="0">
                  <c:v>0</c:v>
                </c:pt>
                <c:pt idx="1">
                  <c:v>0.0490006447453256</c:v>
                </c:pt>
                <c:pt idx="2">
                  <c:v>0.06117458732303354</c:v>
                </c:pt>
                <c:pt idx="3">
                  <c:v>0.1019143250535093</c:v>
                </c:pt>
              </c:numCache>
            </c:numRef>
          </c:val>
        </c:ser>
        <c:ser>
          <c:idx val="2"/>
          <c:order val="2"/>
          <c:tx>
            <c:v>Rent $1000-$1500</c:v>
          </c:tx>
          <c:spPr>
            <a:solidFill>
              <a:srgbClr val="009192"/>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'HSG-09'!$D$4:$D$7</c:f>
              <c:numCache>
                <c:formatCode>General</c:formatCode>
                <c:ptCount val="4"/>
                <c:pt idx="0">
                  <c:v>0</c:v>
                </c:pt>
                <c:pt idx="1">
                  <c:v>0.07543520309477757</c:v>
                </c:pt>
                <c:pt idx="2">
                  <c:v>0.1244713035305175</c:v>
                </c:pt>
                <c:pt idx="3">
                  <c:v>0.1889712915581825</c:v>
                </c:pt>
              </c:numCache>
            </c:numRef>
          </c:val>
        </c:ser>
        <c:ser>
          <c:idx val="3"/>
          <c:order val="3"/>
          <c:tx>
            <c:v>Rent $1500-$2000</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20%</a:t>
                    </a:r>
                  </a:p>
                </c:rich>
              </c:tx>
              <c:dLblPos val="ctr"/>
              <c:showVal val="1"/>
            </c:dLbl>
            <c:dLbl>
              <c:idx val="2"/>
              <c:layout/>
              <c:tx>
                <c:rich>
                  <a:bodyPr/>
                  <a:lstStyle/>
                  <a:p>
                    <a:r>
                      <a:rPr lang="en-US"/>
                      <a:t>23%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'HSG-09'!$E$4:$E$7</c:f>
              <c:numCache>
                <c:formatCode>General</c:formatCode>
                <c:ptCount val="4"/>
                <c:pt idx="0">
                  <c:v>0</c:v>
                </c:pt>
                <c:pt idx="1">
                  <c:v>0.07543520309477757</c:v>
                </c:pt>
                <c:pt idx="2">
                  <c:v>0.2043779004875756</c:v>
                </c:pt>
                <c:pt idx="3">
                  <c:v>0.2281087943998593</c:v>
                </c:pt>
              </c:numCache>
            </c:numRef>
          </c:val>
        </c:ser>
        <c:ser>
          <c:idx val="4"/>
          <c:order val="4"/>
          <c:tx>
            <c:v>Rent $2000-$2500</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'HSG-09'!$F$4:$F$7</c:f>
              <c:numCache>
                <c:formatCode>General</c:formatCode>
                <c:ptCount val="4"/>
                <c:pt idx="0">
                  <c:v>0</c:v>
                </c:pt>
                <c:pt idx="1">
                  <c:v>0.05609284332688588</c:v>
                </c:pt>
                <c:pt idx="2">
                  <c:v>0.2140229395523703</c:v>
                </c:pt>
                <c:pt idx="3">
                  <c:v>0.1730707695475193</c:v>
                </c:pt>
              </c:numCache>
            </c:numRef>
          </c:val>
        </c:ser>
        <c:ser>
          <c:idx val="5"/>
          <c:order val="5"/>
          <c:tx>
            <c:v>Rent $2500-$3000</c:v>
          </c:tx>
          <c:spPr>
            <a:solidFill>
              <a:srgbClr val="00773F"/>
            </a:solidFill>
            <a:ln w="6350">
              <a:solidFill>
                <a:srgbClr val="FFFFFF"/>
              </a:solidFill>
            </a:ln>
          </c:spPr>
          <c:dLbls>
            <c:dLbl>
              <c:idx val="0"/>
              <c:layout/>
              <c:tx>
                <c:rich>
                  <a:bodyPr/>
                  <a:lstStyle/>
                  <a:p>
                    <a:r>
                      <a:rPr lang="en-US"/>
                      <a:t>12%</a:t>
                    </a:r>
                  </a:p>
                </c:rich>
              </c:tx>
              <c:dLblPos val="ctr"/>
              <c:showVal val="1"/>
            </c:dLbl>
            <c:dLbl>
              <c:idx val="1"/>
              <c:layout/>
              <c:tx>
                <c:rich>
                  <a:bodyPr/>
                  <a:lstStyle/>
                  <a:p>
                    <a:r>
                      <a:rPr lang="en-US"/>
                      <a:t>17%</a:t>
                    </a:r>
                  </a:p>
                </c:rich>
              </c:tx>
              <c:dLblPos val="ctr"/>
              <c:showVal val="1"/>
            </c:dLbl>
            <c:dLbl>
              <c:idx val="2"/>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'HSG-09'!$G$4:$G$7</c:f>
              <c:numCache>
                <c:formatCode>General</c:formatCode>
                <c:ptCount val="4"/>
                <c:pt idx="0">
                  <c:v>0</c:v>
                </c:pt>
                <c:pt idx="1">
                  <c:v>0.1237911025145068</c:v>
                </c:pt>
                <c:pt idx="2">
                  <c:v>0.1697666392527757</c:v>
                </c:pt>
                <c:pt idx="3">
                  <c:v>0.1165237607072236</c:v>
                </c:pt>
              </c:numCache>
            </c:numRef>
          </c:val>
        </c:ser>
        <c:ser>
          <c:idx val="6"/>
          <c:order val="6"/>
          <c:tx>
            <c:v>Rent $3000 or more</c:v>
          </c:tx>
          <c:spPr>
            <a:solidFill>
              <a:srgbClr val="CD7820"/>
            </a:solidFill>
            <a:ln w="6350">
              <a:solidFill>
                <a:srgbClr val="FFFFFF"/>
              </a:solidFill>
            </a:ln>
          </c:spPr>
          <c:dLbls>
            <c:dLbl>
              <c:idx val="0"/>
              <c:layout/>
              <c:tx>
                <c:rich>
                  <a:bodyPr/>
                  <a:lstStyle/>
                  <a:p>
                    <a:r>
                      <a:rPr lang="en-US"/>
                      <a:t>43%</a:t>
                    </a:r>
                  </a:p>
                </c:rich>
              </c:tx>
              <c:dLblPos val="ctr"/>
              <c:showVal val="1"/>
            </c:dLbl>
            <c:dLbl>
              <c:idx val="1"/>
              <c:layout/>
              <c:tx>
                <c:rich>
                  <a:bodyPr/>
                  <a:lstStyle/>
                  <a:p>
                    <a:r>
                      <a:rPr lang="en-US"/>
                      <a:t>18%</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'HSG-09'!$A$4:$A$7</c:f>
              <c:strCache>
                <c:ptCount val="4"/>
                <c:pt idx="0">
                  <c:v>Geography</c:v>
                </c:pt>
                <c:pt idx="1">
                  <c:v>Saratoga</c:v>
                </c:pt>
                <c:pt idx="2">
                  <c:v>Santa Clara County</c:v>
                </c:pt>
                <c:pt idx="3">
                  <c:v>Bay Area</c:v>
                </c:pt>
              </c:strCache>
            </c:strRef>
          </c:cat>
          <c:val>
            <c:numRef>
              <c:f>'HSG-09'!$H$4:$H$7</c:f>
              <c:numCache>
                <c:formatCode>General</c:formatCode>
                <c:ptCount val="4"/>
                <c:pt idx="0">
                  <c:v>0</c:v>
                </c:pt>
                <c:pt idx="1">
                  <c:v>0.4339136041263701</c:v>
                </c:pt>
                <c:pt idx="2">
                  <c:v>0.1849409622275744</c:v>
                </c:pt>
                <c:pt idx="3">
                  <c:v>0.1300437082059047</c:v>
                </c:pt>
              </c:numCache>
            </c:numRef>
          </c:val>
        </c:ser>
        <c:axId val="50340001"/>
        <c:axId val="50340002"/>
      </c:barChart>
      <c:catAx>
        <c:axId val="503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40002"/>
        <c:crosses val="autoZero"/>
        <c:auto val="1"/>
        <c:lblAlgn val="ctr"/>
        <c:lblOffset val="100"/>
      </c:catAx>
      <c:valAx>
        <c:axId val="503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Rental Units</a:t>
                </a:r>
              </a:p>
            </c:rich>
          </c:tx>
          <c:layout/>
        </c:title>
        <c:numFmt formatCode="0.0%" sourceLinked="0"/>
        <c:tickLblPos val="low"/>
        <c:txPr>
          <a:bodyPr/>
          <a:lstStyle/>
          <a:p>
            <a:pPr>
              <a:defRPr sz="1100" b="0" baseline="0">
                <a:solidFill>
                  <a:srgbClr val="000000"/>
                </a:solidFill>
                <a:latin typeface="Century Gothic"/>
              </a:defRPr>
            </a:pPr>
            <a:endParaRPr lang="en-US"/>
          </a:p>
        </c:txPr>
        <c:crossAx val="503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v>Saratoga</c:v>
          </c:tx>
          <c:spPr>
            <a:ln w="41275">
              <a:solidFill>
                <a:srgbClr val="1174A9"/>
              </a:solidFill>
            </a:ln>
          </c:spPr>
          <c:marker>
            <c:symbol val="circle"/>
            <c:size val="8"/>
            <c:spPr>
              <a:solidFill>
                <a:srgbClr val="FFFFFF"/>
              </a:solidFill>
              <a:ln>
                <a:solidFill>
                  <a:srgbClr val="1174A9"/>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'HSG-10'!$B$4:$B$15</c:f>
              <c:numCache>
                <c:formatCode>General</c:formatCode>
                <c:ptCount val="12"/>
                <c:pt idx="0">
                  <c:v>0</c:v>
                </c:pt>
                <c:pt idx="1">
                  <c:v>1598</c:v>
                </c:pt>
                <c:pt idx="2">
                  <c:v>1679</c:v>
                </c:pt>
                <c:pt idx="3">
                  <c:v>1660</c:v>
                </c:pt>
                <c:pt idx="4">
                  <c:v>1972</c:v>
                </c:pt>
                <c:pt idx="5">
                  <c:v>1990</c:v>
                </c:pt>
                <c:pt idx="6">
                  <c:v>2001</c:v>
                </c:pt>
                <c:pt idx="7">
                  <c:v>2542</c:v>
                </c:pt>
                <c:pt idx="8">
                  <c:v>2299</c:v>
                </c:pt>
                <c:pt idx="9">
                  <c:v>2349</c:v>
                </c:pt>
                <c:pt idx="10">
                  <c:v>2527</c:v>
                </c:pt>
                <c:pt idx="11">
                  <c:v>2733</c:v>
                </c:pt>
              </c:numCache>
            </c:numRef>
          </c:val>
        </c:ser>
        <c:ser>
          <c:idx val="1"/>
          <c:order val="1"/>
          <c:tx>
            <c:v>Santa Clara County</c:v>
          </c:tx>
          <c:spPr>
            <a:ln w="41275">
              <a:solidFill>
                <a:srgbClr val="71A84F"/>
              </a:solidFill>
            </a:ln>
          </c:spPr>
          <c:marker>
            <c:symbol val="circle"/>
            <c:size val="8"/>
            <c:spPr>
              <a:solidFill>
                <a:srgbClr val="FFFFFF"/>
              </a:solidFill>
              <a:ln>
                <a:solidFill>
                  <a:srgbClr val="71A84F"/>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'HSG-10'!$C$4:$C$15</c:f>
              <c:numCache>
                <c:formatCode>General</c:formatCode>
                <c:ptCount val="12"/>
                <c:pt idx="0">
                  <c:v>0</c:v>
                </c:pt>
                <c:pt idx="1">
                  <c:v>1285.128120936681</c:v>
                </c:pt>
                <c:pt idx="2">
                  <c:v>1328.375201569385</c:v>
                </c:pt>
                <c:pt idx="3">
                  <c:v>1389.235759249779</c:v>
                </c:pt>
                <c:pt idx="4">
                  <c:v>1440.273299594488</c:v>
                </c:pt>
                <c:pt idx="5">
                  <c:v>1484.753742439552</c:v>
                </c:pt>
                <c:pt idx="6">
                  <c:v>1545.221037032981</c:v>
                </c:pt>
                <c:pt idx="7">
                  <c:v>1621.240315339527</c:v>
                </c:pt>
                <c:pt idx="8">
                  <c:v>1737.050543659361</c:v>
                </c:pt>
                <c:pt idx="9">
                  <c:v>1872.895698791016</c:v>
                </c:pt>
                <c:pt idx="10">
                  <c:v>2024.66852848315</c:v>
                </c:pt>
                <c:pt idx="11">
                  <c:v>2154.660506834106</c:v>
                </c:pt>
              </c:numCache>
            </c:numRef>
          </c:val>
        </c:ser>
        <c:ser>
          <c:idx val="2"/>
          <c:order val="2"/>
          <c:tx>
            <c:v>Bay Area</c:v>
          </c:tx>
          <c:spPr>
            <a:ln w="41275">
              <a:solidFill>
                <a:srgbClr val="009192"/>
              </a:solidFill>
            </a:ln>
          </c:spPr>
          <c:marker>
            <c:symbol val="circle"/>
            <c:size val="8"/>
            <c:spPr>
              <a:solidFill>
                <a:srgbClr val="FFFFFF"/>
              </a:solidFill>
              <a:ln>
                <a:solidFill>
                  <a:srgbClr val="009192"/>
                </a:solidFill>
              </a:ln>
            </c:spPr>
          </c:marker>
          <c:cat>
            <c:strRef>
              <c:f>'HSG-10'!$A$4:$A$15</c:f>
              <c:strCache>
                <c:ptCount val="12"/>
                <c:pt idx="0">
                  <c:v>Year</c:v>
                </c:pt>
                <c:pt idx="1">
                  <c:v>2009</c:v>
                </c:pt>
                <c:pt idx="2">
                  <c:v>2010</c:v>
                </c:pt>
                <c:pt idx="3">
                  <c:v>2011</c:v>
                </c:pt>
                <c:pt idx="4">
                  <c:v>2012</c:v>
                </c:pt>
                <c:pt idx="5">
                  <c:v>2013</c:v>
                </c:pt>
                <c:pt idx="6">
                  <c:v>2014</c:v>
                </c:pt>
                <c:pt idx="7">
                  <c:v>2015</c:v>
                </c:pt>
                <c:pt idx="8">
                  <c:v>2016</c:v>
                </c:pt>
                <c:pt idx="9">
                  <c:v>2017</c:v>
                </c:pt>
                <c:pt idx="10">
                  <c:v>2018</c:v>
                </c:pt>
                <c:pt idx="11">
                  <c:v>2019</c:v>
                </c:pt>
              </c:strCache>
            </c:strRef>
          </c:cat>
          <c:val>
            <c:numRef>
              <c:f>'HSG-10'!$D$4:$D$15</c:f>
              <c:numCache>
                <c:formatCode>General</c:formatCode>
                <c:ptCount val="12"/>
                <c:pt idx="0">
                  <c:v>0</c:v>
                </c:pt>
                <c:pt idx="1">
                  <c:v>1196.1741486225</c:v>
                </c:pt>
                <c:pt idx="2">
                  <c:v>1233.88281632497</c:v>
                </c:pt>
                <c:pt idx="3">
                  <c:v>1285.291538526059</c:v>
                </c:pt>
                <c:pt idx="4">
                  <c:v>1323.416061201085</c:v>
                </c:pt>
                <c:pt idx="5">
                  <c:v>1353.011356609144</c:v>
                </c:pt>
                <c:pt idx="6">
                  <c:v>1395.904663790094</c:v>
                </c:pt>
                <c:pt idx="7">
                  <c:v>1439.9756417657</c:v>
                </c:pt>
                <c:pt idx="8">
                  <c:v>1520.927052752406</c:v>
                </c:pt>
                <c:pt idx="9">
                  <c:v>1618.22563447877</c:v>
                </c:pt>
                <c:pt idx="10">
                  <c:v>1736.625106274137</c:v>
                </c:pt>
                <c:pt idx="11">
                  <c:v>1848.912043615333</c:v>
                </c:pt>
              </c:numCache>
            </c:numRef>
          </c:val>
        </c:ser>
        <c:marker val="1"/>
        <c:axId val="50350001"/>
        <c:axId val="50350002"/>
      </c:lineChart>
      <c:catAx>
        <c:axId val="50350001"/>
        <c:scaling>
          <c:orientation val="minMax"/>
        </c:scaling>
        <c:axPos val="b"/>
        <c:numFmt formatCode="0" sourceLinked="0"/>
        <c:tickLblPos val="nextTo"/>
        <c:txPr>
          <a:bodyPr/>
          <a:lstStyle/>
          <a:p>
            <a:pPr>
              <a:defRPr sz="1100" b="0" baseline="0">
                <a:solidFill>
                  <a:srgbClr val="000000"/>
                </a:solidFill>
                <a:latin typeface="Century Gothic"/>
              </a:defRPr>
            </a:pPr>
            <a:endParaRPr lang="en-US"/>
          </a:p>
        </c:txPr>
        <c:crossAx val="50350002"/>
        <c:crosses val="autoZero"/>
        <c:auto val="1"/>
        <c:lblAlgn val="ctr"/>
        <c:lblOffset val="100"/>
      </c:catAx>
      <c:valAx>
        <c:axId val="50350002"/>
        <c:scaling>
          <c:orientation val="minMax"/>
          <c:min val="1100.0"/>
        </c:scaling>
        <c:axPos val="l"/>
        <c:majorGridlines>
          <c:spPr>
            <a:ln w="6350">
              <a:prstDash val="dash"/>
            </a:ln>
          </c:spPr>
        </c:majorGridlines>
        <c:title>
          <c:tx>
            <c:rich>
              <a:bodyPr rot="-5400000" vert="horz"/>
              <a:lstStyle/>
              <a:p>
                <a:pPr>
                  <a:defRPr sz="1100" b="0" baseline="0">
                    <a:solidFill>
                      <a:srgbClr val="000000"/>
                    </a:solidFill>
                    <a:latin typeface="Century Gothic"/>
                  </a:defRPr>
                </a:pPr>
                <a:r>
                  <a:rPr lang="en-US" sz="1100" b="0" baseline="0">
                    <a:solidFill>
                      <a:srgbClr val="000000"/>
                    </a:solidFill>
                    <a:latin typeface="Century Gothic"/>
                  </a:rPr>
                  <a:t>Dollars</a:t>
                </a:r>
              </a:p>
            </c:rich>
          </c:tx>
          <c:layout/>
        </c:title>
        <c:numFmt formatCode="_($* #,##0_);_($* (#,##0);_($* &quot;-&quot;??_);_(@_)" sourceLinked="0"/>
        <c:tickLblPos val="nextTo"/>
        <c:txPr>
          <a:bodyPr/>
          <a:lstStyle/>
          <a:p>
            <a:pPr>
              <a:defRPr sz="1100" b="0" baseline="0">
                <a:solidFill>
                  <a:srgbClr val="000000"/>
                </a:solidFill>
                <a:latin typeface="Century Gothic"/>
              </a:defRPr>
            </a:pPr>
            <a:endParaRPr lang="en-US"/>
          </a:p>
        </c:txPr>
        <c:crossAx val="503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Units</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'HSG-11'!$A$5:$A$8</c:f>
              <c:strCache>
                <c:ptCount val="4"/>
                <c:pt idx="0">
                  <c:v>Low Income Permits</c:v>
                </c:pt>
                <c:pt idx="1">
                  <c:v>Above Moderate Income Permits</c:v>
                </c:pt>
                <c:pt idx="2">
                  <c:v>Moderate Income Permits</c:v>
                </c:pt>
                <c:pt idx="3">
                  <c:v>Very Low Income Permits</c:v>
                </c:pt>
              </c:strCache>
            </c:strRef>
          </c:cat>
          <c:val>
            <c:numRef>
              <c:f>'HSG-11'!$B$5:$B$8</c:f>
              <c:numCache>
                <c:formatCode>General</c:formatCode>
                <c:ptCount val="4"/>
                <c:pt idx="0">
                  <c:v>49</c:v>
                </c:pt>
                <c:pt idx="1">
                  <c:v>22</c:v>
                </c:pt>
                <c:pt idx="2">
                  <c:v>14</c:v>
                </c:pt>
                <c:pt idx="3">
                  <c:v>0</c:v>
                </c:pt>
              </c:numCache>
            </c:numRef>
          </c:val>
        </c:ser>
        <c:overlap val="100"/>
        <c:axId val="50360001"/>
        <c:axId val="50360002"/>
      </c:barChart>
      <c:catAx>
        <c:axId val="503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60002"/>
        <c:crosses val="autoZero"/>
        <c:auto val="1"/>
        <c:lblAlgn val="ctr"/>
        <c:lblOffset val="100"/>
      </c:catAx>
      <c:valAx>
        <c:axId val="503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Units</a:t>
                </a:r>
              </a:p>
            </c:rich>
          </c:tx>
          <c:layout/>
        </c:title>
        <c:numFmt formatCode="#,##0" sourceLinked="0"/>
        <c:tickLblPos val="low"/>
        <c:txPr>
          <a:bodyPr/>
          <a:lstStyle/>
          <a:p>
            <a:pPr>
              <a:defRPr sz="1100" b="0" baseline="0">
                <a:solidFill>
                  <a:srgbClr val="000000"/>
                </a:solidFill>
                <a:latin typeface="Century Gothic"/>
              </a:defRPr>
            </a:pPr>
            <a:endParaRPr lang="en-US"/>
          </a:p>
        </c:txPr>
        <c:crossAx val="50360001"/>
        <c:crosses val="autoZero"/>
        <c:crossBetween val="between"/>
      </c:valAx>
    </c:plotArea>
    <c:plotVisOnly val="1"/>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layout/>
              <c:tx>
                <c:rich>
                  <a:bodyPr/>
                  <a:lstStyle/>
                  <a:p>
                    <a:r>
                      <a:rPr lang="en-US"/>
                      <a:t>0%</a:t>
                    </a:r>
                  </a:p>
                </c:rich>
              </c:tx>
              <c:showVal val="1"/>
            </c:dLbl>
            <c:dLbl>
              <c:idx val="1"/>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'OVER-01'!$B$4:$B$6</c:f>
              <c:numCache>
                <c:formatCode>General</c:formatCode>
                <c:ptCount val="3"/>
                <c:pt idx="0">
                  <c:v>0</c:v>
                </c:pt>
                <c:pt idx="1">
                  <c:v>0.001502307114497264</c:v>
                </c:pt>
                <c:pt idx="2">
                  <c:v>0.005903187721369539</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0%</a:t>
                    </a:r>
                  </a:p>
                </c:rich>
              </c:tx>
              <c:showVal val="1"/>
            </c:dLbl>
            <c:dLbl>
              <c:idx val="1"/>
              <c:layout/>
              <c:tx>
                <c:rich>
                  <a:bodyPr/>
                  <a:lstStyle/>
                  <a:p>
                    <a:r>
                      <a:rPr lang="en-US"/>
                      <a:t>2%</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'OVER-01'!$A$4:$A$6</c:f>
              <c:strCache>
                <c:ptCount val="3"/>
                <c:pt idx="0">
                  <c:v>Tenure</c:v>
                </c:pt>
                <c:pt idx="1">
                  <c:v>Owner Occupied</c:v>
                </c:pt>
                <c:pt idx="2">
                  <c:v>Renter Occupied</c:v>
                </c:pt>
              </c:strCache>
            </c:strRef>
          </c:cat>
          <c:val>
            <c:numRef>
              <c:f>'OVER-01'!$C$4:$C$6</c:f>
              <c:numCache>
                <c:formatCode>General</c:formatCode>
                <c:ptCount val="3"/>
                <c:pt idx="0">
                  <c:v>0</c:v>
                </c:pt>
                <c:pt idx="1">
                  <c:v>0.00182423006760382</c:v>
                </c:pt>
                <c:pt idx="2">
                  <c:v>0.01889020070838253</c:v>
                </c:pt>
              </c:numCache>
            </c:numRef>
          </c:val>
        </c:ser>
        <c:axId val="50370001"/>
        <c:axId val="50370002"/>
      </c:barChart>
      <c:catAx>
        <c:axId val="503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70002"/>
        <c:crosses val="autoZero"/>
        <c:auto val="1"/>
        <c:lblAlgn val="ctr"/>
        <c:lblOffset val="100"/>
      </c:catAx>
      <c:valAx>
        <c:axId val="503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1.00 occupants per room or less</c:v>
          </c:tx>
          <c:spPr>
            <a:solidFill>
              <a:srgbClr val="1174A9"/>
            </a:solidFill>
            <a:ln w="6350">
              <a:solidFill>
                <a:srgbClr val="FFFFFF"/>
              </a:solidFill>
            </a:ln>
          </c:spPr>
          <c:dLbls>
            <c:dLbl>
              <c:idx val="0"/>
              <c:layout/>
              <c:tx>
                <c:rich>
                  <a:bodyPr/>
                  <a:lstStyle/>
                  <a:p>
                    <a:r>
                      <a:rPr lang="en-US"/>
                      <a:t>99%</a:t>
                    </a:r>
                  </a:p>
                </c:rich>
              </c:tx>
              <c:dLblPos val="ctr"/>
              <c:showVal val="1"/>
            </c:dLbl>
            <c:dLbl>
              <c:idx val="1"/>
              <c:layout/>
              <c:tx>
                <c:rich>
                  <a:bodyPr/>
                  <a:lstStyle/>
                  <a:p>
                    <a:r>
                      <a:rPr lang="en-US"/>
                      <a:t>92%</a:t>
                    </a:r>
                  </a:p>
                </c:rich>
              </c:tx>
              <c:dLblPos val="ctr"/>
              <c:showVal val="1"/>
            </c:dLbl>
            <c:dLbl>
              <c:idx val="2"/>
              <c:layout/>
              <c:tx>
                <c:rich>
                  <a:bodyPr/>
                  <a:lstStyle/>
                  <a:p>
                    <a:r>
                      <a:rPr lang="en-US"/>
                      <a:t>93%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Saratoga</c:v>
                </c:pt>
                <c:pt idx="2">
                  <c:v>Santa Clara County</c:v>
                </c:pt>
                <c:pt idx="3">
                  <c:v>Bay Area</c:v>
                </c:pt>
              </c:strCache>
            </c:strRef>
          </c:cat>
          <c:val>
            <c:numRef>
              <c:f>'OVER-02'!$B$4:$B$7</c:f>
              <c:numCache>
                <c:formatCode>General</c:formatCode>
                <c:ptCount val="4"/>
                <c:pt idx="0">
                  <c:v>0</c:v>
                </c:pt>
                <c:pt idx="1">
                  <c:v>10940</c:v>
                </c:pt>
                <c:pt idx="2">
                  <c:v>587993</c:v>
                </c:pt>
                <c:pt idx="3">
                  <c:v>2543056</c:v>
                </c:pt>
              </c:numCache>
            </c:numRef>
          </c:val>
        </c:ser>
        <c:ser>
          <c:idx val="1"/>
          <c:order val="1"/>
          <c:tx>
            <c:v>1.01 to 1.50 occupants per room</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Saratoga</c:v>
                </c:pt>
                <c:pt idx="2">
                  <c:v>Santa Clara County</c:v>
                </c:pt>
                <c:pt idx="3">
                  <c:v>Bay Area</c:v>
                </c:pt>
              </c:strCache>
            </c:strRef>
          </c:cat>
          <c:val>
            <c:numRef>
              <c:f>'OVER-02'!$C$4:$C$7</c:f>
              <c:numCache>
                <c:formatCode>General</c:formatCode>
                <c:ptCount val="4"/>
                <c:pt idx="0">
                  <c:v>0</c:v>
                </c:pt>
                <c:pt idx="1">
                  <c:v>24</c:v>
                </c:pt>
                <c:pt idx="2">
                  <c:v>33592</c:v>
                </c:pt>
                <c:pt idx="3">
                  <c:v>115696</c:v>
                </c:pt>
              </c:numCache>
            </c:numRef>
          </c:val>
        </c:ser>
        <c:ser>
          <c:idx val="2"/>
          <c:order val="2"/>
          <c:tx>
            <c:v>1.50 occupants per room or more</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'OVER-02'!$A$4:$A$7</c:f>
              <c:strCache>
                <c:ptCount val="4"/>
                <c:pt idx="0">
                  <c:v>Geography</c:v>
                </c:pt>
                <c:pt idx="1">
                  <c:v>Saratoga</c:v>
                </c:pt>
                <c:pt idx="2">
                  <c:v>Santa Clara County</c:v>
                </c:pt>
                <c:pt idx="3">
                  <c:v>Bay Area</c:v>
                </c:pt>
              </c:strCache>
            </c:strRef>
          </c:cat>
          <c:val>
            <c:numRef>
              <c:f>'OVER-02'!$D$4:$D$7</c:f>
              <c:numCache>
                <c:formatCode>General</c:formatCode>
                <c:ptCount val="4"/>
                <c:pt idx="0">
                  <c:v>0</c:v>
                </c:pt>
                <c:pt idx="1">
                  <c:v>49</c:v>
                </c:pt>
                <c:pt idx="2">
                  <c:v>18630</c:v>
                </c:pt>
                <c:pt idx="3">
                  <c:v>72682</c:v>
                </c:pt>
              </c:numCache>
            </c:numRef>
          </c:val>
        </c:ser>
        <c:overlap val="100"/>
        <c:axId val="50380001"/>
        <c:axId val="50380002"/>
      </c:barChart>
      <c:catAx>
        <c:axId val="503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80002"/>
        <c:crosses val="autoZero"/>
        <c:auto val="1"/>
        <c:lblAlgn val="ctr"/>
        <c:lblOffset val="100"/>
      </c:catAx>
      <c:valAx>
        <c:axId val="503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American Indian or Alaska Native (Hispanic and Non-Hispanic)</c:v>
          </c:tx>
          <c:spPr>
            <a:solidFill>
              <a:srgbClr val="1174A9"/>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'OVER-03'!$B$4:$B$5</c:f>
              <c:numCache>
                <c:formatCode>General</c:formatCode>
                <c:ptCount val="2"/>
                <c:pt idx="0">
                  <c:v>0</c:v>
                </c:pt>
                <c:pt idx="1">
                  <c:v>0</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1%</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'OVER-03'!$C$4:$C$5</c:f>
              <c:numCache>
                <c:formatCode>General</c:formatCode>
                <c:ptCount val="2"/>
                <c:pt idx="0">
                  <c:v>0</c:v>
                </c:pt>
                <c:pt idx="1">
                  <c:v>0.01345486111111111</c:v>
                </c:pt>
              </c:numCache>
            </c:numRef>
          </c:val>
        </c:ser>
        <c:ser>
          <c:idx val="2"/>
          <c:order val="2"/>
          <c:tx>
            <c:v>Black or African American (Hispanic and Non-Hispanic)</c:v>
          </c:tx>
          <c:spPr>
            <a:solidFill>
              <a:srgbClr val="009192"/>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'OVER-03'!$D$4:$D$5</c:f>
              <c:numCache>
                <c:formatCode>General</c:formatCode>
                <c:ptCount val="2"/>
                <c:pt idx="0">
                  <c:v>0</c:v>
                </c:pt>
                <c:pt idx="1">
                  <c:v>0</c:v>
                </c:pt>
              </c:numCache>
            </c:numRef>
          </c:val>
        </c:ser>
        <c:ser>
          <c:idx val="3"/>
          <c:order val="3"/>
          <c:tx>
            <c:v>Hispanic or Latinx</c:v>
          </c:tx>
          <c:spPr>
            <a:solidFill>
              <a:srgbClr val="FEB446"/>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'OVER-03'!$E$4:$E$5</c:f>
              <c:numCache>
                <c:formatCode>General</c:formatCode>
                <c:ptCount val="2"/>
                <c:pt idx="0">
                  <c:v>0</c:v>
                </c:pt>
                <c:pt idx="1">
                  <c:v>0</c:v>
                </c:pt>
              </c:numCache>
            </c:numRef>
          </c:val>
        </c:ser>
        <c:ser>
          <c:idx val="4"/>
          <c:order val="4"/>
          <c:tx>
            <c:v>Other Race or Multiple Races (Hispanic and Non-Hispanic)</c:v>
          </c:tx>
          <c:spPr>
            <a:solidFill>
              <a:srgbClr val="062F87"/>
            </a:solidFill>
            <a:ln w="6350">
              <a:solidFill>
                <a:srgbClr val="FFFFFF"/>
              </a:solidFill>
            </a:ln>
          </c:spPr>
          <c:dLbls>
            <c:dLbl>
              <c:idx val="0"/>
              <c:delete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'OVER-03'!$F$4:$F$5</c:f>
              <c:numCache>
                <c:formatCode>General</c:formatCode>
                <c:ptCount val="2"/>
                <c:pt idx="0">
                  <c:v>0</c:v>
                </c:pt>
                <c:pt idx="1">
                  <c:v>0</c:v>
                </c:pt>
              </c:numCache>
            </c:numRef>
          </c:val>
        </c:ser>
        <c:ser>
          <c:idx val="5"/>
          <c:order val="5"/>
          <c:tx>
            <c:v>White (Hispanic and Non-Hispanic)</c:v>
          </c:tx>
          <c:spPr>
            <a:solidFill>
              <a:srgbClr val="00773F"/>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'OVER-03'!$G$4:$G$5</c:f>
              <c:numCache>
                <c:formatCode>General</c:formatCode>
                <c:ptCount val="2"/>
                <c:pt idx="0">
                  <c:v>0</c:v>
                </c:pt>
                <c:pt idx="1">
                  <c:v>0.001820890581029631</c:v>
                </c:pt>
              </c:numCache>
            </c:numRef>
          </c:val>
        </c:ser>
        <c:ser>
          <c:idx val="6"/>
          <c:order val="6"/>
          <c:tx>
            <c:v>White, Non-Hispanic</c:v>
          </c:tx>
          <c:spPr>
            <a:solidFill>
              <a:srgbClr val="CD7820"/>
            </a:solidFill>
            <a:ln w="6350">
              <a:solidFill>
                <a:srgbClr val="FFFFFF"/>
              </a:solidFill>
            </a:ln>
          </c:spPr>
          <c:dLbls>
            <c:dLbl>
              <c:idx val="0"/>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'OVER-03'!$A$4:$A$5</c:f>
              <c:strCache>
                <c:ptCount val="2"/>
                <c:pt idx="0">
                  <c:v>Tenure</c:v>
                </c:pt>
                <c:pt idx="1">
                  <c:v>More than 1.0 Occupants per Room</c:v>
                </c:pt>
              </c:strCache>
            </c:strRef>
          </c:cat>
          <c:val>
            <c:numRef>
              <c:f>'OVER-03'!$H$4:$H$5</c:f>
              <c:numCache>
                <c:formatCode>General</c:formatCode>
                <c:ptCount val="2"/>
                <c:pt idx="0">
                  <c:v>0</c:v>
                </c:pt>
                <c:pt idx="1">
                  <c:v>0.001888412017167382</c:v>
                </c:pt>
              </c:numCache>
            </c:numRef>
          </c:val>
        </c:ser>
        <c:axId val="50390001"/>
        <c:axId val="50390002"/>
      </c:barChart>
      <c:catAx>
        <c:axId val="503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390002"/>
        <c:crosses val="autoZero"/>
        <c:auto val="1"/>
        <c:lblAlgn val="ctr"/>
        <c:lblOffset val="100"/>
      </c:catAx>
      <c:valAx>
        <c:axId val="5039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3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2000</c:v>
          </c:tx>
          <c:spPr>
            <a:solidFill>
              <a:srgbClr val="1174A9"/>
            </a:solidFill>
            <a:ln w="6350">
              <a:solidFill>
                <a:srgbClr val="FFFFFF"/>
              </a:solidFill>
            </a:ln>
          </c:spPr>
          <c:dLbls>
            <c:dLbl>
              <c:idx val="0"/>
              <c:layout/>
              <c:tx>
                <c:rich>
                  <a:bodyPr/>
                  <a:lstStyle/>
                  <a:p>
                    <a:r>
                      <a:rPr lang="en-US"/>
                      <a:t>1.6k</a:t>
                    </a:r>
                  </a:p>
                </c:rich>
              </c:tx>
              <c:showVal val="1"/>
            </c:dLbl>
            <c:dLbl>
              <c:idx val="1"/>
              <c:layout/>
              <c:tx>
                <c:rich>
                  <a:bodyPr/>
                  <a:lstStyle/>
                  <a:p>
                    <a:r>
                      <a:rPr lang="en-US"/>
                      <a:t>4.8k</a:t>
                    </a:r>
                  </a:p>
                </c:rich>
              </c:tx>
              <c:showVal val="1"/>
            </c:dLbl>
            <c:dLbl>
              <c:idx val="2"/>
              <c:layout/>
              <c:tx>
                <c:rich>
                  <a:bodyPr/>
                  <a:lstStyle/>
                  <a:p>
                    <a:r>
                      <a:rPr lang="en-US"/>
                      <a:t>2.6k</a:t>
                    </a:r>
                  </a:p>
                </c:rich>
              </c:tx>
              <c:showVal val="1"/>
            </c:dLbl>
            <c:dLbl>
              <c:idx val="3"/>
              <c:layout/>
              <c:tx>
                <c:rich>
                  <a:bodyPr/>
                  <a:lstStyle/>
                  <a:p>
                    <a:r>
                      <a:rPr lang="en-US"/>
                      <a:t>1.7k</a:t>
                    </a:r>
                  </a:p>
                </c:rich>
              </c:tx>
              <c:showVal val="1"/>
            </c:dLbl>
            <c:dLbl>
              <c:idx val="4"/>
              <c:layout/>
              <c:tx>
                <c:rich>
                  <a:bodyPr/>
                  <a:lstStyle/>
                  <a:p>
                    <a:r>
                      <a:rPr lang="en-US"/>
                      <a:t>5.4k</a:t>
                    </a:r>
                  </a:p>
                </c:rich>
              </c:tx>
              <c:showVal val="1"/>
            </c:dLbl>
            <c:dLbl>
              <c:idx val="5"/>
              <c:layout/>
              <c:tx>
                <c:rich>
                  <a:bodyPr/>
                  <a:lstStyle/>
                  <a:p>
                    <a:r>
                      <a:rPr lang="en-US"/>
                      <a:t>5.2k</a:t>
                    </a:r>
                  </a:p>
                </c:rich>
              </c:tx>
              <c:showVal val="1"/>
            </c:dLbl>
            <c:dLbl>
              <c:idx val="6"/>
              <c:layout/>
              <c:tx>
                <c:rich>
                  <a:bodyPr/>
                  <a:lstStyle/>
                  <a:p>
                    <a:r>
                      <a:rPr lang="en-US"/>
                      <a:t>3.7k</a:t>
                    </a:r>
                  </a:p>
                </c:rich>
              </c:tx>
              <c:showVal val="1"/>
            </c:dLbl>
            <c:dLbl>
              <c:idx val="7"/>
              <c:layout/>
              <c:tx>
                <c:rich>
                  <a:bodyPr/>
                  <a:lstStyle/>
                  <a:p>
                    <a:r>
                      <a:rPr lang="en-US"/>
                      <a:t>2.7k</a:t>
                    </a:r>
                  </a:p>
                </c:rich>
              </c:tx>
              <c:showVal val="1"/>
            </c:dLbl>
            <c:dLbl>
              <c:idx val="8"/>
              <c:layout/>
              <c:tx>
                <c:rich>
                  <a:bodyPr/>
                  <a:lstStyle/>
                  <a:p>
                    <a:r>
                      <a:rPr lang="en-US"/>
                      <a:t>1.7k</a:t>
                    </a:r>
                  </a:p>
                </c:rich>
              </c:tx>
              <c:showVal val="1"/>
            </c:dLbl>
            <c:dLbl>
              <c:idx val="9"/>
              <c:layout/>
              <c:tx>
                <c:rich>
                  <a:bodyPr/>
                  <a:lstStyle/>
                  <a:p>
                    <a:r>
                      <a:rPr lang="en-US"/>
                      <a:t>0.5k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'POPEMP-04'!$B$4:$B$14</c:f>
              <c:numCache>
                <c:formatCode>General</c:formatCode>
                <c:ptCount val="11"/>
                <c:pt idx="0">
                  <c:v>2000</c:v>
                </c:pt>
                <c:pt idx="1">
                  <c:v>1597</c:v>
                </c:pt>
                <c:pt idx="2">
                  <c:v>4780</c:v>
                </c:pt>
                <c:pt idx="3">
                  <c:v>2575</c:v>
                </c:pt>
                <c:pt idx="4">
                  <c:v>1724</c:v>
                </c:pt>
                <c:pt idx="5">
                  <c:v>5379</c:v>
                </c:pt>
                <c:pt idx="6">
                  <c:v>5234</c:v>
                </c:pt>
                <c:pt idx="7">
                  <c:v>3695</c:v>
                </c:pt>
                <c:pt idx="8">
                  <c:v>2729</c:v>
                </c:pt>
                <c:pt idx="9">
                  <c:v>1674</c:v>
                </c:pt>
                <c:pt idx="10">
                  <c:v>456</c:v>
                </c:pt>
              </c:numCache>
            </c:numRef>
          </c:val>
        </c:ser>
        <c:ser>
          <c:idx val="1"/>
          <c:order val="1"/>
          <c:tx>
            <c:v>2010</c:v>
          </c:tx>
          <c:spPr>
            <a:solidFill>
              <a:srgbClr val="71A84F"/>
            </a:solidFill>
            <a:ln w="6350">
              <a:solidFill>
                <a:srgbClr val="FFFFFF"/>
              </a:solidFill>
            </a:ln>
          </c:spPr>
          <c:dLbls>
            <c:dLbl>
              <c:idx val="0"/>
              <c:layout/>
              <c:tx>
                <c:rich>
                  <a:bodyPr/>
                  <a:lstStyle/>
                  <a:p>
                    <a:r>
                      <a:rPr lang="en-US"/>
                      <a:t>1.0k</a:t>
                    </a:r>
                  </a:p>
                </c:rich>
              </c:tx>
              <c:showVal val="1"/>
            </c:dLbl>
            <c:dLbl>
              <c:idx val="1"/>
              <c:layout/>
              <c:tx>
                <c:rich>
                  <a:bodyPr/>
                  <a:lstStyle/>
                  <a:p>
                    <a:r>
                      <a:rPr lang="en-US"/>
                      <a:t>4.5k</a:t>
                    </a:r>
                  </a:p>
                </c:rich>
              </c:tx>
              <c:showVal val="1"/>
            </c:dLbl>
            <c:dLbl>
              <c:idx val="2"/>
              <c:layout/>
              <c:tx>
                <c:rich>
                  <a:bodyPr/>
                  <a:lstStyle/>
                  <a:p>
                    <a:r>
                      <a:rPr lang="en-US"/>
                      <a:t>3.1k</a:t>
                    </a:r>
                  </a:p>
                </c:rich>
              </c:tx>
              <c:showVal val="1"/>
            </c:dLbl>
            <c:dLbl>
              <c:idx val="3"/>
              <c:layout/>
              <c:tx>
                <c:rich>
                  <a:bodyPr/>
                  <a:lstStyle/>
                  <a:p>
                    <a:r>
                      <a:rPr lang="en-US"/>
                      <a:t>1.3k</a:t>
                    </a:r>
                  </a:p>
                </c:rich>
              </c:tx>
              <c:showVal val="1"/>
            </c:dLbl>
            <c:dLbl>
              <c:idx val="4"/>
              <c:layout/>
              <c:tx>
                <c:rich>
                  <a:bodyPr/>
                  <a:lstStyle/>
                  <a:p>
                    <a:r>
                      <a:rPr lang="en-US"/>
                      <a:t>3.4k</a:t>
                    </a:r>
                  </a:p>
                </c:rich>
              </c:tx>
              <c:showVal val="1"/>
            </c:dLbl>
            <c:dLbl>
              <c:idx val="5"/>
              <c:layout/>
              <c:tx>
                <c:rich>
                  <a:bodyPr/>
                  <a:lstStyle/>
                  <a:p>
                    <a:r>
                      <a:rPr lang="en-US"/>
                      <a:t>6.3k</a:t>
                    </a:r>
                  </a:p>
                </c:rich>
              </c:tx>
              <c:showVal val="1"/>
            </c:dLbl>
            <c:dLbl>
              <c:idx val="6"/>
              <c:layout/>
              <c:tx>
                <c:rich>
                  <a:bodyPr/>
                  <a:lstStyle/>
                  <a:p>
                    <a:r>
                      <a:rPr lang="en-US"/>
                      <a:t>4.3k</a:t>
                    </a:r>
                  </a:p>
                </c:rich>
              </c:tx>
              <c:showVal val="1"/>
            </c:dLbl>
            <c:dLbl>
              <c:idx val="7"/>
              <c:layout/>
              <c:tx>
                <c:rich>
                  <a:bodyPr/>
                  <a:lstStyle/>
                  <a:p>
                    <a:r>
                      <a:rPr lang="en-US"/>
                      <a:t>3.1k</a:t>
                    </a:r>
                  </a:p>
                </c:rich>
              </c:tx>
              <c:showVal val="1"/>
            </c:dLbl>
            <c:dLbl>
              <c:idx val="8"/>
              <c:layout/>
              <c:tx>
                <c:rich>
                  <a:bodyPr/>
                  <a:lstStyle/>
                  <a:p>
                    <a:r>
                      <a:rPr lang="en-US"/>
                      <a:t>2.1k</a:t>
                    </a:r>
                  </a:p>
                </c:rich>
              </c:tx>
              <c:showVal val="1"/>
            </c:dLbl>
            <c:dLbl>
              <c:idx val="9"/>
              <c:layout/>
              <c:tx>
                <c:rich>
                  <a:bodyPr/>
                  <a:lstStyle/>
                  <a:p>
                    <a:r>
                      <a:rPr lang="en-US"/>
                      <a:t>0.9k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'POPEMP-04'!$C$4:$C$14</c:f>
              <c:numCache>
                <c:formatCode>General</c:formatCode>
                <c:ptCount val="11"/>
                <c:pt idx="0">
                  <c:v>2010</c:v>
                </c:pt>
                <c:pt idx="1">
                  <c:v>977</c:v>
                </c:pt>
                <c:pt idx="2">
                  <c:v>4509</c:v>
                </c:pt>
                <c:pt idx="3">
                  <c:v>3077</c:v>
                </c:pt>
                <c:pt idx="4">
                  <c:v>1258</c:v>
                </c:pt>
                <c:pt idx="5">
                  <c:v>3420</c:v>
                </c:pt>
                <c:pt idx="6">
                  <c:v>6298</c:v>
                </c:pt>
                <c:pt idx="7">
                  <c:v>4300</c:v>
                </c:pt>
                <c:pt idx="8">
                  <c:v>3064</c:v>
                </c:pt>
                <c:pt idx="9">
                  <c:v>2089</c:v>
                </c:pt>
                <c:pt idx="10">
                  <c:v>934</c:v>
                </c:pt>
              </c:numCache>
            </c:numRef>
          </c:val>
        </c:ser>
        <c:ser>
          <c:idx val="2"/>
          <c:order val="2"/>
          <c:tx>
            <c:v>2019</c:v>
          </c:tx>
          <c:spPr>
            <a:solidFill>
              <a:srgbClr val="009192"/>
            </a:solidFill>
            <a:ln w="6350">
              <a:solidFill>
                <a:srgbClr val="FFFFFF"/>
              </a:solidFill>
            </a:ln>
          </c:spPr>
          <c:dLbls>
            <c:dLbl>
              <c:idx val="0"/>
              <c:layout/>
              <c:tx>
                <c:rich>
                  <a:bodyPr/>
                  <a:lstStyle/>
                  <a:p>
                    <a:r>
                      <a:rPr lang="en-US"/>
                      <a:t>0.7k</a:t>
                    </a:r>
                  </a:p>
                </c:rich>
              </c:tx>
              <c:showVal val="1"/>
            </c:dLbl>
            <c:dLbl>
              <c:idx val="1"/>
              <c:layout/>
              <c:tx>
                <c:rich>
                  <a:bodyPr/>
                  <a:lstStyle/>
                  <a:p>
                    <a:r>
                      <a:rPr lang="en-US"/>
                      <a:t>3.9k</a:t>
                    </a:r>
                  </a:p>
                </c:rich>
              </c:tx>
              <c:showVal val="1"/>
            </c:dLbl>
            <c:dLbl>
              <c:idx val="2"/>
              <c:layout/>
              <c:tx>
                <c:rich>
                  <a:bodyPr/>
                  <a:lstStyle/>
                  <a:p>
                    <a:r>
                      <a:rPr lang="en-US"/>
                      <a:t>3.0k</a:t>
                    </a:r>
                  </a:p>
                </c:rich>
              </c:tx>
              <c:showVal val="1"/>
            </c:dLbl>
            <c:dLbl>
              <c:idx val="3"/>
              <c:layout/>
              <c:tx>
                <c:rich>
                  <a:bodyPr/>
                  <a:lstStyle/>
                  <a:p>
                    <a:r>
                      <a:rPr lang="en-US"/>
                      <a:t>1.9k</a:t>
                    </a:r>
                  </a:p>
                </c:rich>
              </c:tx>
              <c:showVal val="1"/>
            </c:dLbl>
            <c:dLbl>
              <c:idx val="4"/>
              <c:layout/>
              <c:tx>
                <c:rich>
                  <a:bodyPr/>
                  <a:lstStyle/>
                  <a:p>
                    <a:r>
                      <a:rPr lang="en-US"/>
                      <a:t>3.2k</a:t>
                    </a:r>
                  </a:p>
                </c:rich>
              </c:tx>
              <c:showVal val="1"/>
            </c:dLbl>
            <c:dLbl>
              <c:idx val="5"/>
              <c:layout/>
              <c:tx>
                <c:rich>
                  <a:bodyPr/>
                  <a:lstStyle/>
                  <a:p>
                    <a:r>
                      <a:rPr lang="en-US"/>
                      <a:t>5.6k</a:t>
                    </a:r>
                  </a:p>
                </c:rich>
              </c:tx>
              <c:showVal val="1"/>
            </c:dLbl>
            <c:dLbl>
              <c:idx val="6"/>
              <c:layout/>
              <c:tx>
                <c:rich>
                  <a:bodyPr/>
                  <a:lstStyle/>
                  <a:p>
                    <a:r>
                      <a:rPr lang="en-US"/>
                      <a:t>5.2k</a:t>
                    </a:r>
                  </a:p>
                </c:rich>
              </c:tx>
              <c:showVal val="1"/>
            </c:dLbl>
            <c:dLbl>
              <c:idx val="7"/>
              <c:layout/>
              <c:tx>
                <c:rich>
                  <a:bodyPr/>
                  <a:lstStyle/>
                  <a:p>
                    <a:r>
                      <a:rPr lang="en-US"/>
                      <a:t>3.4k</a:t>
                    </a:r>
                  </a:p>
                </c:rich>
              </c:tx>
              <c:showVal val="1"/>
            </c:dLbl>
            <c:dLbl>
              <c:idx val="8"/>
              <c:layout/>
              <c:tx>
                <c:rich>
                  <a:bodyPr/>
                  <a:lstStyle/>
                  <a:p>
                    <a:r>
                      <a:rPr lang="en-US"/>
                      <a:t>2.5k</a:t>
                    </a:r>
                  </a:p>
                </c:rich>
              </c:tx>
              <c:showVal val="1"/>
            </c:dLbl>
            <c:dLbl>
              <c:idx val="9"/>
              <c:layout/>
              <c:tx>
                <c:rich>
                  <a:bodyPr/>
                  <a:lstStyle/>
                  <a:p>
                    <a:r>
                      <a:rPr lang="en-US"/>
                      <a:t>1.2k</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'POPEMP-04'!$A$4:$A$14</c:f>
              <c:strCache>
                <c:ptCount val="11"/>
                <c:pt idx="0">
                  <c:v>Age Group</c:v>
                </c:pt>
                <c:pt idx="1">
                  <c:v>Age 0-4</c:v>
                </c:pt>
                <c:pt idx="2">
                  <c:v>Age 5-14</c:v>
                </c:pt>
                <c:pt idx="3">
                  <c:v>Age 15-24</c:v>
                </c:pt>
                <c:pt idx="4">
                  <c:v>Age 25-34</c:v>
                </c:pt>
                <c:pt idx="5">
                  <c:v>Age 35-44</c:v>
                </c:pt>
                <c:pt idx="6">
                  <c:v>Age 45-54</c:v>
                </c:pt>
                <c:pt idx="7">
                  <c:v>Age 55-64</c:v>
                </c:pt>
                <c:pt idx="8">
                  <c:v>Age 65-74</c:v>
                </c:pt>
                <c:pt idx="9">
                  <c:v>Age 75-84</c:v>
                </c:pt>
                <c:pt idx="10">
                  <c:v>Age 85+</c:v>
                </c:pt>
              </c:strCache>
            </c:strRef>
          </c:cat>
          <c:val>
            <c:numRef>
              <c:f>'POPEMP-04'!$D$4:$D$14</c:f>
              <c:numCache>
                <c:formatCode>General</c:formatCode>
                <c:ptCount val="11"/>
                <c:pt idx="0">
                  <c:v>2019</c:v>
                </c:pt>
                <c:pt idx="1">
                  <c:v>738</c:v>
                </c:pt>
                <c:pt idx="2">
                  <c:v>3911</c:v>
                </c:pt>
                <c:pt idx="3">
                  <c:v>3028</c:v>
                </c:pt>
                <c:pt idx="4">
                  <c:v>1923</c:v>
                </c:pt>
                <c:pt idx="5">
                  <c:v>3158</c:v>
                </c:pt>
                <c:pt idx="6">
                  <c:v>5597</c:v>
                </c:pt>
                <c:pt idx="7">
                  <c:v>5247</c:v>
                </c:pt>
                <c:pt idx="8">
                  <c:v>3398</c:v>
                </c:pt>
                <c:pt idx="9">
                  <c:v>2457</c:v>
                </c:pt>
                <c:pt idx="10">
                  <c:v>1240</c:v>
                </c:pt>
              </c:numCache>
            </c:numRef>
          </c:val>
        </c:ser>
        <c:axId val="50040001"/>
        <c:axId val="50040002"/>
      </c:barChart>
      <c:catAx>
        <c:axId val="500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40002"/>
        <c:crosses val="autoZero"/>
        <c:auto val="1"/>
        <c:lblAlgn val="ctr"/>
        <c:lblOffset val="100"/>
      </c:catAx>
      <c:valAx>
        <c:axId val="5004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0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1.0 to 1.5 Occupants per Room</c:v>
          </c:tx>
          <c:spPr>
            <a:solidFill>
              <a:srgbClr val="1174A9"/>
            </a:solidFill>
            <a:ln w="6350">
              <a:solidFill>
                <a:srgbClr val="FFFFFF"/>
              </a:solidFill>
            </a:ln>
          </c:spPr>
          <c:dLbls>
            <c:dLbl>
              <c:idx val="0"/>
              <c:delete val="1"/>
            </c:dLbl>
            <c:dLbl>
              <c:idx val="1"/>
              <c:delete val="1"/>
            </c:dLbl>
            <c:dLbl>
              <c:idx val="2"/>
              <c:layout/>
              <c:tx>
                <c:rich>
                  <a:bodyPr/>
                  <a:lstStyle/>
                  <a:p>
                    <a:r>
                      <a:rPr lang="en-US"/>
                      <a:t>2%</a:t>
                    </a:r>
                  </a:p>
                </c:rich>
              </c:tx>
              <c:showVal val="1"/>
            </c:dLbl>
            <c:dLbl>
              <c:idx val="3"/>
              <c:layout/>
              <c:tx>
                <c:rich>
                  <a:bodyPr/>
                  <a:lstStyle/>
                  <a:p>
                    <a:r>
                      <a:rPr lang="en-US"/>
                      <a:t>1%</a:t>
                    </a:r>
                  </a:p>
                </c:rich>
              </c:tx>
              <c:showVal val="1"/>
            </c:dLbl>
            <c:dLbl>
              <c:idx val="4"/>
              <c:layout/>
              <c:tx>
                <c:rich>
                  <a:bodyPr/>
                  <a:lstStyle/>
                  <a:p>
                    <a:r>
                      <a:rPr lang="en-US"/>
                      <a:t>0%</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'OVER-04'!$B$4:$B$9</c:f>
              <c:numCache>
                <c:formatCode>General</c:formatCode>
                <c:ptCount val="6"/>
                <c:pt idx="0">
                  <c:v>0</c:v>
                </c:pt>
                <c:pt idx="1">
                  <c:v>0</c:v>
                </c:pt>
                <c:pt idx="2">
                  <c:v>0</c:v>
                </c:pt>
                <c:pt idx="3">
                  <c:v>0.01570680628272251</c:v>
                </c:pt>
                <c:pt idx="4">
                  <c:v>0.007352941176470588</c:v>
                </c:pt>
                <c:pt idx="5">
                  <c:v>0.004369538077403246</c:v>
                </c:pt>
              </c:numCache>
            </c:numRef>
          </c:val>
        </c:ser>
        <c:ser>
          <c:idx val="1"/>
          <c:order val="1"/>
          <c:tx>
            <c:v>More than 1.5 Occupants per Room</c:v>
          </c:tx>
          <c:spPr>
            <a:solidFill>
              <a:srgbClr val="71A84F"/>
            </a:solidFill>
            <a:ln w="6350">
              <a:solidFill>
                <a:srgbClr val="FFFFFF"/>
              </a:solidFill>
            </a:ln>
          </c:spPr>
          <c:dLbls>
            <c:dLbl>
              <c:idx val="0"/>
              <c:layout/>
              <c:tx>
                <c:rich>
                  <a:bodyPr/>
                  <a:lstStyle/>
                  <a:p>
                    <a:r>
                      <a:rPr lang="en-US"/>
                      <a:t>3%</a:t>
                    </a:r>
                  </a:p>
                </c:rich>
              </c:tx>
              <c:showVal val="1"/>
            </c:dLbl>
            <c:dLbl>
              <c:idx val="1"/>
              <c:delete val="1"/>
            </c:dLbl>
            <c:dLbl>
              <c:idx val="2"/>
              <c:delete val="1"/>
            </c:dLbl>
            <c:dLbl>
              <c:idx val="3"/>
              <c:delete val="1"/>
            </c:dLbl>
            <c:dLbl>
              <c:idx val="4"/>
              <c:delete val="1"/>
            </c:dLbl>
            <c:txPr>
              <a:bodyPr rot="0" vert="horz"/>
              <a:lstStyle/>
              <a:p>
                <a:pPr>
                  <a:defRPr sz="1100" baseline="0">
                    <a:solidFill>
                      <a:srgbClr val="000000"/>
                    </a:solidFill>
                    <a:latin typeface="Century Gothic"/>
                  </a:defRPr>
                </a:pPr>
                <a:endParaRPr lang="en-US"/>
              </a:p>
            </c:txPr>
            <c:showVal val="1"/>
            <c:showLeaderLines val="1"/>
          </c:dLbls>
          <c:cat>
            <c:strRef>
              <c:f>'OVER-04'!$A$4:$A$9</c:f>
              <c:strCache>
                <c:ptCount val="6"/>
                <c:pt idx="0">
                  <c:v>Income Group</c:v>
                </c:pt>
                <c:pt idx="1">
                  <c:v>0%-30% of AMI</c:v>
                </c:pt>
                <c:pt idx="2">
                  <c:v>31%-50% of AMI</c:v>
                </c:pt>
                <c:pt idx="3">
                  <c:v>51%-80% of AMI</c:v>
                </c:pt>
                <c:pt idx="4">
                  <c:v>81%-100% of AMI</c:v>
                </c:pt>
                <c:pt idx="5">
                  <c:v>Greater than 100% of AMI</c:v>
                </c:pt>
              </c:strCache>
            </c:strRef>
          </c:cat>
          <c:val>
            <c:numRef>
              <c:f>'OVER-04'!$C$4:$C$9</c:f>
              <c:numCache>
                <c:formatCode>General</c:formatCode>
                <c:ptCount val="6"/>
                <c:pt idx="0">
                  <c:v>0</c:v>
                </c:pt>
                <c:pt idx="1">
                  <c:v>0.02717391304347826</c:v>
                </c:pt>
                <c:pt idx="2">
                  <c:v>0</c:v>
                </c:pt>
                <c:pt idx="3">
                  <c:v>0</c:v>
                </c:pt>
                <c:pt idx="4">
                  <c:v>0</c:v>
                </c:pt>
                <c:pt idx="5">
                  <c:v>0</c:v>
                </c:pt>
              </c:numCache>
            </c:numRef>
          </c:val>
        </c:ser>
        <c:axId val="50400001"/>
        <c:axId val="50400002"/>
      </c:barChart>
      <c:catAx>
        <c:axId val="504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00002"/>
        <c:crosses val="autoZero"/>
        <c:auto val="1"/>
        <c:lblAlgn val="ctr"/>
        <c:lblOffset val="100"/>
      </c:catAx>
      <c:valAx>
        <c:axId val="504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35%</a:t>
                    </a:r>
                  </a:p>
                </c:rich>
              </c:tx>
              <c:dLblPos val="ctr"/>
              <c:showVal val="1"/>
            </c:dLbl>
            <c:dLbl>
              <c:idx val="1"/>
              <c:layout/>
              <c:tx>
                <c:rich>
                  <a:bodyPr/>
                  <a:lstStyle/>
                  <a:p>
                    <a:r>
                      <a:rPr lang="en-US"/>
                      <a:t>23%</a:t>
                    </a:r>
                  </a:p>
                </c:rich>
              </c:tx>
              <c:dLblPos val="ctr"/>
              <c:showVal val="1"/>
            </c:dLbl>
            <c:dLbl>
              <c:idx val="2"/>
              <c:layout/>
              <c:tx>
                <c:rich>
                  <a:bodyPr/>
                  <a:lstStyle/>
                  <a:p>
                    <a:r>
                      <a:rPr lang="en-US"/>
                      <a:t>55%</a:t>
                    </a:r>
                  </a:p>
                </c:rich>
              </c:tx>
              <c:dLblPos val="ctr"/>
              <c:showVal val="1"/>
            </c:dLbl>
            <c:dLbl>
              <c:idx val="3"/>
              <c:layout/>
              <c:tx>
                <c:rich>
                  <a:bodyPr/>
                  <a:lstStyle/>
                  <a:p>
                    <a:r>
                      <a:rPr lang="en-US"/>
                      <a:t>62%</a:t>
                    </a:r>
                  </a:p>
                </c:rich>
              </c:tx>
              <c:dLblPos val="ctr"/>
              <c:showVal val="1"/>
            </c:dLbl>
            <c:dLbl>
              <c:idx val="4"/>
              <c:layout/>
              <c:tx>
                <c:rich>
                  <a:bodyPr/>
                  <a:lstStyle/>
                  <a:p>
                    <a:r>
                      <a:rPr lang="en-US"/>
                      <a:t>80%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'OVER-05'!$B$4:$B$9</c:f>
              <c:numCache>
                <c:formatCode>General</c:formatCode>
                <c:ptCount val="6"/>
                <c:pt idx="0">
                  <c:v>0</c:v>
                </c:pt>
                <c:pt idx="1">
                  <c:v>295</c:v>
                </c:pt>
                <c:pt idx="2">
                  <c:v>110</c:v>
                </c:pt>
                <c:pt idx="3">
                  <c:v>525</c:v>
                </c:pt>
                <c:pt idx="4">
                  <c:v>330</c:v>
                </c:pt>
                <c:pt idx="5">
                  <c:v>6445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17%</a:t>
                    </a:r>
                  </a:p>
                </c:rich>
              </c:tx>
              <c:dLblPos val="ctr"/>
              <c:showVal val="1"/>
            </c:dLbl>
            <c:dLbl>
              <c:idx val="1"/>
              <c:layout/>
              <c:tx>
                <c:rich>
                  <a:bodyPr/>
                  <a:lstStyle/>
                  <a:p>
                    <a:r>
                      <a:rPr lang="en-US"/>
                      <a:t>20%</a:t>
                    </a:r>
                  </a:p>
                </c:rich>
              </c:tx>
              <c:dLblPos val="ctr"/>
              <c:showVal val="1"/>
            </c:dLbl>
            <c:dLbl>
              <c:idx val="2"/>
              <c:layout/>
              <c:tx>
                <c:rich>
                  <a:bodyPr/>
                  <a:lstStyle/>
                  <a:p>
                    <a:r>
                      <a:rPr lang="en-US"/>
                      <a:t>13%</a:t>
                    </a:r>
                  </a:p>
                </c:rich>
              </c:tx>
              <c:dLblPos val="ctr"/>
              <c:showVal val="1"/>
            </c:dLbl>
            <c:dLbl>
              <c:idx val="3"/>
              <c:layout/>
              <c:tx>
                <c:rich>
                  <a:bodyPr/>
                  <a:lstStyle/>
                  <a:p>
                    <a:r>
                      <a:rPr lang="en-US"/>
                      <a:t>17%</a:t>
                    </a:r>
                  </a:p>
                </c:rich>
              </c:tx>
              <c:dLblPos val="ctr"/>
              <c:showVal val="1"/>
            </c:dLbl>
            <c:dLbl>
              <c:idx val="4"/>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'OVER-05'!$C$4:$C$9</c:f>
              <c:numCache>
                <c:formatCode>General</c:formatCode>
                <c:ptCount val="6"/>
                <c:pt idx="0">
                  <c:v>0</c:v>
                </c:pt>
                <c:pt idx="1">
                  <c:v>145</c:v>
                </c:pt>
                <c:pt idx="2">
                  <c:v>95</c:v>
                </c:pt>
                <c:pt idx="3">
                  <c:v>125</c:v>
                </c:pt>
                <c:pt idx="4">
                  <c:v>88</c:v>
                </c:pt>
                <c:pt idx="5">
                  <c:v>1204</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57%</a:t>
                    </a:r>
                  </a:p>
                </c:rich>
              </c:tx>
              <c:dLblPos val="ctr"/>
              <c:showVal val="1"/>
            </c:dLbl>
            <c:dLbl>
              <c:idx val="2"/>
              <c:layout/>
              <c:tx>
                <c:rich>
                  <a:bodyPr/>
                  <a:lstStyle/>
                  <a:p>
                    <a:r>
                      <a:rPr lang="en-US"/>
                      <a:t>32%</a:t>
                    </a:r>
                  </a:p>
                </c:rich>
              </c:tx>
              <c:dLblPos val="ctr"/>
              <c:showVal val="1"/>
            </c:dLbl>
            <c:dLbl>
              <c:idx val="3"/>
              <c:layout/>
              <c:tx>
                <c:rich>
                  <a:bodyPr/>
                  <a:lstStyle/>
                  <a:p>
                    <a:r>
                      <a:rPr lang="en-US"/>
                      <a:t>21%</a:t>
                    </a:r>
                  </a:p>
                </c:rich>
              </c:tx>
              <c:dLblPos val="ctr"/>
              <c:showVal val="1"/>
            </c:dLbl>
            <c:dLbl>
              <c:idx val="4"/>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'OVER-05'!$A$4:$A$9</c:f>
              <c:strCache>
                <c:ptCount val="6"/>
                <c:pt idx="0">
                  <c:v>Income Group</c:v>
                </c:pt>
                <c:pt idx="1">
                  <c:v>0%-30% of AMI</c:v>
                </c:pt>
                <c:pt idx="2">
                  <c:v>31%-50% of AMI</c:v>
                </c:pt>
                <c:pt idx="3">
                  <c:v>51%-80% of AMI</c:v>
                </c:pt>
                <c:pt idx="4">
                  <c:v>81%-100% of AMI</c:v>
                </c:pt>
                <c:pt idx="5">
                  <c:v>Greater than 100% of AMI</c:v>
                </c:pt>
              </c:strCache>
            </c:strRef>
          </c:cat>
          <c:val>
            <c:numRef>
              <c:f>'OVER-05'!$D$4:$D$9</c:f>
              <c:numCache>
                <c:formatCode>General</c:formatCode>
                <c:ptCount val="6"/>
                <c:pt idx="0">
                  <c:v>0</c:v>
                </c:pt>
                <c:pt idx="1">
                  <c:v>405</c:v>
                </c:pt>
                <c:pt idx="2">
                  <c:v>275</c:v>
                </c:pt>
                <c:pt idx="3">
                  <c:v>310</c:v>
                </c:pt>
                <c:pt idx="4">
                  <c:v>114</c:v>
                </c:pt>
                <c:pt idx="5">
                  <c:v>365</c:v>
                </c:pt>
              </c:numCache>
            </c:numRef>
          </c:val>
        </c:ser>
        <c:overlap val="100"/>
        <c:axId val="50410001"/>
        <c:axId val="50410002"/>
      </c:barChart>
      <c:catAx>
        <c:axId val="504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10002"/>
        <c:crosses val="autoZero"/>
        <c:auto val="1"/>
        <c:lblAlgn val="ctr"/>
        <c:lblOffset val="100"/>
      </c:catAx>
      <c:valAx>
        <c:axId val="5041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69%</a:t>
                    </a:r>
                  </a:p>
                </c:rich>
              </c:tx>
              <c:dLblPos val="ctr"/>
              <c:showVal val="1"/>
            </c:dLbl>
            <c:dLbl>
              <c:idx val="1"/>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'OVER-06'!$B$4:$B$6</c:f>
              <c:numCache>
                <c:formatCode>General</c:formatCode>
                <c:ptCount val="3"/>
                <c:pt idx="0">
                  <c:v>0</c:v>
                </c:pt>
                <c:pt idx="1">
                  <c:v>6453</c:v>
                </c:pt>
                <c:pt idx="2">
                  <c:v>1087</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'OVER-06'!$C$4:$C$6</c:f>
              <c:numCache>
                <c:formatCode>General</c:formatCode>
                <c:ptCount val="3"/>
                <c:pt idx="0">
                  <c:v>0</c:v>
                </c:pt>
                <c:pt idx="1">
                  <c:v>1396</c:v>
                </c:pt>
                <c:pt idx="2">
                  <c:v>252</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'OVER-06'!$D$4:$D$6</c:f>
              <c:numCache>
                <c:formatCode>General</c:formatCode>
                <c:ptCount val="3"/>
                <c:pt idx="0">
                  <c:v>0</c:v>
                </c:pt>
                <c:pt idx="1">
                  <c:v>1445</c:v>
                </c:pt>
                <c:pt idx="2">
                  <c:v>212</c:v>
                </c:pt>
              </c:numCache>
            </c:numRef>
          </c:val>
        </c:ser>
        <c:ser>
          <c:idx val="3"/>
          <c:order val="3"/>
          <c:tx>
            <c:v>Not Computed</c:v>
          </c:tx>
          <c:spPr>
            <a:solidFill>
              <a:srgbClr val="FEB446"/>
            </a:solidFill>
            <a:ln w="6350">
              <a:solidFill>
                <a:srgbClr val="FFFFFF"/>
              </a:solidFill>
            </a:ln>
          </c:spPr>
          <c:dLbls>
            <c:dLbl>
              <c:idx val="0"/>
              <c:delete val="1"/>
            </c:dLbl>
            <c:dLbl>
              <c:idx val="1"/>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'OVER-06'!$A$4:$A$6</c:f>
              <c:strCache>
                <c:ptCount val="3"/>
                <c:pt idx="0">
                  <c:v>Tenure</c:v>
                </c:pt>
                <c:pt idx="1">
                  <c:v>Owner Occupied</c:v>
                </c:pt>
                <c:pt idx="2">
                  <c:v>Renter Occupied</c:v>
                </c:pt>
              </c:strCache>
            </c:strRef>
          </c:cat>
          <c:val>
            <c:numRef>
              <c:f>'OVER-06'!$E$4:$E$6</c:f>
              <c:numCache>
                <c:formatCode>General</c:formatCode>
                <c:ptCount val="3"/>
                <c:pt idx="0">
                  <c:v>0</c:v>
                </c:pt>
                <c:pt idx="1">
                  <c:v>25</c:v>
                </c:pt>
                <c:pt idx="2">
                  <c:v>143</c:v>
                </c:pt>
              </c:numCache>
            </c:numRef>
          </c:val>
        </c:ser>
        <c:overlap val="100"/>
        <c:axId val="50420001"/>
        <c:axId val="50420002"/>
      </c:barChart>
      <c:catAx>
        <c:axId val="504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20002"/>
        <c:crosses val="autoZero"/>
        <c:auto val="1"/>
        <c:lblAlgn val="ctr"/>
        <c:lblOffset val="100"/>
      </c:catAx>
      <c:valAx>
        <c:axId val="504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68%</a:t>
                    </a:r>
                  </a:p>
                </c:rich>
              </c:tx>
              <c:dLblPos val="ctr"/>
              <c:showVal val="1"/>
            </c:dLbl>
            <c:dLbl>
              <c:idx val="1"/>
              <c:layout/>
              <c:tx>
                <c:rich>
                  <a:bodyPr/>
                  <a:lstStyle/>
                  <a:p>
                    <a:r>
                      <a:rPr lang="en-US"/>
                      <a:t>63%</a:t>
                    </a:r>
                  </a:p>
                </c:rich>
              </c:tx>
              <c:dLblPos val="ctr"/>
              <c:showVal val="1"/>
            </c:dLbl>
            <c:dLbl>
              <c:idx val="2"/>
              <c:layout/>
              <c:tx>
                <c:rich>
                  <a:bodyPr/>
                  <a:lstStyle/>
                  <a:p>
                    <a:r>
                      <a:rPr lang="en-US"/>
                      <a:t>62%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Saratoga</c:v>
                </c:pt>
                <c:pt idx="2">
                  <c:v>Santa Clara County</c:v>
                </c:pt>
                <c:pt idx="3">
                  <c:v>Bay Area</c:v>
                </c:pt>
              </c:strCache>
            </c:strRef>
          </c:cat>
          <c:val>
            <c:numRef>
              <c:f>'OVER-07'!$B$4:$B$7</c:f>
              <c:numCache>
                <c:formatCode>General</c:formatCode>
                <c:ptCount val="4"/>
                <c:pt idx="0">
                  <c:v>0</c:v>
                </c:pt>
                <c:pt idx="1">
                  <c:v>7540</c:v>
                </c:pt>
                <c:pt idx="2">
                  <c:v>402231</c:v>
                </c:pt>
                <c:pt idx="3">
                  <c:v>1684831</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19%</a:t>
                    </a:r>
                  </a:p>
                </c:rich>
              </c:tx>
              <c:dLblPos val="ctr"/>
              <c:showVal val="1"/>
            </c:dLbl>
            <c:dLbl>
              <c:idx val="2"/>
              <c:layout/>
              <c:tx>
                <c:rich>
                  <a:bodyPr/>
                  <a:lstStyle/>
                  <a:p>
                    <a:r>
                      <a:rPr lang="en-US"/>
                      <a:t>20%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Saratoga</c:v>
                </c:pt>
                <c:pt idx="2">
                  <c:v>Santa Clara County</c:v>
                </c:pt>
                <c:pt idx="3">
                  <c:v>Bay Area</c:v>
                </c:pt>
              </c:strCache>
            </c:strRef>
          </c:cat>
          <c:val>
            <c:numRef>
              <c:f>'OVER-07'!$C$4:$C$7</c:f>
              <c:numCache>
                <c:formatCode>General</c:formatCode>
                <c:ptCount val="4"/>
                <c:pt idx="0">
                  <c:v>0</c:v>
                </c:pt>
                <c:pt idx="1">
                  <c:v>1648</c:v>
                </c:pt>
                <c:pt idx="2">
                  <c:v>123961</c:v>
                </c:pt>
                <c:pt idx="3">
                  <c:v>539135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16%</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Saratoga</c:v>
                </c:pt>
                <c:pt idx="2">
                  <c:v>Santa Clara County</c:v>
                </c:pt>
                <c:pt idx="3">
                  <c:v>Bay Area</c:v>
                </c:pt>
              </c:strCache>
            </c:strRef>
          </c:cat>
          <c:val>
            <c:numRef>
              <c:f>'OVER-07'!$D$4:$D$7</c:f>
              <c:numCache>
                <c:formatCode>General</c:formatCode>
                <c:ptCount val="4"/>
                <c:pt idx="0">
                  <c:v>0</c:v>
                </c:pt>
                <c:pt idx="1">
                  <c:v>1657</c:v>
                </c:pt>
                <c:pt idx="2">
                  <c:v>101205</c:v>
                </c:pt>
                <c:pt idx="3">
                  <c:v>447802</c:v>
                </c:pt>
              </c:numCache>
            </c:numRef>
          </c:val>
        </c:ser>
        <c:ser>
          <c:idx val="3"/>
          <c:order val="3"/>
          <c:tx>
            <c:v>Not Computed</c:v>
          </c:tx>
          <c:spPr>
            <a:solidFill>
              <a:srgbClr val="FEB446"/>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'OVER-07'!$A$4:$A$7</c:f>
              <c:strCache>
                <c:ptCount val="4"/>
                <c:pt idx="0">
                  <c:v>Geography</c:v>
                </c:pt>
                <c:pt idx="1">
                  <c:v>Saratoga</c:v>
                </c:pt>
                <c:pt idx="2">
                  <c:v>Santa Clara County</c:v>
                </c:pt>
                <c:pt idx="3">
                  <c:v>Bay Area</c:v>
                </c:pt>
              </c:strCache>
            </c:strRef>
          </c:cat>
          <c:val>
            <c:numRef>
              <c:f>'OVER-07'!$E$4:$E$7</c:f>
              <c:numCache>
                <c:formatCode>General</c:formatCode>
                <c:ptCount val="4"/>
                <c:pt idx="0">
                  <c:v>0</c:v>
                </c:pt>
                <c:pt idx="1">
                  <c:v>168</c:v>
                </c:pt>
                <c:pt idx="2">
                  <c:v>12818</c:v>
                </c:pt>
                <c:pt idx="3">
                  <c:v>59666</c:v>
                </c:pt>
              </c:numCache>
            </c:numRef>
          </c:val>
        </c:ser>
        <c:overlap val="100"/>
        <c:axId val="50430001"/>
        <c:axId val="50430002"/>
      </c:barChart>
      <c:catAx>
        <c:axId val="504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30002"/>
        <c:crosses val="autoZero"/>
        <c:auto val="1"/>
        <c:lblAlgn val="ctr"/>
        <c:lblOffset val="100"/>
      </c:catAx>
      <c:valAx>
        <c:axId val="504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46%</a:t>
                    </a:r>
                  </a:p>
                </c:rich>
              </c:tx>
              <c:dLblPos val="ctr"/>
              <c:showVal val="1"/>
            </c:dLbl>
            <c:dLbl>
              <c:idx val="1"/>
              <c:layout/>
              <c:tx>
                <c:rich>
                  <a:bodyPr/>
                  <a:lstStyle/>
                  <a:p>
                    <a:r>
                      <a:rPr lang="en-US"/>
                      <a:t>70%</a:t>
                    </a:r>
                  </a:p>
                </c:rich>
              </c:tx>
              <c:dLblPos val="ctr"/>
              <c:showVal val="1"/>
            </c:dLbl>
            <c:dLbl>
              <c:idx val="2"/>
              <c:layout/>
              <c:tx>
                <c:rich>
                  <a:bodyPr/>
                  <a:lstStyle/>
                  <a:p>
                    <a:r>
                      <a:rPr lang="en-US"/>
                      <a:t>77%</a:t>
                    </a:r>
                  </a:p>
                </c:rich>
              </c:tx>
              <c:dLblPos val="ctr"/>
              <c:showVal val="1"/>
            </c:dLbl>
            <c:dLbl>
              <c:idx val="3"/>
              <c:layout/>
              <c:tx>
                <c:rich>
                  <a:bodyPr/>
                  <a:lstStyle/>
                  <a:p>
                    <a:r>
                      <a:rPr lang="en-US"/>
                      <a:t>71%</a:t>
                    </a:r>
                  </a:p>
                </c:rich>
              </c:tx>
              <c:dLblPos val="ctr"/>
              <c:showVal val="1"/>
            </c:dLbl>
            <c:dLbl>
              <c:idx val="4"/>
              <c:layout/>
              <c:tx>
                <c:rich>
                  <a:bodyPr/>
                  <a:lstStyle/>
                  <a:p>
                    <a:r>
                      <a:rPr lang="en-US"/>
                      <a:t>68%</a:t>
                    </a:r>
                  </a:p>
                </c:rich>
              </c:tx>
              <c:dLblPos val="ctr"/>
              <c:showVal val="1"/>
            </c:dLbl>
            <c:dLbl>
              <c:idx val="5"/>
              <c:layout/>
              <c:tx>
                <c:rich>
                  <a:bodyPr/>
                  <a:lstStyle/>
                  <a:p>
                    <a:r>
                      <a:rPr lang="en-US"/>
                      <a:t>68%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'OVER-08'!$B$4:$B$10</c:f>
              <c:numCache>
                <c:formatCode>General</c:formatCode>
                <c:ptCount val="7"/>
                <c:pt idx="0">
                  <c:v>0</c:v>
                </c:pt>
                <c:pt idx="1">
                  <c:v>30</c:v>
                </c:pt>
                <c:pt idx="2">
                  <c:v>3125</c:v>
                </c:pt>
                <c:pt idx="3">
                  <c:v>50</c:v>
                </c:pt>
                <c:pt idx="4">
                  <c:v>4120</c:v>
                </c:pt>
                <c:pt idx="5">
                  <c:v>160</c:v>
                </c:pt>
                <c:pt idx="6">
                  <c:v>220</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54%</a:t>
                    </a:r>
                  </a:p>
                </c:rich>
              </c:tx>
              <c:dLblPos val="ctr"/>
              <c:showVal val="1"/>
            </c:dLbl>
            <c:dLbl>
              <c:idx val="1"/>
              <c:layout/>
              <c:tx>
                <c:rich>
                  <a:bodyPr/>
                  <a:lstStyle/>
                  <a:p>
                    <a:r>
                      <a:rPr lang="en-US"/>
                      <a:t>17%</a:t>
                    </a:r>
                  </a:p>
                </c:rich>
              </c:tx>
              <c:dLblPos val="ctr"/>
              <c:showVal val="1"/>
            </c:dLbl>
            <c:dLbl>
              <c:idx val="2"/>
              <c:layout/>
              <c:tx>
                <c:rich>
                  <a:bodyPr/>
                  <a:lstStyle/>
                  <a:p>
                    <a:r>
                      <a:rPr lang="en-US"/>
                      <a:t>23%</a:t>
                    </a:r>
                  </a:p>
                </c:rich>
              </c:tx>
              <c:dLblPos val="ctr"/>
              <c:showVal val="1"/>
            </c:dLbl>
            <c:dLbl>
              <c:idx val="3"/>
              <c:layout/>
              <c:tx>
                <c:rich>
                  <a:bodyPr/>
                  <a:lstStyle/>
                  <a:p>
                    <a:r>
                      <a:rPr lang="en-US"/>
                      <a:t>13%</a:t>
                    </a:r>
                  </a:p>
                </c:rich>
              </c:tx>
              <c:dLblPos val="ctr"/>
              <c:showVal val="1"/>
            </c:dLbl>
            <c:dLbl>
              <c:idx val="4"/>
              <c:layout/>
              <c:tx>
                <c:rich>
                  <a:bodyPr/>
                  <a:lstStyle/>
                  <a:p>
                    <a:r>
                      <a:rPr lang="en-US"/>
                      <a:t>32%</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'OVER-08'!$C$4:$C$10</c:f>
              <c:numCache>
                <c:formatCode>General</c:formatCode>
                <c:ptCount val="7"/>
                <c:pt idx="0">
                  <c:v>0</c:v>
                </c:pt>
                <c:pt idx="1">
                  <c:v>35</c:v>
                </c:pt>
                <c:pt idx="2">
                  <c:v>745</c:v>
                </c:pt>
                <c:pt idx="3">
                  <c:v>15</c:v>
                </c:pt>
                <c:pt idx="4">
                  <c:v>740</c:v>
                </c:pt>
                <c:pt idx="5">
                  <c:v>75</c:v>
                </c:pt>
                <c:pt idx="6">
                  <c:v>45</c:v>
                </c:pt>
              </c:numCache>
            </c:numRef>
          </c:val>
        </c:ser>
        <c:ser>
          <c:idx val="2"/>
          <c:order val="2"/>
          <c:tx>
            <c:v>50%+ of Income Used for Housing</c:v>
          </c:tx>
          <c:spPr>
            <a:solidFill>
              <a:srgbClr val="009192"/>
            </a:solidFill>
            <a:ln w="6350">
              <a:solidFill>
                <a:srgbClr val="FFFFFF"/>
              </a:solidFill>
            </a:ln>
          </c:spPr>
          <c:dLbls>
            <c:dLbl>
              <c:idx val="0"/>
              <c:delete val="1"/>
            </c:dLbl>
            <c:dLbl>
              <c:idx val="1"/>
              <c:layout/>
              <c:tx>
                <c:rich>
                  <a:bodyPr/>
                  <a:lstStyle/>
                  <a:p>
                    <a:r>
                      <a:rPr lang="en-US"/>
                      <a:t>12%</a:t>
                    </a:r>
                  </a:p>
                </c:rich>
              </c:tx>
              <c:dLblPos val="ctr"/>
              <c:showVal val="1"/>
            </c:dLbl>
            <c:dLbl>
              <c:idx val="2"/>
              <c:delete val="1"/>
            </c:dLbl>
            <c:dLbl>
              <c:idx val="3"/>
              <c:layout/>
              <c:tx>
                <c:rich>
                  <a:bodyPr/>
                  <a:lstStyle/>
                  <a:p>
                    <a:r>
                      <a:rPr lang="en-US"/>
                      <a:t>15%</a:t>
                    </a:r>
                  </a:p>
                </c:rich>
              </c:tx>
              <c:dLblPos val="ctr"/>
              <c:showVal val="1"/>
            </c:dLbl>
            <c:dLbl>
              <c:idx val="4"/>
              <c:delete val="1"/>
            </c:dLbl>
            <c:dLbl>
              <c:idx val="5"/>
              <c:layout/>
              <c:tx>
                <c:rich>
                  <a:bodyPr/>
                  <a:lstStyle/>
                  <a:p>
                    <a:r>
                      <a:rPr lang="en-US"/>
                      <a:t>18%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'OVER-08'!$D$4:$D$10</c:f>
              <c:numCache>
                <c:formatCode>General</c:formatCode>
                <c:ptCount val="7"/>
                <c:pt idx="0">
                  <c:v>0</c:v>
                </c:pt>
                <c:pt idx="1">
                  <c:v>0</c:v>
                </c:pt>
                <c:pt idx="2">
                  <c:v>540</c:v>
                </c:pt>
                <c:pt idx="3">
                  <c:v>0</c:v>
                </c:pt>
                <c:pt idx="4">
                  <c:v>865</c:v>
                </c:pt>
                <c:pt idx="5">
                  <c:v>0</c:v>
                </c:pt>
                <c:pt idx="6">
                  <c:v>60</c:v>
                </c:pt>
              </c:numCache>
            </c:numRef>
          </c:val>
        </c:ser>
        <c:ser>
          <c:idx val="3"/>
          <c:order val="3"/>
          <c:tx>
            <c:v>Cost Burden Not computed</c:v>
          </c:tx>
          <c:spPr>
            <a:solidFill>
              <a:srgbClr val="FEB446"/>
            </a:solidFill>
            <a:ln w="6350">
              <a:solidFill>
                <a:srgbClr val="FFFFFF"/>
              </a:solidFill>
            </a:ln>
          </c:spPr>
          <c:dLbls>
            <c:dLbl>
              <c:idx val="0"/>
              <c:delete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'OVER-08'!$A$4:$A$10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'OVER-08'!$E$4:$E$10</c:f>
              <c:numCache>
                <c:formatCode>General</c:formatCode>
                <c:ptCount val="7"/>
                <c:pt idx="0">
                  <c:v>0</c:v>
                </c:pt>
                <c:pt idx="1">
                  <c:v>0</c:v>
                </c:pt>
                <c:pt idx="2">
                  <c:v>25</c:v>
                </c:pt>
                <c:pt idx="3">
                  <c:v>0</c:v>
                </c:pt>
                <c:pt idx="4">
                  <c:v>55</c:v>
                </c:pt>
                <c:pt idx="5">
                  <c:v>0</c:v>
                </c:pt>
                <c:pt idx="6">
                  <c:v>0</c:v>
                </c:pt>
              </c:numCache>
            </c:numRef>
          </c:val>
        </c:ser>
        <c:overlap val="100"/>
        <c:axId val="50440001"/>
        <c:axId val="50440002"/>
      </c:barChart>
      <c:catAx>
        <c:axId val="504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40002"/>
        <c:crosses val="autoZero"/>
        <c:auto val="1"/>
        <c:lblAlgn val="ctr"/>
        <c:lblOffset val="100"/>
      </c:catAx>
      <c:valAx>
        <c:axId val="504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71%</a:t>
                    </a:r>
                  </a:p>
                </c:rich>
              </c:tx>
              <c:dLblPos val="ctr"/>
              <c:showVal val="1"/>
            </c:dLbl>
            <c:dLbl>
              <c:idx val="1"/>
              <c:layout/>
              <c:tx>
                <c:rich>
                  <a:bodyPr/>
                  <a:lstStyle/>
                  <a:p>
                    <a:r>
                      <a:rPr lang="en-US"/>
                      <a:t>76%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'OVER-09'!$B$4:$B$6</c:f>
              <c:numCache>
                <c:formatCode>General</c:formatCode>
                <c:ptCount val="3"/>
                <c:pt idx="0">
                  <c:v>0</c:v>
                </c:pt>
                <c:pt idx="1">
                  <c:v>7100</c:v>
                </c:pt>
                <c:pt idx="2">
                  <c:v>605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'OVER-09'!$C$4:$C$6</c:f>
              <c:numCache>
                <c:formatCode>General</c:formatCode>
                <c:ptCount val="3"/>
                <c:pt idx="0">
                  <c:v>0</c:v>
                </c:pt>
                <c:pt idx="1">
                  <c:v>1564</c:v>
                </c:pt>
                <c:pt idx="2">
                  <c:v>93</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'OVER-09'!$A$4:$A$6</c:f>
              <c:strCache>
                <c:ptCount val="3"/>
                <c:pt idx="0">
                  <c:v>Household Size</c:v>
                </c:pt>
                <c:pt idx="1">
                  <c:v>All other household types</c:v>
                </c:pt>
                <c:pt idx="2">
                  <c:v>Large Family 5+ persons</c:v>
                </c:pt>
              </c:strCache>
            </c:strRef>
          </c:cat>
          <c:val>
            <c:numRef>
              <c:f>'OVER-09'!$D$4:$D$6</c:f>
              <c:numCache>
                <c:formatCode>General</c:formatCode>
                <c:ptCount val="3"/>
                <c:pt idx="0">
                  <c:v>0</c:v>
                </c:pt>
                <c:pt idx="1">
                  <c:v>1370</c:v>
                </c:pt>
                <c:pt idx="2">
                  <c:v>99</c:v>
                </c:pt>
              </c:numCache>
            </c:numRef>
          </c:val>
        </c:ser>
        <c:overlap val="100"/>
        <c:axId val="50450001"/>
        <c:axId val="50450002"/>
      </c:barChart>
      <c:catAx>
        <c:axId val="504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50002"/>
        <c:crosses val="autoZero"/>
        <c:auto val="1"/>
        <c:lblAlgn val="ctr"/>
        <c:lblOffset val="100"/>
      </c:catAx>
      <c:valAx>
        <c:axId val="504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2002</c:v>
          </c:tx>
          <c:spPr>
            <a:solidFill>
              <a:srgbClr val="1174A9"/>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'FARM-02'!$B$4:$B$6</c:f>
              <c:numCache>
                <c:formatCode>General</c:formatCode>
                <c:ptCount val="3"/>
                <c:pt idx="0">
                  <c:v>2002</c:v>
                </c:pt>
                <c:pt idx="1">
                  <c:v>1696</c:v>
                </c:pt>
                <c:pt idx="2">
                  <c:v>3760</c:v>
                </c:pt>
              </c:numCache>
            </c:numRef>
          </c:val>
        </c:ser>
        <c:ser>
          <c:idx val="1"/>
          <c:order val="1"/>
          <c:tx>
            <c:v>2007</c:v>
          </c:tx>
          <c:spPr>
            <a:solidFill>
              <a:srgbClr val="71A84F"/>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'FARM-02'!$C$4:$C$6</c:f>
              <c:numCache>
                <c:formatCode>General</c:formatCode>
                <c:ptCount val="3"/>
                <c:pt idx="0">
                  <c:v>2007</c:v>
                </c:pt>
                <c:pt idx="1">
                  <c:v>2842</c:v>
                </c:pt>
                <c:pt idx="2">
                  <c:v>2747</c:v>
                </c:pt>
              </c:numCache>
            </c:numRef>
          </c:val>
        </c:ser>
        <c:ser>
          <c:idx val="2"/>
          <c:order val="2"/>
          <c:tx>
            <c:v>2012</c:v>
          </c:tx>
          <c:spPr>
            <a:solidFill>
              <a:srgbClr val="009192"/>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'FARM-02'!$D$4:$D$6</c:f>
              <c:numCache>
                <c:formatCode>General</c:formatCode>
                <c:ptCount val="3"/>
                <c:pt idx="0">
                  <c:v>2012</c:v>
                </c:pt>
                <c:pt idx="1">
                  <c:v>2243</c:v>
                </c:pt>
                <c:pt idx="2">
                  <c:v>1994</c:v>
                </c:pt>
              </c:numCache>
            </c:numRef>
          </c:val>
        </c:ser>
        <c:ser>
          <c:idx val="3"/>
          <c:order val="3"/>
          <c:tx>
            <c:v>2017</c:v>
          </c:tx>
          <c:spPr>
            <a:solidFill>
              <a:srgbClr val="FEB446"/>
            </a:solidFill>
            <a:ln w="6350">
              <a:solidFill>
                <a:srgbClr val="FFFFFF"/>
              </a:solidFill>
            </a:ln>
          </c:spPr>
          <c:dLbls>
            <c:numFmt formatCode="#,##0" sourceLinked="0"/>
            <c:txPr>
              <a:bodyPr rot="0" vert="horz"/>
              <a:lstStyle/>
              <a:p>
                <a:pPr>
                  <a:defRPr sz="1100" baseline="0">
                    <a:solidFill>
                      <a:srgbClr val="FFFFFF"/>
                    </a:solidFill>
                    <a:latin typeface="Century Gothic"/>
                  </a:defRPr>
                </a:pPr>
                <a:endParaRPr lang="en-US"/>
              </a:p>
            </c:txPr>
            <c:dLblPos val="ctr"/>
            <c:showVal val="1"/>
            <c:showLeaderLines val="1"/>
          </c:dLbls>
          <c:cat>
            <c:strRef>
              <c:f>'FARM-02'!$A$4:$A$6</c:f>
              <c:strCache>
                <c:ptCount val="3"/>
                <c:pt idx="0">
                  <c:v>variable</c:v>
                </c:pt>
                <c:pt idx="1">
                  <c:v>Permanent</c:v>
                </c:pt>
                <c:pt idx="2">
                  <c:v>Seasonal</c:v>
                </c:pt>
              </c:strCache>
            </c:strRef>
          </c:cat>
          <c:val>
            <c:numRef>
              <c:f>'FARM-02'!$E$4:$E$6</c:f>
              <c:numCache>
                <c:formatCode>General</c:formatCode>
                <c:ptCount val="3"/>
                <c:pt idx="0">
                  <c:v>2017</c:v>
                </c:pt>
                <c:pt idx="1">
                  <c:v>2418</c:v>
                </c:pt>
                <c:pt idx="2">
                  <c:v>1757</c:v>
                </c:pt>
              </c:numCache>
            </c:numRef>
          </c:val>
        </c:ser>
        <c:axId val="50460001"/>
        <c:axId val="50460002"/>
      </c:barChart>
      <c:catAx>
        <c:axId val="504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60002"/>
        <c:crosses val="autoZero"/>
        <c:auto val="1"/>
        <c:lblAlgn val="ctr"/>
        <c:lblOffset val="100"/>
      </c:catAx>
      <c:valAx>
        <c:axId val="5046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Farm Workers</a:t>
                </a:r>
              </a:p>
            </c:rich>
          </c:tx>
          <c:layout/>
        </c:title>
        <c:numFmt formatCode="#,##0" sourceLinked="0"/>
        <c:tickLblPos val="low"/>
        <c:txPr>
          <a:bodyPr/>
          <a:lstStyle/>
          <a:p>
            <a:pPr>
              <a:defRPr sz="1100" b="0" baseline="0">
                <a:solidFill>
                  <a:srgbClr val="000000"/>
                </a:solidFill>
                <a:latin typeface="Century Gothic"/>
              </a:defRPr>
            </a:pPr>
            <a:endParaRPr lang="en-US"/>
          </a:p>
        </c:txPr>
        <c:crossAx val="504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1,226</a:t>
                    </a:r>
                  </a:p>
                </c:rich>
              </c:tx>
              <c:showVal val="1"/>
            </c:dLbl>
            <c:dLbl>
              <c:idx val="1"/>
              <c:layout/>
              <c:tx>
                <c:rich>
                  <a:bodyPr/>
                  <a:lstStyle/>
                  <a:p>
                    <a:r>
                      <a:rPr lang="en-US"/>
                      <a:t>3,696</a:t>
                    </a:r>
                  </a:p>
                </c:rich>
              </c:tx>
              <c:showVal val="1"/>
            </c:dLbl>
            <c:dLbl>
              <c:idx val="2"/>
              <c:layout/>
              <c:tx>
                <c:rich>
                  <a:bodyPr/>
                  <a:lstStyle/>
                  <a:p>
                    <a:r>
                      <a:rPr lang="en-US"/>
                      <a:t>2,256</a:t>
                    </a:r>
                  </a:p>
                </c:rich>
              </c:tx>
              <c:showVal val="1"/>
            </c:dLbl>
            <c:dLbl>
              <c:idx val="3"/>
              <c:layout/>
              <c:tx>
                <c:rich>
                  <a:bodyPr/>
                  <a:lstStyle/>
                  <a:p>
                    <a:r>
                      <a:rPr lang="en-US"/>
                      <a:t>1,507</a:t>
                    </a:r>
                  </a:p>
                </c:rich>
              </c:tx>
              <c:showVal val="1"/>
            </c:dLbl>
            <c:dLbl>
              <c:idx val="4"/>
              <c:layout/>
              <c:tx>
                <c:rich>
                  <a:bodyPr/>
                  <a:lstStyle/>
                  <a:p>
                    <a:r>
                      <a:rPr lang="en-US"/>
                      <a:t>634</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'LGFEM-01'!$B$4:$B$9</c:f>
              <c:numCache>
                <c:formatCode>General</c:formatCode>
                <c:ptCount val="6"/>
                <c:pt idx="0">
                  <c:v>0</c:v>
                </c:pt>
                <c:pt idx="1">
                  <c:v>1226</c:v>
                </c:pt>
                <c:pt idx="2">
                  <c:v>3696</c:v>
                </c:pt>
                <c:pt idx="3">
                  <c:v>2256</c:v>
                </c:pt>
                <c:pt idx="4">
                  <c:v>1507</c:v>
                </c:pt>
                <c:pt idx="5">
                  <c:v>634</c:v>
                </c:pt>
              </c:numCache>
            </c:numRef>
          </c:val>
        </c:ser>
        <c:ser>
          <c:idx val="1"/>
          <c:order val="1"/>
          <c:tx>
            <c:v>Renter Occupied</c:v>
          </c:tx>
          <c:spPr>
            <a:solidFill>
              <a:srgbClr val="71A84F"/>
            </a:solidFill>
            <a:ln w="6350">
              <a:solidFill>
                <a:srgbClr val="FFFFFF"/>
              </a:solidFill>
            </a:ln>
          </c:spPr>
          <c:dLbls>
            <c:dLbl>
              <c:idx val="0"/>
              <c:layout/>
              <c:tx>
                <c:rich>
                  <a:bodyPr/>
                  <a:lstStyle/>
                  <a:p>
                    <a:r>
                      <a:rPr lang="en-US"/>
                      <a:t>400</a:t>
                    </a:r>
                  </a:p>
                </c:rich>
              </c:tx>
              <c:showVal val="1"/>
            </c:dLbl>
            <c:dLbl>
              <c:idx val="1"/>
              <c:layout/>
              <c:tx>
                <c:rich>
                  <a:bodyPr/>
                  <a:lstStyle/>
                  <a:p>
                    <a:r>
                      <a:rPr lang="en-US"/>
                      <a:t>343</a:t>
                    </a:r>
                  </a:p>
                </c:rich>
              </c:tx>
              <c:showVal val="1"/>
            </c:dLbl>
            <c:dLbl>
              <c:idx val="2"/>
              <c:layout/>
              <c:tx>
                <c:rich>
                  <a:bodyPr/>
                  <a:lstStyle/>
                  <a:p>
                    <a:r>
                      <a:rPr lang="en-US"/>
                      <a:t>400</a:t>
                    </a:r>
                  </a:p>
                </c:rich>
              </c:tx>
              <c:showVal val="1"/>
            </c:dLbl>
            <c:dLbl>
              <c:idx val="3"/>
              <c:layout/>
              <c:tx>
                <c:rich>
                  <a:bodyPr/>
                  <a:lstStyle/>
                  <a:p>
                    <a:r>
                      <a:rPr lang="en-US"/>
                      <a:t>359</a:t>
                    </a:r>
                  </a:p>
                </c:rich>
              </c:tx>
              <c:showVal val="1"/>
            </c:dLbl>
            <c:dLbl>
              <c:idx val="4"/>
              <c:layout/>
              <c:tx>
                <c:rich>
                  <a:bodyPr/>
                  <a:lstStyle/>
                  <a:p>
                    <a:r>
                      <a:rPr lang="en-US"/>
                      <a:t>192</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'LGFEM-01'!$A$4:$A$9</c:f>
              <c:strCache>
                <c:ptCount val="6"/>
                <c:pt idx="0">
                  <c:v>Group</c:v>
                </c:pt>
                <c:pt idx="1">
                  <c:v> 1 Person Household</c:v>
                </c:pt>
                <c:pt idx="2">
                  <c:v> 2 Person Household</c:v>
                </c:pt>
                <c:pt idx="3">
                  <c:v> 3 Person Household</c:v>
                </c:pt>
                <c:pt idx="4">
                  <c:v> 4 Person Household</c:v>
                </c:pt>
                <c:pt idx="5">
                  <c:v> 5 Or More Person Household</c:v>
                </c:pt>
              </c:strCache>
            </c:strRef>
          </c:cat>
          <c:val>
            <c:numRef>
              <c:f>'LGFEM-01'!$C$4:$C$9</c:f>
              <c:numCache>
                <c:formatCode>General</c:formatCode>
                <c:ptCount val="6"/>
                <c:pt idx="0">
                  <c:v>0</c:v>
                </c:pt>
                <c:pt idx="1">
                  <c:v>400</c:v>
                </c:pt>
                <c:pt idx="2">
                  <c:v>343</c:v>
                </c:pt>
                <c:pt idx="3">
                  <c:v>400</c:v>
                </c:pt>
                <c:pt idx="4">
                  <c:v>359</c:v>
                </c:pt>
                <c:pt idx="5">
                  <c:v>192</c:v>
                </c:pt>
              </c:numCache>
            </c:numRef>
          </c:val>
        </c:ser>
        <c:axId val="50470001"/>
        <c:axId val="50470002"/>
      </c:barChart>
      <c:catAx>
        <c:axId val="504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70002"/>
        <c:crosses val="autoZero"/>
        <c:auto val="1"/>
        <c:lblAlgn val="ctr"/>
        <c:lblOffset val="100"/>
      </c:catAx>
      <c:valAx>
        <c:axId val="5047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4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1-Person Household</c:v>
          </c:tx>
          <c:spPr>
            <a:solidFill>
              <a:srgbClr val="1174A9"/>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20%</a:t>
                    </a:r>
                  </a:p>
                </c:rich>
              </c:tx>
              <c:dLblPos val="ctr"/>
              <c:showVal val="1"/>
            </c:dLbl>
            <c:dLbl>
              <c:idx val="2"/>
              <c:layout/>
              <c:tx>
                <c:rich>
                  <a:bodyPr/>
                  <a:lstStyle/>
                  <a:p>
                    <a:r>
                      <a:rPr lang="en-US"/>
                      <a:t>25%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Saratoga</c:v>
                </c:pt>
                <c:pt idx="2">
                  <c:v>Santa Clara County</c:v>
                </c:pt>
                <c:pt idx="3">
                  <c:v>Bay Area</c:v>
                </c:pt>
              </c:strCache>
            </c:strRef>
          </c:cat>
          <c:val>
            <c:numRef>
              <c:f>'LGFEM-02'!$B$4:$B$7</c:f>
              <c:numCache>
                <c:formatCode>General</c:formatCode>
                <c:ptCount val="4"/>
                <c:pt idx="0">
                  <c:v>0</c:v>
                </c:pt>
                <c:pt idx="1">
                  <c:v>1626</c:v>
                </c:pt>
                <c:pt idx="2">
                  <c:v>130090</c:v>
                </c:pt>
                <c:pt idx="3">
                  <c:v>674587</c:v>
                </c:pt>
              </c:numCache>
            </c:numRef>
          </c:val>
        </c:ser>
        <c:ser>
          <c:idx val="1"/>
          <c:order val="1"/>
          <c:tx>
            <c:v>2-Person Household</c:v>
          </c:tx>
          <c:spPr>
            <a:solidFill>
              <a:srgbClr val="71A84F"/>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31%</a:t>
                    </a:r>
                  </a:p>
                </c:rich>
              </c:tx>
              <c:dLblPos val="ctr"/>
              <c:showVal val="1"/>
            </c:dLbl>
            <c:dLbl>
              <c:idx val="2"/>
              <c:layout/>
              <c:tx>
                <c:rich>
                  <a:bodyPr/>
                  <a:lstStyle/>
                  <a:p>
                    <a:r>
                      <a:rPr lang="en-US"/>
                      <a:t>32%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Saratoga</c:v>
                </c:pt>
                <c:pt idx="2">
                  <c:v>Santa Clara County</c:v>
                </c:pt>
                <c:pt idx="3">
                  <c:v>Bay Area</c:v>
                </c:pt>
              </c:strCache>
            </c:strRef>
          </c:cat>
          <c:val>
            <c:numRef>
              <c:f>'LGFEM-02'!$C$4:$C$7</c:f>
              <c:numCache>
                <c:formatCode>General</c:formatCode>
                <c:ptCount val="4"/>
                <c:pt idx="0">
                  <c:v>0</c:v>
                </c:pt>
                <c:pt idx="1">
                  <c:v>4039</c:v>
                </c:pt>
                <c:pt idx="2">
                  <c:v>196510</c:v>
                </c:pt>
                <c:pt idx="3">
                  <c:v>871002</c:v>
                </c:pt>
              </c:numCache>
            </c:numRef>
          </c:val>
        </c:ser>
        <c:ser>
          <c:idx val="2"/>
          <c:order val="2"/>
          <c:tx>
            <c:v>3-4-Person Household</c:v>
          </c:tx>
          <c:spPr>
            <a:solidFill>
              <a:srgbClr val="009192"/>
            </a:solidFill>
            <a:ln w="6350">
              <a:solidFill>
                <a:srgbClr val="FFFFFF"/>
              </a:solidFill>
            </a:ln>
          </c:spPr>
          <c:dLbls>
            <c:dLbl>
              <c:idx val="0"/>
              <c:layout/>
              <c:tx>
                <c:rich>
                  <a:bodyPr/>
                  <a:lstStyle/>
                  <a:p>
                    <a:r>
                      <a:rPr lang="en-US"/>
                      <a:t>41%</a:t>
                    </a:r>
                  </a:p>
                </c:rich>
              </c:tx>
              <c:dLblPos val="ctr"/>
              <c:showVal val="1"/>
            </c:dLbl>
            <c:dLbl>
              <c:idx val="1"/>
              <c:layout/>
              <c:tx>
                <c:rich>
                  <a:bodyPr/>
                  <a:lstStyle/>
                  <a:p>
                    <a:r>
                      <a:rPr lang="en-US"/>
                      <a:t>37%</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Saratoga</c:v>
                </c:pt>
                <c:pt idx="2">
                  <c:v>Santa Clara County</c:v>
                </c:pt>
                <c:pt idx="3">
                  <c:v>Bay Area</c:v>
                </c:pt>
              </c:strCache>
            </c:strRef>
          </c:cat>
          <c:val>
            <c:numRef>
              <c:f>'LGFEM-02'!$D$4:$D$7</c:f>
              <c:numCache>
                <c:formatCode>General</c:formatCode>
                <c:ptCount val="4"/>
                <c:pt idx="0">
                  <c:v>0</c:v>
                </c:pt>
                <c:pt idx="1">
                  <c:v>4522</c:v>
                </c:pt>
                <c:pt idx="2">
                  <c:v>234061</c:v>
                </c:pt>
                <c:pt idx="3">
                  <c:v>891588</c:v>
                </c:pt>
              </c:numCache>
            </c:numRef>
          </c:val>
        </c:ser>
        <c:ser>
          <c:idx val="3"/>
          <c:order val="3"/>
          <c:tx>
            <c:v>5-Person or More Household</c:v>
          </c:tx>
          <c:spPr>
            <a:solidFill>
              <a:srgbClr val="FEB446"/>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12%</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'LGFEM-02'!$A$4:$A$7</c:f>
              <c:strCache>
                <c:ptCount val="4"/>
                <c:pt idx="0">
                  <c:v>Geography</c:v>
                </c:pt>
                <c:pt idx="1">
                  <c:v>Saratoga</c:v>
                </c:pt>
                <c:pt idx="2">
                  <c:v>Santa Clara County</c:v>
                </c:pt>
                <c:pt idx="3">
                  <c:v>Bay Area</c:v>
                </c:pt>
              </c:strCache>
            </c:strRef>
          </c:cat>
          <c:val>
            <c:numRef>
              <c:f>'LGFEM-02'!$E$4:$E$7</c:f>
              <c:numCache>
                <c:formatCode>General</c:formatCode>
                <c:ptCount val="4"/>
                <c:pt idx="0">
                  <c:v>0</c:v>
                </c:pt>
                <c:pt idx="1">
                  <c:v>826</c:v>
                </c:pt>
                <c:pt idx="2">
                  <c:v>79554</c:v>
                </c:pt>
                <c:pt idx="3">
                  <c:v>294257</c:v>
                </c:pt>
              </c:numCache>
            </c:numRef>
          </c:val>
        </c:ser>
        <c:overlap val="100"/>
        <c:axId val="50480001"/>
        <c:axId val="50480002"/>
      </c:barChart>
      <c:catAx>
        <c:axId val="504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80002"/>
        <c:crosses val="autoZero"/>
        <c:auto val="1"/>
        <c:lblAlgn val="ctr"/>
        <c:lblOffset val="100"/>
      </c:catAx>
      <c:valAx>
        <c:axId val="504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4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'LGFEM-03'!$B$4:$B$6</c:f>
              <c:numCache>
                <c:formatCode>General</c:formatCode>
                <c:ptCount val="3"/>
                <c:pt idx="0">
                  <c:v>0</c:v>
                </c:pt>
                <c:pt idx="1">
                  <c:v>800</c:v>
                </c:pt>
                <c:pt idx="2">
                  <c:v>45</c:v>
                </c:pt>
              </c:numCache>
            </c:numRef>
          </c:val>
        </c:ser>
        <c:ser>
          <c:idx val="1"/>
          <c:order val="1"/>
          <c:tx>
            <c:v>31%-50% of AMI</c:v>
          </c:tx>
          <c:spPr>
            <a:solidFill>
              <a:srgbClr val="71A84F"/>
            </a:solidFill>
            <a:ln w="6350">
              <a:solidFill>
                <a:srgbClr val="FFFFFF"/>
              </a:solidFill>
            </a:ln>
          </c:spPr>
          <c:dLbls>
            <c:dLbl>
              <c:idx val="0"/>
              <c:delete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'LGFEM-03'!$C$4:$C$6</c:f>
              <c:numCache>
                <c:formatCode>General</c:formatCode>
                <c:ptCount val="3"/>
                <c:pt idx="0">
                  <c:v>0</c:v>
                </c:pt>
                <c:pt idx="1">
                  <c:v>450</c:v>
                </c:pt>
                <c:pt idx="2">
                  <c:v>30</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'LGFEM-03'!$D$4:$D$6</c:f>
              <c:numCache>
                <c:formatCode>General</c:formatCode>
                <c:ptCount val="3"/>
                <c:pt idx="0">
                  <c:v>0</c:v>
                </c:pt>
                <c:pt idx="1">
                  <c:v>910</c:v>
                </c:pt>
                <c:pt idx="2">
                  <c:v>50</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'LGFEM-03'!$E$4:$E$6</c:f>
              <c:numCache>
                <c:formatCode>General</c:formatCode>
                <c:ptCount val="3"/>
                <c:pt idx="0">
                  <c:v>0</c:v>
                </c:pt>
                <c:pt idx="1">
                  <c:v>504</c:v>
                </c:pt>
                <c:pt idx="2">
                  <c:v>28</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73%</a:t>
                    </a:r>
                  </a:p>
                </c:rich>
              </c:tx>
              <c:dLblPos val="ctr"/>
              <c:showVal val="1"/>
            </c:dLbl>
            <c:dLbl>
              <c:idx val="1"/>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'LGFEM-03'!$A$4:$A$6</c:f>
              <c:strCache>
                <c:ptCount val="3"/>
                <c:pt idx="0">
                  <c:v>variable</c:v>
                </c:pt>
                <c:pt idx="1">
                  <c:v>All other household types</c:v>
                </c:pt>
                <c:pt idx="2">
                  <c:v>Large Families of 5+ Persons</c:v>
                </c:pt>
              </c:strCache>
            </c:strRef>
          </c:cat>
          <c:val>
            <c:numRef>
              <c:f>'LGFEM-03'!$F$4:$F$6</c:f>
              <c:numCache>
                <c:formatCode>General</c:formatCode>
                <c:ptCount val="3"/>
                <c:pt idx="0">
                  <c:v>0</c:v>
                </c:pt>
                <c:pt idx="1">
                  <c:v>7370</c:v>
                </c:pt>
                <c:pt idx="2">
                  <c:v>644</c:v>
                </c:pt>
              </c:numCache>
            </c:numRef>
          </c:val>
        </c:ser>
        <c:overlap val="100"/>
        <c:axId val="50490001"/>
        <c:axId val="50490002"/>
      </c:barChart>
      <c:catAx>
        <c:axId val="504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490002"/>
        <c:crosses val="autoZero"/>
        <c:auto val="1"/>
        <c:lblAlgn val="ctr"/>
        <c:lblOffset val="100"/>
      </c:catAx>
      <c:valAx>
        <c:axId val="504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4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Same house</c:v>
          </c:tx>
          <c:spPr>
            <a:solidFill>
              <a:srgbClr val="1174A9"/>
            </a:solidFill>
            <a:ln w="6350">
              <a:solidFill>
                <a:srgbClr val="FFFFFF"/>
              </a:solidFill>
            </a:ln>
          </c:spPr>
          <c:dLbls>
            <c:dLbl>
              <c:idx val="0"/>
              <c:layout/>
              <c:tx>
                <c:rich>
                  <a:bodyPr/>
                  <a:lstStyle/>
                  <a:p>
                    <a:r>
                      <a:rPr lang="en-US"/>
                      <a:t>93%</a:t>
                    </a:r>
                  </a:p>
                </c:rich>
              </c:tx>
              <c:dLblPos val="ctr"/>
              <c:showVal val="1"/>
            </c:dLbl>
            <c:dLbl>
              <c:idx val="1"/>
              <c:layout/>
              <c:tx>
                <c:rich>
                  <a:bodyPr/>
                  <a:lstStyle/>
                  <a:p>
                    <a:r>
                      <a:rPr lang="en-US"/>
                      <a:t>85%</a:t>
                    </a:r>
                  </a:p>
                </c:rich>
              </c:tx>
              <c:dLblPos val="ctr"/>
              <c:showVal val="1"/>
            </c:dLbl>
            <c:dLbl>
              <c:idx val="2"/>
              <c:layout/>
              <c:tx>
                <c:rich>
                  <a:bodyPr/>
                  <a:lstStyle/>
                  <a:p>
                    <a:r>
                      <a:rPr lang="en-US"/>
                      <a:t>87%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Saratoga</c:v>
                </c:pt>
                <c:pt idx="2">
                  <c:v>Santa Clara County</c:v>
                </c:pt>
                <c:pt idx="3">
                  <c:v>Bay Area</c:v>
                </c:pt>
              </c:strCache>
            </c:strRef>
          </c:cat>
          <c:val>
            <c:numRef>
              <c:f>'POPEMP-05'!$B$4:$B$7</c:f>
              <c:numCache>
                <c:formatCode>General</c:formatCode>
                <c:ptCount val="4"/>
                <c:pt idx="0">
                  <c:v>0</c:v>
                </c:pt>
                <c:pt idx="1">
                  <c:v>28261</c:v>
                </c:pt>
                <c:pt idx="2">
                  <c:v>1629897</c:v>
                </c:pt>
                <c:pt idx="3">
                  <c:v>6607656</c:v>
                </c:pt>
              </c:numCache>
            </c:numRef>
          </c:val>
        </c:ser>
        <c:ser>
          <c:idx val="1"/>
          <c:order val="1"/>
          <c:tx>
            <c:v>Same city or town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Saratoga</c:v>
                </c:pt>
                <c:pt idx="2">
                  <c:v>Santa Clara County</c:v>
                </c:pt>
                <c:pt idx="3">
                  <c:v>Bay Area</c:v>
                </c:pt>
              </c:strCache>
            </c:strRef>
          </c:cat>
          <c:val>
            <c:numRef>
              <c:f>'POPEMP-05'!$C$4:$C$7</c:f>
              <c:numCache>
                <c:formatCode>General</c:formatCode>
                <c:ptCount val="4"/>
                <c:pt idx="0">
                  <c:v>0</c:v>
                </c:pt>
                <c:pt idx="1">
                  <c:v>623</c:v>
                </c:pt>
                <c:pt idx="2">
                  <c:v>94325</c:v>
                </c:pt>
                <c:pt idx="3">
                  <c:v>324367</c:v>
                </c:pt>
              </c:numCache>
            </c:numRef>
          </c:val>
        </c:ser>
        <c:ser>
          <c:idx val="2"/>
          <c:order val="2"/>
          <c:tx>
            <c:v>Same county</c:v>
          </c:tx>
          <c:spPr>
            <a:solidFill>
              <a:srgbClr val="009192"/>
            </a:solidFill>
            <a:ln w="6350">
              <a:solidFill>
                <a:srgbClr val="FFFFFF"/>
              </a:solidFill>
            </a:ln>
          </c:spPr>
          <c:dLbls>
            <c:dLbl>
              <c:idx val="0"/>
              <c:delete val="1"/>
            </c:dLbl>
            <c:dLbl>
              <c:idx val="1"/>
              <c:layout/>
              <c:tx>
                <c:rich>
                  <a:bodyPr/>
                  <a:lstStyle/>
                  <a:p>
                    <a:r>
                      <a:rPr lang="en-US"/>
                      <a:t>3%</a:t>
                    </a:r>
                  </a:p>
                </c:rich>
              </c:tx>
              <c:dLblPos val="ctr"/>
              <c:showVal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Saratoga</c:v>
                </c:pt>
                <c:pt idx="2">
                  <c:v>Santa Clara County</c:v>
                </c:pt>
                <c:pt idx="3">
                  <c:v>Bay Area</c:v>
                </c:pt>
              </c:strCache>
            </c:strRef>
          </c:cat>
          <c:val>
            <c:numRef>
              <c:f>'POPEMP-05'!$D$4:$D$7</c:f>
              <c:numCache>
                <c:formatCode>General</c:formatCode>
                <c:ptCount val="4"/>
                <c:pt idx="0">
                  <c:v>0</c:v>
                </c:pt>
                <c:pt idx="1">
                  <c:v>586</c:v>
                </c:pt>
                <c:pt idx="2">
                  <c:v>66418</c:v>
                </c:pt>
                <c:pt idx="3">
                  <c:v>212960</c:v>
                </c:pt>
              </c:numCache>
            </c:numRef>
          </c:val>
        </c:ser>
        <c:ser>
          <c:idx val="3"/>
          <c:order val="3"/>
          <c:tx>
            <c:v>Elsewhere in CA</c:v>
          </c:tx>
          <c:spPr>
            <a:solidFill>
              <a:srgbClr val="FEB446"/>
            </a:solidFill>
            <a:ln w="6350">
              <a:solidFill>
                <a:srgbClr val="FFFFFF"/>
              </a:solidFill>
            </a:ln>
          </c:spPr>
          <c:dLbls>
            <c:dLbl>
              <c:idx val="0"/>
              <c:delete val="1"/>
            </c:dLbl>
            <c:dLbl>
              <c:idx val="1"/>
              <c:delete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Saratoga</c:v>
                </c:pt>
                <c:pt idx="2">
                  <c:v>Santa Clara County</c:v>
                </c:pt>
                <c:pt idx="3">
                  <c:v>Bay Area</c:v>
                </c:pt>
              </c:strCache>
            </c:strRef>
          </c:cat>
          <c:val>
            <c:numRef>
              <c:f>'POPEMP-05'!$E$4:$E$7</c:f>
              <c:numCache>
                <c:formatCode>General</c:formatCode>
                <c:ptCount val="4"/>
                <c:pt idx="0">
                  <c:v>0</c:v>
                </c:pt>
                <c:pt idx="1">
                  <c:v>483</c:v>
                </c:pt>
                <c:pt idx="2">
                  <c:v>46063</c:v>
                </c:pt>
                <c:pt idx="3">
                  <c:v>272229</c:v>
                </c:pt>
              </c:numCache>
            </c:numRef>
          </c:val>
        </c:ser>
        <c:ser>
          <c:idx val="4"/>
          <c:order val="4"/>
          <c:tx>
            <c:v>Elsewhere in U.S.</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Saratoga</c:v>
                </c:pt>
                <c:pt idx="2">
                  <c:v>Santa Clara County</c:v>
                </c:pt>
                <c:pt idx="3">
                  <c:v>Bay Area</c:v>
                </c:pt>
              </c:strCache>
            </c:strRef>
          </c:cat>
          <c:val>
            <c:numRef>
              <c:f>'POPEMP-05'!$F$4:$F$7</c:f>
              <c:numCache>
                <c:formatCode>General</c:formatCode>
                <c:ptCount val="4"/>
                <c:pt idx="0">
                  <c:v>0</c:v>
                </c:pt>
                <c:pt idx="1">
                  <c:v>232</c:v>
                </c:pt>
                <c:pt idx="2">
                  <c:v>35223</c:v>
                </c:pt>
                <c:pt idx="3">
                  <c:v>118111</c:v>
                </c:pt>
              </c:numCache>
            </c:numRef>
          </c:val>
        </c:ser>
        <c:ser>
          <c:idx val="5"/>
          <c:order val="5"/>
          <c:tx>
            <c:v>Abroad</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'POPEMP-05'!$A$4:$A$7</c:f>
              <c:strCache>
                <c:ptCount val="4"/>
                <c:pt idx="0">
                  <c:v>Geography</c:v>
                </c:pt>
                <c:pt idx="1">
                  <c:v>Saratoga</c:v>
                </c:pt>
                <c:pt idx="2">
                  <c:v>Santa Clara County</c:v>
                </c:pt>
                <c:pt idx="3">
                  <c:v>Bay Area</c:v>
                </c:pt>
              </c:strCache>
            </c:strRef>
          </c:cat>
          <c:val>
            <c:numRef>
              <c:f>'POPEMP-05'!$G$4:$G$7</c:f>
              <c:numCache>
                <c:formatCode>General</c:formatCode>
                <c:ptCount val="4"/>
                <c:pt idx="0">
                  <c:v>0</c:v>
                </c:pt>
                <c:pt idx="1">
                  <c:v>362</c:v>
                </c:pt>
                <c:pt idx="2">
                  <c:v>34411</c:v>
                </c:pt>
                <c:pt idx="3">
                  <c:v>95192</c:v>
                </c:pt>
              </c:numCache>
            </c:numRef>
          </c:val>
        </c:ser>
        <c:overlap val="100"/>
        <c:axId val="50050001"/>
        <c:axId val="50050002"/>
      </c:barChart>
      <c:catAx>
        <c:axId val="500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50002"/>
        <c:crosses val="autoZero"/>
        <c:auto val="1"/>
        <c:lblAlgn val="ctr"/>
        <c:lblOffset val="100"/>
      </c:catAx>
      <c:valAx>
        <c:axId val="500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1+)</a:t>
                </a:r>
              </a:p>
            </c:rich>
          </c:tx>
          <c:layout/>
        </c:title>
        <c:numFmt formatCode="0.0%" sourceLinked="0"/>
        <c:tickLblPos val="low"/>
        <c:txPr>
          <a:bodyPr/>
          <a:lstStyle/>
          <a:p>
            <a:pPr>
              <a:defRPr sz="1100" b="0" baseline="0">
                <a:solidFill>
                  <a:srgbClr val="000000"/>
                </a:solidFill>
                <a:latin typeface="Century Gothic"/>
              </a:defRPr>
            </a:pPr>
            <a:endParaRPr lang="en-US"/>
          </a:p>
        </c:txPr>
        <c:crossAx val="500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Owner Occupied</c:v>
          </c:tx>
          <c:spPr>
            <a:solidFill>
              <a:srgbClr val="1174A9"/>
            </a:solidFill>
            <a:ln w="6350">
              <a:solidFill>
                <a:srgbClr val="FFFFFF"/>
              </a:solidFill>
            </a:ln>
          </c:spPr>
          <c:dLbls>
            <c:dLbl>
              <c:idx val="0"/>
              <c:layout/>
              <c:tx>
                <c:rich>
                  <a:bodyPr/>
                  <a:lstStyle/>
                  <a:p>
                    <a:r>
                      <a:rPr lang="en-US"/>
                      <a:t>7,054</a:t>
                    </a:r>
                  </a:p>
                </c:rich>
              </c:tx>
              <c:showVal val="1"/>
            </c:dLbl>
            <c:dLbl>
              <c:idx val="1"/>
              <c:layout/>
              <c:tx>
                <c:rich>
                  <a:bodyPr/>
                  <a:lstStyle/>
                  <a:p>
                    <a:r>
                      <a:rPr lang="en-US"/>
                      <a:t>1,226</a:t>
                    </a:r>
                  </a:p>
                </c:rich>
              </c:tx>
              <c:showVal val="1"/>
            </c:dLbl>
            <c:dLbl>
              <c:idx val="2"/>
              <c:layout/>
              <c:tx>
                <c:rich>
                  <a:bodyPr/>
                  <a:lstStyle/>
                  <a:p>
                    <a:r>
                      <a:rPr lang="en-US"/>
                      <a:t>563</a:t>
                    </a:r>
                  </a:p>
                </c:rich>
              </c:tx>
              <c:showVal val="1"/>
            </c:dLbl>
            <c:dLbl>
              <c:idx val="3"/>
              <c:layout/>
              <c:tx>
                <c:rich>
                  <a:bodyPr/>
                  <a:lstStyle/>
                  <a:p>
                    <a:r>
                      <a:rPr lang="en-US"/>
                      <a:t>218</a:t>
                    </a:r>
                  </a:p>
                </c:rich>
              </c:tx>
              <c:showVal val="1"/>
            </c:dLbl>
            <c:dLbl>
              <c:idx val="4"/>
              <c:layout/>
              <c:tx>
                <c:rich>
                  <a:bodyPr/>
                  <a:lstStyle/>
                  <a:p>
                    <a:r>
                      <a:rPr lang="en-US"/>
                      <a:t>258</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'LGFEM-04'!$B$4:$B$9</c:f>
              <c:numCache>
                <c:formatCode>General</c:formatCode>
                <c:ptCount val="6"/>
                <c:pt idx="0">
                  <c:v>0</c:v>
                </c:pt>
                <c:pt idx="1">
                  <c:v>7054</c:v>
                </c:pt>
                <c:pt idx="2">
                  <c:v>1226</c:v>
                </c:pt>
                <c:pt idx="3">
                  <c:v>563</c:v>
                </c:pt>
                <c:pt idx="4">
                  <c:v>218</c:v>
                </c:pt>
                <c:pt idx="5">
                  <c:v>258</c:v>
                </c:pt>
              </c:numCache>
            </c:numRef>
          </c:val>
        </c:ser>
        <c:ser>
          <c:idx val="1"/>
          <c:order val="1"/>
          <c:tx>
            <c:v>Renter Occupied</c:v>
          </c:tx>
          <c:spPr>
            <a:solidFill>
              <a:srgbClr val="71A84F"/>
            </a:solidFill>
            <a:ln w="6350">
              <a:solidFill>
                <a:srgbClr val="FFFFFF"/>
              </a:solidFill>
            </a:ln>
          </c:spPr>
          <c:dLbls>
            <c:dLbl>
              <c:idx val="0"/>
              <c:layout/>
              <c:tx>
                <c:rich>
                  <a:bodyPr/>
                  <a:lstStyle/>
                  <a:p>
                    <a:r>
                      <a:rPr lang="en-US"/>
                      <a:t>1,115</a:t>
                    </a:r>
                  </a:p>
                </c:rich>
              </c:tx>
              <c:showVal val="1"/>
            </c:dLbl>
            <c:dLbl>
              <c:idx val="1"/>
              <c:layout/>
              <c:tx>
                <c:rich>
                  <a:bodyPr/>
                  <a:lstStyle/>
                  <a:p>
                    <a:r>
                      <a:rPr lang="en-US"/>
                      <a:t>400</a:t>
                    </a:r>
                  </a:p>
                </c:rich>
              </c:tx>
              <c:showVal val="1"/>
            </c:dLbl>
            <c:dLbl>
              <c:idx val="2"/>
              <c:layout/>
              <c:tx>
                <c:rich>
                  <a:bodyPr/>
                  <a:lstStyle/>
                  <a:p>
                    <a:r>
                      <a:rPr lang="en-US"/>
                      <a:t>103</a:t>
                    </a:r>
                  </a:p>
                </c:rich>
              </c:tx>
              <c:showVal val="1"/>
            </c:dLbl>
            <c:dLbl>
              <c:idx val="3"/>
              <c:layout/>
              <c:tx>
                <c:rich>
                  <a:bodyPr/>
                  <a:lstStyle/>
                  <a:p>
                    <a:r>
                      <a:rPr lang="en-US"/>
                      <a:t>39</a:t>
                    </a:r>
                  </a:p>
                </c:rich>
              </c:tx>
              <c:showVal val="1"/>
            </c:dLbl>
            <c:dLbl>
              <c:idx val="4"/>
              <c:layout/>
              <c:tx>
                <c:rich>
                  <a:bodyPr/>
                  <a:lstStyle/>
                  <a:p>
                    <a:r>
                      <a:rPr lang="en-US"/>
                      <a:t>37</a:t>
                    </a:r>
                  </a:p>
                </c:rich>
              </c:tx>
              <c:showVal val="1"/>
            </c:dLbl>
            <c:txPr>
              <a:bodyPr rot="-5400000" vert="horz"/>
              <a:lstStyle/>
              <a:p>
                <a:pPr>
                  <a:defRPr sz="1100" baseline="0">
                    <a:solidFill>
                      <a:srgbClr val="000000"/>
                    </a:solidFill>
                    <a:latin typeface="Century Gothic"/>
                  </a:defRPr>
                </a:pPr>
                <a:endParaRPr lang="en-US"/>
              </a:p>
            </c:txPr>
            <c:showVal val="1"/>
            <c:showLeaderLines val="1"/>
          </c:dLbls>
          <c:cat>
            <c:strRef>
              <c:f>'LGFEM-04'!$A$4:$A$9</c:f>
              <c:strCache>
                <c:ptCount val="6"/>
                <c:pt idx="0">
                  <c:v>Group</c:v>
                </c:pt>
                <c:pt idx="1">
                  <c:v>Married-Couple Family Households</c:v>
                </c:pt>
                <c:pt idx="2">
                  <c:v>Householders Living Alone</c:v>
                </c:pt>
                <c:pt idx="3">
                  <c:v>Female-Headed Family Households</c:v>
                </c:pt>
                <c:pt idx="4">
                  <c:v>Male-Headed Family Households</c:v>
                </c:pt>
                <c:pt idx="5">
                  <c:v>Other Non-Family Households</c:v>
                </c:pt>
              </c:strCache>
            </c:strRef>
          </c:cat>
          <c:val>
            <c:numRef>
              <c:f>'LGFEM-04'!$C$4:$C$9</c:f>
              <c:numCache>
                <c:formatCode>General</c:formatCode>
                <c:ptCount val="6"/>
                <c:pt idx="0">
                  <c:v>0</c:v>
                </c:pt>
                <c:pt idx="1">
                  <c:v>1115</c:v>
                </c:pt>
                <c:pt idx="2">
                  <c:v>400</c:v>
                </c:pt>
                <c:pt idx="3">
                  <c:v>103</c:v>
                </c:pt>
                <c:pt idx="4">
                  <c:v>39</c:v>
                </c:pt>
                <c:pt idx="5">
                  <c:v>37</c:v>
                </c:pt>
              </c:numCache>
            </c:numRef>
          </c:val>
        </c:ser>
        <c:axId val="50500001"/>
        <c:axId val="50500002"/>
      </c:barChart>
      <c:catAx>
        <c:axId val="505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00002"/>
        <c:crosses val="autoZero"/>
        <c:auto val="1"/>
        <c:lblAlgn val="ctr"/>
        <c:lblOffset val="100"/>
      </c:catAx>
      <c:valAx>
        <c:axId val="5050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0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Above Poverty Level</c:v>
          </c:tx>
          <c:spPr>
            <a:solidFill>
              <a:srgbClr val="1174A9"/>
            </a:solidFill>
            <a:ln w="6350">
              <a:solidFill>
                <a:srgbClr val="FFFFFF"/>
              </a:solidFill>
            </a:ln>
          </c:spPr>
          <c:dLbls>
            <c:dLbl>
              <c:idx val="0"/>
              <c:layout/>
              <c:tx>
                <c:rich>
                  <a:bodyPr/>
                  <a:lstStyle/>
                  <a:p>
                    <a:r>
                      <a:rPr lang="en-US"/>
                      <a:t>179</a:t>
                    </a:r>
                  </a:p>
                </c:rich>
              </c:tx>
              <c:showVal val="1"/>
            </c:dLbl>
            <c:dLbl>
              <c:idx val="1"/>
              <c:layout/>
              <c:tx>
                <c:rich>
                  <a:bodyPr/>
                  <a:lstStyle/>
                  <a:p>
                    <a:r>
                      <a:rPr lang="en-US"/>
                      <a:t>394</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'LGFEM-05'!$B$4:$B$6</c:f>
              <c:numCache>
                <c:formatCode>General</c:formatCode>
                <c:ptCount val="3"/>
                <c:pt idx="0">
                  <c:v>0</c:v>
                </c:pt>
                <c:pt idx="1">
                  <c:v>179</c:v>
                </c:pt>
                <c:pt idx="2">
                  <c:v>394</c:v>
                </c:pt>
              </c:numCache>
            </c:numRef>
          </c:val>
        </c:ser>
        <c:ser>
          <c:idx val="1"/>
          <c:order val="1"/>
          <c:tx>
            <c:v>Below Poverty Level</c:v>
          </c:tx>
          <c:spPr>
            <a:solidFill>
              <a:srgbClr val="71A84F"/>
            </a:solidFill>
            <a:ln w="6350">
              <a:solidFill>
                <a:srgbClr val="FFFFFF"/>
              </a:solidFill>
            </a:ln>
          </c:spPr>
          <c:dLbls>
            <c:dLbl>
              <c:idx val="0"/>
              <c:layout/>
              <c:tx>
                <c:rich>
                  <a:bodyPr/>
                  <a:lstStyle/>
                  <a:p>
                    <a:r>
                      <a:rPr lang="en-US"/>
                      <a:t>40</a:t>
                    </a:r>
                  </a:p>
                </c:rich>
              </c:tx>
              <c:showVal val="1"/>
            </c:dLbl>
            <c:dLbl>
              <c:idx val="1"/>
              <c:layout/>
              <c:tx>
                <c:rich>
                  <a:bodyPr/>
                  <a:lstStyle/>
                  <a:p>
                    <a:r>
                      <a:rPr lang="en-US"/>
                      <a:t>53</a:t>
                    </a:r>
                  </a:p>
                </c:rich>
              </c:tx>
              <c:showVal val="1"/>
            </c:dLbl>
            <c:txPr>
              <a:bodyPr rot="0" vert="horz"/>
              <a:lstStyle/>
              <a:p>
                <a:pPr>
                  <a:defRPr sz="1100" baseline="0">
                    <a:solidFill>
                      <a:srgbClr val="000000"/>
                    </a:solidFill>
                    <a:latin typeface="Century Gothic"/>
                  </a:defRPr>
                </a:pPr>
                <a:endParaRPr lang="en-US"/>
              </a:p>
            </c:txPr>
            <c:showVal val="1"/>
            <c:showLeaderLines val="1"/>
          </c:dLbls>
          <c:cat>
            <c:strRef>
              <c:f>'LGFEM-05'!$A$4:$A$6</c:f>
              <c:strCache>
                <c:ptCount val="3"/>
                <c:pt idx="0">
                  <c:v>Group</c:v>
                </c:pt>
                <c:pt idx="1">
                  <c:v>  with Children</c:v>
                </c:pt>
                <c:pt idx="2">
                  <c:v>  with No Children</c:v>
                </c:pt>
              </c:strCache>
            </c:strRef>
          </c:cat>
          <c:val>
            <c:numRef>
              <c:f>'LGFEM-05'!$C$4:$C$6</c:f>
              <c:numCache>
                <c:formatCode>General</c:formatCode>
                <c:ptCount val="3"/>
                <c:pt idx="0">
                  <c:v>0</c:v>
                </c:pt>
                <c:pt idx="1">
                  <c:v>40</c:v>
                </c:pt>
                <c:pt idx="2">
                  <c:v>53</c:v>
                </c:pt>
              </c:numCache>
            </c:numRef>
          </c:val>
        </c:ser>
        <c:axId val="50510001"/>
        <c:axId val="50510002"/>
      </c:barChart>
      <c:catAx>
        <c:axId val="505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10002"/>
        <c:crosses val="autoZero"/>
        <c:auto val="1"/>
        <c:lblAlgn val="ctr"/>
        <c:lblOffset val="100"/>
      </c:catAx>
      <c:valAx>
        <c:axId val="505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Households</a:t>
                </a:r>
              </a:p>
            </c:rich>
          </c:tx>
          <c:layout/>
        </c:title>
        <c:numFmt formatCode="#,##0" sourceLinked="0"/>
        <c:tickLblPos val="low"/>
        <c:txPr>
          <a:bodyPr/>
          <a:lstStyle/>
          <a:p>
            <a:pPr>
              <a:defRPr sz="1100" b="0" baseline="0">
                <a:solidFill>
                  <a:srgbClr val="000000"/>
                </a:solidFill>
                <a:latin typeface="Century Gothic"/>
              </a:defRPr>
            </a:pPr>
            <a:endParaRPr lang="en-US"/>
          </a:p>
        </c:txPr>
        <c:crossAx val="505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Owner Occupied</c:v>
          </c:tx>
          <c:spPr>
            <a:solidFill>
              <a:srgbClr val="1174A9"/>
            </a:solidFill>
            <a:ln w="6350">
              <a:solidFill>
                <a:srgbClr val="FFFFFF"/>
              </a:solidFill>
            </a:ln>
          </c:spPr>
          <c:dLbls>
            <c:dLbl>
              <c:idx val="0"/>
              <c:layout/>
              <c:tx>
                <c:rich>
                  <a:bodyPr/>
                  <a:lstStyle/>
                  <a:p>
                    <a:r>
                      <a:rPr lang="en-US"/>
                      <a:t>48%</a:t>
                    </a:r>
                  </a:p>
                </c:rich>
              </c:tx>
              <c:dLblPos val="ctr"/>
              <c:showVal val="1"/>
            </c:dLbl>
            <c:dLbl>
              <c:idx val="1"/>
              <c:layout/>
              <c:tx>
                <c:rich>
                  <a:bodyPr/>
                  <a:lstStyle/>
                  <a:p>
                    <a:r>
                      <a:rPr lang="en-US"/>
                      <a:t>100%</a:t>
                    </a:r>
                  </a:p>
                </c:rich>
              </c:tx>
              <c:dLblPos val="ctr"/>
              <c:showVal val="1"/>
            </c:dLbl>
            <c:dLbl>
              <c:idx val="2"/>
              <c:layout/>
              <c:tx>
                <c:rich>
                  <a:bodyPr/>
                  <a:lstStyle/>
                  <a:p>
                    <a:r>
                      <a:rPr lang="en-US"/>
                      <a:t>84%</a:t>
                    </a:r>
                  </a:p>
                </c:rich>
              </c:tx>
              <c:dLblPos val="ctr"/>
              <c:showVal val="1"/>
            </c:dLbl>
            <c:dLbl>
              <c:idx val="3"/>
              <c:layout/>
              <c:tx>
                <c:rich>
                  <a:bodyPr/>
                  <a:lstStyle/>
                  <a:p>
                    <a:r>
                      <a:rPr lang="en-US"/>
                      <a:t>90%</a:t>
                    </a:r>
                  </a:p>
                </c:rich>
              </c:tx>
              <c:dLblPos val="ctr"/>
              <c:showVal val="1"/>
            </c:dLbl>
            <c:dLbl>
              <c:idx val="4"/>
              <c:layout/>
              <c:tx>
                <c:rich>
                  <a:bodyPr/>
                  <a:lstStyle/>
                  <a:p>
                    <a:r>
                      <a:rPr lang="en-US"/>
                      <a:t>94%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'SEN-01'!$B$4:$B$9</c:f>
              <c:numCache>
                <c:formatCode>General</c:formatCode>
                <c:ptCount val="6"/>
                <c:pt idx="0">
                  <c:v>0</c:v>
                </c:pt>
                <c:pt idx="1">
                  <c:v>310</c:v>
                </c:pt>
                <c:pt idx="2">
                  <c:v>290</c:v>
                </c:pt>
                <c:pt idx="3">
                  <c:v>440</c:v>
                </c:pt>
                <c:pt idx="4">
                  <c:v>235</c:v>
                </c:pt>
                <c:pt idx="5">
                  <c:v>1875</c:v>
                </c:pt>
              </c:numCache>
            </c:numRef>
          </c:val>
        </c:ser>
        <c:ser>
          <c:idx val="1"/>
          <c:order val="1"/>
          <c:tx>
            <c:v>Renter Occupied</c:v>
          </c:tx>
          <c:spPr>
            <a:solidFill>
              <a:srgbClr val="71A84F"/>
            </a:solidFill>
            <a:ln w="6350">
              <a:solidFill>
                <a:srgbClr val="FFFFFF"/>
              </a:solidFill>
            </a:ln>
          </c:spPr>
          <c:dLbls>
            <c:dLbl>
              <c:idx val="0"/>
              <c:layout/>
              <c:tx>
                <c:rich>
                  <a:bodyPr/>
                  <a:lstStyle/>
                  <a:p>
                    <a:r>
                      <a:rPr lang="en-US"/>
                      <a:t>52%</a:t>
                    </a:r>
                  </a:p>
                </c:rich>
              </c:tx>
              <c:dLblPos val="ctr"/>
              <c:showVal val="1"/>
            </c:dLbl>
            <c:dLbl>
              <c:idx val="1"/>
              <c:delete val="1"/>
            </c:dLbl>
            <c:dLbl>
              <c:idx val="2"/>
              <c:layout/>
              <c:tx>
                <c:rich>
                  <a:bodyPr/>
                  <a:lstStyle/>
                  <a:p>
                    <a:r>
                      <a:rPr lang="en-US"/>
                      <a:t>16%</a:t>
                    </a:r>
                  </a:p>
                </c:rich>
              </c:tx>
              <c:dLblPos val="ctr"/>
              <c:showVal val="1"/>
            </c:dLbl>
            <c:dLbl>
              <c:idx val="3"/>
              <c:layout/>
              <c:tx>
                <c:rich>
                  <a:bodyPr/>
                  <a:lstStyle/>
                  <a:p>
                    <a:r>
                      <a:rPr lang="en-US"/>
                      <a:t>10%</a:t>
                    </a:r>
                  </a:p>
                </c:rich>
              </c:tx>
              <c:dLblPos val="ctr"/>
              <c:showVal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'SEN-01'!$A$4:$A$9</c:f>
              <c:strCache>
                <c:ptCount val="6"/>
                <c:pt idx="0">
                  <c:v>Income Group</c:v>
                </c:pt>
                <c:pt idx="1">
                  <c:v>0%-30% of AMI</c:v>
                </c:pt>
                <c:pt idx="2">
                  <c:v>31%-50% of AMI</c:v>
                </c:pt>
                <c:pt idx="3">
                  <c:v>51%-80% of AMI</c:v>
                </c:pt>
                <c:pt idx="4">
                  <c:v>81%-100% of AMI</c:v>
                </c:pt>
                <c:pt idx="5">
                  <c:v>Greater than 100% of AMI</c:v>
                </c:pt>
              </c:strCache>
            </c:strRef>
          </c:cat>
          <c:val>
            <c:numRef>
              <c:f>'SEN-01'!$C$4:$C$9</c:f>
              <c:numCache>
                <c:formatCode>General</c:formatCode>
                <c:ptCount val="6"/>
                <c:pt idx="0">
                  <c:v>0</c:v>
                </c:pt>
                <c:pt idx="1">
                  <c:v>340</c:v>
                </c:pt>
                <c:pt idx="2">
                  <c:v>0</c:v>
                </c:pt>
                <c:pt idx="3">
                  <c:v>85</c:v>
                </c:pt>
                <c:pt idx="4">
                  <c:v>25</c:v>
                </c:pt>
                <c:pt idx="5">
                  <c:v>125</c:v>
                </c:pt>
              </c:numCache>
            </c:numRef>
          </c:val>
        </c:ser>
        <c:overlap val="100"/>
        <c:axId val="50520001"/>
        <c:axId val="50520002"/>
      </c:barChart>
      <c:catAx>
        <c:axId val="505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20002"/>
        <c:crosses val="autoZero"/>
        <c:auto val="1"/>
        <c:lblAlgn val="ctr"/>
        <c:lblOffset val="100"/>
      </c:catAx>
      <c:valAx>
        <c:axId val="5052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(Hispanic and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'SEN-02'!$B$4:$B$7</c:f>
              <c:numCache>
                <c:formatCode>General</c:formatCode>
                <c:ptCount val="4"/>
                <c:pt idx="0">
                  <c:v>0</c:v>
                </c:pt>
                <c:pt idx="1">
                  <c:v>44</c:v>
                </c:pt>
                <c:pt idx="2">
                  <c:v>48</c:v>
                </c:pt>
                <c:pt idx="3">
                  <c:v>35</c:v>
                </c:pt>
              </c:numCache>
            </c:numRef>
          </c:val>
        </c:ser>
        <c:ser>
          <c:idx val="1"/>
          <c:order val="1"/>
          <c:tx>
            <c:v>Asian / API (Hispanic and Non-Hispanic)</c:v>
          </c:tx>
          <c:spPr>
            <a:solidFill>
              <a:srgbClr val="71A84F"/>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52%</a:t>
                    </a:r>
                  </a:p>
                </c:rich>
              </c:tx>
              <c:dLblPos val="ctr"/>
              <c:showVal val="1"/>
            </c:dLbl>
            <c:dLbl>
              <c:idx val="2"/>
              <c:layout/>
              <c:tx>
                <c:rich>
                  <a:bodyPr/>
                  <a:lstStyle/>
                  <a:p>
                    <a:r>
                      <a:rPr lang="en-US"/>
                      <a:t>33%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'SEN-02'!$C$4:$C$7</c:f>
              <c:numCache>
                <c:formatCode>General</c:formatCode>
                <c:ptCount val="4"/>
                <c:pt idx="0">
                  <c:v>0</c:v>
                </c:pt>
                <c:pt idx="1">
                  <c:v>3315</c:v>
                </c:pt>
                <c:pt idx="2">
                  <c:v>8965</c:v>
                </c:pt>
                <c:pt idx="3">
                  <c:v>2349</c:v>
                </c:pt>
              </c:numCache>
            </c:numRef>
          </c:val>
        </c:ser>
        <c:ser>
          <c:idx val="2"/>
          <c:order val="2"/>
          <c:tx>
            <c:v>Black or African American (Hispanic and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'SEN-02'!$D$4:$D$7</c:f>
              <c:numCache>
                <c:formatCode>General</c:formatCode>
                <c:ptCount val="4"/>
                <c:pt idx="0">
                  <c:v>0</c:v>
                </c:pt>
                <c:pt idx="1">
                  <c:v>22</c:v>
                </c:pt>
                <c:pt idx="2">
                  <c:v>66</c:v>
                </c:pt>
                <c:pt idx="3">
                  <c:v>52</c:v>
                </c:pt>
              </c:numCache>
            </c:numRef>
          </c:val>
        </c:ser>
        <c:ser>
          <c:idx val="3"/>
          <c:order val="3"/>
          <c:tx>
            <c:v>Other Race or Multiple Races (Hispanic and Non-Hispanic)</c:v>
          </c:tx>
          <c:spPr>
            <a:solidFill>
              <a:srgbClr val="FEB446"/>
            </a:solidFill>
            <a:ln w="6350">
              <a:solidFill>
                <a:srgbClr val="FFFFFF"/>
              </a:solidFill>
            </a:ln>
          </c:spPr>
          <c:dLbls>
            <c:dLbl>
              <c:idx val="0"/>
              <c:layout/>
              <c:tx>
                <c:rich>
                  <a:bodyPr/>
                  <a:lstStyle/>
                  <a:p>
                    <a:r>
                      <a:rPr lang="en-US"/>
                      <a:t>10%</a:t>
                    </a:r>
                  </a:p>
                </c:rich>
              </c:tx>
              <c:dLblPos val="ctr"/>
              <c:showVal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'SEN-02'!$E$4:$E$7</c:f>
              <c:numCache>
                <c:formatCode>General</c:formatCode>
                <c:ptCount val="4"/>
                <c:pt idx="0">
                  <c:v>0</c:v>
                </c:pt>
                <c:pt idx="1">
                  <c:v>627</c:v>
                </c:pt>
                <c:pt idx="2">
                  <c:v>470</c:v>
                </c:pt>
                <c:pt idx="3">
                  <c:v>136</c:v>
                </c:pt>
              </c:numCache>
            </c:numRef>
          </c:val>
        </c:ser>
        <c:ser>
          <c:idx val="4"/>
          <c:order val="4"/>
          <c:tx>
            <c:v>White (Hispanic and Non-Hispanic)</c:v>
          </c:tx>
          <c:spPr>
            <a:solidFill>
              <a:srgbClr val="062F87"/>
            </a:solidFill>
            <a:ln w="6350">
              <a:solidFill>
                <a:srgbClr val="FFFFFF"/>
              </a:solidFill>
            </a:ln>
          </c:spPr>
          <c:dLbls>
            <c:dLbl>
              <c:idx val="0"/>
              <c:layout/>
              <c:tx>
                <c:rich>
                  <a:bodyPr/>
                  <a:lstStyle/>
                  <a:p>
                    <a:r>
                      <a:rPr lang="en-US"/>
                      <a:t>37%</a:t>
                    </a:r>
                  </a:p>
                </c:rich>
              </c:tx>
              <c:dLblPos val="ctr"/>
              <c:showVal val="1"/>
            </c:dLbl>
            <c:dLbl>
              <c:idx val="1"/>
              <c:layout/>
              <c:tx>
                <c:rich>
                  <a:bodyPr/>
                  <a:lstStyle/>
                  <a:p>
                    <a:r>
                      <a:rPr lang="en-US"/>
                      <a:t>45%</a:t>
                    </a:r>
                  </a:p>
                </c:rich>
              </c:tx>
              <c:dLblPos val="ctr"/>
              <c:showVal val="1"/>
            </c:dLbl>
            <c:dLbl>
              <c:idx val="2"/>
              <c:layout/>
              <c:tx>
                <c:rich>
                  <a:bodyPr/>
                  <a:lstStyle/>
                  <a:p>
                    <a:r>
                      <a:rPr lang="en-US"/>
                      <a:t>64%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'SEN-02'!$A$4:$A$7</c:f>
              <c:strCache>
                <c:ptCount val="4"/>
                <c:pt idx="0">
                  <c:v>age</c:v>
                </c:pt>
                <c:pt idx="1">
                  <c:v>Age 0-17</c:v>
                </c:pt>
                <c:pt idx="2">
                  <c:v>Age 18-64</c:v>
                </c:pt>
                <c:pt idx="3">
                  <c:v>Age 65+</c:v>
                </c:pt>
              </c:strCache>
            </c:strRef>
          </c:cat>
          <c:val>
            <c:numRef>
              <c:f>'SEN-02'!$F$4:$F$7</c:f>
              <c:numCache>
                <c:formatCode>General</c:formatCode>
                <c:ptCount val="4"/>
                <c:pt idx="0">
                  <c:v>0</c:v>
                </c:pt>
                <c:pt idx="1">
                  <c:v>2311</c:v>
                </c:pt>
                <c:pt idx="2">
                  <c:v>7734</c:v>
                </c:pt>
                <c:pt idx="3">
                  <c:v>4523</c:v>
                </c:pt>
              </c:numCache>
            </c:numRef>
          </c:val>
        </c:ser>
        <c:overlap val="100"/>
        <c:axId val="50530001"/>
        <c:axId val="50530002"/>
      </c:barChart>
      <c:catAx>
        <c:axId val="505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30002"/>
        <c:crosses val="autoZero"/>
        <c:auto val="1"/>
        <c:lblAlgn val="ctr"/>
        <c:lblOffset val="100"/>
      </c:catAx>
      <c:valAx>
        <c:axId val="505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5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Income Used for Housing</c:v>
          </c:tx>
          <c:spPr>
            <a:solidFill>
              <a:srgbClr val="1174A9"/>
            </a:solidFill>
            <a:ln w="6350">
              <a:solidFill>
                <a:srgbClr val="FFFFFF"/>
              </a:solidFill>
            </a:ln>
          </c:spPr>
          <c:dLbls>
            <c:dLbl>
              <c:idx val="0"/>
              <c:layout/>
              <c:tx>
                <c:rich>
                  <a:bodyPr/>
                  <a:lstStyle/>
                  <a:p>
                    <a:r>
                      <a:rPr lang="en-US"/>
                      <a:t>42%</a:t>
                    </a:r>
                  </a:p>
                </c:rich>
              </c:tx>
              <c:dLblPos val="ctr"/>
              <c:showVal val="1"/>
            </c:dLbl>
            <c:dLbl>
              <c:idx val="1"/>
              <c:layout/>
              <c:tx>
                <c:rich>
                  <a:bodyPr/>
                  <a:lstStyle/>
                  <a:p>
                    <a:r>
                      <a:rPr lang="en-US"/>
                      <a:t>29%</a:t>
                    </a:r>
                  </a:p>
                </c:rich>
              </c:tx>
              <c:dLblPos val="ctr"/>
              <c:showVal val="1"/>
            </c:dLbl>
            <c:dLbl>
              <c:idx val="2"/>
              <c:layout/>
              <c:tx>
                <c:rich>
                  <a:bodyPr/>
                  <a:lstStyle/>
                  <a:p>
                    <a:r>
                      <a:rPr lang="en-US"/>
                      <a:t>71%</a:t>
                    </a:r>
                  </a:p>
                </c:rich>
              </c:tx>
              <c:dLblPos val="ctr"/>
              <c:showVal val="1"/>
            </c:dLbl>
            <c:dLbl>
              <c:idx val="3"/>
              <c:layout/>
              <c:tx>
                <c:rich>
                  <a:bodyPr/>
                  <a:lstStyle/>
                  <a:p>
                    <a:r>
                      <a:rPr lang="en-US"/>
                      <a:t>73%</a:t>
                    </a:r>
                  </a:p>
                </c:rich>
              </c:tx>
              <c:dLblPos val="ctr"/>
              <c:showVal val="1"/>
            </c:dLbl>
            <c:dLbl>
              <c:idx val="4"/>
              <c:layout/>
              <c:tx>
                <c:rich>
                  <a:bodyPr/>
                  <a:lstStyle/>
                  <a:p>
                    <a:r>
                      <a:rPr lang="en-US"/>
                      <a:t>81%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'SEN-03'!$B$4:$B$9</c:f>
              <c:numCache>
                <c:formatCode>General</c:formatCode>
                <c:ptCount val="6"/>
                <c:pt idx="0">
                  <c:v>0</c:v>
                </c:pt>
                <c:pt idx="1">
                  <c:v>270</c:v>
                </c:pt>
                <c:pt idx="2">
                  <c:v>85</c:v>
                </c:pt>
                <c:pt idx="3">
                  <c:v>375</c:v>
                </c:pt>
                <c:pt idx="4">
                  <c:v>190</c:v>
                </c:pt>
                <c:pt idx="5">
                  <c:v>1625</c:v>
                </c:pt>
              </c:numCache>
            </c:numRef>
          </c:val>
        </c:ser>
        <c:ser>
          <c:idx val="1"/>
          <c:order val="1"/>
          <c:tx>
            <c:v>30%-50% of Income Used for Housing</c:v>
          </c:tx>
          <c:spPr>
            <a:solidFill>
              <a:srgbClr val="71A84F"/>
            </a:solidFill>
            <a:ln w="6350">
              <a:solidFill>
                <a:srgbClr val="FFFFFF"/>
              </a:solidFill>
            </a:ln>
          </c:spPr>
          <c:dLbls>
            <c:dLbl>
              <c:idx val="0"/>
              <c:layout/>
              <c:tx>
                <c:rich>
                  <a:bodyPr/>
                  <a:lstStyle/>
                  <a:p>
                    <a:r>
                      <a:rPr lang="en-US"/>
                      <a:t>14%</a:t>
                    </a:r>
                  </a:p>
                </c:rich>
              </c:tx>
              <c:dLblPos val="ctr"/>
              <c:showVal val="1"/>
            </c:dLbl>
            <c:dLbl>
              <c:idx val="1"/>
              <c:layout/>
              <c:tx>
                <c:rich>
                  <a:bodyPr/>
                  <a:lstStyle/>
                  <a:p>
                    <a:r>
                      <a:rPr lang="en-US"/>
                      <a:t>33%</a:t>
                    </a:r>
                  </a:p>
                </c:rich>
              </c:tx>
              <c:dLblPos val="ctr"/>
              <c:showVal val="1"/>
            </c:dLbl>
            <c:dLbl>
              <c:idx val="2"/>
              <c:layout/>
              <c:tx>
                <c:rich>
                  <a:bodyPr/>
                  <a:lstStyle/>
                  <a:p>
                    <a:r>
                      <a:rPr lang="en-US"/>
                      <a:t>10%</a:t>
                    </a:r>
                  </a:p>
                </c:rich>
              </c:tx>
              <c:dLblPos val="ctr"/>
              <c:showVal val="1"/>
            </c:dLbl>
            <c:dLbl>
              <c:idx val="3"/>
              <c:layout/>
              <c:tx>
                <c:rich>
                  <a:bodyPr/>
                  <a:lstStyle/>
                  <a:p>
                    <a:r>
                      <a:rPr lang="en-US"/>
                      <a:t>21%</a:t>
                    </a:r>
                  </a:p>
                </c:rich>
              </c:tx>
              <c:dLblPos val="ctr"/>
              <c:showVal val="1"/>
            </c:dLbl>
            <c:dLbl>
              <c:idx val="4"/>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'SEN-03'!$C$4:$C$9</c:f>
              <c:numCache>
                <c:formatCode>General</c:formatCode>
                <c:ptCount val="6"/>
                <c:pt idx="0">
                  <c:v>0</c:v>
                </c:pt>
                <c:pt idx="1">
                  <c:v>90</c:v>
                </c:pt>
                <c:pt idx="2">
                  <c:v>95</c:v>
                </c:pt>
                <c:pt idx="3">
                  <c:v>50</c:v>
                </c:pt>
                <c:pt idx="4">
                  <c:v>55</c:v>
                </c:pt>
                <c:pt idx="5">
                  <c:v>265</c:v>
                </c:pt>
              </c:numCache>
            </c:numRef>
          </c:val>
        </c:ser>
        <c:ser>
          <c:idx val="2"/>
          <c:order val="2"/>
          <c:tx>
            <c:v>50%+ of Income Used for Housing</c:v>
          </c:tx>
          <c:spPr>
            <a:solidFill>
              <a:srgbClr val="009192"/>
            </a:solidFill>
            <a:ln w="6350">
              <a:solidFill>
                <a:srgbClr val="FFFFFF"/>
              </a:solidFill>
            </a:ln>
          </c:spPr>
          <c:dLbls>
            <c:dLbl>
              <c:idx val="0"/>
              <c:layout/>
              <c:tx>
                <c:rich>
                  <a:bodyPr/>
                  <a:lstStyle/>
                  <a:p>
                    <a:r>
                      <a:rPr lang="en-US"/>
                      <a:t>45%</a:t>
                    </a:r>
                  </a:p>
                </c:rich>
              </c:tx>
              <c:dLblPos val="ctr"/>
              <c:showVal val="1"/>
            </c:dLbl>
            <c:dLbl>
              <c:idx val="1"/>
              <c:layout/>
              <c:tx>
                <c:rich>
                  <a:bodyPr/>
                  <a:lstStyle/>
                  <a:p>
                    <a:r>
                      <a:rPr lang="en-US"/>
                      <a:t>38%</a:t>
                    </a:r>
                  </a:p>
                </c:rich>
              </c:tx>
              <c:dLblPos val="ctr"/>
              <c:showVal val="1"/>
            </c:dLbl>
            <c:dLbl>
              <c:idx val="2"/>
              <c:layout/>
              <c:tx>
                <c:rich>
                  <a:bodyPr/>
                  <a:lstStyle/>
                  <a:p>
                    <a:r>
                      <a:rPr lang="en-US"/>
                      <a:t>19%</a:t>
                    </a:r>
                  </a:p>
                </c:rich>
              </c:tx>
              <c:dLblPos val="ctr"/>
              <c:showVal val="1"/>
            </c:dLbl>
            <c:dLbl>
              <c:idx val="3"/>
              <c:layout/>
              <c:tx>
                <c:rich>
                  <a:bodyPr/>
                  <a:lstStyle/>
                  <a:p>
                    <a:r>
                      <a:rPr lang="en-US"/>
                      <a:t>6%</a:t>
                    </a:r>
                  </a:p>
                </c:rich>
              </c:tx>
              <c:dLblPos val="ctr"/>
              <c:showVal val="1"/>
            </c:dLbl>
            <c:dLbl>
              <c:idx val="4"/>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'SEN-03'!$A$4:$A$9</c:f>
              <c:strCache>
                <c:ptCount val="6"/>
                <c:pt idx="0">
                  <c:v>Income Group</c:v>
                </c:pt>
                <c:pt idx="1">
                  <c:v>0%-30% of AMI</c:v>
                </c:pt>
                <c:pt idx="2">
                  <c:v>31%-50% of AMI</c:v>
                </c:pt>
                <c:pt idx="3">
                  <c:v>51%-80% of AMI</c:v>
                </c:pt>
                <c:pt idx="4">
                  <c:v>81%-100% of AMI</c:v>
                </c:pt>
                <c:pt idx="5">
                  <c:v>Greater than 100% of AMI</c:v>
                </c:pt>
              </c:strCache>
            </c:strRef>
          </c:cat>
          <c:val>
            <c:numRef>
              <c:f>'SEN-03'!$D$4:$D$9</c:f>
              <c:numCache>
                <c:formatCode>General</c:formatCode>
                <c:ptCount val="6"/>
                <c:pt idx="0">
                  <c:v>0</c:v>
                </c:pt>
                <c:pt idx="1">
                  <c:v>290</c:v>
                </c:pt>
                <c:pt idx="2">
                  <c:v>110</c:v>
                </c:pt>
                <c:pt idx="3">
                  <c:v>100</c:v>
                </c:pt>
                <c:pt idx="4">
                  <c:v>15</c:v>
                </c:pt>
                <c:pt idx="5">
                  <c:v>110</c:v>
                </c:pt>
              </c:numCache>
            </c:numRef>
          </c:val>
        </c:ser>
        <c:overlap val="100"/>
        <c:axId val="50540001"/>
        <c:axId val="50540002"/>
      </c:barChart>
      <c:catAx>
        <c:axId val="505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40002"/>
        <c:crosses val="autoZero"/>
        <c:auto val="1"/>
        <c:lblAlgn val="ctr"/>
        <c:lblOffset val="100"/>
      </c:catAx>
      <c:valAx>
        <c:axId val="505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5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 with Disabilities</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'SEN-04'!$A$5:$A$10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'SEN-04'!$B$5:$B$10</c:f>
              <c:numCache>
                <c:formatCode>General</c:formatCode>
                <c:ptCount val="6"/>
                <c:pt idx="0">
                  <c:v>0.1391120507399577</c:v>
                </c:pt>
                <c:pt idx="1">
                  <c:v>0.1066948555320648</c:v>
                </c:pt>
                <c:pt idx="2">
                  <c:v>0.1033121916842847</c:v>
                </c:pt>
                <c:pt idx="3">
                  <c:v>0.06102889358703312</c:v>
                </c:pt>
                <c:pt idx="4">
                  <c:v>0.04552501761804088</c:v>
                </c:pt>
                <c:pt idx="5">
                  <c:v>0.03777307963354475</c:v>
                </c:pt>
              </c:numCache>
            </c:numRef>
          </c:val>
        </c:ser>
        <c:overlap val="100"/>
        <c:axId val="50550001"/>
        <c:axId val="50550002"/>
      </c:barChart>
      <c:catAx>
        <c:axId val="505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50002"/>
        <c:crosses val="autoZero"/>
        <c:auto val="1"/>
        <c:lblAlgn val="ctr"/>
        <c:lblOffset val="100"/>
      </c:catAx>
      <c:valAx>
        <c:axId val="505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 with Disabilities</a:t>
                </a:r>
              </a:p>
            </c:rich>
          </c:tx>
          <c:layout/>
        </c:title>
        <c:numFmt formatCode="0.00%" sourceLinked="0"/>
        <c:tickLblPos val="low"/>
        <c:txPr>
          <a:bodyPr/>
          <a:lstStyle/>
          <a:p>
            <a:pPr>
              <a:defRPr sz="1100" b="0" baseline="0">
                <a:solidFill>
                  <a:srgbClr val="000000"/>
                </a:solidFill>
                <a:latin typeface="Century Gothic"/>
              </a:defRPr>
            </a:pPr>
            <a:endParaRPr lang="en-US"/>
          </a:p>
        </c:txPr>
        <c:crossAx val="50550001"/>
        <c:crosses val="autoZero"/>
        <c:crossBetween val="between"/>
      </c:valAx>
    </c:plotArea>
    <c:plotVisOnly val="1"/>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Proportion of Adult Population Reporting Disability Type</c:v>
          </c:tx>
          <c:spPr>
            <a:solidFill>
              <a:srgbClr val="1174A9"/>
            </a:solidFill>
          </c:spPr>
          <c:dLbls>
            <c:numFmt formatCode="0.00%" sourceLinked="0"/>
            <c:txPr>
              <a:bodyPr/>
              <a:lstStyle/>
              <a:p>
                <a:pPr>
                  <a:defRPr sz="1100" baseline="0">
                    <a:solidFill>
                      <a:srgbClr val="FFFFFF"/>
                    </a:solidFill>
                    <a:latin typeface="Century Gothic"/>
                  </a:defRPr>
                </a:pPr>
                <a:endParaRPr lang="en-US"/>
              </a:p>
            </c:txPr>
            <c:dLblPos val="ctr"/>
            <c:showVal val="1"/>
            <c:showLeaderLines val="1"/>
          </c:dLbls>
          <c:cat>
            <c:strRef>
              <c:f>'DISAB-01'!$A$5:$A$10</c:f>
              <c:strCache>
                <c:ptCount val="6"/>
                <c:pt idx="0">
                  <c:v>With an ambulatory difficulty</c:v>
                </c:pt>
                <c:pt idx="1">
                  <c:v>With an independent living difficulty</c:v>
                </c:pt>
                <c:pt idx="2">
                  <c:v>With a hearing difficulty</c:v>
                </c:pt>
                <c:pt idx="3">
                  <c:v>With a cognitive difficulty</c:v>
                </c:pt>
                <c:pt idx="4">
                  <c:v>With a self-care difficulty</c:v>
                </c:pt>
                <c:pt idx="5">
                  <c:v>With a vision difficulty</c:v>
                </c:pt>
              </c:strCache>
            </c:strRef>
          </c:cat>
          <c:val>
            <c:numRef>
              <c:f>'DISAB-01'!$B$5:$B$10</c:f>
              <c:numCache>
                <c:formatCode>General</c:formatCode>
                <c:ptCount val="6"/>
                <c:pt idx="0">
                  <c:v>0.04130696810763267</c:v>
                </c:pt>
                <c:pt idx="1">
                  <c:v>0.03062188487474346</c:v>
                </c:pt>
                <c:pt idx="2">
                  <c:v>0.0301006613024074</c:v>
                </c:pt>
                <c:pt idx="3">
                  <c:v>0.02531191973156986</c:v>
                </c:pt>
                <c:pt idx="4">
                  <c:v>0.01511548359774571</c:v>
                </c:pt>
                <c:pt idx="5">
                  <c:v>0.01498517770466169</c:v>
                </c:pt>
              </c:numCache>
            </c:numRef>
          </c:val>
        </c:ser>
        <c:overlap val="100"/>
        <c:axId val="50560001"/>
        <c:axId val="50560002"/>
      </c:barChart>
      <c:catAx>
        <c:axId val="505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60002"/>
        <c:crosses val="autoZero"/>
        <c:auto val="1"/>
        <c:lblAlgn val="ctr"/>
        <c:lblOffset val="100"/>
      </c:catAx>
      <c:valAx>
        <c:axId val="505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Proportion of Adult Population Reporting Disability Type</a:t>
                </a:r>
              </a:p>
            </c:rich>
          </c:tx>
          <c:layout/>
        </c:title>
        <c:numFmt formatCode="0.00%" sourceLinked="0"/>
        <c:tickLblPos val="low"/>
        <c:txPr>
          <a:bodyPr/>
          <a:lstStyle/>
          <a:p>
            <a:pPr>
              <a:defRPr sz="1100" b="0" baseline="0">
                <a:solidFill>
                  <a:srgbClr val="000000"/>
                </a:solidFill>
                <a:latin typeface="Century Gothic"/>
              </a:defRPr>
            </a:pPr>
            <a:endParaRPr lang="en-US"/>
          </a:p>
        </c:txPr>
        <c:crossAx val="50560001"/>
        <c:crosses val="autoZero"/>
        <c:crossBetween val="between"/>
      </c:valAx>
    </c:plotArea>
    <c:plotVisOnly val="1"/>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No disability</c:v>
          </c:tx>
          <c:spPr>
            <a:solidFill>
              <a:srgbClr val="1174A9"/>
            </a:solidFill>
            <a:ln w="6350">
              <a:solidFill>
                <a:srgbClr val="FFFFFF"/>
              </a:solidFill>
            </a:ln>
          </c:spPr>
          <c:dLbls>
            <c:dLbl>
              <c:idx val="0"/>
              <c:layout/>
              <c:tx>
                <c:rich>
                  <a:bodyPr/>
                  <a:lstStyle/>
                  <a:p>
                    <a:r>
                      <a:rPr lang="en-US"/>
                      <a:t>92%</a:t>
                    </a:r>
                  </a:p>
                </c:rich>
              </c:tx>
              <c:dLblPos val="ctr"/>
              <c:showVal val="1"/>
            </c:dLbl>
            <c:dLbl>
              <c:idx val="1"/>
              <c:layout/>
              <c:tx>
                <c:rich>
                  <a:bodyPr/>
                  <a:lstStyle/>
                  <a:p>
                    <a:r>
                      <a:rPr lang="en-US"/>
                      <a:t>92%</a:t>
                    </a:r>
                  </a:p>
                </c:rich>
              </c:tx>
              <c:dLblPos val="ctr"/>
              <c:showVal val="1"/>
            </c:dLbl>
            <c:dLbl>
              <c:idx val="2"/>
              <c:layout/>
              <c:tx>
                <c:rich>
                  <a:bodyPr/>
                  <a:lstStyle/>
                  <a:p>
                    <a:r>
                      <a:rPr lang="en-US"/>
                      <a:t>90%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Saratoga</c:v>
                </c:pt>
                <c:pt idx="2">
                  <c:v>Santa Clara County</c:v>
                </c:pt>
                <c:pt idx="3">
                  <c:v>Bay Area</c:v>
                </c:pt>
              </c:strCache>
            </c:strRef>
          </c:cat>
          <c:val>
            <c:numRef>
              <c:f>'DISAB-02'!$B$4:$B$7</c:f>
              <c:numCache>
                <c:formatCode>General</c:formatCode>
                <c:ptCount val="4"/>
                <c:pt idx="0">
                  <c:v>0</c:v>
                </c:pt>
                <c:pt idx="1">
                  <c:v>28074</c:v>
                </c:pt>
                <c:pt idx="2">
                  <c:v>1763431</c:v>
                </c:pt>
                <c:pt idx="3">
                  <c:v>6919762</c:v>
                </c:pt>
              </c:numCache>
            </c:numRef>
          </c:val>
        </c:ser>
        <c:ser>
          <c:idx val="1"/>
          <c:order val="1"/>
          <c:tx>
            <c:v>With a disability</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'DISAB-02'!$A$4:$A$7</c:f>
              <c:strCache>
                <c:ptCount val="4"/>
                <c:pt idx="0">
                  <c:v>Geography</c:v>
                </c:pt>
                <c:pt idx="1">
                  <c:v>Saratoga</c:v>
                </c:pt>
                <c:pt idx="2">
                  <c:v>Santa Clara County</c:v>
                </c:pt>
                <c:pt idx="3">
                  <c:v>Bay Area</c:v>
                </c:pt>
              </c:strCache>
            </c:strRef>
          </c:cat>
          <c:val>
            <c:numRef>
              <c:f>'DISAB-02'!$C$4:$C$7</c:f>
              <c:numCache>
                <c:formatCode>General</c:formatCode>
                <c:ptCount val="4"/>
                <c:pt idx="0">
                  <c:v>0</c:v>
                </c:pt>
                <c:pt idx="1">
                  <c:v>2462</c:v>
                </c:pt>
                <c:pt idx="2">
                  <c:v>154212</c:v>
                </c:pt>
                <c:pt idx="3">
                  <c:v>735533</c:v>
                </c:pt>
              </c:numCache>
            </c:numRef>
          </c:val>
        </c:ser>
        <c:overlap val="100"/>
        <c:axId val="50570001"/>
        <c:axId val="50570002"/>
      </c:barChart>
      <c:catAx>
        <c:axId val="505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70002"/>
        <c:crosses val="autoZero"/>
        <c:auto val="1"/>
        <c:lblAlgn val="ctr"/>
        <c:lblOffset val="100"/>
      </c:catAx>
      <c:valAx>
        <c:axId val="505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Non-institutionalized population</a:t>
                </a:r>
              </a:p>
            </c:rich>
          </c:tx>
          <c:layout/>
        </c:title>
        <c:numFmt formatCode="0.0%" sourceLinked="0"/>
        <c:tickLblPos val="low"/>
        <c:txPr>
          <a:bodyPr/>
          <a:lstStyle/>
          <a:p>
            <a:pPr>
              <a:defRPr sz="1100" b="0" baseline="0">
                <a:solidFill>
                  <a:srgbClr val="000000"/>
                </a:solidFill>
                <a:latin typeface="Century Gothic"/>
              </a:defRPr>
            </a:pPr>
            <a:endParaRPr lang="en-US"/>
          </a:p>
        </c:txPr>
        <c:crossAx val="505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Employed</c:v>
          </c:tx>
          <c:spPr>
            <a:solidFill>
              <a:srgbClr val="1174A9"/>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89%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'DISAB-03'!$B$4:$B$6</c:f>
              <c:numCache>
                <c:formatCode>General</c:formatCode>
                <c:ptCount val="3"/>
                <c:pt idx="0">
                  <c:v>0</c:v>
                </c:pt>
                <c:pt idx="1">
                  <c:v>12136</c:v>
                </c:pt>
                <c:pt idx="2">
                  <c:v>186</c:v>
                </c:pt>
              </c:numCache>
            </c:numRef>
          </c:val>
        </c:ser>
        <c:ser>
          <c:idx val="1"/>
          <c:order val="1"/>
          <c:tx>
            <c:v>Unemployed</c:v>
          </c:tx>
          <c:spPr>
            <a:solidFill>
              <a:srgbClr val="71A84F"/>
            </a:solidFill>
            <a:ln w="6350">
              <a:solidFill>
                <a:srgbClr val="FFFFFF"/>
              </a:solidFill>
            </a:ln>
          </c:spPr>
          <c:dLbls>
            <c:dLbl>
              <c:idx val="0"/>
              <c:delete val="1"/>
            </c:dLbl>
            <c:dLbl>
              <c:idx val="1"/>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'DISAB-03'!$A$4:$A$6</c:f>
              <c:strCache>
                <c:ptCount val="3"/>
                <c:pt idx="0">
                  <c:v>Age Group</c:v>
                </c:pt>
                <c:pt idx="1">
                  <c:v>No Disability</c:v>
                </c:pt>
                <c:pt idx="2">
                  <c:v>With A Disability</c:v>
                </c:pt>
              </c:strCache>
            </c:strRef>
          </c:cat>
          <c:val>
            <c:numRef>
              <c:f>'DISAB-03'!$C$4:$C$6</c:f>
              <c:numCache>
                <c:formatCode>General</c:formatCode>
                <c:ptCount val="3"/>
                <c:pt idx="0">
                  <c:v>0</c:v>
                </c:pt>
                <c:pt idx="1">
                  <c:v>463</c:v>
                </c:pt>
                <c:pt idx="2">
                  <c:v>24</c:v>
                </c:pt>
              </c:numCache>
            </c:numRef>
          </c:val>
        </c:ser>
        <c:overlap val="100"/>
        <c:axId val="50580001"/>
        <c:axId val="50580002"/>
      </c:barChart>
      <c:catAx>
        <c:axId val="505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80002"/>
        <c:crosses val="autoZero"/>
        <c:auto val="1"/>
        <c:lblAlgn val="ctr"/>
        <c:lblOffset val="100"/>
      </c:catAx>
      <c:valAx>
        <c:axId val="505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Labor Force</a:t>
                </a:r>
              </a:p>
            </c:rich>
          </c:tx>
          <c:layout/>
        </c:title>
        <c:numFmt formatCode="0%" sourceLinked="1"/>
        <c:tickLblPos val="low"/>
        <c:txPr>
          <a:bodyPr/>
          <a:lstStyle/>
          <a:p>
            <a:pPr>
              <a:defRPr sz="1100" b="0" baseline="0">
                <a:solidFill>
                  <a:srgbClr val="000000"/>
                </a:solidFill>
                <a:latin typeface="Century Gothic"/>
              </a:defRPr>
            </a:pPr>
            <a:endParaRPr lang="en-US"/>
          </a:p>
        </c:txPr>
        <c:crossAx val="505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'DISAB-04'!$A$5:$A$6</c:f>
              <c:strCache>
                <c:ptCount val="2"/>
                <c:pt idx="0">
                  <c:v>Age 18+</c:v>
                </c:pt>
                <c:pt idx="1">
                  <c:v>Age Under 18</c:v>
                </c:pt>
              </c:strCache>
            </c:strRef>
          </c:cat>
          <c:val>
            <c:numRef>
              <c:f>'DISAB-04'!$B$5:$B$6</c:f>
              <c:numCache>
                <c:formatCode>General</c:formatCode>
                <c:ptCount val="2"/>
                <c:pt idx="0">
                  <c:v>109</c:v>
                </c:pt>
                <c:pt idx="1">
                  <c:v>61</c:v>
                </c:pt>
              </c:numCache>
            </c:numRef>
          </c:val>
        </c:ser>
        <c:overlap val="100"/>
        <c:axId val="50590001"/>
        <c:axId val="50590002"/>
      </c:barChart>
      <c:catAx>
        <c:axId val="505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590002"/>
        <c:crosses val="autoZero"/>
        <c:auto val="1"/>
        <c:lblAlgn val="ctr"/>
        <c:lblOffset val="100"/>
      </c:catAx>
      <c:valAx>
        <c:axId val="505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59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Agriculture &amp; Natural Resources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'POPEMP-06'!$B$4:$B$7</c:f>
              <c:numCache>
                <c:formatCode>General</c:formatCode>
                <c:ptCount val="4"/>
                <c:pt idx="0">
                  <c:v>0</c:v>
                </c:pt>
                <c:pt idx="1">
                  <c:v>94</c:v>
                </c:pt>
                <c:pt idx="2">
                  <c:v>5055</c:v>
                </c:pt>
                <c:pt idx="3">
                  <c:v>30159</c:v>
                </c:pt>
              </c:numCache>
            </c:numRef>
          </c:val>
        </c:ser>
        <c:ser>
          <c:idx val="1"/>
          <c:order val="1"/>
          <c:tx>
            <c:v>Construction</c:v>
          </c:tx>
          <c:spPr>
            <a:solidFill>
              <a:srgbClr val="71A84F"/>
            </a:solidFill>
            <a:ln w="6350">
              <a:solidFill>
                <a:srgbClr val="FFFFFF"/>
              </a:solidFill>
            </a:ln>
          </c:spPr>
          <c:dLbls>
            <c:dLbl>
              <c:idx val="0"/>
              <c:delete val="1"/>
            </c:dLbl>
            <c:dLbl>
              <c:idx val="1"/>
              <c:layout/>
              <c:tx>
                <c:rich>
                  <a:bodyPr/>
                  <a:lstStyle/>
                  <a:p>
                    <a:r>
                      <a:rPr lang="en-US"/>
                      <a:t>5%</a:t>
                    </a:r>
                  </a:p>
                </c:rich>
              </c:tx>
              <c:dLblPos val="ctr"/>
              <c:showVal val="1"/>
            </c:dLbl>
            <c:dLbl>
              <c:idx val="2"/>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'POPEMP-06'!$C$4:$C$7</c:f>
              <c:numCache>
                <c:formatCode>General</c:formatCode>
                <c:ptCount val="4"/>
                <c:pt idx="0">
                  <c:v>0</c:v>
                </c:pt>
                <c:pt idx="1">
                  <c:v>368</c:v>
                </c:pt>
                <c:pt idx="2">
                  <c:v>51104</c:v>
                </c:pt>
                <c:pt idx="3">
                  <c:v>226029</c:v>
                </c:pt>
              </c:numCache>
            </c:numRef>
          </c:val>
        </c:ser>
        <c:ser>
          <c:idx val="2"/>
          <c:order val="2"/>
          <c:tx>
            <c:v>Financial &amp; Professional Services</c:v>
          </c:tx>
          <c:spPr>
            <a:solidFill>
              <a:srgbClr val="009192"/>
            </a:solidFill>
            <a:ln w="6350">
              <a:solidFill>
                <a:srgbClr val="FFFFFF"/>
              </a:solidFill>
            </a:ln>
          </c:spPr>
          <c:dLbls>
            <c:dLbl>
              <c:idx val="0"/>
              <c:layout/>
              <c:tx>
                <c:rich>
                  <a:bodyPr/>
                  <a:lstStyle/>
                  <a:p>
                    <a:r>
                      <a:rPr lang="en-US"/>
                      <a:t>33%</a:t>
                    </a:r>
                  </a:p>
                </c:rich>
              </c:tx>
              <c:dLblPos val="ctr"/>
              <c:showVal val="1"/>
            </c:dLbl>
            <c:dLbl>
              <c:idx val="1"/>
              <c:layout/>
              <c:tx>
                <c:rich>
                  <a:bodyPr/>
                  <a:lstStyle/>
                  <a:p>
                    <a:r>
                      <a:rPr lang="en-US"/>
                      <a:t>26%</a:t>
                    </a:r>
                  </a:p>
                </c:rich>
              </c:tx>
              <c:dLblPos val="ctr"/>
              <c:showVal val="1"/>
            </c:dLbl>
            <c:dLbl>
              <c:idx val="2"/>
              <c:layout/>
              <c:tx>
                <c:rich>
                  <a:bodyPr/>
                  <a:lstStyle/>
                  <a:p>
                    <a:r>
                      <a:rPr lang="en-US"/>
                      <a:t>26%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'POPEMP-06'!$D$4:$D$7</c:f>
              <c:numCache>
                <c:formatCode>General</c:formatCode>
                <c:ptCount val="4"/>
                <c:pt idx="0">
                  <c:v>0</c:v>
                </c:pt>
                <c:pt idx="1">
                  <c:v>4453</c:v>
                </c:pt>
                <c:pt idx="2">
                  <c:v>260119</c:v>
                </c:pt>
                <c:pt idx="3">
                  <c:v>1039526</c:v>
                </c:pt>
              </c:numCache>
            </c:numRef>
          </c:val>
        </c:ser>
        <c:ser>
          <c:idx val="3"/>
          <c:order val="3"/>
          <c:tx>
            <c:v>Health &amp; Educational Services</c:v>
          </c:tx>
          <c:spPr>
            <a:solidFill>
              <a:srgbClr val="FEB446"/>
            </a:solidFill>
            <a:ln w="6350">
              <a:solidFill>
                <a:srgbClr val="FFFFFF"/>
              </a:solidFill>
            </a:ln>
          </c:spPr>
          <c:dLbls>
            <c:dLbl>
              <c:idx val="0"/>
              <c:layout/>
              <c:tx>
                <c:rich>
                  <a:bodyPr/>
                  <a:lstStyle/>
                  <a:p>
                    <a:r>
                      <a:rPr lang="en-US"/>
                      <a:t>22%</a:t>
                    </a:r>
                  </a:p>
                </c:rich>
              </c:tx>
              <c:dLblPos val="ctr"/>
              <c:showVal val="1"/>
            </c:dLbl>
            <c:dLbl>
              <c:idx val="1"/>
              <c:layout/>
              <c:tx>
                <c:rich>
                  <a:bodyPr/>
                  <a:lstStyle/>
                  <a:p>
                    <a:r>
                      <a:rPr lang="en-US"/>
                      <a:t>27%</a:t>
                    </a:r>
                  </a:p>
                </c:rich>
              </c:tx>
              <c:dLblPos val="ctr"/>
              <c:showVal val="1"/>
            </c:dLbl>
            <c:dLbl>
              <c:idx val="2"/>
              <c:layout/>
              <c:tx>
                <c:rich>
                  <a:bodyPr/>
                  <a:lstStyle/>
                  <a:p>
                    <a:r>
                      <a:rPr lang="en-US"/>
                      <a:t>30%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'POPEMP-06'!$E$4:$E$7</c:f>
              <c:numCache>
                <c:formatCode>General</c:formatCode>
                <c:ptCount val="4"/>
                <c:pt idx="0">
                  <c:v>0</c:v>
                </c:pt>
                <c:pt idx="1">
                  <c:v>2943</c:v>
                </c:pt>
                <c:pt idx="2">
                  <c:v>272336</c:v>
                </c:pt>
                <c:pt idx="3">
                  <c:v>1195343</c:v>
                </c:pt>
              </c:numCache>
            </c:numRef>
          </c:val>
        </c:ser>
        <c:ser>
          <c:idx val="4"/>
          <c:order val="4"/>
          <c:tx>
            <c:v>Information</c:v>
          </c:tx>
          <c:spPr>
            <a:solidFill>
              <a:srgbClr val="062F87"/>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5%</a:t>
                    </a:r>
                  </a:p>
                </c:rich>
              </c:tx>
              <c:dLblPos val="ctr"/>
              <c:showVal val="1"/>
            </c:dLbl>
            <c:dLbl>
              <c:idx val="2"/>
              <c:layout/>
              <c:tx>
                <c:rich>
                  <a:bodyPr/>
                  <a:lstStyle/>
                  <a:p>
                    <a:r>
                      <a:rPr lang="en-US"/>
                      <a:t>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'POPEMP-06'!$F$4:$F$7</c:f>
              <c:numCache>
                <c:formatCode>General</c:formatCode>
                <c:ptCount val="4"/>
                <c:pt idx="0">
                  <c:v>0</c:v>
                </c:pt>
                <c:pt idx="1">
                  <c:v>916</c:v>
                </c:pt>
                <c:pt idx="2">
                  <c:v>50409</c:v>
                </c:pt>
                <c:pt idx="3">
                  <c:v>160226</c:v>
                </c:pt>
              </c:numCache>
            </c:numRef>
          </c:val>
        </c:ser>
        <c:ser>
          <c:idx val="5"/>
          <c:order val="5"/>
          <c:tx>
            <c:v>Manufacturing, Wholesale &amp; Transportation</c:v>
          </c:tx>
          <c:spPr>
            <a:solidFill>
              <a:srgbClr val="00773F"/>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21%</a:t>
                    </a:r>
                  </a:p>
                </c:rich>
              </c:tx>
              <c:dLblPos val="ctr"/>
              <c:showVal val="1"/>
            </c:dLbl>
            <c:dLbl>
              <c:idx val="2"/>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'POPEMP-06'!$G$4:$G$7</c:f>
              <c:numCache>
                <c:formatCode>General</c:formatCode>
                <c:ptCount val="4"/>
                <c:pt idx="0">
                  <c:v>0</c:v>
                </c:pt>
                <c:pt idx="1">
                  <c:v>3113</c:v>
                </c:pt>
                <c:pt idx="2">
                  <c:v>212789</c:v>
                </c:pt>
                <c:pt idx="3">
                  <c:v>670251</c:v>
                </c:pt>
              </c:numCache>
            </c:numRef>
          </c:val>
        </c:ser>
        <c:ser>
          <c:idx val="6"/>
          <c:order val="6"/>
          <c:tx>
            <c:v>Retail</c:v>
          </c:tx>
          <c:spPr>
            <a:solidFill>
              <a:srgbClr val="CD7820"/>
            </a:solidFill>
            <a:ln w="6350">
              <a:solidFill>
                <a:srgbClr val="FFFFFF"/>
              </a:solidFill>
            </a:ln>
          </c:spPr>
          <c:dLbls>
            <c:dLbl>
              <c:idx val="0"/>
              <c:layout/>
              <c:tx>
                <c:rich>
                  <a:bodyPr/>
                  <a:lstStyle/>
                  <a:p>
                    <a:r>
                      <a:rPr lang="en-US"/>
                      <a:t>7%</a:t>
                    </a:r>
                  </a:p>
                </c:rich>
              </c:tx>
              <c:dLblPos val="ctr"/>
              <c:showVal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'POPEMP-06'!$H$4:$H$7</c:f>
              <c:numCache>
                <c:formatCode>General</c:formatCode>
                <c:ptCount val="4"/>
                <c:pt idx="0">
                  <c:v>0</c:v>
                </c:pt>
                <c:pt idx="1">
                  <c:v>879</c:v>
                </c:pt>
                <c:pt idx="2">
                  <c:v>83324</c:v>
                </c:pt>
                <c:pt idx="3">
                  <c:v>373083</c:v>
                </c:pt>
              </c:numCache>
            </c:numRef>
          </c:val>
        </c:ser>
        <c:ser>
          <c:idx val="7"/>
          <c:order val="7"/>
          <c:tx>
            <c:v>Other</c:v>
          </c:tx>
          <c:spPr>
            <a:solidFill>
              <a:srgbClr val="633511"/>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6%</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'POPEMP-06'!$A$4:$A$7</c:f>
              <c:strCache>
                <c:ptCount val="4"/>
                <c:pt idx="0">
                  <c:v>Geography</c:v>
                </c:pt>
                <c:pt idx="1">
                  <c:v>Saratoga</c:v>
                </c:pt>
                <c:pt idx="2">
                  <c:v>Santa Clara County</c:v>
                </c:pt>
                <c:pt idx="3">
                  <c:v>Bay Area</c:v>
                </c:pt>
              </c:strCache>
            </c:strRef>
          </c:cat>
          <c:val>
            <c:numRef>
              <c:f>'POPEMP-06'!$I$4:$I$7</c:f>
              <c:numCache>
                <c:formatCode>General</c:formatCode>
                <c:ptCount val="4"/>
                <c:pt idx="0">
                  <c:v>0</c:v>
                </c:pt>
                <c:pt idx="1">
                  <c:v>698</c:v>
                </c:pt>
                <c:pt idx="2">
                  <c:v>63958</c:v>
                </c:pt>
                <c:pt idx="3">
                  <c:v>329480</c:v>
                </c:pt>
              </c:numCache>
            </c:numRef>
          </c:val>
        </c:ser>
        <c:overlap val="100"/>
        <c:axId val="50060001"/>
        <c:axId val="50060002"/>
      </c:barChart>
      <c:catAx>
        <c:axId val="500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60002"/>
        <c:crosses val="autoZero"/>
        <c:auto val="1"/>
        <c:lblAlgn val="ctr"/>
        <c:lblOffset val="100"/>
      </c:catAx>
      <c:valAx>
        <c:axId val="500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6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Population</c:v>
          </c:tx>
          <c:spPr>
            <a:solidFill>
              <a:srgbClr val="1174A9"/>
            </a:solidFill>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'DISAB-05'!$A$5:$A$10</c:f>
              <c:strCache>
                <c:ptCount val="6"/>
                <c:pt idx="0">
                  <c:v>Home of Parent /Family /Guardian</c:v>
                </c:pt>
                <c:pt idx="1">
                  <c:v>Other</c:v>
                </c:pt>
                <c:pt idx="2">
                  <c:v>Intermediate Care Facility</c:v>
                </c:pt>
                <c:pt idx="3">
                  <c:v>Community Care Facility</c:v>
                </c:pt>
                <c:pt idx="4">
                  <c:v>Independent /Supported Living</c:v>
                </c:pt>
                <c:pt idx="5">
                  <c:v>Foster /Family Home</c:v>
                </c:pt>
              </c:strCache>
            </c:strRef>
          </c:cat>
          <c:val>
            <c:numRef>
              <c:f>'DISAB-05'!$B$5:$B$10</c:f>
              <c:numCache>
                <c:formatCode>General</c:formatCode>
                <c:ptCount val="6"/>
                <c:pt idx="0">
                  <c:v>137</c:v>
                </c:pt>
                <c:pt idx="1">
                  <c:v>17</c:v>
                </c:pt>
                <c:pt idx="2">
                  <c:v>11</c:v>
                </c:pt>
                <c:pt idx="3">
                  <c:v>5</c:v>
                </c:pt>
                <c:pt idx="4">
                  <c:v>5</c:v>
                </c:pt>
                <c:pt idx="5">
                  <c:v>0</c:v>
                </c:pt>
              </c:numCache>
            </c:numRef>
          </c:val>
        </c:ser>
        <c:overlap val="100"/>
        <c:axId val="50600001"/>
        <c:axId val="50600002"/>
      </c:barChart>
      <c:catAx>
        <c:axId val="5060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00002"/>
        <c:crosses val="autoZero"/>
        <c:auto val="1"/>
        <c:lblAlgn val="ctr"/>
        <c:lblOffset val="100"/>
      </c:catAx>
      <c:valAx>
        <c:axId val="5060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Population</a:t>
                </a:r>
              </a:p>
            </c:rich>
          </c:tx>
          <c:layout/>
        </c:title>
        <c:numFmt formatCode="#,##0" sourceLinked="0"/>
        <c:tickLblPos val="low"/>
        <c:txPr>
          <a:bodyPr/>
          <a:lstStyle/>
          <a:p>
            <a:pPr>
              <a:defRPr sz="1100" b="0" baseline="0">
                <a:solidFill>
                  <a:srgbClr val="000000"/>
                </a:solidFill>
                <a:latin typeface="Century Gothic"/>
              </a:defRPr>
            </a:pPr>
            <a:endParaRPr lang="en-US"/>
          </a:p>
        </c:txPr>
        <c:crossAx val="50600001"/>
        <c:crosses val="autoZero"/>
        <c:crossBetween val="between"/>
      </c:valAx>
    </c:plotArea>
    <c:plotVisOnly val="1"/>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'HOMELS-02'!$B$4:$B$9</c:f>
              <c:numCache>
                <c:formatCode>General</c:formatCode>
                <c:ptCount val="6"/>
                <c:pt idx="0">
                  <c:v>0</c:v>
                </c:pt>
                <c:pt idx="1">
                  <c:v>0.08077477848753349</c:v>
                </c:pt>
                <c:pt idx="2">
                  <c:v>0.04966000412116216</c:v>
                </c:pt>
                <c:pt idx="3">
                  <c:v>0.1875128786317742</c:v>
                </c:pt>
                <c:pt idx="4">
                  <c:v>0.4385946837008036</c:v>
                </c:pt>
                <c:pt idx="5">
                  <c:v>0.2434576550587266</c:v>
                </c:pt>
              </c:numCache>
            </c:numRef>
          </c:val>
        </c:ser>
        <c:ser>
          <c:idx val="1"/>
          <c:order val="1"/>
          <c:tx>
            <c:v>Share of Overall Population</c:v>
          </c:tx>
          <c:spPr>
            <a:solidFill>
              <a:srgbClr val="71A84F"/>
            </a:solidFill>
            <a:ln w="6350">
              <a:solidFill>
                <a:srgbClr val="FFFFFF"/>
              </a:solidFill>
            </a:ln>
          </c:spPr>
          <c:dLbls>
            <c:numFmt formatCode="0.00%" sourceLinked="0"/>
            <c:txPr>
              <a:bodyPr rot="-5400000" vert="horz"/>
              <a:lstStyle/>
              <a:p>
                <a:pPr>
                  <a:defRPr sz="1100" baseline="0">
                    <a:solidFill>
                      <a:srgbClr val="FFFFFF"/>
                    </a:solidFill>
                    <a:latin typeface="Century Gothic"/>
                  </a:defRPr>
                </a:pPr>
                <a:endParaRPr lang="en-US"/>
              </a:p>
            </c:txPr>
            <c:dLblPos val="ctr"/>
            <c:showVal val="1"/>
            <c:showLeaderLines val="1"/>
          </c:dLbls>
          <c:cat>
            <c:strRef>
              <c:f>'HOMELS-02'!$A$4:$A$9</c:f>
              <c:strCache>
                <c:ptCount val="6"/>
                <c:pt idx="0">
                  <c:v>Racial / Ethic Group</c:v>
                </c:pt>
                <c:pt idx="1">
                  <c:v>American Indian or Alaska Native (Hispanic and Non-Hispanic)</c:v>
                </c:pt>
                <c:pt idx="2">
                  <c:v>Asian / API (Hispanic and Non-Hispanic)</c:v>
                </c:pt>
                <c:pt idx="3">
                  <c:v>Black or African American (Hispanic and Non-Hispanic)</c:v>
                </c:pt>
                <c:pt idx="4">
                  <c:v>White (Hispanic and Non-Hispanic)</c:v>
                </c:pt>
                <c:pt idx="5">
                  <c:v>Other Race or Multiple Races (Hispanic and Non-Hispanic)</c:v>
                </c:pt>
              </c:strCache>
            </c:strRef>
          </c:cat>
          <c:val>
            <c:numRef>
              <c:f>'HOMELS-02'!$C$4:$C$9</c:f>
              <c:numCache>
                <c:formatCode>General</c:formatCode>
                <c:ptCount val="6"/>
                <c:pt idx="0">
                  <c:v>0</c:v>
                </c:pt>
                <c:pt idx="1">
                  <c:v>0.005030947303978791</c:v>
                </c:pt>
                <c:pt idx="2">
                  <c:v>0.3684373816453693</c:v>
                </c:pt>
                <c:pt idx="3">
                  <c:v>0.02489896081391669</c:v>
                </c:pt>
                <c:pt idx="4">
                  <c:v>0.4446720312118995</c:v>
                </c:pt>
                <c:pt idx="5">
                  <c:v>0.1569606790248357</c:v>
                </c:pt>
              </c:numCache>
            </c:numRef>
          </c:val>
        </c:ser>
        <c:axId val="50610001"/>
        <c:axId val="50610002"/>
      </c:barChart>
      <c:catAx>
        <c:axId val="5061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10002"/>
        <c:crosses val="autoZero"/>
        <c:auto val="1"/>
        <c:lblAlgn val="ctr"/>
        <c:lblOffset val="100"/>
      </c:catAx>
      <c:valAx>
        <c:axId val="5061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1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Share of Homeless Population</c:v>
          </c:tx>
          <c:spPr>
            <a:solidFill>
              <a:srgbClr val="1174A9"/>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'HOMELS-03'!$B$4:$B$6</c:f>
              <c:numCache>
                <c:formatCode>General</c:formatCode>
                <c:ptCount val="3"/>
                <c:pt idx="0">
                  <c:v>0</c:v>
                </c:pt>
                <c:pt idx="1">
                  <c:v>0.4274675458479291</c:v>
                </c:pt>
                <c:pt idx="2">
                  <c:v>0.5725324541520709</c:v>
                </c:pt>
              </c:numCache>
            </c:numRef>
          </c:val>
        </c:ser>
        <c:ser>
          <c:idx val="1"/>
          <c:order val="1"/>
          <c:tx>
            <c:v>Share of Overall Population</c:v>
          </c:tx>
          <c:spPr>
            <a:solidFill>
              <a:srgbClr val="71A84F"/>
            </a:solidFill>
            <a:ln w="6350">
              <a:solidFill>
                <a:srgbClr val="FFFFFF"/>
              </a:solidFill>
            </a:ln>
          </c:spPr>
          <c:dLbls>
            <c:numFmt formatCode="0.00%" sourceLinked="0"/>
            <c:txPr>
              <a:bodyPr rot="0" vert="horz"/>
              <a:lstStyle/>
              <a:p>
                <a:pPr>
                  <a:defRPr sz="1100" baseline="0">
                    <a:solidFill>
                      <a:srgbClr val="FFFFFF"/>
                    </a:solidFill>
                    <a:latin typeface="Century Gothic"/>
                  </a:defRPr>
                </a:pPr>
                <a:endParaRPr lang="en-US"/>
              </a:p>
            </c:txPr>
            <c:dLblPos val="ctr"/>
            <c:showVal val="1"/>
            <c:showLeaderLines val="1"/>
          </c:dLbls>
          <c:cat>
            <c:strRef>
              <c:f>'HOMELS-03'!$A$4:$A$6</c:f>
              <c:strCache>
                <c:ptCount val="3"/>
                <c:pt idx="0">
                  <c:v>Latinx Status</c:v>
                </c:pt>
                <c:pt idx="1">
                  <c:v>Hispanic/Latinx</c:v>
                </c:pt>
                <c:pt idx="2">
                  <c:v>Non-Hispanic/Latinx</c:v>
                </c:pt>
              </c:strCache>
            </c:strRef>
          </c:cat>
          <c:val>
            <c:numRef>
              <c:f>'HOMELS-03'!$C$4:$C$6</c:f>
              <c:numCache>
                <c:formatCode>General</c:formatCode>
                <c:ptCount val="3"/>
                <c:pt idx="0">
                  <c:v>0</c:v>
                </c:pt>
                <c:pt idx="1">
                  <c:v>0.257754135885964</c:v>
                </c:pt>
                <c:pt idx="2">
                  <c:v>0.742245864114036</c:v>
                </c:pt>
              </c:numCache>
            </c:numRef>
          </c:val>
        </c:ser>
        <c:axId val="50620001"/>
        <c:axId val="50620002"/>
      </c:barChart>
      <c:catAx>
        <c:axId val="5062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20002"/>
        <c:crosses val="autoZero"/>
        <c:auto val="1"/>
        <c:lblAlgn val="ctr"/>
        <c:lblOffset val="100"/>
      </c:catAx>
      <c:valAx>
        <c:axId val="50620002"/>
        <c:scaling>
          <c:orientation val="minMax"/>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00%" sourceLinked="0"/>
        <c:tickLblPos val="low"/>
        <c:txPr>
          <a:bodyPr/>
          <a:lstStyle/>
          <a:p>
            <a:pPr>
              <a:defRPr sz="1100" b="0" baseline="0">
                <a:solidFill>
                  <a:srgbClr val="000000"/>
                </a:solidFill>
                <a:latin typeface="Century Gothic"/>
              </a:defRPr>
            </a:pPr>
            <a:endParaRPr lang="en-US"/>
          </a:p>
        </c:txPr>
        <c:crossAx val="5062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v>2016-17</c:v>
          </c:tx>
          <c:spPr>
            <a:solidFill>
              <a:srgbClr val="1174A9"/>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Saratoga</c:v>
                </c:pt>
                <c:pt idx="2">
                  <c:v>Santa Clara County</c:v>
                </c:pt>
                <c:pt idx="3">
                  <c:v>Bay Area</c:v>
                </c:pt>
              </c:strCache>
            </c:strRef>
          </c:cat>
          <c:val>
            <c:numRef>
              <c:f>'HOMELS-05'!$B$4:$B$7</c:f>
              <c:numCache>
                <c:formatCode>General</c:formatCode>
                <c:ptCount val="4"/>
                <c:pt idx="0">
                  <c:v>0</c:v>
                </c:pt>
                <c:pt idx="1">
                  <c:v>0</c:v>
                </c:pt>
                <c:pt idx="2">
                  <c:v>2219</c:v>
                </c:pt>
                <c:pt idx="3">
                  <c:v>14990</c:v>
                </c:pt>
              </c:numCache>
            </c:numRef>
          </c:val>
        </c:ser>
        <c:ser>
          <c:idx val="1"/>
          <c:order val="1"/>
          <c:tx>
            <c:v>2017-18</c:v>
          </c:tx>
          <c:spPr>
            <a:solidFill>
              <a:srgbClr val="71A84F"/>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Saratoga</c:v>
                </c:pt>
                <c:pt idx="2">
                  <c:v>Santa Clara County</c:v>
                </c:pt>
                <c:pt idx="3">
                  <c:v>Bay Area</c:v>
                </c:pt>
              </c:strCache>
            </c:strRef>
          </c:cat>
          <c:val>
            <c:numRef>
              <c:f>'HOMELS-05'!$C$4:$C$7</c:f>
              <c:numCache>
                <c:formatCode>General</c:formatCode>
                <c:ptCount val="4"/>
                <c:pt idx="0">
                  <c:v>0</c:v>
                </c:pt>
                <c:pt idx="1">
                  <c:v>0</c:v>
                </c:pt>
                <c:pt idx="2">
                  <c:v>2189</c:v>
                </c:pt>
                <c:pt idx="3">
                  <c:v>15142</c:v>
                </c:pt>
              </c:numCache>
            </c:numRef>
          </c:val>
        </c:ser>
        <c:ser>
          <c:idx val="2"/>
          <c:order val="2"/>
          <c:tx>
            <c:v>2018-19</c:v>
          </c:tx>
          <c:spPr>
            <a:solidFill>
              <a:srgbClr val="009192"/>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Saratoga</c:v>
                </c:pt>
                <c:pt idx="2">
                  <c:v>Santa Clara County</c:v>
                </c:pt>
                <c:pt idx="3">
                  <c:v>Bay Area</c:v>
                </c:pt>
              </c:strCache>
            </c:strRef>
          </c:cat>
          <c:val>
            <c:numRef>
              <c:f>'HOMELS-05'!$D$4:$D$7</c:f>
              <c:numCache>
                <c:formatCode>General</c:formatCode>
                <c:ptCount val="4"/>
                <c:pt idx="0">
                  <c:v>0</c:v>
                </c:pt>
                <c:pt idx="1">
                  <c:v>13</c:v>
                </c:pt>
                <c:pt idx="2">
                  <c:v>2405</c:v>
                </c:pt>
                <c:pt idx="3">
                  <c:v>15427</c:v>
                </c:pt>
              </c:numCache>
            </c:numRef>
          </c:val>
        </c:ser>
        <c:ser>
          <c:idx val="3"/>
          <c:order val="3"/>
          <c:tx>
            <c:v>2019-20</c:v>
          </c:tx>
          <c:spPr>
            <a:solidFill>
              <a:srgbClr val="FEB446"/>
            </a:solidFill>
            <a:ln w="6350">
              <a:solidFill>
                <a:srgbClr val="FFFFFF"/>
              </a:solidFill>
            </a:ln>
          </c:spPr>
          <c:dLbls>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'HOMELS-05'!$A$4:$A$7</c:f>
              <c:strCache>
                <c:ptCount val="4"/>
                <c:pt idx="0">
                  <c:v>Geography</c:v>
                </c:pt>
                <c:pt idx="1">
                  <c:v>Saratoga</c:v>
                </c:pt>
                <c:pt idx="2">
                  <c:v>Santa Clara County</c:v>
                </c:pt>
                <c:pt idx="3">
                  <c:v>Bay Area</c:v>
                </c:pt>
              </c:strCache>
            </c:strRef>
          </c:cat>
          <c:val>
            <c:numRef>
              <c:f>'HOMELS-05'!$E$4:$E$7</c:f>
              <c:numCache>
                <c:formatCode>General</c:formatCode>
                <c:ptCount val="4"/>
                <c:pt idx="0">
                  <c:v>0</c:v>
                </c:pt>
                <c:pt idx="1">
                  <c:v>0</c:v>
                </c:pt>
                <c:pt idx="2">
                  <c:v>2297</c:v>
                </c:pt>
                <c:pt idx="3">
                  <c:v>13718</c:v>
                </c:pt>
              </c:numCache>
            </c:numRef>
          </c:val>
        </c:ser>
        <c:axId val="50630001"/>
        <c:axId val="50630002"/>
      </c:barChart>
      <c:catAx>
        <c:axId val="5063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30002"/>
        <c:crosses val="autoZero"/>
        <c:auto val="1"/>
        <c:lblAlgn val="ctr"/>
        <c:lblOffset val="100"/>
      </c:catAx>
      <c:valAx>
        <c:axId val="5063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Students</a:t>
                </a:r>
              </a:p>
            </c:rich>
          </c:tx>
          <c:layout/>
        </c:title>
        <c:numFmt formatCode="#,##0" sourceLinked="0"/>
        <c:tickLblPos val="low"/>
        <c:txPr>
          <a:bodyPr/>
          <a:lstStyle/>
          <a:p>
            <a:pPr>
              <a:defRPr sz="1100" b="0" baseline="0">
                <a:solidFill>
                  <a:srgbClr val="000000"/>
                </a:solidFill>
                <a:latin typeface="Century Gothic"/>
              </a:defRPr>
            </a:pPr>
            <a:endParaRPr lang="en-US"/>
          </a:p>
        </c:txPr>
        <c:crossAx val="5063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14%</a:t>
                    </a:r>
                  </a:p>
                </c:rich>
              </c:tx>
              <c:dLblPos val="ctr"/>
              <c:showVal val="1"/>
            </c:dLbl>
            <c:dLbl>
              <c:idx val="2"/>
              <c:layout/>
              <c:tx>
                <c:rich>
                  <a:bodyPr/>
                  <a:lstStyle/>
                  <a:p>
                    <a:r>
                      <a:rPr lang="en-US"/>
                      <a:t>15%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Saratoga</c:v>
                </c:pt>
                <c:pt idx="2">
                  <c:v>Santa Clara County</c:v>
                </c:pt>
                <c:pt idx="3">
                  <c:v>Bay Area</c:v>
                </c:pt>
              </c:strCache>
            </c:strRef>
          </c:cat>
          <c:val>
            <c:numRef>
              <c:f>'ELI-01'!$B$4:$B$7</c:f>
              <c:numCache>
                <c:formatCode>General</c:formatCode>
                <c:ptCount val="4"/>
                <c:pt idx="0">
                  <c:v>0</c:v>
                </c:pt>
                <c:pt idx="1">
                  <c:v>915</c:v>
                </c:pt>
                <c:pt idx="2">
                  <c:v>89828</c:v>
                </c:pt>
                <c:pt idx="3">
                  <c:v>396952</c:v>
                </c:pt>
              </c:numCache>
            </c:numRef>
          </c:val>
        </c:ser>
        <c:ser>
          <c:idx val="1"/>
          <c:order val="1"/>
          <c:tx>
            <c:v>31%-50% of AMI</c:v>
          </c:tx>
          <c:spPr>
            <a:solidFill>
              <a:srgbClr val="71A84F"/>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11%</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Saratoga</c:v>
                </c:pt>
                <c:pt idx="2">
                  <c:v>Santa Clara County</c:v>
                </c:pt>
                <c:pt idx="3">
                  <c:v>Bay Area</c:v>
                </c:pt>
              </c:strCache>
            </c:strRef>
          </c:cat>
          <c:val>
            <c:numRef>
              <c:f>'ELI-01'!$C$4:$C$7</c:f>
              <c:numCache>
                <c:formatCode>General</c:formatCode>
                <c:ptCount val="4"/>
                <c:pt idx="0">
                  <c:v>0</c:v>
                </c:pt>
                <c:pt idx="1">
                  <c:v>480</c:v>
                </c:pt>
                <c:pt idx="2">
                  <c:v>67770</c:v>
                </c:pt>
                <c:pt idx="3">
                  <c:v>294189</c:v>
                </c:pt>
              </c:numCache>
            </c:numRef>
          </c:val>
        </c:ser>
        <c:ser>
          <c:idx val="2"/>
          <c:order val="2"/>
          <c:tx>
            <c:v>51%-80% of AMI</c:v>
          </c:tx>
          <c:spPr>
            <a:solidFill>
              <a:srgbClr val="009192"/>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11%</a:t>
                    </a:r>
                  </a:p>
                </c:rich>
              </c:tx>
              <c:dLblPos val="ctr"/>
              <c:showVal val="1"/>
            </c:dLbl>
            <c:dLbl>
              <c:idx val="2"/>
              <c:layout/>
              <c:tx>
                <c:rich>
                  <a:bodyPr/>
                  <a:lstStyle/>
                  <a:p>
                    <a:r>
                      <a:rPr lang="en-US"/>
                      <a:t>13%</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Saratoga</c:v>
                </c:pt>
                <c:pt idx="2">
                  <c:v>Santa Clara County</c:v>
                </c:pt>
                <c:pt idx="3">
                  <c:v>Bay Area</c:v>
                </c:pt>
              </c:strCache>
            </c:strRef>
          </c:cat>
          <c:val>
            <c:numRef>
              <c:f>'ELI-01'!$D$4:$D$7</c:f>
              <c:numCache>
                <c:formatCode>General</c:formatCode>
                <c:ptCount val="4"/>
                <c:pt idx="0">
                  <c:v>0</c:v>
                </c:pt>
                <c:pt idx="1">
                  <c:v>959</c:v>
                </c:pt>
                <c:pt idx="2">
                  <c:v>71315</c:v>
                </c:pt>
                <c:pt idx="3">
                  <c:v>350599</c:v>
                </c:pt>
              </c:numCache>
            </c:numRef>
          </c:val>
        </c:ser>
        <c:ser>
          <c:idx val="3"/>
          <c:order val="3"/>
          <c:tx>
            <c:v>81%-100% of AMI</c:v>
          </c:tx>
          <c:spPr>
            <a:solidFill>
              <a:srgbClr val="FEB446"/>
            </a:solidFill>
            <a:ln w="6350">
              <a:solidFill>
                <a:srgbClr val="FFFFFF"/>
              </a:solidFill>
            </a:ln>
          </c:spPr>
          <c:dLbls>
            <c:dLbl>
              <c:idx val="0"/>
              <c:layout/>
              <c:tx>
                <c:rich>
                  <a:bodyPr/>
                  <a:lstStyle/>
                  <a:p>
                    <a:r>
                      <a:rPr lang="en-US"/>
                      <a:t>5%</a:t>
                    </a:r>
                  </a:p>
                </c:rich>
              </c:tx>
              <c:dLblPos val="ctr"/>
              <c:showVal val="1"/>
            </c:dLbl>
            <c:dLbl>
              <c:idx val="1"/>
              <c:layout/>
              <c:tx>
                <c:rich>
                  <a:bodyPr/>
                  <a:lstStyle/>
                  <a:p>
                    <a:r>
                      <a:rPr lang="en-US"/>
                      <a:t>9%</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Saratoga</c:v>
                </c:pt>
                <c:pt idx="2">
                  <c:v>Santa Clara County</c:v>
                </c:pt>
                <c:pt idx="3">
                  <c:v>Bay Area</c:v>
                </c:pt>
              </c:strCache>
            </c:strRef>
          </c:cat>
          <c:val>
            <c:numRef>
              <c:f>'ELI-01'!$E$4:$E$7</c:f>
              <c:numCache>
                <c:formatCode>General</c:formatCode>
                <c:ptCount val="4"/>
                <c:pt idx="0">
                  <c:v>0</c:v>
                </c:pt>
                <c:pt idx="1">
                  <c:v>529</c:v>
                </c:pt>
                <c:pt idx="2">
                  <c:v>54544</c:v>
                </c:pt>
                <c:pt idx="3">
                  <c:v>245810</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74%</a:t>
                    </a:r>
                  </a:p>
                </c:rich>
              </c:tx>
              <c:dLblPos val="ctr"/>
              <c:showVal val="1"/>
            </c:dLbl>
            <c:dLbl>
              <c:idx val="1"/>
              <c:layout/>
              <c:tx>
                <c:rich>
                  <a:bodyPr/>
                  <a:lstStyle/>
                  <a:p>
                    <a:r>
                      <a:rPr lang="en-US"/>
                      <a:t>55%</a:t>
                    </a:r>
                  </a:p>
                </c:rich>
              </c:tx>
              <c:dLblPos val="ctr"/>
              <c:showVal val="1"/>
            </c:dLbl>
            <c:dLbl>
              <c:idx val="2"/>
              <c:layout/>
              <c:tx>
                <c:rich>
                  <a:bodyPr/>
                  <a:lstStyle/>
                  <a:p>
                    <a:r>
                      <a:rPr lang="en-US"/>
                      <a:t>52%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'ELI-01'!$A$4:$A$7</c:f>
              <c:strCache>
                <c:ptCount val="4"/>
                <c:pt idx="0">
                  <c:v>Geography</c:v>
                </c:pt>
                <c:pt idx="1">
                  <c:v>Saratoga</c:v>
                </c:pt>
                <c:pt idx="2">
                  <c:v>Santa Clara County</c:v>
                </c:pt>
                <c:pt idx="3">
                  <c:v>Bay Area</c:v>
                </c:pt>
              </c:strCache>
            </c:strRef>
          </c:cat>
          <c:val>
            <c:numRef>
              <c:f>'ELI-01'!$F$4:$F$7</c:f>
              <c:numCache>
                <c:formatCode>General</c:formatCode>
                <c:ptCount val="4"/>
                <c:pt idx="0">
                  <c:v>0</c:v>
                </c:pt>
                <c:pt idx="1">
                  <c:v>8005</c:v>
                </c:pt>
                <c:pt idx="2">
                  <c:v>346985</c:v>
                </c:pt>
                <c:pt idx="3">
                  <c:v>1413483</c:v>
                </c:pt>
              </c:numCache>
            </c:numRef>
          </c:val>
        </c:ser>
        <c:overlap val="100"/>
        <c:axId val="50640001"/>
        <c:axId val="50640002"/>
      </c:barChart>
      <c:catAx>
        <c:axId val="5064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40002"/>
        <c:crosses val="autoZero"/>
        <c:auto val="1"/>
        <c:lblAlgn val="ctr"/>
        <c:lblOffset val="100"/>
      </c:catAx>
      <c:valAx>
        <c:axId val="5064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0%" sourceLinked="0"/>
        <c:tickLblPos val="low"/>
        <c:txPr>
          <a:bodyPr/>
          <a:lstStyle/>
          <a:p>
            <a:pPr>
              <a:defRPr sz="1100" b="0" baseline="0">
                <a:solidFill>
                  <a:srgbClr val="000000"/>
                </a:solidFill>
                <a:latin typeface="Century Gothic"/>
              </a:defRPr>
            </a:pPr>
            <a:endParaRPr lang="en-US"/>
          </a:p>
        </c:txPr>
        <c:crossAx val="5064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0%-30% of AMI</c:v>
          </c:tx>
          <c:spPr>
            <a:solidFill>
              <a:srgbClr val="1174A9"/>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25%</a:t>
                    </a:r>
                  </a:p>
                </c:rich>
              </c:tx>
              <c:dLblPos val="ctr"/>
              <c:showVal val="1"/>
            </c:dLbl>
            <c:dLbl>
              <c:idx val="3"/>
              <c:layout/>
              <c:tx>
                <c:rich>
                  <a:bodyPr/>
                  <a:lstStyle/>
                  <a:p>
                    <a:r>
                      <a:rPr lang="en-US"/>
                      <a:t>9%</a:t>
                    </a:r>
                  </a:p>
                </c:rich>
              </c:tx>
              <c:dLblPos val="ctr"/>
              <c:showVal val="1"/>
            </c:dLbl>
            <c:dLbl>
              <c:idx val="4"/>
              <c:layout/>
              <c:tx>
                <c:rich>
                  <a:bodyPr/>
                  <a:lstStyle/>
                  <a:p>
                    <a:r>
                      <a:rPr lang="en-US"/>
                      <a:t>19%</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'ELI-02'!$B$4:$B$10</c:f>
              <c:numCache>
                <c:formatCode>General</c:formatCode>
                <c:ptCount val="7"/>
                <c:pt idx="0">
                  <c:v>0</c:v>
                </c:pt>
                <c:pt idx="1">
                  <c:v>0</c:v>
                </c:pt>
                <c:pt idx="2">
                  <c:v>280</c:v>
                </c:pt>
                <c:pt idx="3">
                  <c:v>15</c:v>
                </c:pt>
                <c:pt idx="4">
                  <c:v>535</c:v>
                </c:pt>
                <c:pt idx="5">
                  <c:v>45</c:v>
                </c:pt>
                <c:pt idx="6">
                  <c:v>40</c:v>
                </c:pt>
              </c:numCache>
            </c:numRef>
          </c:val>
        </c:ser>
        <c:ser>
          <c:idx val="1"/>
          <c:order val="1"/>
          <c:tx>
            <c:v>31%-50% of AMI</c:v>
          </c:tx>
          <c:spPr>
            <a:solidFill>
              <a:srgbClr val="71A84F"/>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dLblPos val="ctr"/>
              <c:showVal val="1"/>
            </c:dLbl>
            <c:dLbl>
              <c:idx val="4"/>
              <c:delete val="1"/>
            </c:dLbl>
            <c:dLbl>
              <c:idx val="5"/>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'ELI-02'!$C$4:$C$10</c:f>
              <c:numCache>
                <c:formatCode>General</c:formatCode>
                <c:ptCount val="7"/>
                <c:pt idx="0">
                  <c:v>0</c:v>
                </c:pt>
                <c:pt idx="1">
                  <c:v>0</c:v>
                </c:pt>
                <c:pt idx="2">
                  <c:v>140</c:v>
                </c:pt>
                <c:pt idx="3">
                  <c:v>0</c:v>
                </c:pt>
                <c:pt idx="4">
                  <c:v>315</c:v>
                </c:pt>
                <c:pt idx="5">
                  <c:v>0</c:v>
                </c:pt>
                <c:pt idx="6">
                  <c:v>25</c:v>
                </c:pt>
              </c:numCache>
            </c:numRef>
          </c:val>
        </c:ser>
        <c:ser>
          <c:idx val="2"/>
          <c:order val="2"/>
          <c:tx>
            <c:v>51%-80% of AMI</c:v>
          </c:tx>
          <c:spPr>
            <a:solidFill>
              <a:srgbClr val="009192"/>
            </a:solidFill>
            <a:ln w="6350">
              <a:solidFill>
                <a:srgbClr val="FFFFFF"/>
              </a:solidFill>
            </a:ln>
          </c:spPr>
          <c:dLbls>
            <c:dLbl>
              <c:idx val="0"/>
              <c:layout/>
              <c:tx>
                <c:rich>
                  <a:bodyPr/>
                  <a:lstStyle/>
                  <a:p>
                    <a:r>
                      <a:rPr lang="en-US"/>
                      <a:t>21%</a:t>
                    </a:r>
                  </a:p>
                </c:rich>
              </c:tx>
              <c:dLblPos val="ctr"/>
              <c:showVal val="1"/>
            </c:dLbl>
            <c:dLbl>
              <c:idx val="1"/>
              <c:delete val="1"/>
            </c:dLbl>
            <c:dLbl>
              <c:idx val="2"/>
              <c:layout/>
              <c:tx>
                <c:rich>
                  <a:bodyPr/>
                  <a:lstStyle/>
                  <a:p>
                    <a:r>
                      <a:rPr lang="en-US"/>
                      <a:t>17%</a:t>
                    </a:r>
                  </a:p>
                </c:rich>
              </c:tx>
              <c:dLblPos val="ctr"/>
              <c:showVal val="1"/>
            </c:dLbl>
            <c:dLbl>
              <c:idx val="3"/>
              <c:layout/>
              <c:tx>
                <c:rich>
                  <a:bodyPr/>
                  <a:lstStyle/>
                  <a:p>
                    <a:r>
                      <a:rPr lang="en-US"/>
                      <a:t>12%</a:t>
                    </a:r>
                  </a:p>
                </c:rich>
              </c:tx>
              <c:dLblPos val="ctr"/>
              <c:showVal val="1"/>
            </c:dLbl>
            <c:dLbl>
              <c:idx val="4"/>
              <c:layout/>
              <c:tx>
                <c:rich>
                  <a:bodyPr/>
                  <a:lstStyle/>
                  <a:p>
                    <a:r>
                      <a:rPr lang="en-US"/>
                      <a:t>10%</a:t>
                    </a:r>
                  </a:p>
                </c:rich>
              </c:tx>
              <c:dLblPos val="ctr"/>
              <c:showVal val="1"/>
            </c:dLbl>
            <c:dLbl>
              <c:idx val="5"/>
              <c:layout/>
              <c:tx>
                <c:rich>
                  <a:bodyPr/>
                  <a:lstStyle/>
                  <a:p>
                    <a:r>
                      <a:rPr lang="en-US"/>
                      <a:t>12%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'ELI-02'!$D$4:$D$10</c:f>
              <c:numCache>
                <c:formatCode>General</c:formatCode>
                <c:ptCount val="7"/>
                <c:pt idx="0">
                  <c:v>0</c:v>
                </c:pt>
                <c:pt idx="1">
                  <c:v>15</c:v>
                </c:pt>
                <c:pt idx="2">
                  <c:v>180</c:v>
                </c:pt>
                <c:pt idx="3">
                  <c:v>10</c:v>
                </c:pt>
                <c:pt idx="4">
                  <c:v>690</c:v>
                </c:pt>
                <c:pt idx="5">
                  <c:v>24</c:v>
                </c:pt>
                <c:pt idx="6">
                  <c:v>40</c:v>
                </c:pt>
              </c:numCache>
            </c:numRef>
          </c:val>
        </c:ser>
        <c:ser>
          <c:idx val="3"/>
          <c:order val="3"/>
          <c:tx>
            <c:v>81%-100% of AMI</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6%</a:t>
                    </a:r>
                  </a:p>
                </c:rich>
              </c:tx>
              <c:dLblPos val="ctr"/>
              <c:showVal val="1"/>
            </c:dLbl>
            <c:dLbl>
              <c:idx val="4"/>
              <c:delete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'ELI-02'!$E$4:$E$10</c:f>
              <c:numCache>
                <c:formatCode>General</c:formatCode>
                <c:ptCount val="7"/>
                <c:pt idx="0">
                  <c:v>0</c:v>
                </c:pt>
                <c:pt idx="1">
                  <c:v>0</c:v>
                </c:pt>
                <c:pt idx="2">
                  <c:v>139</c:v>
                </c:pt>
                <c:pt idx="3">
                  <c:v>0</c:v>
                </c:pt>
                <c:pt idx="4">
                  <c:v>335</c:v>
                </c:pt>
                <c:pt idx="5">
                  <c:v>10</c:v>
                </c:pt>
                <c:pt idx="6">
                  <c:v>45</c:v>
                </c:pt>
              </c:numCache>
            </c:numRef>
          </c:val>
        </c:ser>
        <c:ser>
          <c:idx val="4"/>
          <c:order val="4"/>
          <c:tx>
            <c:v>Greater than 100% of AMI</c:v>
          </c:tx>
          <c:spPr>
            <a:solidFill>
              <a:srgbClr val="062F87"/>
            </a:solidFill>
            <a:ln w="6350">
              <a:solidFill>
                <a:srgbClr val="FFFFFF"/>
              </a:solidFill>
            </a:ln>
          </c:spPr>
          <c:dLbls>
            <c:dLbl>
              <c:idx val="0"/>
              <c:layout/>
              <c:tx>
                <c:rich>
                  <a:bodyPr/>
                  <a:lstStyle/>
                  <a:p>
                    <a:r>
                      <a:rPr lang="en-US"/>
                      <a:t>79%</a:t>
                    </a:r>
                  </a:p>
                </c:rich>
              </c:tx>
              <c:dLblPos val="ctr"/>
              <c:showVal val="1"/>
            </c:dLbl>
            <c:dLbl>
              <c:idx val="1"/>
              <c:layout/>
              <c:tx>
                <c:rich>
                  <a:bodyPr/>
                  <a:lstStyle/>
                  <a:p>
                    <a:r>
                      <a:rPr lang="en-US"/>
                      <a:t>83%</a:t>
                    </a:r>
                  </a:p>
                </c:rich>
              </c:tx>
              <c:dLblPos val="ctr"/>
              <c:showVal val="1"/>
            </c:dLbl>
            <c:dLbl>
              <c:idx val="2"/>
              <c:layout/>
              <c:tx>
                <c:rich>
                  <a:bodyPr/>
                  <a:lstStyle/>
                  <a:p>
                    <a:r>
                      <a:rPr lang="en-US"/>
                      <a:t>58%</a:t>
                    </a:r>
                  </a:p>
                </c:rich>
              </c:tx>
              <c:dLblPos val="ctr"/>
              <c:showVal val="1"/>
            </c:dLbl>
            <c:dLbl>
              <c:idx val="3"/>
              <c:layout/>
              <c:tx>
                <c:rich>
                  <a:bodyPr/>
                  <a:lstStyle/>
                  <a:p>
                    <a:r>
                      <a:rPr lang="en-US"/>
                      <a:t>68%</a:t>
                    </a:r>
                  </a:p>
                </c:rich>
              </c:tx>
              <c:dLblPos val="ctr"/>
              <c:showVal val="1"/>
            </c:dLbl>
            <c:dLbl>
              <c:idx val="4"/>
              <c:layout/>
              <c:tx>
                <c:rich>
                  <a:bodyPr/>
                  <a:lstStyle/>
                  <a:p>
                    <a:r>
                      <a:rPr lang="en-US"/>
                      <a:t>66%</a:t>
                    </a:r>
                  </a:p>
                </c:rich>
              </c:tx>
              <c:dLblPos val="ctr"/>
              <c:showVal val="1"/>
            </c:dLbl>
            <c:dLbl>
              <c:idx val="5"/>
              <c:layout/>
              <c:tx>
                <c:rich>
                  <a:bodyPr/>
                  <a:lstStyle/>
                  <a:p>
                    <a:r>
                      <a:rPr lang="en-US"/>
                      <a:t>54%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'ELI-02'!$A$4:$A$10</c:f>
              <c:strCache>
                <c:ptCount val="7"/>
                <c:pt idx="0">
                  <c:v>Racial / Ethic Group</c:v>
                </c:pt>
                <c:pt idx="1">
                  <c:v>American Indian or Alaska Native, Non-Hispanic</c:v>
                </c:pt>
                <c:pt idx="2">
                  <c:v>Asian / API, Non-Hispanic</c:v>
                </c:pt>
                <c:pt idx="3">
                  <c:v>Black or African American, Non-Hispanic</c:v>
                </c:pt>
                <c:pt idx="4">
                  <c:v>White, Non-Hispanic</c:v>
                </c:pt>
                <c:pt idx="5">
                  <c:v>Other Race or Multiple Races, Non-Hispanic</c:v>
                </c:pt>
                <c:pt idx="6">
                  <c:v>Hispanic or Latinx</c:v>
                </c:pt>
              </c:strCache>
            </c:strRef>
          </c:cat>
          <c:val>
            <c:numRef>
              <c:f>'ELI-02'!$F$4:$F$10</c:f>
              <c:numCache>
                <c:formatCode>General</c:formatCode>
                <c:ptCount val="7"/>
                <c:pt idx="0">
                  <c:v>0</c:v>
                </c:pt>
                <c:pt idx="1">
                  <c:v>55</c:v>
                </c:pt>
                <c:pt idx="2">
                  <c:v>3685</c:v>
                </c:pt>
                <c:pt idx="3">
                  <c:v>35</c:v>
                </c:pt>
                <c:pt idx="4">
                  <c:v>3900</c:v>
                </c:pt>
                <c:pt idx="5">
                  <c:v>155</c:v>
                </c:pt>
                <c:pt idx="6">
                  <c:v>175</c:v>
                </c:pt>
              </c:numCache>
            </c:numRef>
          </c:val>
        </c:ser>
        <c:overlap val="100"/>
        <c:axId val="50650001"/>
        <c:axId val="50650002"/>
      </c:barChart>
      <c:catAx>
        <c:axId val="5065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50002"/>
        <c:crosses val="autoZero"/>
        <c:auto val="1"/>
        <c:lblAlgn val="ctr"/>
        <c:lblOffset val="100"/>
      </c:catAx>
      <c:valAx>
        <c:axId val="5065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a:t>
                </a:r>
              </a:p>
            </c:rich>
          </c:tx>
          <c:layout/>
        </c:title>
        <c:numFmt formatCode="0%" sourceLinked="1"/>
        <c:tickLblPos val="low"/>
        <c:txPr>
          <a:bodyPr/>
          <a:lstStyle/>
          <a:p>
            <a:pPr>
              <a:defRPr sz="1100" b="0" baseline="0">
                <a:solidFill>
                  <a:srgbClr val="000000"/>
                </a:solidFill>
                <a:latin typeface="Century Gothic"/>
              </a:defRPr>
            </a:pPr>
            <a:endParaRPr lang="en-US"/>
          </a:p>
        </c:txPr>
        <c:crossAx val="5065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v>Percent of Households in Racial / Ethnic Group</c:v>
          </c:tx>
          <c:spPr>
            <a:solidFill>
              <a:srgbClr val="1174A9"/>
            </a:solidFill>
          </c:spPr>
          <c:dLbls>
            <c:numFmt formatCode="0.0%" sourceLinked="0"/>
            <c:txPr>
              <a:bodyPr/>
              <a:lstStyle/>
              <a:p>
                <a:pPr>
                  <a:defRPr sz="1100" baseline="0">
                    <a:solidFill>
                      <a:srgbClr val="FFFFFF"/>
                    </a:solidFill>
                    <a:latin typeface="Century Gothic"/>
                  </a:defRPr>
                </a:pPr>
                <a:endParaRPr lang="en-US"/>
              </a:p>
            </c:txPr>
            <c:dLblPos val="ctr"/>
            <c:showVal val="1"/>
            <c:showLeaderLines val="1"/>
          </c:dLbls>
          <c:cat>
            <c:strRef>
              <c:f>'ELI-03'!$A$5:$A$11</c:f>
              <c:strCache>
                <c:ptCount val="7"/>
                <c:pt idx="0">
                  <c:v>Black or African American (Hispanic and Non-Hispanic)</c:v>
                </c:pt>
                <c:pt idx="1">
                  <c:v>Hispanic or Latinx</c:v>
                </c:pt>
                <c:pt idx="2">
                  <c:v>Other Race or Multiple Races (Hispanic and Non-Hispanic)</c:v>
                </c:pt>
                <c:pt idx="3">
                  <c:v>White (Hispanic and Non-Hispanic)</c:v>
                </c:pt>
                <c:pt idx="4">
                  <c:v>White, Non-Hispanic</c:v>
                </c:pt>
                <c:pt idx="5">
                  <c:v>Asian / API (Hispanic and Non-Hispanic)</c:v>
                </c:pt>
                <c:pt idx="6">
                  <c:v>American Indian or Alaska Native (Hispanic and Non-Hispanic)</c:v>
                </c:pt>
              </c:strCache>
            </c:strRef>
          </c:cat>
          <c:val>
            <c:numRef>
              <c:f>'ELI-03'!$B$5:$B$11</c:f>
              <c:numCache>
                <c:formatCode>General</c:formatCode>
                <c:ptCount val="7"/>
                <c:pt idx="0">
                  <c:v>0.2045454545454546</c:v>
                </c:pt>
                <c:pt idx="1">
                  <c:v>0.07208237986270023</c:v>
                </c:pt>
                <c:pt idx="2">
                  <c:v>0.05628058727569331</c:v>
                </c:pt>
                <c:pt idx="3">
                  <c:v>0.04712222759621364</c:v>
                </c:pt>
                <c:pt idx="4">
                  <c:v>0.04623262618873446</c:v>
                </c:pt>
                <c:pt idx="5">
                  <c:v>0.0444261620732209</c:v>
                </c:pt>
                <c:pt idx="6">
                  <c:v>0</c:v>
                </c:pt>
              </c:numCache>
            </c:numRef>
          </c:val>
        </c:ser>
        <c:overlap val="100"/>
        <c:axId val="50660001"/>
        <c:axId val="50660002"/>
      </c:barChart>
      <c:catAx>
        <c:axId val="5066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60002"/>
        <c:crosses val="autoZero"/>
        <c:auto val="1"/>
        <c:lblAlgn val="ctr"/>
        <c:lblOffset val="100"/>
      </c:catAx>
      <c:valAx>
        <c:axId val="5066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Households in Racial / Ethnic Group</a:t>
                </a:r>
              </a:p>
            </c:rich>
          </c:tx>
          <c:layout/>
        </c:title>
        <c:numFmt formatCode="0.0%" sourceLinked="0"/>
        <c:tickLblPos val="low"/>
        <c:txPr>
          <a:bodyPr/>
          <a:lstStyle/>
          <a:p>
            <a:pPr>
              <a:defRPr sz="1100" b="0" baseline="0">
                <a:solidFill>
                  <a:srgbClr val="000000"/>
                </a:solidFill>
                <a:latin typeface="Century Gothic"/>
              </a:defRPr>
            </a:pPr>
            <a:endParaRPr lang="en-US"/>
          </a:p>
        </c:txPr>
        <c:crossAx val="50660001"/>
        <c:crosses val="autoZero"/>
        <c:crossBetween val="between"/>
      </c:valAx>
    </c:plotArea>
    <c:plotVisOnly val="1"/>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Application approved but not accepted</c:v>
          </c:tx>
          <c:spPr>
            <a:solidFill>
              <a:srgbClr val="1174A9"/>
            </a:solidFill>
            <a:ln w="6350">
              <a:solidFill>
                <a:srgbClr val="FFFFFF"/>
              </a:solidFill>
            </a:ln>
          </c:spPr>
          <c:dLbls>
            <c:dLbl>
              <c:idx val="0"/>
              <c:layout/>
              <c:tx>
                <c:rich>
                  <a:bodyPr/>
                  <a:lstStyle/>
                  <a:p>
                    <a:r>
                      <a:rPr lang="en-US"/>
                      <a:t>14%</a:t>
                    </a:r>
                  </a:p>
                </c:rich>
              </c:tx>
              <c:dLblPos val="ctr"/>
              <c:showVal val="1"/>
            </c:dLbl>
            <c:dLbl>
              <c:idx val="1"/>
              <c:delete val="1"/>
            </c:dLbl>
            <c:dLbl>
              <c:idx val="2"/>
              <c:delete val="1"/>
            </c:dLbl>
            <c:dLbl>
              <c:idx val="3"/>
              <c:delete val="1"/>
            </c:dLbl>
            <c:dLbl>
              <c:idx val="4"/>
              <c:delete val="1"/>
            </c:dLbl>
            <c:dLbl>
              <c:idx val="5"/>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'AFFH-01'!$B$4:$B$10</c:f>
              <c:numCache>
                <c:formatCode>General</c:formatCode>
                <c:ptCount val="7"/>
                <c:pt idx="0">
                  <c:v>0</c:v>
                </c:pt>
                <c:pt idx="1">
                  <c:v>1</c:v>
                </c:pt>
                <c:pt idx="2">
                  <c:v>22</c:v>
                </c:pt>
                <c:pt idx="3">
                  <c:v>0</c:v>
                </c:pt>
                <c:pt idx="4">
                  <c:v>8</c:v>
                </c:pt>
                <c:pt idx="5">
                  <c:v>1</c:v>
                </c:pt>
                <c:pt idx="6">
                  <c:v>6</c:v>
                </c:pt>
              </c:numCache>
            </c:numRef>
          </c:val>
        </c:ser>
        <c:ser>
          <c:idx val="1"/>
          <c:order val="1"/>
          <c:tx>
            <c:v>Application denied</c:v>
          </c:tx>
          <c:spPr>
            <a:solidFill>
              <a:srgbClr val="71A84F"/>
            </a:solidFill>
            <a:ln w="6350">
              <a:solidFill>
                <a:srgbClr val="FFFFFF"/>
              </a:solidFill>
            </a:ln>
          </c:spPr>
          <c:dLbls>
            <c:dLbl>
              <c:idx val="0"/>
              <c:delete val="1"/>
            </c:dLbl>
            <c:dLbl>
              <c:idx val="1"/>
              <c:layout/>
              <c:tx>
                <c:rich>
                  <a:bodyPr/>
                  <a:lstStyle/>
                  <a:p>
                    <a:r>
                      <a:rPr lang="en-US"/>
                      <a:t>13%</a:t>
                    </a:r>
                  </a:p>
                </c:rich>
              </c:tx>
              <c:dLblPos val="ctr"/>
              <c:showVal val="1"/>
            </c:dLbl>
            <c:dLbl>
              <c:idx val="2"/>
              <c:delete val="1"/>
            </c:dLbl>
            <c:dLbl>
              <c:idx val="3"/>
              <c:layout/>
              <c:tx>
                <c:rich>
                  <a:bodyPr/>
                  <a:lstStyle/>
                  <a:p>
                    <a:r>
                      <a:rPr lang="en-US"/>
                      <a:t>16%</a:t>
                    </a:r>
                  </a:p>
                </c:rich>
              </c:tx>
              <c:dLblPos val="ctr"/>
              <c:showVal val="1"/>
            </c:dLbl>
            <c:dLbl>
              <c:idx val="4"/>
              <c:layout/>
              <c:tx>
                <c:rich>
                  <a:bodyPr/>
                  <a:lstStyle/>
                  <a:p>
                    <a:r>
                      <a:rPr lang="en-US"/>
                      <a:t>17%</a:t>
                    </a:r>
                  </a:p>
                </c:rich>
              </c:tx>
              <c:dLblPos val="ctr"/>
              <c:showVal val="1"/>
            </c:dLbl>
            <c:dLbl>
              <c:idx val="5"/>
              <c:layout/>
              <c:tx>
                <c:rich>
                  <a:bodyPr/>
                  <a:lstStyle/>
                  <a:p>
                    <a:r>
                      <a:rPr lang="en-US"/>
                      <a:t>17%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'AFFH-01'!$C$4:$C$10</c:f>
              <c:numCache>
                <c:formatCode>General</c:formatCode>
                <c:ptCount val="7"/>
                <c:pt idx="0">
                  <c:v>0</c:v>
                </c:pt>
                <c:pt idx="1">
                  <c:v>0</c:v>
                </c:pt>
                <c:pt idx="2">
                  <c:v>126</c:v>
                </c:pt>
                <c:pt idx="3">
                  <c:v>0</c:v>
                </c:pt>
                <c:pt idx="4">
                  <c:v>73</c:v>
                </c:pt>
                <c:pt idx="5">
                  <c:v>4</c:v>
                </c:pt>
                <c:pt idx="6">
                  <c:v>53</c:v>
                </c:pt>
              </c:numCache>
            </c:numRef>
          </c:val>
        </c:ser>
        <c:ser>
          <c:idx val="2"/>
          <c:order val="2"/>
          <c:tx>
            <c:v>Application withdrawn by applicant</c:v>
          </c:tx>
          <c:spPr>
            <a:solidFill>
              <a:srgbClr val="009192"/>
            </a:solidFill>
            <a:ln w="6350">
              <a:solidFill>
                <a:srgbClr val="FFFFFF"/>
              </a:solidFill>
            </a:ln>
          </c:spPr>
          <c:dLbls>
            <c:dLbl>
              <c:idx val="0"/>
              <c:layout/>
              <c:tx>
                <c:rich>
                  <a:bodyPr/>
                  <a:lstStyle/>
                  <a:p>
                    <a:r>
                      <a:rPr lang="en-US"/>
                      <a:t>29%</a:t>
                    </a:r>
                  </a:p>
                </c:rich>
              </c:tx>
              <c:dLblPos val="ctr"/>
              <c:showVal val="1"/>
            </c:dLbl>
            <c:dLbl>
              <c:idx val="1"/>
              <c:layout/>
              <c:tx>
                <c:rich>
                  <a:bodyPr/>
                  <a:lstStyle/>
                  <a:p>
                    <a:r>
                      <a:rPr lang="en-US"/>
                      <a:t>13%</a:t>
                    </a:r>
                  </a:p>
                </c:rich>
              </c:tx>
              <c:dLblPos val="ctr"/>
              <c:showVal val="1"/>
            </c:dLbl>
            <c:dLbl>
              <c:idx val="2"/>
              <c:delete val="1"/>
            </c:dLbl>
            <c:dLbl>
              <c:idx val="3"/>
              <c:layout/>
              <c:tx>
                <c:rich>
                  <a:bodyPr/>
                  <a:lstStyle/>
                  <a:p>
                    <a:r>
                      <a:rPr lang="en-US"/>
                      <a:t>14%</a:t>
                    </a:r>
                  </a:p>
                </c:rich>
              </c:tx>
              <c:dLblPos val="ctr"/>
              <c:showVal val="1"/>
            </c:dLbl>
            <c:dLbl>
              <c:idx val="4"/>
              <c:layout/>
              <c:tx>
                <c:rich>
                  <a:bodyPr/>
                  <a:lstStyle/>
                  <a:p>
                    <a:r>
                      <a:rPr lang="en-US"/>
                      <a:t>9%</a:t>
                    </a:r>
                  </a:p>
                </c:rich>
              </c:tx>
              <c:dLblPos val="ctr"/>
              <c:showVal val="1"/>
            </c:dLbl>
            <c:dLbl>
              <c:idx val="5"/>
              <c:layout/>
              <c:tx>
                <c:rich>
                  <a:bodyPr/>
                  <a:lstStyle/>
                  <a:p>
                    <a:r>
                      <a:rPr lang="en-US"/>
                      <a:t>14%</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'AFFH-01'!$D$4:$D$10</c:f>
              <c:numCache>
                <c:formatCode>General</c:formatCode>
                <c:ptCount val="7"/>
                <c:pt idx="0">
                  <c:v>0</c:v>
                </c:pt>
                <c:pt idx="1">
                  <c:v>2</c:v>
                </c:pt>
                <c:pt idx="2">
                  <c:v>119</c:v>
                </c:pt>
                <c:pt idx="3">
                  <c:v>0</c:v>
                </c:pt>
                <c:pt idx="4">
                  <c:v>68</c:v>
                </c:pt>
                <c:pt idx="5">
                  <c:v>2</c:v>
                </c:pt>
                <c:pt idx="6">
                  <c:v>46</c:v>
                </c:pt>
              </c:numCache>
            </c:numRef>
          </c:val>
        </c:ser>
        <c:ser>
          <c:idx val="3"/>
          <c:order val="3"/>
          <c:tx>
            <c:v>File closed for incompleteness</c:v>
          </c:tx>
          <c:spPr>
            <a:solidFill>
              <a:srgbClr val="FEB446"/>
            </a:solidFill>
            <a:ln w="6350">
              <a:solidFill>
                <a:srgbClr val="FFFFFF"/>
              </a:solidFill>
            </a:ln>
          </c:spPr>
          <c:dLbls>
            <c:dLbl>
              <c:idx val="0"/>
              <c:delete val="1"/>
            </c:dLbl>
            <c:dLbl>
              <c:idx val="1"/>
              <c:delete val="1"/>
            </c:dLbl>
            <c:dLbl>
              <c:idx val="2"/>
              <c:delete val="1"/>
            </c:dLbl>
            <c:dLbl>
              <c:idx val="3"/>
              <c:layout/>
              <c:tx>
                <c:rich>
                  <a:bodyPr/>
                  <a:lstStyle/>
                  <a:p>
                    <a:r>
                      <a:rPr lang="en-US"/>
                      <a:t>5%</a:t>
                    </a:r>
                  </a:p>
                </c:rich>
              </c:tx>
              <c:dLblPos val="ctr"/>
              <c:showVal val="1"/>
            </c:dLbl>
            <c:dLbl>
              <c:idx val="4"/>
              <c:layout/>
              <c:tx>
                <c:rich>
                  <a:bodyPr/>
                  <a:lstStyle/>
                  <a:p>
                    <a:r>
                      <a:rPr lang="en-US"/>
                      <a:t>13%</a:t>
                    </a:r>
                  </a:p>
                </c:rich>
              </c:tx>
              <c:dLblPos val="ctr"/>
              <c:showVal val="1"/>
            </c:dLbl>
            <c:dLbl>
              <c:idx val="5"/>
              <c:layout/>
              <c:tx>
                <c:rich>
                  <a:bodyPr/>
                  <a:lstStyle/>
                  <a:p>
                    <a:r>
                      <a:rPr lang="en-US"/>
                      <a:t>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'AFFH-01'!$E$4:$E$10</c:f>
              <c:numCache>
                <c:formatCode>General</c:formatCode>
                <c:ptCount val="7"/>
                <c:pt idx="0">
                  <c:v>0</c:v>
                </c:pt>
                <c:pt idx="1">
                  <c:v>0</c:v>
                </c:pt>
                <c:pt idx="2">
                  <c:v>39</c:v>
                </c:pt>
                <c:pt idx="3">
                  <c:v>0</c:v>
                </c:pt>
                <c:pt idx="4">
                  <c:v>24</c:v>
                </c:pt>
                <c:pt idx="5">
                  <c:v>3</c:v>
                </c:pt>
                <c:pt idx="6">
                  <c:v>18</c:v>
                </c:pt>
              </c:numCache>
            </c:numRef>
          </c:val>
        </c:ser>
        <c:ser>
          <c:idx val="4"/>
          <c:order val="4"/>
          <c:tx>
            <c:v>Loan originated</c:v>
          </c:tx>
          <c:spPr>
            <a:solidFill>
              <a:srgbClr val="062F87"/>
            </a:solidFill>
            <a:ln w="6350">
              <a:solidFill>
                <a:srgbClr val="FFFFFF"/>
              </a:solidFill>
            </a:ln>
          </c:spPr>
          <c:dLbls>
            <c:dLbl>
              <c:idx val="0"/>
              <c:layout/>
              <c:tx>
                <c:rich>
                  <a:bodyPr/>
                  <a:lstStyle/>
                  <a:p>
                    <a:r>
                      <a:rPr lang="en-US"/>
                      <a:t>57%</a:t>
                    </a:r>
                  </a:p>
                </c:rich>
              </c:tx>
              <c:dLblPos val="ctr"/>
              <c:showVal val="1"/>
            </c:dLbl>
            <c:dLbl>
              <c:idx val="1"/>
              <c:layout/>
              <c:tx>
                <c:rich>
                  <a:bodyPr/>
                  <a:lstStyle/>
                  <a:p>
                    <a:r>
                      <a:rPr lang="en-US"/>
                      <a:t>68%</a:t>
                    </a:r>
                  </a:p>
                </c:rich>
              </c:tx>
              <c:dLblPos val="ctr"/>
              <c:showVal val="1"/>
            </c:dLbl>
            <c:dLbl>
              <c:idx val="2"/>
              <c:layout/>
              <c:tx>
                <c:rich>
                  <a:bodyPr/>
                  <a:lstStyle/>
                  <a:p>
                    <a:r>
                      <a:rPr lang="en-US"/>
                      <a:t>100%</a:t>
                    </a:r>
                  </a:p>
                </c:rich>
              </c:tx>
              <c:dLblPos val="ctr"/>
              <c:showVal val="1"/>
            </c:dLbl>
            <c:dLbl>
              <c:idx val="3"/>
              <c:layout/>
              <c:tx>
                <c:rich>
                  <a:bodyPr/>
                  <a:lstStyle/>
                  <a:p>
                    <a:r>
                      <a:rPr lang="en-US"/>
                      <a:t>63%</a:t>
                    </a:r>
                  </a:p>
                </c:rich>
              </c:tx>
              <c:dLblPos val="ctr"/>
              <c:showVal val="1"/>
            </c:dLbl>
            <c:dLbl>
              <c:idx val="4"/>
              <c:layout/>
              <c:tx>
                <c:rich>
                  <a:bodyPr/>
                  <a:lstStyle/>
                  <a:p>
                    <a:r>
                      <a:rPr lang="en-US"/>
                      <a:t>57%</a:t>
                    </a:r>
                  </a:p>
                </c:rich>
              </c:tx>
              <c:dLblPos val="ctr"/>
              <c:showVal val="1"/>
            </c:dLbl>
            <c:dLbl>
              <c:idx val="5"/>
              <c:layout/>
              <c:tx>
                <c:rich>
                  <a:bodyPr/>
                  <a:lstStyle/>
                  <a:p>
                    <a:r>
                      <a:rPr lang="en-US"/>
                      <a:t>61%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'AFFH-01'!$A$4:$A$10</c:f>
              <c:strCache>
                <c:ptCount val="7"/>
                <c:pt idx="0">
                  <c:v>Racial / Ethic Group</c:v>
                </c:pt>
                <c:pt idx="1">
                  <c:v>American Indian or Alaska Native, Non-Hispanic</c:v>
                </c:pt>
                <c:pt idx="2">
                  <c:v>Asian / API, Non-Hispanic</c:v>
                </c:pt>
                <c:pt idx="3">
                  <c:v>Black or African American, Non-Hispanic</c:v>
                </c:pt>
                <c:pt idx="4">
                  <c:v>White, Non-Hispanic</c:v>
                </c:pt>
                <c:pt idx="5">
                  <c:v>Hispanic or Latinx</c:v>
                </c:pt>
                <c:pt idx="6">
                  <c:v>Unknown</c:v>
                </c:pt>
              </c:strCache>
            </c:strRef>
          </c:cat>
          <c:val>
            <c:numRef>
              <c:f>'AFFH-01'!$F$4:$F$10</c:f>
              <c:numCache>
                <c:formatCode>General</c:formatCode>
                <c:ptCount val="7"/>
                <c:pt idx="0">
                  <c:v>0</c:v>
                </c:pt>
                <c:pt idx="1">
                  <c:v>4</c:v>
                </c:pt>
                <c:pt idx="2">
                  <c:v>640</c:v>
                </c:pt>
                <c:pt idx="3">
                  <c:v>2</c:v>
                </c:pt>
                <c:pt idx="4">
                  <c:v>297</c:v>
                </c:pt>
                <c:pt idx="5">
                  <c:v>13</c:v>
                </c:pt>
                <c:pt idx="6">
                  <c:v>196</c:v>
                </c:pt>
              </c:numCache>
            </c:numRef>
          </c:val>
        </c:ser>
        <c:overlap val="100"/>
        <c:axId val="50670001"/>
        <c:axId val="50670002"/>
      </c:barChart>
      <c:catAx>
        <c:axId val="506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70002"/>
        <c:crosses val="autoZero"/>
        <c:auto val="1"/>
        <c:lblAlgn val="ctr"/>
        <c:lblOffset val="100"/>
      </c:catAx>
      <c:valAx>
        <c:axId val="506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Loan Applications</a:t>
                </a:r>
              </a:p>
            </c:rich>
          </c:tx>
          <c:layout/>
        </c:title>
        <c:numFmt formatCode="0%" sourceLinked="1"/>
        <c:tickLblPos val="low"/>
        <c:txPr>
          <a:bodyPr/>
          <a:lstStyle/>
          <a:p>
            <a:pPr>
              <a:defRPr sz="1100" b="0" baseline="0">
                <a:solidFill>
                  <a:srgbClr val="000000"/>
                </a:solidFill>
                <a:latin typeface="Century Gothic"/>
              </a:defRPr>
            </a:pPr>
            <a:endParaRPr lang="en-US"/>
          </a:p>
        </c:txPr>
        <c:crossAx val="506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American Indian or Alaska Native, Non-Hispanic</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'AFFH-02'!$B$4:$B$7</c:f>
              <c:numCache>
                <c:formatCode>General</c:formatCode>
                <c:ptCount val="4"/>
                <c:pt idx="0">
                  <c:v>0</c:v>
                </c:pt>
                <c:pt idx="1">
                  <c:v>0</c:v>
                </c:pt>
                <c:pt idx="2">
                  <c:v>0</c:v>
                </c:pt>
                <c:pt idx="3">
                  <c:v>64</c:v>
                </c:pt>
              </c:numCache>
            </c:numRef>
          </c:val>
        </c:ser>
        <c:ser>
          <c:idx val="1"/>
          <c:order val="1"/>
          <c:tx>
            <c:v>Asian / API, Non-Hispanic</c:v>
          </c:tx>
          <c:spPr>
            <a:solidFill>
              <a:srgbClr val="71A84F"/>
            </a:solidFill>
            <a:ln w="6350">
              <a:solidFill>
                <a:srgbClr val="FFFFFF"/>
              </a:solidFill>
            </a:ln>
          </c:spPr>
          <c:dLbls>
            <c:dLbl>
              <c:idx val="0"/>
              <c:delete val="1"/>
            </c:dLbl>
            <c:dLbl>
              <c:idx val="1"/>
              <c:delete val="1"/>
            </c:dLbl>
            <c:dLbl>
              <c:idx val="2"/>
              <c:layout/>
              <c:tx>
                <c:rich>
                  <a:bodyPr/>
                  <a:lstStyle/>
                  <a:p>
                    <a:r>
                      <a:rPr lang="en-US"/>
                      <a:t>48%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'AFFH-02'!$C$4:$C$7</c:f>
              <c:numCache>
                <c:formatCode>General</c:formatCode>
                <c:ptCount val="4"/>
                <c:pt idx="0">
                  <c:v>0</c:v>
                </c:pt>
                <c:pt idx="1">
                  <c:v>0</c:v>
                </c:pt>
                <c:pt idx="2">
                  <c:v>0</c:v>
                </c:pt>
                <c:pt idx="3">
                  <c:v>14660</c:v>
                </c:pt>
              </c:numCache>
            </c:numRef>
          </c:val>
        </c:ser>
        <c:ser>
          <c:idx val="2"/>
          <c:order val="2"/>
          <c:tx>
            <c:v>Black or African American, Non-Hispanic</c:v>
          </c:tx>
          <c:spPr>
            <a:solidFill>
              <a:srgbClr val="009192"/>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'AFFH-02'!$D$4:$D$7</c:f>
              <c:numCache>
                <c:formatCode>General</c:formatCode>
                <c:ptCount val="4"/>
                <c:pt idx="0">
                  <c:v>0</c:v>
                </c:pt>
                <c:pt idx="1">
                  <c:v>0</c:v>
                </c:pt>
                <c:pt idx="2">
                  <c:v>0</c:v>
                </c:pt>
                <c:pt idx="3">
                  <c:v>138</c:v>
                </c:pt>
              </c:numCache>
            </c:numRef>
          </c:val>
        </c:ser>
        <c:ser>
          <c:idx val="3"/>
          <c:order val="3"/>
          <c:tx>
            <c:v>White, Non-Hispanic</c:v>
          </c:tx>
          <c:spPr>
            <a:solidFill>
              <a:srgbClr val="FEB446"/>
            </a:solidFill>
            <a:ln w="6350">
              <a:solidFill>
                <a:srgbClr val="FFFFFF"/>
              </a:solidFill>
            </a:ln>
          </c:spPr>
          <c:dLbls>
            <c:dLbl>
              <c:idx val="0"/>
              <c:delete val="1"/>
            </c:dLbl>
            <c:dLbl>
              <c:idx val="1"/>
              <c:delete val="1"/>
            </c:dLbl>
            <c:dLbl>
              <c:idx val="2"/>
              <c:layout/>
              <c:tx>
                <c:rich>
                  <a:bodyPr/>
                  <a:lstStyle/>
                  <a:p>
                    <a:r>
                      <a:rPr lang="en-US"/>
                      <a:t>45%</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'AFFH-02'!$E$4:$E$7</c:f>
              <c:numCache>
                <c:formatCode>General</c:formatCode>
                <c:ptCount val="4"/>
                <c:pt idx="0">
                  <c:v>0</c:v>
                </c:pt>
                <c:pt idx="1">
                  <c:v>0</c:v>
                </c:pt>
                <c:pt idx="2">
                  <c:v>0</c:v>
                </c:pt>
                <c:pt idx="3">
                  <c:v>13728</c:v>
                </c:pt>
              </c:numCache>
            </c:numRef>
          </c:val>
        </c:ser>
        <c:ser>
          <c:idx val="4"/>
          <c:order val="4"/>
          <c:tx>
            <c:v>Other Race or Multiple Races, Non-Hispanic</c:v>
          </c:tx>
          <c:spPr>
            <a:solidFill>
              <a:srgbClr val="062F87"/>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'AFFH-02'!$F$4:$F$7</c:f>
              <c:numCache>
                <c:formatCode>General</c:formatCode>
                <c:ptCount val="4"/>
                <c:pt idx="0">
                  <c:v>0</c:v>
                </c:pt>
                <c:pt idx="1">
                  <c:v>0</c:v>
                </c:pt>
                <c:pt idx="2">
                  <c:v>0</c:v>
                </c:pt>
                <c:pt idx="3">
                  <c:v>1148</c:v>
                </c:pt>
              </c:numCache>
            </c:numRef>
          </c:val>
        </c:ser>
        <c:ser>
          <c:idx val="5"/>
          <c:order val="5"/>
          <c:tx>
            <c:v>Hispanic or Latinx</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'AFFH-02'!$A$4:$A$7</c:f>
              <c:strCache>
                <c:ptCount val="4"/>
                <c:pt idx="0">
                  <c:v>Racial / Ethic Group</c:v>
                </c:pt>
                <c:pt idx="1">
                  <c:v>Low Resource or High Segregation and Poverty Area</c:v>
                </c:pt>
                <c:pt idx="2">
                  <c:v>Moderate Resource Area</c:v>
                </c:pt>
                <c:pt idx="3">
                  <c:v>High/Highest Resource Area</c:v>
                </c:pt>
              </c:strCache>
            </c:strRef>
          </c:cat>
          <c:val>
            <c:numRef>
              <c:f>'AFFH-02'!$G$4:$G$7</c:f>
              <c:numCache>
                <c:formatCode>General</c:formatCode>
                <c:ptCount val="4"/>
                <c:pt idx="0">
                  <c:v>0</c:v>
                </c:pt>
                <c:pt idx="1">
                  <c:v>0</c:v>
                </c:pt>
                <c:pt idx="2">
                  <c:v>0</c:v>
                </c:pt>
                <c:pt idx="3">
                  <c:v>961</c:v>
                </c:pt>
              </c:numCache>
            </c:numRef>
          </c:val>
        </c:ser>
        <c:overlap val="100"/>
        <c:axId val="50680001"/>
        <c:axId val="50680002"/>
      </c:barChart>
      <c:catAx>
        <c:axId val="506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80002"/>
        <c:crosses val="autoZero"/>
        <c:auto val="1"/>
        <c:lblAlgn val="ctr"/>
        <c:lblOffset val="100"/>
      </c:catAx>
      <c:valAx>
        <c:axId val="506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a:t>
                </a:r>
              </a:p>
            </c:rich>
          </c:tx>
          <c:layout/>
        </c:title>
        <c:numFmt formatCode="0%" sourceLinked="1"/>
        <c:tickLblPos val="low"/>
        <c:txPr>
          <a:bodyPr/>
          <a:lstStyle/>
          <a:p>
            <a:pPr>
              <a:defRPr sz="1100" b="0" baseline="0">
                <a:solidFill>
                  <a:srgbClr val="000000"/>
                </a:solidFill>
                <a:latin typeface="Century Gothic"/>
              </a:defRPr>
            </a:pPr>
            <a:endParaRPr lang="en-US"/>
          </a:p>
        </c:txPr>
        <c:crossAx val="506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Population 5 Years and Over Who Speak English "Not well" or "Not at all"</c:v>
          </c:tx>
          <c:spPr>
            <a:solidFill>
              <a:srgbClr val="1174A9"/>
            </a:solidFill>
            <a:ln w="6350">
              <a:solidFill>
                <a:srgbClr val="FFFFFF"/>
              </a:solidFill>
            </a:ln>
          </c:spPr>
          <c:dLbls>
            <c:dLbl>
              <c:idx val="0"/>
              <c:layout/>
              <c:tx>
                <c:rich>
                  <a:bodyPr/>
                  <a:lstStyle/>
                  <a:p>
                    <a:r>
                      <a:rPr lang="en-US"/>
                      <a:t>4%</a:t>
                    </a:r>
                  </a:p>
                </c:rich>
              </c:tx>
              <c:dLblPos val="ctr"/>
              <c:showVal val="1"/>
            </c:dLbl>
            <c:dLbl>
              <c:idx val="1"/>
              <c:layout/>
              <c:tx>
                <c:rich>
                  <a:bodyPr/>
                  <a:lstStyle/>
                  <a:p>
                    <a:r>
                      <a:rPr lang="en-US"/>
                      <a:t>9%</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Saratoga</c:v>
                </c:pt>
                <c:pt idx="2">
                  <c:v>Santa Clara County</c:v>
                </c:pt>
                <c:pt idx="3">
                  <c:v>Bay Area</c:v>
                </c:pt>
              </c:strCache>
            </c:strRef>
          </c:cat>
          <c:val>
            <c:numRef>
              <c:f>'AFFH-03'!$B$4:$B$7</c:f>
              <c:numCache>
                <c:formatCode>General</c:formatCode>
                <c:ptCount val="4"/>
                <c:pt idx="0">
                  <c:v>0</c:v>
                </c:pt>
                <c:pt idx="1">
                  <c:v>1070</c:v>
                </c:pt>
                <c:pt idx="2">
                  <c:v>159929</c:v>
                </c:pt>
                <c:pt idx="3">
                  <c:v>567528</c:v>
                </c:pt>
              </c:numCache>
            </c:numRef>
          </c:val>
        </c:ser>
        <c:ser>
          <c:idx val="1"/>
          <c:order val="1"/>
          <c:tx>
            <c:v>Population 5 Years and Over Who Speak English "Well" or "Very well"</c:v>
          </c:tx>
          <c:spPr>
            <a:solidFill>
              <a:srgbClr val="71A84F"/>
            </a:solidFill>
            <a:ln w="6350">
              <a:solidFill>
                <a:srgbClr val="FFFFFF"/>
              </a:solidFill>
            </a:ln>
          </c:spPr>
          <c:dLbls>
            <c:dLbl>
              <c:idx val="0"/>
              <c:layout/>
              <c:tx>
                <c:rich>
                  <a:bodyPr/>
                  <a:lstStyle/>
                  <a:p>
                    <a:r>
                      <a:rPr lang="en-US"/>
                      <a:t>96%</a:t>
                    </a:r>
                  </a:p>
                </c:rich>
              </c:tx>
              <c:dLblPos val="ctr"/>
              <c:showVal val="1"/>
            </c:dLbl>
            <c:dLbl>
              <c:idx val="1"/>
              <c:layout/>
              <c:tx>
                <c:rich>
                  <a:bodyPr/>
                  <a:lstStyle/>
                  <a:p>
                    <a:r>
                      <a:rPr lang="en-US"/>
                      <a:t>91%</a:t>
                    </a:r>
                  </a:p>
                </c:rich>
              </c:tx>
              <c:dLblPos val="ctr"/>
              <c:showVal val="1"/>
            </c:dLbl>
            <c:dLbl>
              <c:idx val="2"/>
              <c:layout/>
              <c:tx>
                <c:rich>
                  <a:bodyPr/>
                  <a:lstStyle/>
                  <a:p>
                    <a:r>
                      <a:rPr lang="en-US"/>
                      <a:t>92%</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'AFFH-03'!$A$4:$A$7</c:f>
              <c:strCache>
                <c:ptCount val="4"/>
                <c:pt idx="0">
                  <c:v>Geography</c:v>
                </c:pt>
                <c:pt idx="1">
                  <c:v>Saratoga</c:v>
                </c:pt>
                <c:pt idx="2">
                  <c:v>Santa Clara County</c:v>
                </c:pt>
                <c:pt idx="3">
                  <c:v>Bay Area</c:v>
                </c:pt>
              </c:strCache>
            </c:strRef>
          </c:cat>
          <c:val>
            <c:numRef>
              <c:f>'AFFH-03'!$C$4:$C$7</c:f>
              <c:numCache>
                <c:formatCode>General</c:formatCode>
                <c:ptCount val="4"/>
                <c:pt idx="0">
                  <c:v>0</c:v>
                </c:pt>
                <c:pt idx="1">
                  <c:v>28889</c:v>
                </c:pt>
                <c:pt idx="2">
                  <c:v>1651033</c:v>
                </c:pt>
                <c:pt idx="3">
                  <c:v>6709064</c:v>
                </c:pt>
              </c:numCache>
            </c:numRef>
          </c:val>
        </c:ser>
        <c:overlap val="100"/>
        <c:axId val="50690001"/>
        <c:axId val="50690002"/>
      </c:barChart>
      <c:catAx>
        <c:axId val="506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690002"/>
        <c:crosses val="autoZero"/>
        <c:auto val="1"/>
        <c:lblAlgn val="ctr"/>
        <c:lblOffset val="100"/>
      </c:catAx>
      <c:valAx>
        <c:axId val="506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Percent of Population aged 5 and over</a:t>
                </a:r>
              </a:p>
            </c:rich>
          </c:tx>
          <c:layout/>
        </c:title>
        <c:numFmt formatCode="0.0%" sourceLinked="0"/>
        <c:tickLblPos val="low"/>
        <c:txPr>
          <a:bodyPr/>
          <a:lstStyle/>
          <a:p>
            <a:pPr>
              <a:defRPr sz="1100" b="0" baseline="0">
                <a:solidFill>
                  <a:srgbClr val="000000"/>
                </a:solidFill>
                <a:latin typeface="Century Gothic"/>
              </a:defRPr>
            </a:pPr>
            <a:endParaRPr lang="en-US"/>
          </a:p>
        </c:txPr>
        <c:crossAx val="506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Management, Business, Science, And Arts Occupations</c:v>
          </c:tx>
          <c:spPr>
            <a:solidFill>
              <a:srgbClr val="1174A9"/>
            </a:solidFill>
            <a:ln w="6350">
              <a:solidFill>
                <a:srgbClr val="FFFFFF"/>
              </a:solidFill>
            </a:ln>
          </c:spPr>
          <c:dLbls>
            <c:dLbl>
              <c:idx val="0"/>
              <c:layout/>
              <c:tx>
                <c:rich>
                  <a:bodyPr/>
                  <a:lstStyle/>
                  <a:p>
                    <a:r>
                      <a:rPr lang="en-US"/>
                      <a:t>75%</a:t>
                    </a:r>
                  </a:p>
                </c:rich>
              </c:tx>
              <c:dLblPos val="ctr"/>
              <c:showVal val="1"/>
            </c:dLbl>
            <c:dLbl>
              <c:idx val="1"/>
              <c:layout/>
              <c:tx>
                <c:rich>
                  <a:bodyPr/>
                  <a:lstStyle/>
                  <a:p>
                    <a:r>
                      <a:rPr lang="en-US"/>
                      <a:t>54%</a:t>
                    </a:r>
                  </a:p>
                </c:rich>
              </c:tx>
              <c:dLblPos val="ctr"/>
              <c:showVal val="1"/>
            </c:dLbl>
            <c:dLbl>
              <c:idx val="2"/>
              <c:layout/>
              <c:tx>
                <c:rich>
                  <a:bodyPr/>
                  <a:lstStyle/>
                  <a:p>
                    <a:r>
                      <a:rPr lang="en-US"/>
                      <a:t>50%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Saratoga</c:v>
                </c:pt>
                <c:pt idx="2">
                  <c:v>Santa Clara County</c:v>
                </c:pt>
                <c:pt idx="3">
                  <c:v>Bay Area</c:v>
                </c:pt>
              </c:strCache>
            </c:strRef>
          </c:cat>
          <c:val>
            <c:numRef>
              <c:f>'POPEMP-07'!$B$4:$B$7</c:f>
              <c:numCache>
                <c:formatCode>General</c:formatCode>
                <c:ptCount val="4"/>
                <c:pt idx="0">
                  <c:v>0</c:v>
                </c:pt>
                <c:pt idx="1">
                  <c:v>10052</c:v>
                </c:pt>
                <c:pt idx="2">
                  <c:v>541804</c:v>
                </c:pt>
                <c:pt idx="3">
                  <c:v>1993583</c:v>
                </c:pt>
              </c:numCache>
            </c:numRef>
          </c:val>
        </c:ser>
        <c:ser>
          <c:idx val="1"/>
          <c:order val="1"/>
          <c:tx>
            <c:v>Natural Resources, Construction, And Maintenance Occupations</c:v>
          </c:tx>
          <c:spPr>
            <a:solidFill>
              <a:srgbClr val="71A84F"/>
            </a:solidFill>
            <a:ln w="6350">
              <a:solidFill>
                <a:srgbClr val="FFFFFF"/>
              </a:solidFill>
            </a:ln>
          </c:spPr>
          <c:dLbls>
            <c:dLbl>
              <c:idx val="0"/>
              <c:delete val="1"/>
            </c:dLbl>
            <c:dLbl>
              <c:idx val="1"/>
              <c:layout/>
              <c:tx>
                <c:rich>
                  <a:bodyPr/>
                  <a:lstStyle/>
                  <a:p>
                    <a:r>
                      <a:rPr lang="en-US"/>
                      <a:t>6%</a:t>
                    </a:r>
                  </a:p>
                </c:rich>
              </c:tx>
              <c:dLblPos val="ctr"/>
              <c:showVal val="1"/>
            </c:dLbl>
            <c:dLbl>
              <c:idx val="2"/>
              <c:layout/>
              <c:tx>
                <c:rich>
                  <a:bodyPr/>
                  <a:lstStyle/>
                  <a:p>
                    <a:r>
                      <a:rPr lang="en-US"/>
                      <a:t>7%</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Saratoga</c:v>
                </c:pt>
                <c:pt idx="2">
                  <c:v>Santa Clara County</c:v>
                </c:pt>
                <c:pt idx="3">
                  <c:v>Bay Area</c:v>
                </c:pt>
              </c:strCache>
            </c:strRef>
          </c:cat>
          <c:val>
            <c:numRef>
              <c:f>'POPEMP-07'!$C$4:$C$7</c:f>
              <c:numCache>
                <c:formatCode>General</c:formatCode>
                <c:ptCount val="4"/>
                <c:pt idx="0">
                  <c:v>0</c:v>
                </c:pt>
                <c:pt idx="1">
                  <c:v>252</c:v>
                </c:pt>
                <c:pt idx="2">
                  <c:v>60138</c:v>
                </c:pt>
                <c:pt idx="3">
                  <c:v>261724</c:v>
                </c:pt>
              </c:numCache>
            </c:numRef>
          </c:val>
        </c:ser>
        <c:ser>
          <c:idx val="2"/>
          <c:order val="2"/>
          <c:tx>
            <c:v>Production, Transportation, And Material Moving Occupations</c:v>
          </c:tx>
          <c:spPr>
            <a:solidFill>
              <a:srgbClr val="009192"/>
            </a:solidFill>
            <a:ln w="6350">
              <a:solidFill>
                <a:srgbClr val="FFFFFF"/>
              </a:solidFill>
            </a:ln>
          </c:spPr>
          <c:dLbls>
            <c:dLbl>
              <c:idx val="0"/>
              <c:delete val="1"/>
            </c:dLbl>
            <c:dLbl>
              <c:idx val="1"/>
              <c:layout/>
              <c:tx>
                <c:rich>
                  <a:bodyPr/>
                  <a:lstStyle/>
                  <a:p>
                    <a:r>
                      <a:rPr lang="en-US"/>
                      <a:t>8%</a:t>
                    </a:r>
                  </a:p>
                </c:rich>
              </c:tx>
              <c:dLblPos val="ctr"/>
              <c:showVal val="1"/>
            </c:dLbl>
            <c:dLbl>
              <c:idx val="2"/>
              <c:layout/>
              <c:tx>
                <c:rich>
                  <a:bodyPr/>
                  <a:lstStyle/>
                  <a:p>
                    <a:r>
                      <a:rPr lang="en-US"/>
                      <a:t>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Saratoga</c:v>
                </c:pt>
                <c:pt idx="2">
                  <c:v>Santa Clara County</c:v>
                </c:pt>
                <c:pt idx="3">
                  <c:v>Bay Area</c:v>
                </c:pt>
              </c:strCache>
            </c:strRef>
          </c:cat>
          <c:val>
            <c:numRef>
              <c:f>'POPEMP-07'!$D$4:$D$7</c:f>
              <c:numCache>
                <c:formatCode>General</c:formatCode>
                <c:ptCount val="4"/>
                <c:pt idx="0">
                  <c:v>0</c:v>
                </c:pt>
                <c:pt idx="1">
                  <c:v>264</c:v>
                </c:pt>
                <c:pt idx="2">
                  <c:v>82218</c:v>
                </c:pt>
                <c:pt idx="3">
                  <c:v>351745</c:v>
                </c:pt>
              </c:numCache>
            </c:numRef>
          </c:val>
        </c:ser>
        <c:ser>
          <c:idx val="3"/>
          <c:order val="3"/>
          <c:tx>
            <c:v>Sales And Office Occupations</c:v>
          </c:tx>
          <c:spPr>
            <a:solidFill>
              <a:srgbClr val="FEB446"/>
            </a:solidFill>
            <a:ln w="6350">
              <a:solidFill>
                <a:srgbClr val="FFFFFF"/>
              </a:solidFill>
            </a:ln>
          </c:spPr>
          <c:dLbls>
            <c:dLbl>
              <c:idx val="0"/>
              <c:layout/>
              <c:tx>
                <c:rich>
                  <a:bodyPr/>
                  <a:lstStyle/>
                  <a:p>
                    <a:r>
                      <a:rPr lang="en-US"/>
                      <a:t>16%</a:t>
                    </a:r>
                  </a:p>
                </c:rich>
              </c:tx>
              <c:dLblPos val="ctr"/>
              <c:showVal val="1"/>
            </c:dLbl>
            <c:dLbl>
              <c:idx val="1"/>
              <c:layout/>
              <c:tx>
                <c:rich>
                  <a:bodyPr/>
                  <a:lstStyle/>
                  <a:p>
                    <a:r>
                      <a:rPr lang="en-US"/>
                      <a:t>17%</a:t>
                    </a:r>
                  </a:p>
                </c:rich>
              </c:tx>
              <c:dLblPos val="ctr"/>
              <c:showVal val="1"/>
            </c:dLbl>
            <c:dLbl>
              <c:idx val="2"/>
              <c:layout/>
              <c:tx>
                <c:rich>
                  <a:bodyPr/>
                  <a:lstStyle/>
                  <a:p>
                    <a:r>
                      <a:rPr lang="en-US"/>
                      <a:t>19%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Saratoga</c:v>
                </c:pt>
                <c:pt idx="2">
                  <c:v>Santa Clara County</c:v>
                </c:pt>
                <c:pt idx="3">
                  <c:v>Bay Area</c:v>
                </c:pt>
              </c:strCache>
            </c:strRef>
          </c:cat>
          <c:val>
            <c:numRef>
              <c:f>'POPEMP-07'!$E$4:$E$7</c:f>
              <c:numCache>
                <c:formatCode>General</c:formatCode>
                <c:ptCount val="4"/>
                <c:pt idx="0">
                  <c:v>0</c:v>
                </c:pt>
                <c:pt idx="1">
                  <c:v>2152</c:v>
                </c:pt>
                <c:pt idx="2">
                  <c:v>167933</c:v>
                </c:pt>
                <c:pt idx="3">
                  <c:v>759735</c:v>
                </c:pt>
              </c:numCache>
            </c:numRef>
          </c:val>
        </c:ser>
        <c:ser>
          <c:idx val="4"/>
          <c:order val="4"/>
          <c:tx>
            <c:v>Service Occupations</c:v>
          </c:tx>
          <c:spPr>
            <a:solidFill>
              <a:srgbClr val="062F87"/>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15%</a:t>
                    </a:r>
                  </a:p>
                </c:rich>
              </c:tx>
              <c:dLblPos val="ctr"/>
              <c:showVal val="1"/>
            </c:dLbl>
            <c:dLbl>
              <c:idx val="2"/>
              <c:layout/>
              <c:tx>
                <c:rich>
                  <a:bodyPr/>
                  <a:lstStyle/>
                  <a:p>
                    <a:r>
                      <a:rPr lang="en-US"/>
                      <a:t>16%</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'POPEMP-07'!$A$4:$A$7</c:f>
              <c:strCache>
                <c:ptCount val="4"/>
                <c:pt idx="0">
                  <c:v>Geography</c:v>
                </c:pt>
                <c:pt idx="1">
                  <c:v>Saratoga</c:v>
                </c:pt>
                <c:pt idx="2">
                  <c:v>Santa Clara County</c:v>
                </c:pt>
                <c:pt idx="3">
                  <c:v>Bay Area</c:v>
                </c:pt>
              </c:strCache>
            </c:strRef>
          </c:cat>
          <c:val>
            <c:numRef>
              <c:f>'POPEMP-07'!$F$4:$F$7</c:f>
              <c:numCache>
                <c:formatCode>General</c:formatCode>
                <c:ptCount val="4"/>
                <c:pt idx="0">
                  <c:v>0</c:v>
                </c:pt>
                <c:pt idx="1">
                  <c:v>744</c:v>
                </c:pt>
                <c:pt idx="2">
                  <c:v>147001</c:v>
                </c:pt>
                <c:pt idx="3">
                  <c:v>657310</c:v>
                </c:pt>
              </c:numCache>
            </c:numRef>
          </c:val>
        </c:ser>
        <c:overlap val="100"/>
        <c:axId val="50070001"/>
        <c:axId val="50070002"/>
      </c:barChart>
      <c:catAx>
        <c:axId val="5007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70002"/>
        <c:crosses val="autoZero"/>
        <c:auto val="1"/>
        <c:lblAlgn val="ctr"/>
        <c:lblOffset val="100"/>
      </c:catAx>
      <c:valAx>
        <c:axId val="5007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7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Saratoga</c:v>
                </c:pt>
                <c:pt idx="2">
                  <c:v>Santa Clara County</c:v>
                </c:pt>
                <c:pt idx="3">
                  <c:v>Bay Area</c:v>
                </c:pt>
              </c:strCache>
            </c:strRef>
          </c:cat>
          <c:val>
            <c:numRef>
              <c:f>'POPEMP-08'!$B$4:$B$7</c:f>
              <c:numCache>
                <c:formatCode>General</c:formatCode>
                <c:ptCount val="4"/>
                <c:pt idx="0">
                  <c:v>0</c:v>
                </c:pt>
                <c:pt idx="1">
                  <c:v>47</c:v>
                </c:pt>
                <c:pt idx="2">
                  <c:v>11867</c:v>
                </c:pt>
                <c:pt idx="3">
                  <c:v>70204</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8%</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Saratoga</c:v>
                </c:pt>
                <c:pt idx="2">
                  <c:v>Santa Clara County</c:v>
                </c:pt>
                <c:pt idx="3">
                  <c:v>Bay Area</c:v>
                </c:pt>
              </c:strCache>
            </c:strRef>
          </c:cat>
          <c:val>
            <c:numRef>
              <c:f>'POPEMP-08'!$C$4:$C$7</c:f>
              <c:numCache>
                <c:formatCode>General</c:formatCode>
                <c:ptCount val="4"/>
                <c:pt idx="0">
                  <c:v>0</c:v>
                </c:pt>
                <c:pt idx="1">
                  <c:v>1113</c:v>
                </c:pt>
                <c:pt idx="2">
                  <c:v>80420</c:v>
                </c:pt>
                <c:pt idx="3">
                  <c:v>397576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67%</a:t>
                    </a:r>
                  </a:p>
                </c:rich>
              </c:tx>
              <c:dLblPos val="ctr"/>
              <c:showVal val="1"/>
            </c:dLbl>
            <c:dLbl>
              <c:idx val="1"/>
              <c:layout/>
              <c:tx>
                <c:rich>
                  <a:bodyPr/>
                  <a:lstStyle/>
                  <a:p>
                    <a:r>
                      <a:rPr lang="en-US"/>
                      <a:t>75%</a:t>
                    </a:r>
                  </a:p>
                </c:rich>
              </c:tx>
              <c:dLblPos val="ctr"/>
              <c:showVal val="1"/>
            </c:dLbl>
            <c:dLbl>
              <c:idx val="2"/>
              <c:layout/>
              <c:tx>
                <c:rich>
                  <a:bodyPr/>
                  <a:lstStyle/>
                  <a:p>
                    <a:r>
                      <a:rPr lang="en-US"/>
                      <a:t>69%</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Saratoga</c:v>
                </c:pt>
                <c:pt idx="2">
                  <c:v>Santa Clara County</c:v>
                </c:pt>
                <c:pt idx="3">
                  <c:v>Bay Area</c:v>
                </c:pt>
              </c:strCache>
            </c:strRef>
          </c:cat>
          <c:val>
            <c:numRef>
              <c:f>'POPEMP-08'!$D$4:$D$7</c:f>
              <c:numCache>
                <c:formatCode>General</c:formatCode>
                <c:ptCount val="4"/>
                <c:pt idx="0">
                  <c:v>0</c:v>
                </c:pt>
                <c:pt idx="1">
                  <c:v>8974</c:v>
                </c:pt>
                <c:pt idx="2">
                  <c:v>728062</c:v>
                </c:pt>
                <c:pt idx="3">
                  <c:v>2673978</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6%</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Saratoga</c:v>
                </c:pt>
                <c:pt idx="2">
                  <c:v>Santa Clara County</c:v>
                </c:pt>
                <c:pt idx="3">
                  <c:v>Bay Area</c:v>
                </c:pt>
              </c:strCache>
            </c:strRef>
          </c:cat>
          <c:val>
            <c:numRef>
              <c:f>'POPEMP-08'!$E$4:$E$7</c:f>
              <c:numCache>
                <c:formatCode>General</c:formatCode>
                <c:ptCount val="4"/>
                <c:pt idx="0">
                  <c:v>0</c:v>
                </c:pt>
                <c:pt idx="1">
                  <c:v>783</c:v>
                </c:pt>
                <c:pt idx="2">
                  <c:v>65305</c:v>
                </c:pt>
                <c:pt idx="3">
                  <c:v>304141</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18%</a:t>
                    </a:r>
                  </a:p>
                </c:rich>
              </c:tx>
              <c:dLblPos val="ctr"/>
              <c:showVal val="1"/>
            </c:dLbl>
            <c:dLbl>
              <c:idx val="1"/>
              <c:layout/>
              <c:tx>
                <c:rich>
                  <a:bodyPr/>
                  <a:lstStyle/>
                  <a:p>
                    <a:r>
                      <a:rPr lang="en-US"/>
                      <a:t>8%</a:t>
                    </a:r>
                  </a:p>
                </c:rich>
              </c:tx>
              <c:dLblPos val="ctr"/>
              <c:showVal val="1"/>
            </c:dLbl>
            <c:dLbl>
              <c:idx val="2"/>
              <c:layout/>
              <c:tx>
                <c:rich>
                  <a:bodyPr/>
                  <a:lstStyle/>
                  <a:p>
                    <a:r>
                      <a:rPr lang="en-US"/>
                      <a:t>11%</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Saratoga</c:v>
                </c:pt>
                <c:pt idx="2">
                  <c:v>Santa Clara County</c:v>
                </c:pt>
                <c:pt idx="3">
                  <c:v>Bay Area</c:v>
                </c:pt>
              </c:strCache>
            </c:strRef>
          </c:cat>
          <c:val>
            <c:numRef>
              <c:f>'POPEMP-08'!$F$4:$F$7</c:f>
              <c:numCache>
                <c:formatCode>General</c:formatCode>
                <c:ptCount val="4"/>
                <c:pt idx="0">
                  <c:v>0</c:v>
                </c:pt>
                <c:pt idx="1">
                  <c:v>2410</c:v>
                </c:pt>
                <c:pt idx="2">
                  <c:v>79887</c:v>
                </c:pt>
                <c:pt idx="3">
                  <c:v>412267</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'POPEMP-08'!$A$4:$A$7</c:f>
              <c:strCache>
                <c:ptCount val="4"/>
                <c:pt idx="0">
                  <c:v>Geography</c:v>
                </c:pt>
                <c:pt idx="1">
                  <c:v>Saratoga</c:v>
                </c:pt>
                <c:pt idx="2">
                  <c:v>Santa Clara County</c:v>
                </c:pt>
                <c:pt idx="3">
                  <c:v>Bay Area</c:v>
                </c:pt>
              </c:strCache>
            </c:strRef>
          </c:cat>
          <c:val>
            <c:numRef>
              <c:f>'POPEMP-08'!$G$4:$G$7</c:f>
              <c:numCache>
                <c:formatCode>General</c:formatCode>
                <c:ptCount val="4"/>
                <c:pt idx="0">
                  <c:v>0</c:v>
                </c:pt>
                <c:pt idx="1">
                  <c:v>17</c:v>
                </c:pt>
                <c:pt idx="2">
                  <c:v>1312</c:v>
                </c:pt>
                <c:pt idx="3">
                  <c:v>5871</c:v>
                </c:pt>
              </c:numCache>
            </c:numRef>
          </c:val>
        </c:ser>
        <c:overlap val="100"/>
        <c:axId val="50080001"/>
        <c:axId val="50080002"/>
      </c:barChart>
      <c:catAx>
        <c:axId val="5008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80002"/>
        <c:crosses val="autoZero"/>
        <c:auto val="1"/>
        <c:lblAlgn val="ctr"/>
        <c:lblOffset val="100"/>
      </c:catAx>
      <c:valAx>
        <c:axId val="5008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8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percentStacked"/>
        <c:ser>
          <c:idx val="0"/>
          <c:order val="0"/>
          <c:tx>
            <c:v>Federal government workers</c:v>
          </c:tx>
          <c:spPr>
            <a:solidFill>
              <a:srgbClr val="1174A9"/>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Saratoga</c:v>
                </c:pt>
                <c:pt idx="2">
                  <c:v>Santa Clara County</c:v>
                </c:pt>
                <c:pt idx="3">
                  <c:v>Bay Area</c:v>
                </c:pt>
              </c:strCache>
            </c:strRef>
          </c:cat>
          <c:val>
            <c:numRef>
              <c:f>'POPEMP-09'!$B$4:$B$7</c:f>
              <c:numCache>
                <c:formatCode>General</c:formatCode>
                <c:ptCount val="4"/>
                <c:pt idx="0">
                  <c:v>0</c:v>
                </c:pt>
                <c:pt idx="1">
                  <c:v>83</c:v>
                </c:pt>
                <c:pt idx="2">
                  <c:v>14078</c:v>
                </c:pt>
                <c:pt idx="3">
                  <c:v>74889</c:v>
                </c:pt>
              </c:numCache>
            </c:numRef>
          </c:val>
        </c:ser>
        <c:ser>
          <c:idx val="1"/>
          <c:order val="1"/>
          <c:tx>
            <c:v>Local and State government workers</c:v>
          </c:tx>
          <c:spPr>
            <a:solidFill>
              <a:srgbClr val="71A84F"/>
            </a:solidFill>
            <a:ln w="6350">
              <a:solidFill>
                <a:srgbClr val="FFFFFF"/>
              </a:solidFill>
            </a:ln>
          </c:spPr>
          <c:dLbls>
            <c:dLbl>
              <c:idx val="0"/>
              <c:layout/>
              <c:tx>
                <c:rich>
                  <a:bodyPr/>
                  <a:lstStyle/>
                  <a:p>
                    <a:r>
                      <a:rPr lang="en-US"/>
                      <a:t>15%</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Saratoga</c:v>
                </c:pt>
                <c:pt idx="2">
                  <c:v>Santa Clara County</c:v>
                </c:pt>
                <c:pt idx="3">
                  <c:v>Bay Area</c:v>
                </c:pt>
              </c:strCache>
            </c:strRef>
          </c:cat>
          <c:val>
            <c:numRef>
              <c:f>'POPEMP-09'!$C$4:$C$7</c:f>
              <c:numCache>
                <c:formatCode>General</c:formatCode>
                <c:ptCount val="4"/>
                <c:pt idx="0">
                  <c:v>0</c:v>
                </c:pt>
                <c:pt idx="1">
                  <c:v>1187</c:v>
                </c:pt>
                <c:pt idx="2">
                  <c:v>89646</c:v>
                </c:pt>
                <c:pt idx="3">
                  <c:v>409326</c:v>
                </c:pt>
              </c:numCache>
            </c:numRef>
          </c:val>
        </c:ser>
        <c:ser>
          <c:idx val="2"/>
          <c:order val="2"/>
          <c:tx>
            <c:v>Private Company workers</c:v>
          </c:tx>
          <c:spPr>
            <a:solidFill>
              <a:srgbClr val="009192"/>
            </a:solidFill>
            <a:ln w="6350">
              <a:solidFill>
                <a:srgbClr val="FFFFFF"/>
              </a:solidFill>
            </a:ln>
          </c:spPr>
          <c:dLbls>
            <c:dLbl>
              <c:idx val="0"/>
              <c:layout/>
              <c:tx>
                <c:rich>
                  <a:bodyPr/>
                  <a:lstStyle/>
                  <a:p>
                    <a:r>
                      <a:rPr lang="en-US"/>
                      <a:t>52%</a:t>
                    </a:r>
                  </a:p>
                </c:rich>
              </c:tx>
              <c:dLblPos val="ctr"/>
              <c:showVal val="1"/>
            </c:dLbl>
            <c:dLbl>
              <c:idx val="1"/>
              <c:layout/>
              <c:tx>
                <c:rich>
                  <a:bodyPr/>
                  <a:lstStyle/>
                  <a:p>
                    <a:r>
                      <a:rPr lang="en-US"/>
                      <a:t>76%</a:t>
                    </a:r>
                  </a:p>
                </c:rich>
              </c:tx>
              <c:dLblPos val="ctr"/>
              <c:showVal val="1"/>
            </c:dLbl>
            <c:dLbl>
              <c:idx val="2"/>
              <c:layout/>
              <c:tx>
                <c:rich>
                  <a:bodyPr/>
                  <a:lstStyle/>
                  <a:p>
                    <a:r>
                      <a:rPr lang="en-US"/>
                      <a:t>70%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Saratoga</c:v>
                </c:pt>
                <c:pt idx="2">
                  <c:v>Santa Clara County</c:v>
                </c:pt>
                <c:pt idx="3">
                  <c:v>Bay Area</c:v>
                </c:pt>
              </c:strCache>
            </c:strRef>
          </c:cat>
          <c:val>
            <c:numRef>
              <c:f>'POPEMP-09'!$D$4:$D$7</c:f>
              <c:numCache>
                <c:formatCode>General</c:formatCode>
                <c:ptCount val="4"/>
                <c:pt idx="0">
                  <c:v>0</c:v>
                </c:pt>
                <c:pt idx="1">
                  <c:v>3964</c:v>
                </c:pt>
                <c:pt idx="2">
                  <c:v>838541</c:v>
                </c:pt>
                <c:pt idx="3">
                  <c:v>2807726</c:v>
                </c:pt>
              </c:numCache>
            </c:numRef>
          </c:val>
        </c:ser>
        <c:ser>
          <c:idx val="3"/>
          <c:order val="3"/>
          <c:tx>
            <c:v>Private not-for-profit workers</c:v>
          </c:tx>
          <c:spPr>
            <a:solidFill>
              <a:srgbClr val="FEB446"/>
            </a:solidFill>
            <a:ln w="6350">
              <a:solidFill>
                <a:srgbClr val="FFFFFF"/>
              </a:solidFill>
            </a:ln>
          </c:spPr>
          <c:dLbls>
            <c:dLbl>
              <c:idx val="0"/>
              <c:layout/>
              <c:tx>
                <c:rich>
                  <a:bodyPr/>
                  <a:lstStyle/>
                  <a:p>
                    <a:r>
                      <a:rPr lang="en-US"/>
                      <a:t>9%</a:t>
                    </a:r>
                  </a:p>
                </c:rich>
              </c:tx>
              <c:dLblPos val="ctr"/>
              <c:showVal val="1"/>
            </c:dLbl>
            <c:dLbl>
              <c:idx val="1"/>
              <c:layout/>
              <c:tx>
                <c:rich>
                  <a:bodyPr/>
                  <a:lstStyle/>
                  <a:p>
                    <a:r>
                      <a:rPr lang="en-US"/>
                      <a:t>7%</a:t>
                    </a:r>
                  </a:p>
                </c:rich>
              </c:tx>
              <c:dLblPos val="ctr"/>
              <c:showVal val="1"/>
            </c:dLbl>
            <c:dLbl>
              <c:idx val="2"/>
              <c:layout/>
              <c:tx>
                <c:rich>
                  <a:bodyPr/>
                  <a:lstStyle/>
                  <a:p>
                    <a:r>
                      <a:rPr lang="en-US"/>
                      <a:t>8%</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Saratoga</c:v>
                </c:pt>
                <c:pt idx="2">
                  <c:v>Santa Clara County</c:v>
                </c:pt>
                <c:pt idx="3">
                  <c:v>Bay Area</c:v>
                </c:pt>
              </c:strCache>
            </c:strRef>
          </c:cat>
          <c:val>
            <c:numRef>
              <c:f>'POPEMP-09'!$E$4:$E$7</c:f>
              <c:numCache>
                <c:formatCode>General</c:formatCode>
                <c:ptCount val="4"/>
                <c:pt idx="0">
                  <c:v>0</c:v>
                </c:pt>
                <c:pt idx="1">
                  <c:v>686</c:v>
                </c:pt>
                <c:pt idx="2">
                  <c:v>77200</c:v>
                </c:pt>
                <c:pt idx="3">
                  <c:v>310343</c:v>
                </c:pt>
              </c:numCache>
            </c:numRef>
          </c:val>
        </c:ser>
        <c:ser>
          <c:idx val="4"/>
          <c:order val="4"/>
          <c:tx>
            <c:v>Self-employed workers</c:v>
          </c:tx>
          <c:spPr>
            <a:solidFill>
              <a:srgbClr val="062F87"/>
            </a:solidFill>
            <a:ln w="6350">
              <a:solidFill>
                <a:srgbClr val="FFFFFF"/>
              </a:solidFill>
            </a:ln>
          </c:spPr>
          <c:dLbls>
            <c:dLbl>
              <c:idx val="0"/>
              <c:layout/>
              <c:tx>
                <c:rich>
                  <a:bodyPr/>
                  <a:lstStyle/>
                  <a:p>
                    <a:r>
                      <a:rPr lang="en-US"/>
                      <a:t>23%</a:t>
                    </a:r>
                  </a:p>
                </c:rich>
              </c:tx>
              <c:dLblPos val="ctr"/>
              <c:showVal val="1"/>
            </c:dLbl>
            <c:dLbl>
              <c:idx val="1"/>
              <c:layout/>
              <c:tx>
                <c:rich>
                  <a:bodyPr/>
                  <a:lstStyle/>
                  <a:p>
                    <a:r>
                      <a:rPr lang="en-US"/>
                      <a:t>8%</a:t>
                    </a:r>
                  </a:p>
                </c:rich>
              </c:tx>
              <c:dLblPos val="ctr"/>
              <c:showVal val="1"/>
            </c:dLbl>
            <c:dLbl>
              <c:idx val="2"/>
              <c:layout/>
              <c:tx>
                <c:rich>
                  <a:bodyPr/>
                  <a:lstStyle/>
                  <a:p>
                    <a:r>
                      <a:rPr lang="en-US"/>
                      <a:t>10%</a:t>
                    </a:r>
                  </a:p>
                </c:rich>
              </c:tx>
              <c:dLblPos val="ctr"/>
              <c:showVal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Saratoga</c:v>
                </c:pt>
                <c:pt idx="2">
                  <c:v>Santa Clara County</c:v>
                </c:pt>
                <c:pt idx="3">
                  <c:v>Bay Area</c:v>
                </c:pt>
              </c:strCache>
            </c:strRef>
          </c:cat>
          <c:val>
            <c:numRef>
              <c:f>'POPEMP-09'!$F$4:$F$7</c:f>
              <c:numCache>
                <c:formatCode>General</c:formatCode>
                <c:ptCount val="4"/>
                <c:pt idx="0">
                  <c:v>0</c:v>
                </c:pt>
                <c:pt idx="1">
                  <c:v>1756</c:v>
                </c:pt>
                <c:pt idx="2">
                  <c:v>88461</c:v>
                </c:pt>
                <c:pt idx="3">
                  <c:v>423131</c:v>
                </c:pt>
              </c:numCache>
            </c:numRef>
          </c:val>
        </c:ser>
        <c:ser>
          <c:idx val="5"/>
          <c:order val="5"/>
          <c:tx>
            <c:v>Unpaid family workers</c:v>
          </c:tx>
          <c:spPr>
            <a:solidFill>
              <a:srgbClr val="00773F"/>
            </a:solidFill>
            <a:ln w="6350">
              <a:solidFill>
                <a:srgbClr val="FFFFFF"/>
              </a:solidFill>
            </a:ln>
          </c:spPr>
          <c:dLbls>
            <c:dLbl>
              <c:idx val="0"/>
              <c:delete val="1"/>
            </c:dLbl>
            <c:dLbl>
              <c:idx val="1"/>
              <c:delete val="1"/>
            </c:dLbl>
            <c:dLbl>
              <c:idx val="2"/>
              <c:delete val="1"/>
            </c:dLbl>
            <c:numFmt formatCode="#,##0" sourceLinked="0"/>
            <c:txPr>
              <a:bodyPr/>
              <a:lstStyle/>
              <a:p>
                <a:pPr>
                  <a:defRPr sz="1100" baseline="0">
                    <a:solidFill>
                      <a:srgbClr val="FFFFFF"/>
                    </a:solidFill>
                    <a:latin typeface="Century Gothic"/>
                  </a:defRPr>
                </a:pPr>
                <a:endParaRPr lang="en-US"/>
              </a:p>
            </c:txPr>
            <c:dLblPos val="ctr"/>
            <c:showVal val="1"/>
            <c:showLeaderLines val="1"/>
          </c:dLbls>
          <c:cat>
            <c:strRef>
              <c:f>'POPEMP-09'!$A$4:$A$7</c:f>
              <c:strCache>
                <c:ptCount val="4"/>
                <c:pt idx="0">
                  <c:v>Geography</c:v>
                </c:pt>
                <c:pt idx="1">
                  <c:v>Saratoga</c:v>
                </c:pt>
                <c:pt idx="2">
                  <c:v>Santa Clara County</c:v>
                </c:pt>
                <c:pt idx="3">
                  <c:v>Bay Area</c:v>
                </c:pt>
              </c:strCache>
            </c:strRef>
          </c:cat>
          <c:val>
            <c:numRef>
              <c:f>'POPEMP-09'!$G$4:$G$7</c:f>
              <c:numCache>
                <c:formatCode>General</c:formatCode>
                <c:ptCount val="4"/>
                <c:pt idx="0">
                  <c:v>0</c:v>
                </c:pt>
                <c:pt idx="1">
                  <c:v>9</c:v>
                </c:pt>
                <c:pt idx="2">
                  <c:v>1549</c:v>
                </c:pt>
                <c:pt idx="3">
                  <c:v>5889</c:v>
                </c:pt>
              </c:numCache>
            </c:numRef>
          </c:val>
        </c:ser>
        <c:overlap val="100"/>
        <c:axId val="50090001"/>
        <c:axId val="50090002"/>
      </c:barChart>
      <c:catAx>
        <c:axId val="50090001"/>
        <c:scaling>
          <c:orientation val="minMax"/>
        </c:scaling>
        <c:axPos val="b"/>
        <c:numFmt formatCode="#,##0" sourceLinked="0"/>
        <c:tickLblPos val="low"/>
        <c:txPr>
          <a:bodyPr/>
          <a:lstStyle/>
          <a:p>
            <a:pPr>
              <a:defRPr sz="1100" b="0" baseline="0">
                <a:solidFill>
                  <a:srgbClr val="000000"/>
                </a:solidFill>
                <a:latin typeface="Century Gothic"/>
              </a:defRPr>
            </a:pPr>
            <a:endParaRPr lang="en-US"/>
          </a:p>
        </c:txPr>
        <c:crossAx val="50090002"/>
        <c:crosses val="autoZero"/>
        <c:auto val="1"/>
        <c:lblAlgn val="ctr"/>
        <c:lblOffset val="100"/>
      </c:catAx>
      <c:valAx>
        <c:axId val="50090002"/>
        <c:scaling>
          <c:orientation val="minMax"/>
          <c:min val="0"/>
        </c:scaling>
        <c:axPos val="l"/>
        <c:majorGridlines>
          <c:spPr>
            <a:ln w="6350">
              <a:prstDash val="dash"/>
            </a:ln>
          </c:spPr>
        </c:majorGridlines>
        <c:title>
          <c:tx>
            <c:rich>
              <a:bodyPr/>
              <a:lstStyle/>
              <a:p>
                <a:pPr>
                  <a:defRPr sz="1100" b="0" baseline="0">
                    <a:solidFill>
                      <a:srgbClr val="000000"/>
                    </a:solidFill>
                    <a:latin typeface="Century Gothic"/>
                  </a:defRPr>
                </a:pPr>
                <a:r>
                  <a:rPr lang="en-US" sz="1100" b="0" baseline="0">
                    <a:solidFill>
                      <a:srgbClr val="000000"/>
                    </a:solidFill>
                    <a:latin typeface="Century Gothic"/>
                  </a:rPr>
                  <a:t>Share of Employed Residents</a:t>
                </a:r>
              </a:p>
            </c:rich>
          </c:tx>
          <c:layout/>
        </c:title>
        <c:numFmt formatCode="0.0%" sourceLinked="0"/>
        <c:tickLblPos val="low"/>
        <c:txPr>
          <a:bodyPr/>
          <a:lstStyle/>
          <a:p>
            <a:pPr>
              <a:defRPr sz="1100" b="0" baseline="0">
                <a:solidFill>
                  <a:srgbClr val="000000"/>
                </a:solidFill>
                <a:latin typeface="Century Gothic"/>
              </a:defRPr>
            </a:pPr>
            <a:endParaRPr lang="en-US"/>
          </a:p>
        </c:txPr>
        <c:crossAx val="50090001"/>
        <c:crosses val="autoZero"/>
        <c:crossBetween val="between"/>
      </c:valAx>
    </c:plotArea>
    <c:legend>
      <c:legendPos val="b"/>
      <c:layout/>
      <c:txPr>
        <a:bodyPr/>
        <a:lstStyle/>
        <a:p>
          <a:pPr>
            <a:defRPr sz="1100" b="0" i="0" baseline="0">
              <a:latin typeface="Century Gothic"/>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59.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6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63.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0.xml.rels><?xml version="1.0" encoding="UTF-8" standalone="yes"?>
<Relationships xmlns="http://schemas.openxmlformats.org/package/2006/relationships"><Relationship Id="rId1" Type="http://schemas.openxmlformats.org/officeDocument/2006/relationships/chart" Target="../charts/chart64.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72.xml.rels><?xml version="1.0" encoding="UTF-8" standalone="yes"?>
<Relationships xmlns="http://schemas.openxmlformats.org/package/2006/relationships"><Relationship Id="rId1" Type="http://schemas.openxmlformats.org/officeDocument/2006/relationships/chart" Target="../charts/chart66.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74.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6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1724440</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residence.</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B08128</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is reported for jurisdiction of work.</a:t>
          </a:r>
        </a:p>
        <a:p>
          <a:pPr algn="l"/>
          <a:r>
            <a:rPr lang="en-US" sz="1000">
              <a:solidFill>
                <a:srgbClr val="000000"/>
              </a:solidFill>
              <a:latin typeface="Century Gothic"/>
              <a:cs typeface="Century Gothic"/>
            </a:rPr>
            <a:t>-Categories are derived from the following source tables: Federal government workers: B08128_008E; Local and State government workers: B08128_006E, B08128_007E; Private Company workers: B08128_003E; Private not-for-profit workers: B08128_005E; Self-employed workers: B08128_004E, B08128_009E; Unpaid family workers: B08128_010E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B08528</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B08119, B08519</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2002-2018</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13</xdr:col>
      <xdr:colOff>0</xdr:colOff>
      <xdr:row>2</xdr:row>
      <xdr:rowOff>0</xdr:rowOff>
    </xdr:from>
    <xdr:to>
      <xdr:col>25</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12</xdr:col>
      <xdr:colOff>419862</xdr:colOff>
      <xdr:row>28</xdr:row>
      <xdr:rowOff>0</xdr:rowOff>
    </xdr:to>
    <xdr:sp macro="" textlink="">
      <xdr:nvSpPr>
        <xdr:cNvPr id="3" name="TextBox 2"/>
        <xdr:cNvSpPr txBox="1"/>
      </xdr:nvSpPr>
      <xdr:spPr>
        <a:xfrm>
          <a:off x="0" y="4191000"/>
          <a:ext cx="1049731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residence, regardless of location of workplace. The source data is provided at the census block level. These are crosswalked to jurisdictions and summarized.</a:t>
          </a:r>
        </a:p>
        <a:p>
          <a:pPr algn="l"/>
          <a:r>
            <a:rPr lang="en-US" sz="1000">
              <a:solidFill>
                <a:srgbClr val="000000"/>
              </a:solidFill>
              <a:latin typeface="Century Gothic"/>
              <a:cs typeface="Century Gothic"/>
            </a:rPr>
            <a:t>-Industry groupings are as follows: NAICS 11, 21-&gt;Agriculture &amp; Natural Resources; 71, 72, 81-&gt;Arts, Recreation &amp; Other Services; 23-&gt;Construction; 52, 53-&gt;Financial &amp; Leasing; 92-&gt;Government; 61, 62-&gt;Health &amp; Educational Services; 51-&gt;Information; 31-33, 42-&gt;Manufacturing &amp; Wholesale; 54, 55, 56-&gt;Professional &amp; Managerial Services; 44-45-&gt;Retail; 22, 48-49-&gt;Transportation &amp; Utilities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Residence Area Characteristics (RAC) files, 2002-2018</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is tabulated by place of work, regardless of where a worker lives. The source data is provided at the census block level. These are crosswalked to jurisdictions and summarized.</a:t>
          </a:r>
        </a:p>
        <a:p>
          <a:pPr algn="l"/>
          <a:r>
            <a:rPr lang="en-US" sz="1000">
              <a:solidFill>
                <a:srgbClr val="000000"/>
              </a:solidFill>
              <a:latin typeface="Century Gothic"/>
              <a:cs typeface="Century Gothic"/>
            </a:rPr>
            <a:t>-The ratio compares place of work wage and salary jobs with households, or occupied housing units.</a:t>
          </a:r>
        </a:p>
        <a:p>
          <a:pPr algn="l"/>
          <a:r>
            <a:rPr lang="en-US" sz="1000">
              <a:solidFill>
                <a:srgbClr val="000000"/>
              </a:solidFill>
              <a:latin typeface="Century Gothic"/>
              <a:cs typeface="Century Gothic"/>
            </a:rPr>
            <a:t>-A similar measure is the ratio of jobs to housing units. However, this jobs-household ratio serves to compare the number of jobs in a jurisdiction to the number of housing units that are actually occupied. The difference between a jurisdiction's jobs-housing ratio and jobs-household ratio will be most pronounced in jurisdictions with high vacancy rates, a high rate of units used for seasonal use, or a high rate of units used as short-term rentals.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2002-2018; California Department of Finance, E-5 (Households)</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18</xdr:col>
      <xdr:colOff>304800</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4</xdr:col>
      <xdr:colOff>230886</xdr:colOff>
      <xdr:row>28</xdr:row>
      <xdr:rowOff>0</xdr:rowOff>
    </xdr:to>
    <xdr:sp macro="" textlink="">
      <xdr:nvSpPr>
        <xdr:cNvPr id="3" name="TextBox 2"/>
        <xdr:cNvSpPr txBox="1"/>
      </xdr:nvSpPr>
      <xdr:spPr>
        <a:xfrm>
          <a:off x="0" y="4191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ratio compares job counts by wage group from two tabulations of LEHD data: Counts by place of work relative to counts by place of residence. See text for details.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Longitudinal Employer-Household Dynamics, Workplace Area Characteristics (WAC) files (Jobs); Residence Area Characteristics (RAC) files (Employed Residents), 2010-2018</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50</xdr:row>
      <xdr:rowOff>0</xdr:rowOff>
    </xdr:from>
    <xdr:to>
      <xdr:col>4</xdr:col>
      <xdr:colOff>230886</xdr:colOff>
      <xdr:row>56</xdr:row>
      <xdr:rowOff>0</xdr:rowOff>
    </xdr:to>
    <xdr:sp macro="" textlink="">
      <xdr:nvSpPr>
        <xdr:cNvPr id="3" name="TextBox 2"/>
        <xdr:cNvSpPr txBox="1"/>
      </xdr:nvSpPr>
      <xdr:spPr>
        <a:xfrm>
          <a:off x="0" y="9525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-Unemployment rates for the jurisdiction level is derived from larger-geography estimates. This method assumes that the rates of change in employment and unemployment are exactly the same in each sub-county area as at the county level. If this assumption is not true for a specific sub-county area, then the estimates for that area may not be representative of the current economic conditions. Since this assumption is untested, caution should be employed when using these data.</a:t>
          </a:r>
        </a:p>
        <a:p>
          <a:pPr algn="l"/>
          <a:r>
            <a:rPr lang="en-US" sz="1000">
              <a:solidFill>
                <a:srgbClr val="000000"/>
              </a:solidFill>
              <a:latin typeface="Century Gothic"/>
              <a:cs typeface="Century Gothic"/>
            </a:rPr>
            <a:t>-Only not seasonally-adjusted labor force (unemployment rates) data are developed for cities and CDPs.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Employment Development Department, Local Area Unemployment Statistics (LAUS), Sub-county areas monthly updates, 2010-2021.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B25003</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H04; U.S. Census Bureau, Census 2010 SF1, Table H04; U.S. Census Bureau, American Community Survey 5-Year Data (2015-2019), Table B25003</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533815</xdr:colOff>
      <xdr:row>3</xdr:row>
      <xdr:rowOff>114369</xdr:rowOff>
    </xdr:to>
    <xdr:pic>
      <xdr:nvPicPr>
        <xdr:cNvPr id="2" name="Picture 1" descr="mtc_abag_logos.png"/>
        <xdr:cNvPicPr>
          <a:picLocks noChangeAspect="1"/>
        </xdr:cNvPicPr>
      </xdr:nvPicPr>
      <xdr:blipFill>
        <a:blip xmlns:r="http://schemas.openxmlformats.org/officeDocument/2006/relationships" r:embed="rId1"/>
        <a:stretch>
          <a:fillRect/>
        </a:stretch>
      </xdr:blipFill>
      <xdr:spPr>
        <a:xfrm>
          <a:off x="0" y="190500"/>
          <a:ext cx="2972215" cy="495369"/>
        </a:xfrm>
        <a:prstGeom prst="rect">
          <a:avLst/>
        </a:prstGeom>
      </xdr:spPr>
    </xdr:pic>
    <xdr:clientData/>
  </xdr:twoCellAnchor>
  <xdr:twoCellAnchor>
    <xdr:from>
      <xdr:col>0</xdr:col>
      <xdr:colOff>0</xdr:colOff>
      <xdr:row>8</xdr:row>
      <xdr:rowOff>0</xdr:rowOff>
    </xdr:from>
    <xdr:to>
      <xdr:col>12</xdr:col>
      <xdr:colOff>304800</xdr:colOff>
      <xdr:row>14</xdr:row>
      <xdr:rowOff>0</xdr:rowOff>
    </xdr:to>
    <xdr:sp macro="" textlink="">
      <xdr:nvSpPr>
        <xdr:cNvPr id="3" name="TextBox 2"/>
        <xdr:cNvSpPr txBox="1"/>
      </xdr:nvSpPr>
      <xdr:spPr>
        <a:xfrm>
          <a:off x="0" y="1524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Housing Element law requires local governments to adequately plan to meet their existing and projected housing needs, including their share of the Regional Housing Needs Allocation. In order to effectively plan for developing and preserving an adequate supply of housing, local jurisdictions must first understand the housing needs in their communities. Accordingly, the Housing Needs section of the Housing Element requires local jurisdictions to provide a descriptive analysis of the housing needs of different populations and the resources available to meet those needs.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ABAG/MTC created this Housing Element Data Package to assist local jurisdictions with identifying and illustrating their housing needs in a way that both meets statutory requirements and informs meaningful and equitable policies and programs. Local jurisdiction staff can choose to incorporate the data and visualizations from the Housing Element Data Package in their 6th Cycle Housing Element Updates in whatever ways are most helpful to them.</a:t>
          </a:r>
        </a:p>
        <a:p>
          <a:endParaRPr lang="en-US" sz="1000">
            <a:solidFill>
              <a:srgbClr val="000000"/>
            </a:solidFill>
            <a:latin typeface="Century Gothic"/>
            <a:cs typeface="Century Gothic"/>
          </a:endParaRPr>
        </a:p>
      </xdr:txBody>
    </xdr:sp>
    <xdr:clientData/>
  </xdr:twoCellAnchor>
  <xdr:twoCellAnchor>
    <xdr:from>
      <xdr:col>0</xdr:col>
      <xdr:colOff>0</xdr:colOff>
      <xdr:row>18</xdr:row>
      <xdr:rowOff>0</xdr:rowOff>
    </xdr:from>
    <xdr:to>
      <xdr:col>12</xdr:col>
      <xdr:colOff>304800</xdr:colOff>
      <xdr:row>24</xdr:row>
      <xdr:rowOff>0</xdr:rowOff>
    </xdr:to>
    <xdr:sp macro="" textlink="">
      <xdr:nvSpPr>
        <xdr:cNvPr id="4" name="TextBox 3"/>
        <xdr:cNvSpPr txBox="1"/>
      </xdr:nvSpPr>
      <xdr:spPr>
        <a:xfrm>
          <a:off x="0" y="34290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Using the statutory requirements as a guide, ABAG/MTC has compiled demographic, economic, and housing stock data for each Bay Area jurisdiction. On each tab of this workbook, users will find the raw data and visualizations for each table listed on the Table of Contents (TOC) tab. Local staff can input this data directly in their Housing Element or use the data for additional analyses beyond what is provided here. Similarly, staff can use the visualizations provided or further edit the visualizations before incorporating them in the Housing Element. </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The California Department of Housing and Community Development (HCD) has reviewed this workbook to ensure that all state-required information is included. Please refer to the attached letter from HCD, which certifies that this workbook meets statutory requirements for the quantification of existing and projected housing needs, with the exception of the following steps that must be taken by local jurisdictions:</a:t>
          </a:r>
        </a:p>
        <a:p>
          <a:pPr algn="l"/>
          <a:r>
            <a:rPr lang="en-US" sz="1000">
              <a:solidFill>
                <a:srgbClr val="000000"/>
              </a:solidFill>
              <a:latin typeface="Century Gothic"/>
              <a:cs typeface="Century Gothic"/>
            </a:rPr>
            <a:t>1) Estimate the daily average number of people experiencing homelessness at the jurisdiction level</a:t>
          </a:r>
        </a:p>
        <a:p>
          <a:pPr algn="l"/>
          <a:r>
            <a:rPr lang="en-US" sz="1000">
              <a:solidFill>
                <a:srgbClr val="000000"/>
              </a:solidFill>
              <a:latin typeface="Century Gothic"/>
              <a:cs typeface="Century Gothic"/>
            </a:rPr>
            <a:t>2) Estimate the number of units in need of rehabilitation and replacement</a:t>
          </a:r>
        </a:p>
        <a:p>
          <a:pPr algn="l"/>
          <a:r>
            <a:rPr lang="en-US" sz="1000">
              <a:solidFill>
                <a:srgbClr val="000000"/>
              </a:solidFill>
              <a:latin typeface="Century Gothic"/>
              <a:cs typeface="Century Gothic"/>
            </a:rPr>
            <a:t>3) List affordable housing developments at-risk of converting to market rate uses</a:t>
          </a:r>
        </a:p>
        <a:p>
          <a:pPr algn="l"/>
          <a:r>
            <a:rPr lang="en-US" sz="1000">
              <a:solidFill>
                <a:srgbClr val="000000"/>
              </a:solidFill>
              <a:latin typeface="Century Gothic"/>
              <a:cs typeface="Century Gothic"/>
            </a:rPr>
            <a:t>4) Estimate the projected number of extremely low-income households</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Additionally, please see the "HCD Compliance" column on the Table of Contents tab for a summary of which data is required or recommended by HCD. Additionally, ABAG/MTC has provided data beyond what HCD requires that local jurisdictions may also find helpful for analyzing their housing needs.</a:t>
          </a:r>
        </a:p>
        <a:p>
          <a:endParaRPr lang="en-US" sz="1000">
            <a:solidFill>
              <a:srgbClr val="000000"/>
            </a:solidFill>
            <a:latin typeface="Century Gothic"/>
            <a:cs typeface="Century Gothic"/>
          </a:endParaRPr>
        </a:p>
      </xdr:txBody>
    </xdr:sp>
    <xdr:clientData/>
  </xdr:twoCellAnchor>
  <xdr:twoCellAnchor>
    <xdr:from>
      <xdr:col>0</xdr:col>
      <xdr:colOff>0</xdr:colOff>
      <xdr:row>35</xdr:row>
      <xdr:rowOff>0</xdr:rowOff>
    </xdr:from>
    <xdr:to>
      <xdr:col>12</xdr:col>
      <xdr:colOff>304800</xdr:colOff>
      <xdr:row>41</xdr:row>
      <xdr:rowOff>0</xdr:rowOff>
    </xdr:to>
    <xdr:sp macro="" textlink="">
      <xdr:nvSpPr>
        <xdr:cNvPr id="5" name="TextBox 4"/>
        <xdr:cNvSpPr txBox="1"/>
      </xdr:nvSpPr>
      <xdr:spPr>
        <a:xfrm>
          <a:off x="0" y="6667500"/>
          <a:ext cx="76200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Many of the tables in this report are sourced from data from the Census Bureau’s American Community Survey (ACS) or U.S. Department of Housing and Urban Development’s Comprehensive Housing Affordability Strategy (CHAS) data, both of which are samples and subject to sampling variability. Therefore, the data is an estimate and has an associated margin of error. For smaller cities, the sample will be based on fewer response and the data is subject to a larger margin of error. Local staff should interpret these results accordingly.</a:t>
          </a:r>
        </a:p>
        <a:p>
          <a:endParaRPr lang="en-US" sz="1000">
            <a:solidFill>
              <a:srgbClr val="000000"/>
            </a:solidFill>
            <a:latin typeface="Century Gothic"/>
            <a:cs typeface="Century Gothic"/>
          </a:endParaRPr>
        </a:p>
        <a:p>
          <a:pPr algn="l"/>
          <a:r>
            <a:rPr lang="en-US" sz="1000">
              <a:solidFill>
                <a:srgbClr val="000000"/>
              </a:solidFill>
              <a:latin typeface="Century Gothic"/>
              <a:cs typeface="Century Gothic"/>
            </a:rPr>
            <a:t>While ABAG/MTC intends to provide all of the data that local jurisdictions will need to meet statutory requirements, simply inserting these data and associated visualizations in the Housing Element is not adequate to achieve compliance. Local jurisdictions should view the Housing Needs Data Package as a starting point from which they can build an in-depth analysis of their housing needs and the policies and programs needed to address them.</a:t>
          </a:r>
        </a:p>
        <a:p>
          <a:endParaRPr lang="en-US" sz="1000">
            <a:solidFill>
              <a:srgbClr val="000000"/>
            </a:solidFill>
            <a:latin typeface="Century Gothic"/>
            <a:cs typeface="Century Gothic"/>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3</xdr:col>
      <xdr:colOff>207264</xdr:colOff>
      <xdr:row>21</xdr:row>
      <xdr:rowOff>0</xdr:rowOff>
    </xdr:to>
    <xdr:sp macro="" textlink="">
      <xdr:nvSpPr>
        <xdr:cNvPr id="3" name="TextBox 2"/>
        <xdr:cNvSpPr txBox="1"/>
      </xdr:nvSpPr>
      <xdr:spPr>
        <a:xfrm>
          <a:off x="0" y="2857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161544</xdr:colOff>
      <xdr:row>18</xdr:row>
      <xdr:rowOff>0</xdr:rowOff>
    </xdr:to>
    <xdr:sp macro="" textlink="">
      <xdr:nvSpPr>
        <xdr:cNvPr id="3" name="TextBox 2"/>
        <xdr:cNvSpPr txBox="1"/>
      </xdr:nvSpPr>
      <xdr:spPr>
        <a:xfrm>
          <a:off x="0" y="2286000"/>
          <a:ext cx="343814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B25038</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3</xdr:col>
      <xdr:colOff>388239</xdr:colOff>
      <xdr:row>18</xdr:row>
      <xdr:rowOff>0</xdr:rowOff>
    </xdr:to>
    <xdr:sp macro="" textlink="">
      <xdr:nvSpPr>
        <xdr:cNvPr id="3" name="TextBox 2"/>
        <xdr:cNvSpPr txBox="1"/>
      </xdr:nvSpPr>
      <xdr:spPr>
        <a:xfrm>
          <a:off x="0" y="22860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B25003(A-I)</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180975</xdr:colOff>
      <xdr:row>17</xdr:row>
      <xdr:rowOff>0</xdr:rowOff>
    </xdr:to>
    <xdr:sp macro="" textlink="">
      <xdr:nvSpPr>
        <xdr:cNvPr id="3" name="TextBox 2"/>
        <xdr:cNvSpPr txBox="1"/>
      </xdr:nvSpPr>
      <xdr:spPr>
        <a:xfrm>
          <a:off x="0" y="2095500"/>
          <a:ext cx="365760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B25032</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B11001</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B11005</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278130</xdr:colOff>
      <xdr:row>17</xdr:row>
      <xdr:rowOff>0</xdr:rowOff>
    </xdr:to>
    <xdr:sp macro="" textlink="">
      <xdr:nvSpPr>
        <xdr:cNvPr id="3" name="TextBox 2"/>
        <xdr:cNvSpPr txBox="1"/>
      </xdr:nvSpPr>
      <xdr:spPr>
        <a:xfrm>
          <a:off x="0" y="20955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-Displacement data is available at the census tract level. Staff aggregated tracts up to jurisdiction level using census 2010 population weights, assigning a tract to jurisdiction in proportion to block level population weights. Total household count may differ slightly from counts in other tables sourced from jurisdiction level sources.</a:t>
          </a:r>
        </a:p>
        <a:p>
          <a:pPr algn="l"/>
          <a:r>
            <a:rPr lang="en-US" sz="1000">
              <a:solidFill>
                <a:srgbClr val="000000"/>
              </a:solidFill>
              <a:latin typeface="Century Gothic"/>
              <a:cs typeface="Century Gothic"/>
            </a:rPr>
            <a:t>-Categories are combined as follows for simplicity: </a:t>
          </a:r>
        </a:p>
        <a:p>
          <a:pPr algn="l"/>
          <a:r>
            <a:rPr lang="en-US" sz="1000">
              <a:solidFill>
                <a:srgbClr val="000000"/>
              </a:solidFill>
              <a:latin typeface="Century Gothic"/>
              <a:cs typeface="Century Gothic"/>
            </a:rPr>
            <a:t>--At risk of or Experiencing Exclusion: At Risk of Becoming Exclusive; Becoming Exclusive; Stable/Advanced Exclusive</a:t>
          </a:r>
        </a:p>
        <a:p>
          <a:pPr algn="l"/>
          <a:r>
            <a:rPr lang="en-US" sz="1000">
              <a:solidFill>
                <a:srgbClr val="000000"/>
              </a:solidFill>
              <a:latin typeface="Century Gothic"/>
              <a:cs typeface="Century Gothic"/>
            </a:rPr>
            <a:t>--At risk of or Experiencing Gentrification: At Risk of Gentrification; Early/Ongoing Gentrification; Advanced Gentrification</a:t>
          </a:r>
        </a:p>
        <a:p>
          <a:pPr algn="l"/>
          <a:r>
            <a:rPr lang="en-US" sz="1000">
              <a:solidFill>
                <a:srgbClr val="000000"/>
              </a:solidFill>
              <a:latin typeface="Century Gothic"/>
              <a:cs typeface="Century Gothic"/>
            </a:rPr>
            <a:t>--Stable Moderate/Mixed Income: Stable Moderate/Mixed Income</a:t>
          </a:r>
        </a:p>
        <a:p>
          <a:pPr algn="l"/>
          <a:r>
            <a:rPr lang="en-US" sz="1000">
              <a:solidFill>
                <a:srgbClr val="000000"/>
              </a:solidFill>
              <a:latin typeface="Century Gothic"/>
              <a:cs typeface="Century Gothic"/>
            </a:rPr>
            <a:t>--Susceptible to or Experiencing Displacement: Low-Income/Susceptible to Displacement; Ongoing Displacement</a:t>
          </a:r>
        </a:p>
        <a:p>
          <a:pPr algn="l"/>
          <a:r>
            <a:rPr lang="en-US" sz="1000">
              <a:solidFill>
                <a:srgbClr val="000000"/>
              </a:solidFill>
              <a:latin typeface="Century Gothic"/>
              <a:cs typeface="Century Gothic"/>
            </a:rPr>
            <a:t>--Other: High Student Population; Unavailable or Unreliable Data</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Urban Displacement Project for classification,  American Community Survey 5-Year Data (2015-2019), Table B25003 for tenure.</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245745</xdr:colOff>
      <xdr:row>17</xdr:row>
      <xdr:rowOff>0</xdr:rowOff>
    </xdr:to>
    <xdr:sp macro="" textlink="">
      <xdr:nvSpPr>
        <xdr:cNvPr id="3" name="TextBox 2"/>
        <xdr:cNvSpPr txBox="1"/>
      </xdr:nvSpPr>
      <xdr:spPr>
        <a:xfrm>
          <a:off x="0" y="2095500"/>
          <a:ext cx="438912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California Department of Finance, E-5 series</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7</xdr:col>
      <xdr:colOff>301752</xdr:colOff>
      <xdr:row>42</xdr:row>
      <xdr:rowOff>0</xdr:rowOff>
    </xdr:to>
    <xdr:sp macro="" textlink="">
      <xdr:nvSpPr>
        <xdr:cNvPr id="3" name="TextBox 2"/>
        <xdr:cNvSpPr txBox="1"/>
      </xdr:nvSpPr>
      <xdr:spPr>
        <a:xfrm>
          <a:off x="0" y="6858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shown on the graph represents population for the jurisdiction, county, and region indexed to the population in the year 1990. The data points represent the relative population growth in each of these geographies relative to their populations in 1990.</a:t>
          </a:r>
        </a:p>
        <a:p>
          <a:pPr algn="l"/>
          <a:r>
            <a:rPr lang="en-US" sz="1000">
              <a:solidFill>
                <a:srgbClr val="000000"/>
              </a:solidFill>
              <a:latin typeface="Century Gothic"/>
              <a:cs typeface="Century Gothic"/>
            </a:rPr>
            <a:t>-For some jurisdictions, a break may appear between 2009 (estimated data) and 2010 (census count data). DOF uses the decennial census to benchmark subsequent population estimates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Finance, E-5 series</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B25004</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355092</xdr:colOff>
      <xdr:row>18</xdr:row>
      <xdr:rowOff>0</xdr:rowOff>
    </xdr:to>
    <xdr:sp macro="" textlink="">
      <xdr:nvSpPr>
        <xdr:cNvPr id="3" name="TextBox 2"/>
        <xdr:cNvSpPr txBox="1"/>
      </xdr:nvSpPr>
      <xdr:spPr>
        <a:xfrm>
          <a:off x="0" y="2286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B25034</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207264</xdr:colOff>
      <xdr:row>17</xdr:row>
      <xdr:rowOff>0</xdr:rowOff>
    </xdr:to>
    <xdr:sp macro="" textlink="">
      <xdr:nvSpPr>
        <xdr:cNvPr id="3" name="TextBox 2"/>
        <xdr:cNvSpPr txBox="1"/>
      </xdr:nvSpPr>
      <xdr:spPr>
        <a:xfrm>
          <a:off x="0" y="2095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B25042</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-Per HCD guidance, this data should be supplemented by local estimates of units needing to be rehabilitated or replaced based on recent windshield surveys, local building department data, knowledgeable builders/developers in the community, or nonprofit housing developers or organizations.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B25053, Table B25043, Table B25049</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B25075</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4</xdr:col>
      <xdr:colOff>230886</xdr:colOff>
      <xdr:row>31</xdr:row>
      <xdr:rowOff>0</xdr:rowOff>
    </xdr:to>
    <xdr:sp macro="" textlink="">
      <xdr:nvSpPr>
        <xdr:cNvPr id="3" name="TextBox 2"/>
        <xdr:cNvSpPr txBox="1"/>
      </xdr:nvSpPr>
      <xdr:spPr>
        <a:xfrm>
          <a:off x="0" y="47625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-Zillow describes the ZHVI as a smoothed, seasonally adjusted measure of the typical home value and market changes across a given region and housing type. The ZHVI reflects the typical value for homes in the 35th to 65th percentile range. The ZHVI includes all owner-occupied housing units, including both single-family homes and condominiums. More information on the ZHVI is available from Zillow.</a:t>
          </a:r>
        </a:p>
        <a:p>
          <a:pPr algn="l"/>
          <a:r>
            <a:rPr lang="en-US" sz="1000">
              <a:solidFill>
                <a:srgbClr val="000000"/>
              </a:solidFill>
              <a:latin typeface="Century Gothic"/>
              <a:cs typeface="Century Gothic"/>
            </a:rPr>
            <a:t>-The regional estimate is a household-weighted average of county-level ZHVI files, where household counts are yearly estimates from DOF's E-5 series</a:t>
          </a:r>
        </a:p>
        <a:p>
          <a:pPr algn="l"/>
          <a:r>
            <a:rPr lang="en-US" sz="1000">
              <a:solidFill>
                <a:srgbClr val="000000"/>
              </a:solidFill>
              <a:latin typeface="Century Gothic"/>
              <a:cs typeface="Century Gothic"/>
            </a:rPr>
            <a:t>-For unincorporated areas, the value is a population weighted average of unincorporated communities in the county matched to census-designated population counts.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Zillow, Zillow Home Value Index (ZHVI)</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10</xdr:col>
      <xdr:colOff>0</xdr:colOff>
      <xdr:row>2</xdr:row>
      <xdr:rowOff>0</xdr:rowOff>
    </xdr:from>
    <xdr:to>
      <xdr:col>22</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8</xdr:col>
      <xdr:colOff>325374</xdr:colOff>
      <xdr:row>14</xdr:row>
      <xdr:rowOff>0</xdr:rowOff>
    </xdr:to>
    <xdr:sp macro="" textlink="">
      <xdr:nvSpPr>
        <xdr:cNvPr id="3" name="TextBox 2"/>
        <xdr:cNvSpPr txBox="1"/>
      </xdr:nvSpPr>
      <xdr:spPr>
        <a:xfrm>
          <a:off x="0" y="1524000"/>
          <a:ext cx="72786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B25056</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19</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unincorporated areas, median is calculated using distribution in B25056.</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releases, starting with 2005-2009 through 2015-2019,  B25058, B25056 (for unincorporated areas). County and regional counts are weighted averages of jurisdiction median using B25003 rental unit counts from the relevant year.</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2</xdr:col>
      <xdr:colOff>335280</xdr:colOff>
      <xdr:row>16</xdr:row>
      <xdr:rowOff>0</xdr:rowOff>
    </xdr:to>
    <xdr:sp macro="" textlink="">
      <xdr:nvSpPr>
        <xdr:cNvPr id="3" name="TextBox 2"/>
        <xdr:cNvSpPr txBox="1"/>
      </xdr:nvSpPr>
      <xdr:spPr>
        <a:xfrm>
          <a:off x="0" y="1905000"/>
          <a:ext cx="29260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-HCD uses the following definitions for the four income categories:</a:t>
          </a:r>
        </a:p>
        <a:p>
          <a:pPr algn="l"/>
          <a:r>
            <a:rPr lang="en-US" sz="1000">
              <a:solidFill>
                <a:srgbClr val="000000"/>
              </a:solidFill>
              <a:latin typeface="Century Gothic"/>
              <a:cs typeface="Century Gothic"/>
            </a:rPr>
            <a:t>--Very Low Income: units affordable to households making less than 50% of the Area Median Income for the county in which the jurisdiction is located.</a:t>
          </a:r>
        </a:p>
        <a:p>
          <a:pPr algn="l"/>
          <a:r>
            <a:rPr lang="en-US" sz="1000">
              <a:solidFill>
                <a:srgbClr val="000000"/>
              </a:solidFill>
              <a:latin typeface="Century Gothic"/>
              <a:cs typeface="Century Gothic"/>
            </a:rPr>
            <a:t>--Low Income: units affordable to households making between 50% and 80% of the Area Median Income for the county in which the jurisdiction is located.</a:t>
          </a:r>
        </a:p>
        <a:p>
          <a:pPr algn="l"/>
          <a:r>
            <a:rPr lang="en-US" sz="1000">
              <a:solidFill>
                <a:srgbClr val="000000"/>
              </a:solidFill>
              <a:latin typeface="Century Gothic"/>
              <a:cs typeface="Century Gothic"/>
            </a:rPr>
            <a:t>--Moderate Income: units affordable to households making between 80% and 120% of the Area Median Income for the county in which the jurisdiction is located.</a:t>
          </a:r>
        </a:p>
        <a:p>
          <a:pPr algn="l"/>
          <a:r>
            <a:rPr lang="en-US" sz="1000">
              <a:solidFill>
                <a:srgbClr val="000000"/>
              </a:solidFill>
              <a:latin typeface="Century Gothic"/>
              <a:cs typeface="Century Gothic"/>
            </a:rPr>
            <a:t>--Above Moderate Income: units affordable to households making above 120% of the Area Median Income for the county in which the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Housing and Community Development (HCD), 5th Cycle Annual Progress Report Permit Summary (2020)</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8</xdr:row>
      <xdr:rowOff>0</xdr:rowOff>
    </xdr:from>
    <xdr:to>
      <xdr:col>6</xdr:col>
      <xdr:colOff>49530</xdr:colOff>
      <xdr:row>14</xdr:row>
      <xdr:rowOff>0</xdr:rowOff>
    </xdr:to>
    <xdr:sp macro="" textlink="">
      <xdr:nvSpPr>
        <xdr:cNvPr id="2" name="TextBox 1"/>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-While California Housing Partnership’s Preservation Database is the state’s most comprehensive source of information on subsidized affordable housing at risk of losing its affordable status and converting to market-rate housing, this database does not include all deed-restricted affordable units in the state. Consequently, there may be at-risk assisted units in a jurisdiction that are not captured in this data table.</a:t>
          </a:r>
        </a:p>
        <a:p>
          <a:pPr algn="l"/>
          <a:r>
            <a:rPr lang="en-US" sz="1000">
              <a:solidFill>
                <a:srgbClr val="000000"/>
              </a:solidFill>
              <a:latin typeface="Century Gothic"/>
              <a:cs typeface="Century Gothic"/>
            </a:rPr>
            <a:t>-Per HCD guidance, local jurisdictions must also list the specific affordable housing developments at-risk of converting to market rate uses. This document provides aggregate numbers of at-risk units for each jurisdiction, but local planning staff should contact Danielle Mazzella with the California Housing Partnership at dmazzella@chpc.net to obtain a list of affordable properties that fall under this designation.</a:t>
          </a:r>
        </a:p>
        <a:p>
          <a:pPr algn="l"/>
          <a:r>
            <a:rPr lang="en-US" sz="1000">
              <a:solidFill>
                <a:srgbClr val="000000"/>
              </a:solidFill>
              <a:latin typeface="Century Gothic"/>
              <a:cs typeface="Century Gothic"/>
            </a:rPr>
            <a:t>-California Housing Partnership uses the following categories for assisted housing developments in its database:</a:t>
          </a:r>
        </a:p>
        <a:p>
          <a:pPr algn="l"/>
          <a:r>
            <a:rPr lang="en-US" sz="1000">
              <a:solidFill>
                <a:srgbClr val="000000"/>
              </a:solidFill>
              <a:latin typeface="Century Gothic"/>
              <a:cs typeface="Century Gothic"/>
            </a:rPr>
            <a:t>--Very-High Risk: affordable homes that are at-risk of converting to market rate within the next year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--High Risk: affordable homes that are at-risk of converting to market rate in the next 1-5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--Moderate Risk: affordable homes that are at-risk of converting to market rate in the next 5-10 years that do not have a known overlapping subsidy that would extend affordability and are not owned by a large/stable non-profit, mission-driven developer.</a:t>
          </a:r>
        </a:p>
        <a:p>
          <a:pPr algn="l"/>
          <a:r>
            <a:rPr lang="en-US" sz="1000">
              <a:solidFill>
                <a:srgbClr val="000000"/>
              </a:solidFill>
              <a:latin typeface="Century Gothic"/>
              <a:cs typeface="Century Gothic"/>
            </a:rPr>
            <a:t>--Low Risk: affordable homes that are at-risk of converting to market rate in 10+ years and/or are owned by a large/stable non-profit, mission-driven developer.</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Housing Partnership, Preservation Database (2020)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Census 2000, Table P004; U.S. Census Bureau, American Community Survey 5-Year Data (2015-2019), Table B03002</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230886</xdr:colOff>
      <xdr:row>14</xdr:row>
      <xdr:rowOff>0</xdr:rowOff>
    </xdr:to>
    <xdr:sp macro="" textlink="">
      <xdr:nvSpPr>
        <xdr:cNvPr id="3" name="TextBox 2"/>
        <xdr:cNvSpPr txBox="1"/>
      </xdr:nvSpPr>
      <xdr:spPr>
        <a:xfrm>
          <a:off x="0" y="1524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8</xdr:col>
      <xdr:colOff>324993</xdr:colOff>
      <xdr:row>12</xdr:row>
      <xdr:rowOff>0</xdr:rowOff>
    </xdr:to>
    <xdr:sp macro="" textlink="">
      <xdr:nvSpPr>
        <xdr:cNvPr id="3" name="TextBox 2"/>
        <xdr:cNvSpPr txBox="1"/>
      </xdr:nvSpPr>
      <xdr:spPr>
        <a:xfrm>
          <a:off x="0" y="1143000"/>
          <a:ext cx="797356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total number of occupied housing units for this jurisdiction. However, all groups labelled “Hispanic and Non-Hispanic” are mutually exclusive, and the sum of the data for these groups is equivalent to the total number of occupied housing units.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B25014</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3</xdr:col>
      <xdr:colOff>155067</xdr:colOff>
      <xdr:row>16</xdr:row>
      <xdr:rowOff>0</xdr:rowOff>
    </xdr:to>
    <xdr:sp macro="" textlink="">
      <xdr:nvSpPr>
        <xdr:cNvPr id="3" name="TextBox 2"/>
        <xdr:cNvSpPr txBox="1"/>
      </xdr:nvSpPr>
      <xdr:spPr>
        <a:xfrm>
          <a:off x="0" y="19050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defines an overcrowded unit as one occupied by 1.01 persons or more per room (excluding bathrooms and kitchens), and units with more than 1.5 persons per room are considered severely overcrowded.</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B25070, B25091</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5</xdr:col>
      <xdr:colOff>344805</xdr:colOff>
      <xdr:row>18</xdr:row>
      <xdr:rowOff>0</xdr:rowOff>
    </xdr:to>
    <xdr:sp macro="" textlink="">
      <xdr:nvSpPr>
        <xdr:cNvPr id="3" name="TextBox 2"/>
        <xdr:cNvSpPr txBox="1"/>
      </xdr:nvSpPr>
      <xdr:spPr>
        <a:xfrm>
          <a:off x="0" y="2286000"/>
          <a:ext cx="65836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4</xdr:col>
      <xdr:colOff>185166</xdr:colOff>
      <xdr:row>14</xdr:row>
      <xdr:rowOff>0</xdr:rowOff>
    </xdr:to>
    <xdr:sp macro="" textlink="">
      <xdr:nvSpPr>
        <xdr:cNvPr id="3" name="TextBox 2"/>
        <xdr:cNvSpPr txBox="1"/>
      </xdr:nvSpPr>
      <xdr:spPr>
        <a:xfrm>
          <a:off x="0" y="1524000"/>
          <a:ext cx="42428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-Data for 2019 represents 2015-2019 ACS estimates. </a:t>
          </a:r>
        </a:p>
        <a:p>
          <a:pPr algn="l"/>
          <a:r>
            <a:rPr lang="en-US" sz="1000">
              <a:solidFill>
                <a:srgbClr val="000000"/>
              </a:solidFill>
              <a:latin typeface="Century Gothic"/>
              <a:cs typeface="Century Gothic"/>
            </a:rPr>
            <a:t>-The Census Bureau defines Hispanic/Latinx ethnicity separate from racial categories. 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B03002</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-Farm workers are considered seasonal if they work on a farm less than 150 days in a year, while farm workers who work on a farm more than 150 days are considered to be permanent workers for that farm.</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Agriculture, Census of Farmworkers (2002, 2007, 2012, 2017), Table 7: Hired Farm Labor</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174498</xdr:colOff>
      <xdr:row>17</xdr:row>
      <xdr:rowOff>0</xdr:rowOff>
    </xdr:to>
    <xdr:sp macro="" textlink="">
      <xdr:nvSpPr>
        <xdr:cNvPr id="3" name="TextBox 2"/>
        <xdr:cNvSpPr txBox="1"/>
      </xdr:nvSpPr>
      <xdr:spPr>
        <a:xfrm>
          <a:off x="0" y="2095500"/>
          <a:ext cx="358444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B25009</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B11016</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251841</xdr:colOff>
      <xdr:row>14</xdr:row>
      <xdr:rowOff>0</xdr:rowOff>
    </xdr:to>
    <xdr:sp macro="" textlink="">
      <xdr:nvSpPr>
        <xdr:cNvPr id="3" name="TextBox 2"/>
        <xdr:cNvSpPr txBox="1"/>
      </xdr:nvSpPr>
      <xdr:spPr>
        <a:xfrm>
          <a:off x="0" y="1524000"/>
          <a:ext cx="607161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206883</xdr:colOff>
      <xdr:row>17</xdr:row>
      <xdr:rowOff>0</xdr:rowOff>
    </xdr:to>
    <xdr:sp macro="" textlink="">
      <xdr:nvSpPr>
        <xdr:cNvPr id="3" name="TextBox 2"/>
        <xdr:cNvSpPr txBox="1"/>
      </xdr:nvSpPr>
      <xdr:spPr>
        <a:xfrm>
          <a:off x="0" y="2095500"/>
          <a:ext cx="39502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data from the Census Bureau, a “family household” is a household where two or more people are related by birth, marriage, or adoption. “Non-family households” are households of one person living alone, as well as households where none of the people are related to each other.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B25011</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4</xdr:col>
      <xdr:colOff>0</xdr:colOff>
      <xdr:row>2</xdr:row>
      <xdr:rowOff>0</xdr:rowOff>
    </xdr:from>
    <xdr:to>
      <xdr:col>16</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3</xdr:col>
      <xdr:colOff>207264</xdr:colOff>
      <xdr:row>13</xdr:row>
      <xdr:rowOff>0</xdr:rowOff>
    </xdr:to>
    <xdr:sp macro="" textlink="">
      <xdr:nvSpPr>
        <xdr:cNvPr id="3" name="TextBox 2"/>
        <xdr:cNvSpPr txBox="1"/>
      </xdr:nvSpPr>
      <xdr:spPr>
        <a:xfrm>
          <a:off x="0" y="13335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B17012</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155067</xdr:colOff>
      <xdr:row>17</xdr:row>
      <xdr:rowOff>0</xdr:rowOff>
    </xdr:to>
    <xdr:sp macro="" textlink="">
      <xdr:nvSpPr>
        <xdr:cNvPr id="3" name="TextBox 2"/>
        <xdr:cNvSpPr txBox="1"/>
      </xdr:nvSpPr>
      <xdr:spPr>
        <a:xfrm>
          <a:off x="0" y="2095500"/>
          <a:ext cx="33649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 the sources for this table, the Census Bureau does not disaggregate racial groups by Hispanic/Latinx ethnicity, and an overlapping category of Hispanic / non-Hispanic groups has not been shown to avoid double counting in the stacked bar chart.</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B01001(A-G)</a:t>
          </a:r>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6</xdr:col>
      <xdr:colOff>0</xdr:colOff>
      <xdr:row>2</xdr:row>
      <xdr:rowOff>0</xdr:rowOff>
    </xdr:from>
    <xdr:to>
      <xdr:col>18</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4</xdr:col>
      <xdr:colOff>178689</xdr:colOff>
      <xdr:row>17</xdr:row>
      <xdr:rowOff>0</xdr:rowOff>
    </xdr:to>
    <xdr:sp macro="" textlink="">
      <xdr:nvSpPr>
        <xdr:cNvPr id="3" name="TextBox 2"/>
        <xdr:cNvSpPr txBox="1"/>
      </xdr:nvSpPr>
      <xdr:spPr>
        <a:xfrm>
          <a:off x="0" y="2095500"/>
          <a:ext cx="41696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senior households are those with a householder who is aged 62 or older. </a:t>
          </a:r>
        </a:p>
        <a:p>
          <a:pPr algn="l"/>
          <a:r>
            <a:rPr lang="en-US" sz="1000">
              <a:solidFill>
                <a:srgbClr val="000000"/>
              </a:solidFill>
              <a:latin typeface="Century Gothic"/>
              <a:cs typeface="Century Gothic"/>
            </a:rPr>
            <a:t>-Cost burden is the ratio of housing costs to household income. For renters, housing cost is gross rent (contract rent plus utilities). For owners, housing cost is "select monthly owner costs", which includes mortgage payment, utilities, association fees, insurance, and real estate taxes. HUD defines cost-burdened households as those whose monthly housing costs exceed 30% of monthly income, while severely cost-burdened households are those whose monthly housing costs exceed 50% of monthly income.</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0</xdr:rowOff>
    </xdr:from>
    <xdr:to>
      <xdr:col>4</xdr:col>
      <xdr:colOff>230886</xdr:colOff>
      <xdr:row>22</xdr:row>
      <xdr:rowOff>0</xdr:rowOff>
    </xdr:to>
    <xdr:sp macro="" textlink="">
      <xdr:nvSpPr>
        <xdr:cNvPr id="3" name="TextBox 2"/>
        <xdr:cNvSpPr txBox="1"/>
      </xdr:nvSpPr>
      <xdr:spPr>
        <a:xfrm>
          <a:off x="0" y="3048000"/>
          <a:ext cx="40599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Census 2000 SF1, Table P12; U.S. Census Bureau, Census 2010 SF1, Table P12; U.S. Census Bureau, American Community Survey 5-Year Data (2015-2019), Table B01001</a:t>
          </a:r>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2</xdr:col>
      <xdr:colOff>387096</xdr:colOff>
      <xdr:row>17</xdr:row>
      <xdr:rowOff>0</xdr:rowOff>
    </xdr:to>
    <xdr:sp macro="" textlink="">
      <xdr:nvSpPr>
        <xdr:cNvPr id="3" name="TextBox 2"/>
        <xdr:cNvSpPr txBox="1"/>
      </xdr:nvSpPr>
      <xdr:spPr>
        <a:xfrm>
          <a:off x="0" y="2095500"/>
          <a:ext cx="3511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-These disabilities are counted separately and are not mutually exclusive, as an individual may report more than one disability. These counts should not be summed.</a:t>
          </a:r>
        </a:p>
        <a:p>
          <a:pPr algn="l"/>
          <a:r>
            <a:rPr lang="en-US" sz="1000">
              <a:solidFill>
                <a:srgbClr val="000000"/>
              </a:solidFill>
              <a:latin typeface="Century Gothic"/>
              <a:cs typeface="Century Gothic"/>
            </a:rPr>
            <a:t>-The Census Bureau provides the following definitions for these disability types:</a:t>
          </a:r>
        </a:p>
        <a:p>
          <a:pPr algn="l"/>
          <a:r>
            <a:rPr lang="en-US" sz="1000">
              <a:solidFill>
                <a:srgbClr val="000000"/>
              </a:solidFill>
              <a:latin typeface="Century Gothic"/>
              <a:cs typeface="Century Gothic"/>
            </a:rPr>
            <a:t>--Hearing difficulty: deaf or has serious difficulty hearing.</a:t>
          </a:r>
        </a:p>
        <a:p>
          <a:pPr algn="l"/>
          <a:r>
            <a:rPr lang="en-US" sz="1000">
              <a:solidFill>
                <a:srgbClr val="000000"/>
              </a:solidFill>
              <a:latin typeface="Century Gothic"/>
              <a:cs typeface="Century Gothic"/>
            </a:rPr>
            <a:t>--Vision difficulty: blind or has serious difficulty seeing even with glasses.</a:t>
          </a:r>
        </a:p>
        <a:p>
          <a:pPr algn="l"/>
          <a:r>
            <a:rPr lang="en-US" sz="1000">
              <a:solidFill>
                <a:srgbClr val="000000"/>
              </a:solidFill>
              <a:latin typeface="Century Gothic"/>
              <a:cs typeface="Century Gothic"/>
            </a:rPr>
            <a:t>--Cognitive difficulty: has serious difficulty concentrating, remembering, or making decisions.</a:t>
          </a:r>
        </a:p>
        <a:p>
          <a:pPr algn="l"/>
          <a:r>
            <a:rPr lang="en-US" sz="1000">
              <a:solidFill>
                <a:srgbClr val="000000"/>
              </a:solidFill>
              <a:latin typeface="Century Gothic"/>
              <a:cs typeface="Century Gothic"/>
            </a:rPr>
            <a:t>--Ambulatory difficulty: has serious difficulty walking or climbing stairs.</a:t>
          </a:r>
        </a:p>
        <a:p>
          <a:pPr algn="l"/>
          <a:r>
            <a:rPr lang="en-US" sz="1000">
              <a:solidFill>
                <a:srgbClr val="000000"/>
              </a:solidFill>
              <a:latin typeface="Century Gothic"/>
              <a:cs typeface="Century Gothic"/>
            </a:rPr>
            <a:t>--Self-care difficulty: has difficulty dressing or bathing.</a:t>
          </a:r>
        </a:p>
        <a:p>
          <a:pPr algn="l"/>
          <a:r>
            <a:rPr lang="en-US" sz="1000">
              <a:solidFill>
                <a:srgbClr val="000000"/>
              </a:solidFill>
              <a:latin typeface="Century Gothic"/>
              <a:cs typeface="Century Gothic"/>
            </a:rPr>
            <a:t>--Independent living difficulty: has difficulty doing errands alone such as visiting a doctor’s office or shopping.</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B18102, Table B18103, Table B18104, Table B18105, Table B18106, Table B18107.</a:t>
          </a:r>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B18101</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considers individuals to not be in the labor force if they are not employed and are either not available to take job or are not looking for one. This category typically includes discouraged workers, students, retired workers, stay-at-home parents, and seasonal workers in an off season who are not looking for work.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C18120</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2</xdr:col>
      <xdr:colOff>355092</xdr:colOff>
      <xdr:row>14</xdr:row>
      <xdr:rowOff>0</xdr:rowOff>
    </xdr:to>
    <xdr:sp macro="" textlink="">
      <xdr:nvSpPr>
        <xdr:cNvPr id="3" name="TextBox 2"/>
        <xdr:cNvSpPr txBox="1"/>
      </xdr:nvSpPr>
      <xdr:spPr>
        <a:xfrm>
          <a:off x="0" y="1524000"/>
          <a:ext cx="24505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Age Group (2020)</a:t>
          </a:r>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354711</xdr:colOff>
      <xdr:row>18</xdr:row>
      <xdr:rowOff>0</xdr:rowOff>
    </xdr:to>
    <xdr:sp macro="" textlink="">
      <xdr:nvSpPr>
        <xdr:cNvPr id="3" name="TextBox 2"/>
        <xdr:cNvSpPr txBox="1"/>
      </xdr:nvSpPr>
      <xdr:spPr>
        <a:xfrm>
          <a:off x="0" y="2286000"/>
          <a:ext cx="314553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Developmental Services is responsible for overseeing the coordination and delivery of services to more than 330,000 Californians with developmental disabilities including cerebral palsy, intellectual disability, Down syndrome, autism, epilepsy, and related conditions.</a:t>
          </a:r>
        </a:p>
        <a:p>
          <a:pPr algn="l"/>
          <a:r>
            <a:rPr lang="en-US" sz="1000">
              <a:solidFill>
                <a:srgbClr val="000000"/>
              </a:solidFill>
              <a:latin typeface="Century Gothic"/>
              <a:cs typeface="Century Gothic"/>
            </a:rPr>
            <a:t>-The California Department of Developmental Services provides ZIP code level counts. To get jurisdiction-level estimates, ZIP code counts were crosswalked to jurisdictions using census block population counts from Census 2010 SF1 to determine the share of a ZIP code to assign to a given jurisdiction. </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Developmental Services, Consumer Count by California ZIP Code and Residence Type (2020)</a:t>
          </a:r>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87630</xdr:colOff>
      <xdr:row>14</xdr:row>
      <xdr:rowOff>0</xdr:rowOff>
    </xdr:to>
    <xdr:sp macro="" textlink="">
      <xdr:nvSpPr>
        <xdr:cNvPr id="2" name="TextBox 1"/>
        <xdr:cNvSpPr txBox="1"/>
      </xdr:nvSpPr>
      <xdr:spPr>
        <a:xfrm>
          <a:off x="0" y="1524000"/>
          <a:ext cx="47548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3</xdr:col>
      <xdr:colOff>388239</xdr:colOff>
      <xdr:row>17</xdr:row>
      <xdr:rowOff>0</xdr:rowOff>
    </xdr:to>
    <xdr:sp macro="" textlink="">
      <xdr:nvSpPr>
        <xdr:cNvPr id="3" name="TextBox 2"/>
        <xdr:cNvSpPr txBox="1"/>
      </xdr:nvSpPr>
      <xdr:spPr>
        <a:xfrm>
          <a:off x="0" y="2095500"/>
          <a:ext cx="59984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-HUD does not disaggregate racial demographic data by Hispanic/Latinx ethnicity for people experiencing homelessness. Instead, HUD reports data on Hispanic/Latinx ethnicity for people experiencing homelessness in a separate table. Accordingly, the racial group data listed here includes both Hispanic/Latinx and non-Hispanic/Latinx individuals.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 data from HUD on Hispanic/Latinx ethnicity for individuals experiencing homelessness does not specify racial group identity. Accordingly, individuals in either ethnic group identity category (Hispanic/Latinx or non-Hispanic/Latinx) could be of any racial background.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 U.S. Census Bureau, American Community Survey 5-Year Data (2015-2019), Table B01001(A-I)</a:t>
          </a:r>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8</xdr:row>
      <xdr:rowOff>0</xdr:rowOff>
    </xdr:from>
    <xdr:to>
      <xdr:col>7</xdr:col>
      <xdr:colOff>134874</xdr:colOff>
      <xdr:row>14</xdr:row>
      <xdr:rowOff>0</xdr:rowOff>
    </xdr:to>
    <xdr:sp macro="" textlink="">
      <xdr:nvSpPr>
        <xdr:cNvPr id="2" name="TextBox 1"/>
        <xdr:cNvSpPr txBox="1"/>
      </xdr:nvSpPr>
      <xdr:spPr>
        <a:xfrm>
          <a:off x="0" y="1524000"/>
          <a:ext cx="636422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-This data is based on Point-in-Time (PIT) information provided to HUD by CoCs in the application for CoC Homeless Assistance Programs. The PIT Count provides a count of sheltered and unsheltered homeless persons on a single night during the last ten days in January.</a:t>
          </a:r>
        </a:p>
        <a:p>
          <a:pPr algn="l"/>
          <a:r>
            <a:rPr lang="en-US" sz="1000">
              <a:solidFill>
                <a:srgbClr val="000000"/>
              </a:solidFill>
              <a:latin typeface="Century Gothic"/>
              <a:cs typeface="Century Gothic"/>
            </a:rPr>
            <a:t>-Each Bay Area county is its own CoC, and so the data for this table is provided at the county-level.</a:t>
          </a:r>
        </a:p>
        <a:p>
          <a:pPr algn="l"/>
          <a:r>
            <a:rPr lang="en-US" sz="1000">
              <a:solidFill>
                <a:srgbClr val="000000"/>
              </a:solidFill>
              <a:latin typeface="Century Gothic"/>
              <a:cs typeface="Century Gothic"/>
            </a:rPr>
            <a:t>-Per HCD's requirements, jurisdictions will need to supplement this county-level data with local estimates of people experiencing homelessness.</a:t>
          </a:r>
        </a:p>
        <a:p>
          <a:pPr algn="l"/>
          <a:r>
            <a:rPr lang="en-US" sz="1000">
              <a:solidFill>
                <a:srgbClr val="000000"/>
              </a:solidFill>
              <a:latin typeface="Century Gothic"/>
              <a:cs typeface="Century Gothic"/>
            </a:rPr>
            <a:t>-These challenges/characteristics are counted separately and are not mutually exclusive, as an individual may report more than one challenge/characteristic. These counts should not be summed.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Continuum of Care (CoC) Homeless Populations and Subpopulations Reports (2019)</a:t>
          </a:r>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2</xdr:row>
      <xdr:rowOff>0</xdr:rowOff>
    </xdr:from>
    <xdr:to>
      <xdr:col>19</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5</xdr:col>
      <xdr:colOff>254508</xdr:colOff>
      <xdr:row>14</xdr:row>
      <xdr:rowOff>0</xdr:rowOff>
    </xdr:to>
    <xdr:sp macro="" textlink="">
      <xdr:nvSpPr>
        <xdr:cNvPr id="3" name="TextBox 2"/>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California Department of Education considers students to be homeless if they are unsheltered, living in temporary shelters for people experiencing homelessness, living in hotels/motels, or temporarily doubled up and sharing the housing of other persons due to the loss of housing or economic hardship. </a:t>
          </a:r>
        </a:p>
        <a:p>
          <a:pPr algn="l"/>
          <a:r>
            <a:rPr lang="en-US" sz="1000">
              <a:solidFill>
                <a:srgbClr val="000000"/>
              </a:solidFill>
              <a:latin typeface="Century Gothic"/>
              <a:cs typeface="Century Gothic"/>
            </a:rPr>
            <a:t>-The data used for this table was obtained at the school site level, matched to a file containing school locations, geocoded and assigned to jurisdiction, and finally summarized by geography.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Department of Education, California Longitudinal Pupil Achievement Data System (CALPADS), Cumulative Enrollment Data (Academic Years 2016-2017, 2017-2018, 2018-2019, 2019-2020)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7</xdr:col>
      <xdr:colOff>301752</xdr:colOff>
      <xdr:row>14</xdr:row>
      <xdr:rowOff>0</xdr:rowOff>
    </xdr:to>
    <xdr:sp macro="" textlink="">
      <xdr:nvSpPr>
        <xdr:cNvPr id="3" name="TextBox 2"/>
        <xdr:cNvSpPr txBox="1"/>
      </xdr:nvSpPr>
      <xdr:spPr>
        <a:xfrm>
          <a:off x="0" y="1524000"/>
          <a:ext cx="64739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-All categories are mutually exclusive, going from narrow to wider geographies; "Same city or town" means a person was not in the same house, but elsewhere in town;  "Same county" means a person was not in the same town, but elsewhere in the county, and so on.</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B07204</a:t>
          </a:r>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 The data that is reported for the Bay Area is not based on a regional AMI but instead refers to the regional total of households in an income group relative to the AMI for the county where that household is located. </a:t>
          </a:r>
        </a:p>
        <a:p>
          <a:pPr algn="l"/>
          <a:r>
            <a:rPr lang="en-US" sz="1000">
              <a:solidFill>
                <a:srgbClr val="000000"/>
              </a:solidFill>
              <a:latin typeface="Century Gothic"/>
              <a:cs typeface="Century Gothic"/>
            </a:rPr>
            <a:t>-Local jurisdictions are required to provide an estimate for their projected extremely low-income households (0-30% AMI) in their Housing Elements. HCD’s official Housing Element guidance notes that jurisdictions can use their RHNA for very low-income households (those making 0-50% AMI) to calculate their projected extremely low-income households. As Bay Area jurisdictions have not yet received their final RHNA numbers, this document does not contain the required data point of projected extremely low-income households. The report portion of the housing data needs packet contains more specific guidance for how local staff can calculate an estimate for projected extremely low-income households once jurisdictions receive their 6th cycle RHNA numbers.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-Income groups are based on HUD calculations for Area Median Income (AMI). HUD calculates the AMI for different metropolitan areas, and the nine county Bay Area includes the following  metropolitan areas: Napa Metro Area (Napa County), Oakland-Fremont Metro Area (Alameda and Contra Costa Counties), San Francisco Metro Area (Marin, San Francisco, and San Mateo Counties), San Jose-Sunnyvale-Santa Clara Metro Area (Santa Clara County), Santa Rosa Metro Area (Sonoma County), and Vallejo-Fairfield Metro Area (Solano County). The AMI levels in this chart are based on the HUD metro area where this jurisdiction is located.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Department of Housing and Urban Development (HUD), Comprehensive Housing Affordability Strategy (CHAS) ACS tabulation, 2013-2017 release</a:t>
          </a:r>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2</xdr:col>
      <xdr:colOff>536067</xdr:colOff>
      <xdr:row>18</xdr:row>
      <xdr:rowOff>0</xdr:rowOff>
    </xdr:to>
    <xdr:sp macro="" textlink="">
      <xdr:nvSpPr>
        <xdr:cNvPr id="3" name="TextBox 2"/>
        <xdr:cNvSpPr txBox="1"/>
      </xdr:nvSpPr>
      <xdr:spPr>
        <a:xfrm>
          <a:off x="0" y="2286000"/>
          <a:ext cx="519379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Census Bureau uses a federally defined poverty threshold that remains constant throughout the country and does not correspond to Area Median Income.</a:t>
          </a:r>
        </a:p>
        <a:p>
          <a:pPr algn="l"/>
          <a:r>
            <a:rPr lang="en-US" sz="1000">
              <a:solidFill>
                <a:srgbClr val="000000"/>
              </a:solidFill>
              <a:latin typeface="Century Gothic"/>
              <a:cs typeface="Century Gothic"/>
            </a:rPr>
            <a:t>-For this table, the Census Bureau does not disaggregate racial groups by Hispanic/Latinx ethnicity. However, data for the white racial group is also reported for white householders who are not Hispanic/Latinx. Since residents who identify as white and Hispanic/Latinx may have very different experiences within the housing market and the economy from those who identify as white and non-Hispanic/Latinx, data for multiple white sub-groups are reported here.</a:t>
          </a:r>
        </a:p>
        <a:p>
          <a:pPr algn="l"/>
          <a:r>
            <a:rPr lang="en-US" sz="1000">
              <a:solidFill>
                <a:srgbClr val="000000"/>
              </a:solidFill>
              <a:latin typeface="Century Gothic"/>
              <a:cs typeface="Century Gothic"/>
            </a:rPr>
            <a:t>-The racial/ethnic groups reported in this table are not all mutually exclusive. Therefore, the data should not be summed as the sum exceeds the population for whom poverty status is determined for this jurisdiction. However, all groups labelled “Hispanic and Non-Hispanic” are mutually exclusive, and the sum of the data for these groups is equivalent to the population for whom poverty status is determined.</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B17001(A-I)</a:t>
          </a:r>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368427</xdr:colOff>
      <xdr:row>18</xdr:row>
      <xdr:rowOff>0</xdr:rowOff>
    </xdr:to>
    <xdr:sp macro="" textlink="">
      <xdr:nvSpPr>
        <xdr:cNvPr id="3" name="TextBox 2"/>
        <xdr:cNvSpPr txBox="1"/>
      </xdr:nvSpPr>
      <xdr:spPr>
        <a:xfrm>
          <a:off x="0" y="2286000"/>
          <a:ext cx="7388352"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-“Loan originated” means that the application was accepted a loan was made by a financial institution to the applicant. “File incomplete or withdrawn” means a loan was not originated because the application was withdrawn before a credit decision was made or the file was closed for incompleteness. “Application denied” means a loan was not originated because the financial institution did not approve the mortgage application. “Application approved but not accepted” means the financial institution approved the loan application but the applicant did not complete the transaction and a loan was not originated.</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Federal Financial Institutions Examination Council's (FFIEC) Home Mortgage Disclosure Act loan/application register (LAR) files</a:t>
          </a:r>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9</xdr:col>
      <xdr:colOff>0</xdr:colOff>
      <xdr:row>2</xdr:row>
      <xdr:rowOff>0</xdr:rowOff>
    </xdr:from>
    <xdr:to>
      <xdr:col>21</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411480</xdr:colOff>
      <xdr:row>15</xdr:row>
      <xdr:rowOff>0</xdr:rowOff>
    </xdr:to>
    <xdr:sp macro="" textlink="">
      <xdr:nvSpPr>
        <xdr:cNvPr id="3" name="TextBox 2"/>
        <xdr:cNvSpPr txBox="1"/>
      </xdr:nvSpPr>
      <xdr:spPr>
        <a:xfrm>
          <a:off x="0" y="1714500"/>
          <a:ext cx="84124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-For the purposes of this graph, the “Hispanic or Latinx” racial/ethnic group represents those who identify as having Hispanic/Latinx ethnicity and may also be members of any racial group. All other racial categories on this graph represent those who identify with that racial category and do not identify with Hispanic/Latinx ethnicity.</a:t>
          </a:r>
        </a:p>
        <a:p>
          <a:pPr algn="l"/>
          <a:r>
            <a:rPr lang="en-US" sz="1000">
              <a:solidFill>
                <a:srgbClr val="000000"/>
              </a:solidFill>
              <a:latin typeface="Century Gothic"/>
              <a:cs typeface="Century Gothic"/>
            </a:rPr>
            <a:t>-TCAC and HCD created the Opportunity Map using reliable and publicly available data sources to identify areas in the state whose characteristics have been shown by research to support positive economic, educational, and health outcomes for low-income families and their children. The TCAC/HCD Opportunity Map uses 21 indicators to calculate opportunity index scores for census tracts in each region in California. For more information on these indicators, see the Opportunity Map methodology document.</a:t>
          </a:r>
        </a:p>
        <a:p>
          <a:pPr algn="l"/>
          <a:r>
            <a:rPr lang="en-US" sz="1000">
              <a:solidFill>
                <a:srgbClr val="000000"/>
              </a:solidFill>
              <a:latin typeface="Century Gothic"/>
              <a:cs typeface="Century Gothic"/>
            </a:rPr>
            <a:t>-The TCAC/HCD Opportunity Map categorizes census tracts into five groups based on opportunity index scores:</a:t>
          </a:r>
        </a:p>
        <a:p>
          <a:pPr algn="l"/>
          <a:r>
            <a:rPr lang="en-US" sz="1000">
              <a:solidFill>
                <a:srgbClr val="000000"/>
              </a:solidFill>
              <a:latin typeface="Century Gothic"/>
              <a:cs typeface="Century Gothic"/>
            </a:rPr>
            <a:t>--Highest Resource</a:t>
          </a:r>
        </a:p>
        <a:p>
          <a:pPr algn="l"/>
          <a:r>
            <a:rPr lang="en-US" sz="1000">
              <a:solidFill>
                <a:srgbClr val="000000"/>
              </a:solidFill>
              <a:latin typeface="Century Gothic"/>
              <a:cs typeface="Century Gothic"/>
            </a:rPr>
            <a:t>--High Resource</a:t>
          </a:r>
        </a:p>
        <a:p>
          <a:pPr algn="l"/>
          <a:r>
            <a:rPr lang="en-US" sz="1000">
              <a:solidFill>
                <a:srgbClr val="000000"/>
              </a:solidFill>
              <a:latin typeface="Century Gothic"/>
              <a:cs typeface="Century Gothic"/>
            </a:rPr>
            <a:t>--Moderate Resource/Moderate Resource (Rapidly Changing)</a:t>
          </a:r>
        </a:p>
        <a:p>
          <a:pPr algn="l"/>
          <a:r>
            <a:rPr lang="en-US" sz="1000">
              <a:solidFill>
                <a:srgbClr val="000000"/>
              </a:solidFill>
              <a:latin typeface="Century Gothic"/>
              <a:cs typeface="Century Gothic"/>
            </a:rPr>
            <a:t>--Low Resource</a:t>
          </a:r>
        </a:p>
        <a:p>
          <a:pPr algn="l"/>
          <a:r>
            <a:rPr lang="en-US" sz="1000">
              <a:solidFill>
                <a:srgbClr val="000000"/>
              </a:solidFill>
              <a:latin typeface="Century Gothic"/>
              <a:cs typeface="Century Gothic"/>
            </a:rPr>
            <a:t>--High Segregation &amp; Poverty</a:t>
          </a:r>
        </a:p>
        <a:p>
          <a:pPr algn="l"/>
          <a:r>
            <a:rPr lang="en-US" sz="1000">
              <a:solidFill>
                <a:srgbClr val="000000"/>
              </a:solidFill>
              <a:latin typeface="Century Gothic"/>
              <a:cs typeface="Century Gothic"/>
            </a:rPr>
            <a:t>-Before an area receives an opportunity index score, census tracts are filtered into the High Segregation &amp; Poverty category. The filter identifies census tracts identify tracts where at least 30% of population is below the federal poverty line and there is a disproportionate share of households of color. After filtering out High Segregation and Poverty areas, the TCAC/HCD Opportunity Map allocates the 20% of tracts in each region with the highest relative opportunity index scores to the Highest Resource designation and the next 20% to the High Resource designation. The remaining non-filtered tracts are then evenly divided into Low Resource and Moderate Resource categories.</a:t>
          </a:r>
        </a:p>
        <a:p>
          <a:pPr algn="l"/>
          <a:r>
            <a:rPr lang="en-US" sz="1000">
              <a:solidFill>
                <a:srgbClr val="000000"/>
              </a:solidFill>
              <a:latin typeface="Century Gothic"/>
              <a:cs typeface="Century Gothic"/>
            </a:rPr>
            <a:t>-HRA data is available at the census tract level. Staff aggregated tracts up to jurisdiction level using census 2010 population weights, assigning a tract to jurisdiction in proportion to block level population weights.</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California Tax Credit Allocation Committee (TCAC)/California Housing and Community Development (HCD), Opportunity Maps (2020); U.S. Census Bureau, American Community Survey 5-Year Data (2015-2019), Table B03002</a:t>
          </a:r>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5</xdr:col>
      <xdr:colOff>0</xdr:colOff>
      <xdr:row>2</xdr:row>
      <xdr:rowOff>0</xdr:rowOff>
    </xdr:from>
    <xdr:to>
      <xdr:col>17</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3</xdr:col>
      <xdr:colOff>207264</xdr:colOff>
      <xdr:row>14</xdr:row>
      <xdr:rowOff>0</xdr:rowOff>
    </xdr:to>
    <xdr:sp macro="" textlink="">
      <xdr:nvSpPr>
        <xdr:cNvPr id="3" name="TextBox 2"/>
        <xdr:cNvSpPr txBox="1"/>
      </xdr:nvSpPr>
      <xdr:spPr>
        <a:xfrm>
          <a:off x="0" y="1524000"/>
          <a:ext cx="3255264"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Source: U.S. Census Bureau, American Community Survey 5-Year Data (2015-2019), Table B16005</a:t>
          </a:r>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0</xdr:col>
      <xdr:colOff>0</xdr:colOff>
      <xdr:row>8</xdr:row>
      <xdr:rowOff>0</xdr:rowOff>
    </xdr:from>
    <xdr:to>
      <xdr:col>5</xdr:col>
      <xdr:colOff>25908</xdr:colOff>
      <xdr:row>14</xdr:row>
      <xdr:rowOff>0</xdr:rowOff>
    </xdr:to>
    <xdr:sp macro="" textlink="">
      <xdr:nvSpPr>
        <xdr:cNvPr id="2" name="TextBox 1"/>
        <xdr:cNvSpPr txBox="1"/>
      </xdr:nvSpPr>
      <xdr:spPr>
        <a:xfrm>
          <a:off x="0" y="1524000"/>
          <a:ext cx="4864608"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-Methodology and tentative numbers were approved per Resolution No. 02-2021 by ABAG's Executive board on January 21, 2021. The numbers will be submitted for review by California Housing and Community Development, after which an appeals process will take place during the Fall of 2021.</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Association of Bay Area Governments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0</xdr:colOff>
      <xdr:row>2</xdr:row>
      <xdr:rowOff>0</xdr:rowOff>
    </xdr:from>
    <xdr:to>
      <xdr:col>23</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9</xdr:col>
      <xdr:colOff>348996</xdr:colOff>
      <xdr:row>14</xdr:row>
      <xdr:rowOff>0</xdr:rowOff>
    </xdr:to>
    <xdr:sp macro="" textlink="">
      <xdr:nvSpPr>
        <xdr:cNvPr id="3" name="TextBox 2"/>
        <xdr:cNvSpPr txBox="1"/>
      </xdr:nvSpPr>
      <xdr:spPr>
        <a:xfrm>
          <a:off x="0" y="1524000"/>
          <a:ext cx="8083296"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industries in which jurisdiction residents work,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Agriculture &amp; Natural Resources: C24030_003E, C24030_030E; Construction: C24030_006E, C24030_033E; Manufacturing, Wholesale &amp; Transportation: C24030_007E, C24030_034E, C24030_008E, C24030_035E, C24030_010E, C24030_037E; Retail: C24030_009E, C24030_036E; Information: C24030_013E, C24030_040E; Financial &amp; Professional Services: C24030_014E, C24030_041E, C24030_017E, C24030_044E; Health &amp; Educational Services: C24030_021E, C24030_024E, C24030_048E, C24030_051E; Other: C24030_027E, C24030_054E, C24030_028E, C24030_055E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C24030</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2</xdr:row>
      <xdr:rowOff>0</xdr:rowOff>
    </xdr:from>
    <xdr:to>
      <xdr:col>20</xdr:col>
      <xdr:colOff>304800</xdr:colOff>
      <xdr:row>27</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0</xdr:rowOff>
    </xdr:from>
    <xdr:to>
      <xdr:col>6</xdr:col>
      <xdr:colOff>278130</xdr:colOff>
      <xdr:row>14</xdr:row>
      <xdr:rowOff>0</xdr:rowOff>
    </xdr:to>
    <xdr:sp macro="" textlink="">
      <xdr:nvSpPr>
        <xdr:cNvPr id="3" name="TextBox 2"/>
        <xdr:cNvSpPr txBox="1"/>
      </xdr:nvSpPr>
      <xdr:spPr>
        <a:xfrm>
          <a:off x="0" y="1524000"/>
          <a:ext cx="5669280"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l"/>
          <a:r>
            <a:rPr lang="en-US" sz="1000">
              <a:solidFill>
                <a:srgbClr val="000000"/>
              </a:solidFill>
              <a:latin typeface="Century Gothic"/>
              <a:cs typeface="Century Gothic"/>
            </a:rPr>
            <a:t>Notes:</a:t>
          </a:r>
        </a:p>
        <a:p>
          <a:pPr algn="l"/>
          <a:r>
            <a:rPr lang="en-US" sz="1000">
              <a:solidFill>
                <a:srgbClr val="000000"/>
              </a:solidFill>
              <a:latin typeface="Century Gothic"/>
              <a:cs typeface="Century Gothic"/>
            </a:rPr>
            <a:t>-The data displayed shows the occupations of jurisdiction residents, regardless of the location where those residents are employed (whether within the jurisdiction or not).</a:t>
          </a:r>
        </a:p>
        <a:p>
          <a:pPr algn="l"/>
          <a:r>
            <a:rPr lang="en-US" sz="1000">
              <a:solidFill>
                <a:srgbClr val="000000"/>
              </a:solidFill>
              <a:latin typeface="Century Gothic"/>
              <a:cs typeface="Century Gothic"/>
            </a:rPr>
            <a:t>-Categories are derived from the following source tables: management, business, science, and arts occupations: C24010_003E, C24010_039E; service occupations: C24010_019E, C24010_055E; sales and office occupations: C24010_027E, C24010_063E; natural resources, construction, and maintenance occupations: C24010_030E, C24010_066E; production, transportation, and material moving occupations: C24010_034E, C24010_070E</a:t>
          </a:r>
        </a:p>
        <a:p>
          <a:pPr algn="l"/>
          <a:r>
            <a:rPr lang="en-US" sz="1000">
              <a:solidFill>
                <a:srgbClr val="000000"/>
              </a:solidFill>
              <a:latin typeface="Century Gothic"/>
              <a:cs typeface="Century Gothic"/>
            </a:rPr>
            <a:t>Source:</a:t>
          </a:r>
        </a:p>
        <a:p>
          <a:pPr algn="l"/>
          <a:r>
            <a:rPr lang="en-US" sz="1000">
              <a:solidFill>
                <a:srgbClr val="000000"/>
              </a:solidFill>
              <a:latin typeface="Century Gothic"/>
              <a:cs typeface="Century Gothic"/>
            </a:rPr>
            <a:t>U.S. Census Bureau, American Community Survey 5-Year Data (2015-2019), Table C24010</a:t>
          </a:r>
        </a:p>
      </xdr:txBody>
    </xdr:sp>
    <xdr:clientData/>
  </xdr:twoCellAnchor>
</xdr:wsDr>
</file>

<file path=xl/tables/table1.xml><?xml version="1.0" encoding="utf-8"?>
<table xmlns="http://schemas.openxmlformats.org/spreadsheetml/2006/main" id="1" name="Table1" displayName="Table1" ref="A4:G35" totalsRowShown="0">
  <tableColumns count="7">
    <tableColumn id="1" name="Year" totalsRowLabel="Totals" dataDxfId="0"/>
    <tableColumn id="2" name="Index&#10;Saratoga" totalsRowFunction="sum" dataDxfId="1"/>
    <tableColumn id="3" name="Index&#10;Santa Clara County" totalsRowFunction="sum" dataDxfId="1"/>
    <tableColumn id="4" name="Index&#10;Bay Area" totalsRowFunction="sum" dataDxfId="1"/>
    <tableColumn id="5" name="Population&#10;Saratoga" totalsRowFunction="sum" dataDxfId="1"/>
    <tableColumn id="6" name="Population&#10;Santa Clara County" totalsRowFunction="sum" dataDxfId="1"/>
    <tableColumn id="7" name="Population&#10;Bay Area" totalsRowFunction="sum" dataDxfId="1"/>
  </tableColumns>
  <tableStyleInfo name="TableStyleLight1" showFirstColumn="0" showLastColumn="0" showRowStripes="1" showColumnStripes="0"/>
</table>
</file>

<file path=xl/tables/table10.xml><?xml version="1.0" encoding="utf-8"?>
<table xmlns="http://schemas.openxmlformats.org/spreadsheetml/2006/main" id="10" name="Table10" displayName="Table10" ref="A4:C10" totalsRowCount="1">
  <tableColumns count="3">
    <tableColumn id="1" name="Earnings Group" totalsRowLabel="Totals" dataDxfId="0"/>
    <tableColumn id="2" name="Place of Residence" totalsRowFunction="sum" dataDxfId="1"/>
    <tableColumn id="3" name="Place of Work" totalsRowFunction="sum" dataDxfId="1"/>
  </tableColumns>
  <tableStyleInfo name="TableStyleLight1" showFirstColumn="0" showLastColumn="0" showRowStripes="1" showColumnStripes="0"/>
</table>
</file>

<file path=xl/tables/table11.xml><?xml version="1.0" encoding="utf-8"?>
<table xmlns="http://schemas.openxmlformats.org/spreadsheetml/2006/main" id="11" name="Table11" displayName="Table11"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2.xml><?xml version="1.0" encoding="utf-8"?>
<table xmlns="http://schemas.openxmlformats.org/spreadsheetml/2006/main" id="12" name="Table12" displayName="Table12" ref="A4:L21" totalsRowShown="0">
  <tableColumns count="12">
    <tableColumn id="1" name="Group" totalsRowLabel="Totals" dataDxfId="0"/>
    <tableColumn id="2" name="Agriculture &amp; Natural Resources" totalsRowFunction="sum" dataDxfId="1"/>
    <tableColumn id="3" name="Arts, Recreation &amp; Other Services" totalsRowFunction="sum" dataDxfId="1"/>
    <tableColumn id="4" name="Construction" totalsRowFunction="sum" dataDxfId="1"/>
    <tableColumn id="5" name="Financial &amp; Leasing" totalsRowFunction="sum" dataDxfId="1"/>
    <tableColumn id="6" name="Government" totalsRowFunction="sum" dataDxfId="1"/>
    <tableColumn id="7" name="Health &amp; Educational Services" totalsRowFunction="sum" dataDxfId="1"/>
    <tableColumn id="8" name="Information" totalsRowFunction="sum" dataDxfId="1"/>
    <tableColumn id="9" name="Manufacturing &amp; Wholesale" totalsRowFunction="sum" dataDxfId="1"/>
    <tableColumn id="10" name="Professional &amp; Managerial Services" totalsRowFunction="sum" dataDxfId="1"/>
    <tableColumn id="11" name="Retail" totalsRowFunction="sum" dataDxfId="1"/>
    <tableColumn id="12" name="Transportation &amp; Utilities" totalsRowFunction="sum" dataDxfId="1"/>
  </tableColumns>
  <tableStyleInfo name="TableStyleLight1" showFirstColumn="0" showLastColumn="0" showRowStripes="1" showColumnStripes="0"/>
</table>
</file>

<file path=xl/tables/table13.xml><?xml version="1.0" encoding="utf-8"?>
<table xmlns="http://schemas.openxmlformats.org/spreadsheetml/2006/main" id="13" name="Table13" displayName="Table13" ref="A4:D21" totalsRowShown="0">
  <tableColumns count="4">
    <tableColumn id="1" name="Year" totalsRowLabel="Totals" dataDxfId="0"/>
    <tableColumn id="2" name="Saratoga" totalsRowFunction="sum" dataDxfId="2"/>
    <tableColumn id="3" name="Santa Clara County" totalsRowFunction="sum" dataDxfId="2"/>
    <tableColumn id="4" name="Bay Area" totalsRowFunction="sum" dataDxfId="2"/>
  </tableColumns>
  <tableStyleInfo name="TableStyleLight1" showFirstColumn="0" showLastColumn="0" showRowStripes="1" showColumnStripes="0"/>
</table>
</file>

<file path=xl/tables/table14.xml><?xml version="1.0" encoding="utf-8"?>
<table xmlns="http://schemas.openxmlformats.org/spreadsheetml/2006/main" id="14" name="Table14" displayName="Table14" ref="A4:D21" totalsRowShown="0">
  <tableColumns count="4">
    <tableColumn id="1" name="Year" totalsRowLabel="Totals" dataDxfId="0"/>
    <tableColumn id="2" name="Wages Less Than $1,250/Mo" totalsRowFunction="sum" dataDxfId="2"/>
    <tableColumn id="3" name="Wages $1,250-$3,333/Mo" totalsRowFunction="sum" dataDxfId="2"/>
    <tableColumn id="4" name="Wages More than $3,333/Mo" totalsRowFunction="sum" dataDxfId="2"/>
  </tableColumns>
  <tableStyleInfo name="TableStyleLight1" showFirstColumn="0" showLastColumn="0" showRowStripes="1" showColumnStripes="0"/>
</table>
</file>

<file path=xl/tables/table15.xml><?xml version="1.0" encoding="utf-8"?>
<table xmlns="http://schemas.openxmlformats.org/spreadsheetml/2006/main" id="15" name="Table15" displayName="Table15" ref="A4:D49" totalsRowShown="0">
  <tableColumns count="4">
    <tableColumn id="1" name="Date" totalsRowLabel="Totals" dataDxfId="3"/>
    <tableColumn id="2" name="Saratoga" totalsRowFunction="sum" dataDxfId="4"/>
    <tableColumn id="3" name="Santa Clara County" totalsRowFunction="sum" dataDxfId="4"/>
    <tableColumn id="4" name="Bay Area" totalsRowFunction="sum" dataDxfId="4"/>
  </tableColumns>
  <tableStyleInfo name="TableStyleLight1" showFirstColumn="0" showLastColumn="0" showRowStripes="1" showColumnStripes="0"/>
</table>
</file>

<file path=xl/tables/table16.xml><?xml version="1.0" encoding="utf-8"?>
<table xmlns="http://schemas.openxmlformats.org/spreadsheetml/2006/main" id="16" name="Table16" displayName="Table16" ref="A4:C7" totalsRowShown="0">
  <tableColumns count="3">
    <tableColumn id="1" name="Geography"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7.xml><?xml version="1.0" encoding="utf-8"?>
<table xmlns="http://schemas.openxmlformats.org/spreadsheetml/2006/main" id="17" name="Table17" displayName="Table17" ref="A4:D7" totalsRowCount="1">
  <tableColumns count="4">
    <tableColumn id="1" name="Tenure"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18.xml><?xml version="1.0" encoding="utf-8"?>
<table xmlns="http://schemas.openxmlformats.org/spreadsheetml/2006/main" id="18" name="Table18" displayName="Table18" ref="A4:C14" totalsRowCount="1">
  <tableColumns count="3">
    <tableColumn id="1" name="Ag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19.xml><?xml version="1.0" encoding="utf-8"?>
<table xmlns="http://schemas.openxmlformats.org/spreadsheetml/2006/main" id="19" name="Table19" displayName="Table19" ref="A4:C11" totalsRowCount="1">
  <tableColumns count="3">
    <tableColumn id="1" name="Move In Year"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G7" totalsRowShown="0">
  <tableColumns count="7">
    <tableColumn id="1" name="Year"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20.xml><?xml version="1.0" encoding="utf-8"?>
<table xmlns="http://schemas.openxmlformats.org/spreadsheetml/2006/main" id="20" name="Table20" displayName="Table20" ref="A4:C11" totalsRowShown="0">
  <tableColumns count="3">
    <tableColumn id="1" name="Racial / Ethic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1.xml><?xml version="1.0" encoding="utf-8"?>
<table xmlns="http://schemas.openxmlformats.org/spreadsheetml/2006/main" id="21" name="Table21" displayName="Table21"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2.xml><?xml version="1.0" encoding="utf-8"?>
<table xmlns="http://schemas.openxmlformats.org/spreadsheetml/2006/main" id="22" name="Table22" displayName="Table22" ref="A4:C10" totalsRowCount="1">
  <tableColumns count="3">
    <tableColumn id="1" name="Building Type"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3.xml><?xml version="1.0" encoding="utf-8"?>
<table xmlns="http://schemas.openxmlformats.org/spreadsheetml/2006/main" id="23" name="Table23" displayName="Table23" ref="A4:F7" totalsRowShown="0">
  <tableColumns count="6">
    <tableColumn id="1" name="Geography" totalsRowLabel="Totals" dataDxfId="0"/>
    <tableColumn id="2" name="Female-Headed Family Households" totalsRowFunction="sum" dataDxfId="1"/>
    <tableColumn id="3" name="Male-headed Family Households" totalsRowFunction="sum" dataDxfId="1"/>
    <tableColumn id="4" name="Married-couple Family Households" totalsRowFunction="sum" dataDxfId="1"/>
    <tableColumn id="5" name="Other Non-Family Households" totalsRowFunction="sum" dataDxfId="1"/>
    <tableColumn id="6" name="Single-person Households" totalsRowFunction="sum" dataDxfId="1"/>
  </tableColumns>
  <tableStyleInfo name="TableStyleLight1" showFirstColumn="0" showLastColumn="0" showRowStripes="1" showColumnStripes="0"/>
</table>
</file>

<file path=xl/tables/table24.xml><?xml version="1.0" encoding="utf-8"?>
<table xmlns="http://schemas.openxmlformats.org/spreadsheetml/2006/main" id="24" name="Table24" displayName="Table24" ref="A4:C7" totalsRowShown="0">
  <tableColumns count="3">
    <tableColumn id="1" name="Geography" totalsRowLabel="Totals" dataDxfId="0"/>
    <tableColumn id="2" name="Households with 1 or More Children Under 18" totalsRowFunction="sum" dataDxfId="1"/>
    <tableColumn id="3" name="Households with no Children" totalsRowFunction="sum" dataDxfId="1"/>
  </tableColumns>
  <tableStyleInfo name="TableStyleLight1" showFirstColumn="0" showLastColumn="0" showRowStripes="1" showColumnStripes="0"/>
</table>
</file>

<file path=xl/tables/table25.xml><?xml version="1.0" encoding="utf-8"?>
<table xmlns="http://schemas.openxmlformats.org/spreadsheetml/2006/main" id="25" name="Table25" displayName="Table25" ref="A4:C10" totalsRowCount="1">
  <tableColumns count="3">
    <tableColumn id="1" name="Displacement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26.xml><?xml version="1.0" encoding="utf-8"?>
<table xmlns="http://schemas.openxmlformats.org/spreadsheetml/2006/main" id="26" name="Table26" displayName="Table26" ref="A4:C10" totalsRowCount="1">
  <tableColumns count="3">
    <tableColumn id="1" name="Building Type" totalsRowLabel="Totals" dataDxfId="0"/>
    <tableColumn id="2" name="2010" totalsRowFunction="sum" dataDxfId="1"/>
    <tableColumn id="3" name="2020" totalsRowFunction="sum" dataDxfId="1"/>
  </tableColumns>
  <tableStyleInfo name="TableStyleLight1" showFirstColumn="0" showLastColumn="0" showRowStripes="1" showColumnStripes="0"/>
</table>
</file>

<file path=xl/tables/table27.xml><?xml version="1.0" encoding="utf-8"?>
<table xmlns="http://schemas.openxmlformats.org/spreadsheetml/2006/main" id="27" name="Table27" displayName="Table27" ref="A4:C7" totalsRowShown="0">
  <tableColumns count="3">
    <tableColumn id="1" name="Geography" totalsRowLabel="Totals" dataDxfId="0"/>
    <tableColumn id="2" name="Occupied Housing Units" totalsRowFunction="sum" dataDxfId="1"/>
    <tableColumn id="3" name="Vacant Housing Units" totalsRowFunction="sum" dataDxfId="1"/>
  </tableColumns>
  <tableStyleInfo name="TableStyleLight1" showFirstColumn="0" showLastColumn="0" showRowStripes="1" showColumnStripes="0"/>
</table>
</file>

<file path=xl/tables/table28.xml><?xml version="1.0" encoding="utf-8"?>
<table xmlns="http://schemas.openxmlformats.org/spreadsheetml/2006/main" id="28" name="Table28" displayName="Table28" ref="A4:G7" totalsRowShown="0">
  <tableColumns count="7">
    <tableColumn id="1" name="Geography" totalsRowLabel="Totals" dataDxfId="0"/>
    <tableColumn id="2" name="For Rent" totalsRowFunction="sum" dataDxfId="1"/>
    <tableColumn id="3" name="For Sale" totalsRowFunction="sum" dataDxfId="1"/>
    <tableColumn id="4" name="For Seasonal, Recreational, Or Occasional Use" totalsRowFunction="sum" dataDxfId="1"/>
    <tableColumn id="5" name="Other Vacant" totalsRowFunction="sum" dataDxfId="1"/>
    <tableColumn id="6" name="Rented, Not Occupied" totalsRowFunction="sum" dataDxfId="1"/>
    <tableColumn id="7" name="Sold, Not Occupied" totalsRowFunction="sum" dataDxfId="1"/>
  </tableColumns>
  <tableStyleInfo name="TableStyleLight1" showFirstColumn="0" showLastColumn="0" showRowStripes="1" showColumnStripes="0"/>
</table>
</file>

<file path=xl/tables/table29.xml><?xml version="1.0" encoding="utf-8"?>
<table xmlns="http://schemas.openxmlformats.org/spreadsheetml/2006/main" id="29" name="Table29" displayName="Table29" ref="A4:B11" totalsRowCount="1">
  <tableColumns count="2">
    <tableColumn id="1" name="Year Built" totalsRowLabel="Totals" dataDxfId="0"/>
    <tableColumn id="2" name="value" totalsRowFunction="sum" dataDxfId="1"/>
  </tableColumns>
  <tableStyleInfo name="TableStyleLight1" showFirstColumn="0" showLastColumn="0" showRowStripes="1" showColumnStripes="0"/>
</table>
</file>

<file path=xl/tables/table3.xml><?xml version="1.0" encoding="utf-8"?>
<table xmlns="http://schemas.openxmlformats.org/spreadsheetml/2006/main" id="3" name="Table3" displayName="Table3" ref="A4:G7" totalsRowShown="0">
  <tableColumns count="7">
    <tableColumn id="1" name="Geography"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30.xml><?xml version="1.0" encoding="utf-8"?>
<table xmlns="http://schemas.openxmlformats.org/spreadsheetml/2006/main" id="30" name="Table30" displayName="Table30" ref="A4:C10" totalsRowCount="1">
  <tableColumns count="3">
    <tableColumn id="1" name="Number of Bedrooms"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31.xml><?xml version="1.0" encoding="utf-8"?>
<table xmlns="http://schemas.openxmlformats.org/spreadsheetml/2006/main" id="31" name="Table31" displayName="Table31" ref="A4:C6" totalsRowShown="0">
  <tableColumns count="3">
    <tableColumn id="1" name="Building Amenity" totalsRowLabel="Totals" dataDxfId="0"/>
    <tableColumn id="2" name="Owner" totalsRowFunction="sum" dataDxfId="4"/>
    <tableColumn id="3" name="Renter" totalsRowFunction="sum" dataDxfId="4"/>
  </tableColumns>
  <tableStyleInfo name="TableStyleLight1" showFirstColumn="0" showLastColumn="0" showRowStripes="1" showColumnStripes="0"/>
</table>
</file>

<file path=xl/tables/table32.xml><?xml version="1.0" encoding="utf-8"?>
<table xmlns="http://schemas.openxmlformats.org/spreadsheetml/2006/main" id="32" name="Table32" displayName="Table32" ref="A4:H7" totalsRowShown="0">
  <tableColumns count="8">
    <tableColumn id="1" name="Geography" totalsRowLabel="Totals" dataDxfId="0"/>
    <tableColumn id="2" name="Units Valued Less than $250k" totalsRowFunction="sum" dataDxfId="4"/>
    <tableColumn id="3" name="Units Valued $250k-$500k" totalsRowFunction="sum" dataDxfId="4"/>
    <tableColumn id="4" name="Units Valued $500k-$750k" totalsRowFunction="sum" dataDxfId="4"/>
    <tableColumn id="5" name="Units Valued $750k-$1M" totalsRowFunction="sum" dataDxfId="4"/>
    <tableColumn id="6" name="Units Valued $1M-$1.5M" totalsRowFunction="sum" dataDxfId="4"/>
    <tableColumn id="7" name="Units Valued $1M-$2M" totalsRowFunction="sum" dataDxfId="4"/>
    <tableColumn id="8" name="Units Valued $2M+" totalsRowFunction="sum" dataDxfId="4"/>
  </tableColumns>
  <tableStyleInfo name="TableStyleLight1" showFirstColumn="0" showLastColumn="0" showRowStripes="1" showColumnStripes="0"/>
</table>
</file>

<file path=xl/tables/table33.xml><?xml version="1.0" encoding="utf-8"?>
<table xmlns="http://schemas.openxmlformats.org/spreadsheetml/2006/main" id="33" name="Table33" displayName="Table33" ref="A4:D24" totalsRowShown="0">
  <tableColumns count="4">
    <tableColumn id="1" name="Date" totalsRowLabel="Totals" dataDxfId="3"/>
    <tableColumn id="2" name="Bay Area" totalsRowFunction="sum" dataDxfId="1"/>
    <tableColumn id="3" name="Santa Clara County" totalsRowFunction="sum" dataDxfId="1"/>
    <tableColumn id="4" name="Saratoga" totalsRowFunction="sum" dataDxfId="1"/>
  </tableColumns>
  <tableStyleInfo name="TableStyleLight1" showFirstColumn="0" showLastColumn="0" showRowStripes="1" showColumnStripes="0"/>
</table>
</file>

<file path=xl/tables/table34.xml><?xml version="1.0" encoding="utf-8"?>
<table xmlns="http://schemas.openxmlformats.org/spreadsheetml/2006/main" id="34" name="Table34" displayName="Table34" ref="A4:H7" totalsRowShown="0">
  <tableColumns count="8">
    <tableColumn id="1" name="Geography" totalsRowLabel="Totals" dataDxfId="0"/>
    <tableColumn id="2" name="Rent less than $500" totalsRowFunction="sum" dataDxfId="4"/>
    <tableColumn id="3" name="Rent $500-$1000" totalsRowFunction="sum" dataDxfId="4"/>
    <tableColumn id="4" name="Rent $1000-$1500" totalsRowFunction="sum" dataDxfId="4"/>
    <tableColumn id="5" name="Rent $1500-$2000" totalsRowFunction="sum" dataDxfId="4"/>
    <tableColumn id="6" name="Rent $2000-$2500" totalsRowFunction="sum" dataDxfId="4"/>
    <tableColumn id="7" name="Rent $2500-$3000" totalsRowFunction="sum" dataDxfId="4"/>
    <tableColumn id="8" name="Rent $3000 or more" totalsRowFunction="sum" dataDxfId="4"/>
  </tableColumns>
  <tableStyleInfo name="TableStyleLight1" showFirstColumn="0" showLastColumn="0" showRowStripes="1" showColumnStripes="0"/>
</table>
</file>

<file path=xl/tables/table35.xml><?xml version="1.0" encoding="utf-8"?>
<table xmlns="http://schemas.openxmlformats.org/spreadsheetml/2006/main" id="35" name="Table35" displayName="Table35" ref="A4:D15" totalsRowShown="0">
  <tableColumns count="4">
    <tableColumn id="1" name="Year" totalsRowLabel="Totals" dataDxfId="0"/>
    <tableColumn id="2" name="Saratoga" totalsRowFunction="sum" dataDxfId="1"/>
    <tableColumn id="3" name="Santa Clara County" totalsRowFunction="sum" dataDxfId="1"/>
    <tableColumn id="4" name="Bay Area" totalsRowFunction="sum" dataDxfId="1"/>
  </tableColumns>
  <tableStyleInfo name="TableStyleLight1" showFirstColumn="0" showLastColumn="0" showRowStripes="1" showColumnStripes="0"/>
</table>
</file>

<file path=xl/tables/table36.xml><?xml version="1.0" encoding="utf-8"?>
<table xmlns="http://schemas.openxmlformats.org/spreadsheetml/2006/main" id="36" name="Table36" displayName="Table36" ref="A4:B9" totalsRowCount="1">
  <tableColumns count="2">
    <tableColumn id="1" name="Income Group" totalsRowLabel="Totals" dataDxfId="0"/>
    <tableColumn id="2" name="value" totalsRowFunction="sum" dataDxfId="1"/>
  </tableColumns>
  <tableStyleInfo name="TableStyleLight1" showFirstColumn="0" showLastColumn="0" showRowStripes="1" showColumnStripes="0"/>
</table>
</file>

<file path=xl/tables/table37.xml><?xml version="1.0" encoding="utf-8"?>
<table xmlns="http://schemas.openxmlformats.org/spreadsheetml/2006/main" id="37" name="Table37" displayName="Table37" ref="A4:F7" totalsRowShown="0">
  <tableColumns count="6">
    <tableColumn id="1" name="Geography" totalsRowLabel="Totals" dataDxfId="0"/>
    <tableColumn id="2" name="Low" totalsRowFunction="sum" dataDxfId="1"/>
    <tableColumn id="3" name="Moderate" totalsRowFunction="sum" dataDxfId="1"/>
    <tableColumn id="4" name="High" totalsRowFunction="sum" dataDxfId="1"/>
    <tableColumn id="5" name="Very High" totalsRowFunction="sum" dataDxfId="1"/>
    <tableColumn id="6" name="Total Assisted Units in Database" totalsRowFunction="sum" dataDxfId="1"/>
  </tableColumns>
  <tableStyleInfo name="TableStyleLight1" showFirstColumn="0" showLastColumn="0" showRowStripes="1" showColumnStripes="0"/>
</table>
</file>

<file path=xl/tables/table38.xml><?xml version="1.0" encoding="utf-8"?>
<table xmlns="http://schemas.openxmlformats.org/spreadsheetml/2006/main" id="38" name="Table38" displayName="Table38" ref="A4:C6" totalsRowShown="0">
  <tableColumns count="3">
    <tableColumn id="1" name="Tenure"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39.xml><?xml version="1.0" encoding="utf-8"?>
<table xmlns="http://schemas.openxmlformats.org/spreadsheetml/2006/main" id="39" name="Table39" displayName="Table39" ref="A4:D7" totalsRowShown="0">
  <tableColumns count="4">
    <tableColumn id="1" name="Geography" totalsRowLabel="Totals" dataDxfId="0"/>
    <tableColumn id="2" name="1.00 occupants per room or less" totalsRowFunction="sum" dataDxfId="1"/>
    <tableColumn id="3" name="1.01 to 1.50 occupants per room" totalsRowFunction="sum" dataDxfId="1"/>
    <tableColumn id="4" name="1.50 occupants per room or more" totalsRowFunction="sum" dataDxfId="1"/>
  </tableColumns>
  <tableStyleInfo name="TableStyleLight1" showFirstColumn="0" showLastColumn="0" showRowStripes="1" showColumnStripes="0"/>
</table>
</file>

<file path=xl/tables/table4.xml><?xml version="1.0" encoding="utf-8"?>
<table xmlns="http://schemas.openxmlformats.org/spreadsheetml/2006/main" id="4" name="Table4" displayName="Table4" ref="A4:D15" totalsRowCount="1">
  <tableColumns count="4">
    <tableColumn id="1" name="Age Group" totalsRowLabel="Totals" dataDxfId="0"/>
    <tableColumn id="2" name="2000" totalsRowFunction="sum" dataDxfId="1"/>
    <tableColumn id="3" name="2010" totalsRowFunction="sum" dataDxfId="1"/>
    <tableColumn id="4" name="2019" totalsRowFunction="sum" dataDxfId="1"/>
  </tableColumns>
  <tableStyleInfo name="TableStyleLight1" showFirstColumn="0" showLastColumn="0" showRowStripes="1" showColumnStripes="0"/>
</table>
</file>

<file path=xl/tables/table40.xml><?xml version="1.0" encoding="utf-8"?>
<table xmlns="http://schemas.openxmlformats.org/spreadsheetml/2006/main" id="40" name="Table40" displayName="Table40" ref="A4:H5" totalsRowShown="0">
  <tableColumns count="8">
    <tableColumn id="1" name="Tenure" totalsRowLabel="Totals" dataDxfId="0"/>
    <tableColumn id="2" name="American Indian or Alaska Native (Hispanic and Non-Hispanic)" totalsRowFunction="sum" dataDxfId="4"/>
    <tableColumn id="3" name="Asian / API (Hispanic and Non-Hispanic)" totalsRowFunction="sum" dataDxfId="4"/>
    <tableColumn id="4" name="Black or African American (Hispanic and Non-Hispanic)" totalsRowFunction="sum" dataDxfId="4"/>
    <tableColumn id="5" name="Hispanic or Latinx" totalsRowFunction="sum" dataDxfId="4"/>
    <tableColumn id="6" name="Other Race or Multiple Races (Hispanic and Non-Hispanic)" totalsRowFunction="sum" dataDxfId="4"/>
    <tableColumn id="7" name="White (Hispanic and Non-Hispanic)" totalsRowFunction="sum" dataDxfId="4"/>
    <tableColumn id="8" name="White, Non-Hispanic" totalsRowFunction="sum" dataDxfId="4"/>
  </tableColumns>
  <tableStyleInfo name="TableStyleLight1" showFirstColumn="0" showLastColumn="0" showRowStripes="1" showColumnStripes="0"/>
</table>
</file>

<file path=xl/tables/table41.xml><?xml version="1.0" encoding="utf-8"?>
<table xmlns="http://schemas.openxmlformats.org/spreadsheetml/2006/main" id="41" name="Table41" displayName="Table41" ref="A4:C9" totalsRowShown="0">
  <tableColumns count="3">
    <tableColumn id="1" name="Income Group" totalsRowLabel="Totals" dataDxfId="0"/>
    <tableColumn id="2" name="1.0 to 1.5 Occupants per Room" totalsRowFunction="sum" dataDxfId="4"/>
    <tableColumn id="3" name="More than 1.5 Occupants per Room" totalsRowFunction="sum" dataDxfId="4"/>
  </tableColumns>
  <tableStyleInfo name="TableStyleLight1" showFirstColumn="0" showLastColumn="0" showRowStripes="1" showColumnStripes="0"/>
</table>
</file>

<file path=xl/tables/table42.xml><?xml version="1.0" encoding="utf-8"?>
<table xmlns="http://schemas.openxmlformats.org/spreadsheetml/2006/main" id="42" name="Table42" displayName="Table42"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3.xml><?xml version="1.0" encoding="utf-8"?>
<table xmlns="http://schemas.openxmlformats.org/spreadsheetml/2006/main" id="43" name="Table43" displayName="Table43" ref="A4:E7" totalsRowCount="1">
  <tableColumns count="5">
    <tableColumn id="1" name="Tenur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4.xml><?xml version="1.0" encoding="utf-8"?>
<table xmlns="http://schemas.openxmlformats.org/spreadsheetml/2006/main" id="44" name="Table44" displayName="Table44" ref="A4:E7" totalsRowShown="0">
  <tableColumns count="5">
    <tableColumn id="1" name="Geography"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Not Computed" totalsRowFunction="sum" dataDxfId="1"/>
  </tableColumns>
  <tableStyleInfo name="TableStyleLight1" showFirstColumn="0" showLastColumn="0" showRowStripes="1" showColumnStripes="0"/>
</table>
</file>

<file path=xl/tables/table45.xml><?xml version="1.0" encoding="utf-8"?>
<table xmlns="http://schemas.openxmlformats.org/spreadsheetml/2006/main" id="45" name="Table45" displayName="Table45" ref="A4:E11" totalsRowCount="1">
  <tableColumns count="5">
    <tableColumn id="1" name="Racial / Ethic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 id="5" name="Cost Burden Not computed" totalsRowFunction="sum" dataDxfId="1"/>
  </tableColumns>
  <tableStyleInfo name="TableStyleLight1" showFirstColumn="0" showLastColumn="0" showRowStripes="1" showColumnStripes="0"/>
</table>
</file>

<file path=xl/tables/table46.xml><?xml version="1.0" encoding="utf-8"?>
<table xmlns="http://schemas.openxmlformats.org/spreadsheetml/2006/main" id="46" name="Table46" displayName="Table46" ref="A4:D7" totalsRowCount="1">
  <tableColumns count="4">
    <tableColumn id="1" name="Household Size"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47.xml><?xml version="1.0" encoding="utf-8"?>
<table xmlns="http://schemas.openxmlformats.org/spreadsheetml/2006/main" id="47" name="Table47" displayName="Table4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48.xml><?xml version="1.0" encoding="utf-8"?>
<table xmlns="http://schemas.openxmlformats.org/spreadsheetml/2006/main" id="48" name="Table48" displayName="Table48" ref="A4:E7" totalsRowCount="1">
  <tableColumns count="5">
    <tableColumn id="1" name="variable" totalsRowLabel="Totals" dataDxfId="0"/>
    <tableColumn id="2" name="2002" totalsRowFunction="sum" dataDxfId="1"/>
    <tableColumn id="3" name="2007" totalsRowFunction="sum" dataDxfId="1"/>
    <tableColumn id="4" name="2012" totalsRowFunction="sum" dataDxfId="1"/>
    <tableColumn id="5" name="2017" totalsRowFunction="sum" dataDxfId="1"/>
  </tableColumns>
  <tableStyleInfo name="TableStyleLight1" showFirstColumn="0" showLastColumn="0" showRowStripes="1" showColumnStripes="0"/>
</table>
</file>

<file path=xl/tables/table49.xml><?xml version="1.0" encoding="utf-8"?>
<table xmlns="http://schemas.openxmlformats.org/spreadsheetml/2006/main" id="49" name="Table49" displayName="Table49"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xml><?xml version="1.0" encoding="utf-8"?>
<table xmlns="http://schemas.openxmlformats.org/spreadsheetml/2006/main" id="5" name="Table5" displayName="Table5" ref="A4:G7" totalsRowShown="0">
  <tableColumns count="7">
    <tableColumn id="1" name="Geography" totalsRowLabel="Totals" dataDxfId="0"/>
    <tableColumn id="2" name="Same house" totalsRowFunction="sum" dataDxfId="1"/>
    <tableColumn id="3" name="Same city or town" totalsRowFunction="sum" dataDxfId="1"/>
    <tableColumn id="4" name="Same county" totalsRowFunction="sum" dataDxfId="1"/>
    <tableColumn id="5" name="Elsewhere in CA" totalsRowFunction="sum" dataDxfId="1"/>
    <tableColumn id="6" name="Elsewhere in U.S." totalsRowFunction="sum" dataDxfId="1"/>
    <tableColumn id="7" name="Abroad" totalsRowFunction="sum" dataDxfId="1"/>
  </tableColumns>
  <tableStyleInfo name="TableStyleLight1" showFirstColumn="0" showLastColumn="0" showRowStripes="1" showColumnStripes="0"/>
</table>
</file>

<file path=xl/tables/table50.xml><?xml version="1.0" encoding="utf-8"?>
<table xmlns="http://schemas.openxmlformats.org/spreadsheetml/2006/main" id="50" name="Table50" displayName="Table50" ref="A4:E7" totalsRowShown="0">
  <tableColumns count="5">
    <tableColumn id="1" name="Geography" totalsRowLabel="Totals" dataDxfId="0"/>
    <tableColumn id="2" name="1-Person Household" totalsRowFunction="sum" dataDxfId="1"/>
    <tableColumn id="3" name="2-Person Household" totalsRowFunction="sum" dataDxfId="1"/>
    <tableColumn id="4" name="3-4-Person Household" totalsRowFunction="sum" dataDxfId="1"/>
    <tableColumn id="5" name="5-Person or More Household" totalsRowFunction="sum" dataDxfId="1"/>
  </tableColumns>
  <tableStyleInfo name="TableStyleLight1" showFirstColumn="0" showLastColumn="0" showRowStripes="1" showColumnStripes="0"/>
</table>
</file>

<file path=xl/tables/table51.xml><?xml version="1.0" encoding="utf-8"?>
<table xmlns="http://schemas.openxmlformats.org/spreadsheetml/2006/main" id="51" name="Table51" displayName="Table51" ref="A4:F7" totalsRowCount="1">
  <tableColumns count="6">
    <tableColumn id="1" name="variable"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52.xml><?xml version="1.0" encoding="utf-8"?>
<table xmlns="http://schemas.openxmlformats.org/spreadsheetml/2006/main" id="52" name="Table52" displayName="Table52" ref="A4:C10" totalsRowCount="1">
  <tableColumns count="3">
    <tableColumn id="1" name="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3.xml><?xml version="1.0" encoding="utf-8"?>
<table xmlns="http://schemas.openxmlformats.org/spreadsheetml/2006/main" id="53" name="Table53" displayName="Table53" ref="A4:C6" totalsRowShown="0">
  <tableColumns count="3">
    <tableColumn id="1" name="Group" totalsRowLabel="Totals" dataDxfId="0"/>
    <tableColumn id="2" name="Above Poverty Level" totalsRowFunction="sum" dataDxfId="1"/>
    <tableColumn id="3" name="Below Poverty Level" totalsRowFunction="sum" dataDxfId="1"/>
  </tableColumns>
  <tableStyleInfo name="TableStyleLight1" showFirstColumn="0" showLastColumn="0" showRowStripes="1" showColumnStripes="0"/>
</table>
</file>

<file path=xl/tables/table54.xml><?xml version="1.0" encoding="utf-8"?>
<table xmlns="http://schemas.openxmlformats.org/spreadsheetml/2006/main" id="54" name="Table54" displayName="Table54" ref="A4:C10" totalsRowCount="1">
  <tableColumns count="3">
    <tableColumn id="1" name="Income Group" totalsRowLabel="Totals" dataDxfId="0"/>
    <tableColumn id="2" name="Owner Occupied" totalsRowFunction="sum" dataDxfId="1"/>
    <tableColumn id="3" name="Renter Occupied" totalsRowFunction="sum" dataDxfId="1"/>
  </tableColumns>
  <tableStyleInfo name="TableStyleLight1" showFirstColumn="0" showLastColumn="0" showRowStripes="1" showColumnStripes="0"/>
</table>
</file>

<file path=xl/tables/table55.xml><?xml version="1.0" encoding="utf-8"?>
<table xmlns="http://schemas.openxmlformats.org/spreadsheetml/2006/main" id="55" name="Table55" displayName="Table55" ref="A4:F7" totalsRowShown="0">
  <tableColumns count="6">
    <tableColumn id="1" name="age" totalsRowLabel="Totals" dataDxfId="0"/>
    <tableColumn id="2" name="American Indian or Alaska Native (Hispanic and Non-Hispanic)" totalsRowFunction="sum" dataDxfId="1"/>
    <tableColumn id="3" name="Asian / API (Hispanic and Non-Hispanic)" totalsRowFunction="sum" dataDxfId="1"/>
    <tableColumn id="4" name="Black or African American (Hispanic and Non-Hispanic)" totalsRowFunction="sum" dataDxfId="1"/>
    <tableColumn id="5" name="Other Race or Multiple Races (Hispanic and Non-Hispanic)" totalsRowFunction="sum" dataDxfId="1"/>
    <tableColumn id="6" name="White (Hispanic and Non-Hispanic)" totalsRowFunction="sum" dataDxfId="1"/>
  </tableColumns>
  <tableStyleInfo name="TableStyleLight1" showFirstColumn="0" showLastColumn="0" showRowStripes="1" showColumnStripes="0"/>
</table>
</file>

<file path=xl/tables/table56.xml><?xml version="1.0" encoding="utf-8"?>
<table xmlns="http://schemas.openxmlformats.org/spreadsheetml/2006/main" id="56" name="Table56" displayName="Table56" ref="A4:D10" totalsRowCount="1">
  <tableColumns count="4">
    <tableColumn id="1" name="Income Group" totalsRowLabel="Totals" dataDxfId="0"/>
    <tableColumn id="2" name="0%-30% of Income Used for Housing" totalsRowFunction="sum" dataDxfId="1"/>
    <tableColumn id="3" name="30%-50% of Income Used for Housing" totalsRowFunction="sum" dataDxfId="1"/>
    <tableColumn id="4" name="50%+ of Income Used for Housing" totalsRowFunction="sum" dataDxfId="1"/>
  </tableColumns>
  <tableStyleInfo name="TableStyleLight1" showFirstColumn="0" showLastColumn="0" showRowStripes="1" showColumnStripes="0"/>
</table>
</file>

<file path=xl/tables/table57.xml><?xml version="1.0" encoding="utf-8"?>
<table xmlns="http://schemas.openxmlformats.org/spreadsheetml/2006/main" id="57" name="Table57" displayName="Table57"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8.xml><?xml version="1.0" encoding="utf-8"?>
<table xmlns="http://schemas.openxmlformats.org/spreadsheetml/2006/main" id="58" name="Table58" displayName="Table58" ref="A4:B10" totalsRowShown="0">
  <tableColumns count="2">
    <tableColumn id="1" name="Disability" totalsRowLabel="Totals" dataDxfId="0"/>
    <tableColumn id="2" name="value" totalsRowFunction="sum" dataDxfId="4"/>
  </tableColumns>
  <tableStyleInfo name="TableStyleLight1" showFirstColumn="0" showLastColumn="0" showRowStripes="1" showColumnStripes="0"/>
</table>
</file>

<file path=xl/tables/table59.xml><?xml version="1.0" encoding="utf-8"?>
<table xmlns="http://schemas.openxmlformats.org/spreadsheetml/2006/main" id="59" name="Table59" displayName="Table59" ref="A4:C7" totalsRowShown="0">
  <tableColumns count="3">
    <tableColumn id="1" name="Geography" totalsRowLabel="Totals" dataDxfId="0"/>
    <tableColumn id="2" name="No disability" totalsRowFunction="sum" dataDxfId="1"/>
    <tableColumn id="3" name="With a disability" totalsRowFunction="sum" dataDxfId="1"/>
  </tableColumns>
  <tableStyleInfo name="TableStyleLight1" showFirstColumn="0" showLastColumn="0" showRowStripes="1" showColumnStripes="0"/>
</table>
</file>

<file path=xl/tables/table6.xml><?xml version="1.0" encoding="utf-8"?>
<table xmlns="http://schemas.openxmlformats.org/spreadsheetml/2006/main" id="6" name="Table6" displayName="Table6" ref="A4:I7" totalsRowShown="0">
  <tableColumns count="9">
    <tableColumn id="1" name="Geography" totalsRowLabel="Totals" dataDxfId="0"/>
    <tableColumn id="2" name="Agriculture &amp; Natural Resources" totalsRowFunction="sum" dataDxfId="1"/>
    <tableColumn id="3" name="Construction" totalsRowFunction="sum" dataDxfId="1"/>
    <tableColumn id="4" name="Financial &amp; Professional Services" totalsRowFunction="sum" dataDxfId="1"/>
    <tableColumn id="5" name="Health &amp; Educational Services" totalsRowFunction="sum" dataDxfId="1"/>
    <tableColumn id="6" name="Information" totalsRowFunction="sum" dataDxfId="1"/>
    <tableColumn id="7" name="Manufacturing, Wholesale &amp; Transportation" totalsRowFunction="sum" dataDxfId="1"/>
    <tableColumn id="8" name="Retail" totalsRowFunction="sum" dataDxfId="1"/>
    <tableColumn id="9" name="Other" totalsRowFunction="sum" dataDxfId="1"/>
  </tableColumns>
  <tableStyleInfo name="TableStyleLight1" showFirstColumn="0" showLastColumn="0" showRowStripes="1" showColumnStripes="0"/>
</table>
</file>

<file path=xl/tables/table60.xml><?xml version="1.0" encoding="utf-8"?>
<table xmlns="http://schemas.openxmlformats.org/spreadsheetml/2006/main" id="60" name="Table60" displayName="Table60" ref="A4:C7" totalsRowCount="1">
  <tableColumns count="3">
    <tableColumn id="1" name="Age Group" totalsRowLabel="Totals" dataDxfId="0"/>
    <tableColumn id="2" name="Employed" totalsRowFunction="sum" dataDxfId="1"/>
    <tableColumn id="3" name="Unemployed" totalsRowFunction="sum" dataDxfId="1"/>
  </tableColumns>
  <tableStyleInfo name="TableStyleLight1" showFirstColumn="0" showLastColumn="0" showRowStripes="1" showColumnStripes="0"/>
</table>
</file>

<file path=xl/tables/table61.xml><?xml version="1.0" encoding="utf-8"?>
<table xmlns="http://schemas.openxmlformats.org/spreadsheetml/2006/main" id="61" name="Table61" displayName="Table61" ref="A4:B7" totalsRowCount="1">
  <tableColumns count="2">
    <tableColumn id="1" name="Age Group" totalsRowLabel="Totals" dataDxfId="0"/>
    <tableColumn id="2" name="value" totalsRowFunction="sum" dataDxfId="1"/>
  </tableColumns>
  <tableStyleInfo name="TableStyleLight1" showFirstColumn="0" showLastColumn="0" showRowStripes="1" showColumnStripes="0"/>
</table>
</file>

<file path=xl/tables/table62.xml><?xml version="1.0" encoding="utf-8"?>
<table xmlns="http://schemas.openxmlformats.org/spreadsheetml/2006/main" id="62" name="Table62" displayName="Table62" ref="A4:B11" totalsRowCount="1">
  <tableColumns count="2">
    <tableColumn id="1" name="Residence Type" totalsRowLabel="Totals" dataDxfId="0"/>
    <tableColumn id="2" name="value" totalsRowFunction="sum" dataDxfId="1"/>
  </tableColumns>
  <tableStyleInfo name="TableStyleLight1" showFirstColumn="0" showLastColumn="0" showRowStripes="1" showColumnStripes="0"/>
</table>
</file>

<file path=xl/tables/table63.xml><?xml version="1.0" encoding="utf-8"?>
<table xmlns="http://schemas.openxmlformats.org/spreadsheetml/2006/main" id="63" name="Table63" displayName="Table63" ref="A4:D7" totalsRowShown="0">
  <tableColumns count="4">
    <tableColumn id="1" name="variable" totalsRowLabel="Totals" dataDxfId="0"/>
    <tableColumn id="2" name="People in Households Composed Solely of Children Under 18" totalsRowFunction="sum" dataDxfId="1"/>
    <tableColumn id="3" name="People in Households with Adults and Children" totalsRowFunction="sum" dataDxfId="1"/>
    <tableColumn id="4" name="People in Households without Children Under 18" totalsRowFunction="sum" dataDxfId="1"/>
  </tableColumns>
  <tableStyleInfo name="TableStyleLight1" showFirstColumn="0" showLastColumn="0" showRowStripes="1" showColumnStripes="0"/>
</table>
</file>

<file path=xl/tables/table64.xml><?xml version="1.0" encoding="utf-8"?>
<table xmlns="http://schemas.openxmlformats.org/spreadsheetml/2006/main" id="64" name="Table64" displayName="Table64" ref="A4:C10" totalsRowCount="1">
  <tableColumns count="3">
    <tableColumn id="1" name="Racial / Ethic Group"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5.xml><?xml version="1.0" encoding="utf-8"?>
<table xmlns="http://schemas.openxmlformats.org/spreadsheetml/2006/main" id="65" name="Table65" displayName="Table65" ref="A4:C7" totalsRowCount="1">
  <tableColumns count="3">
    <tableColumn id="1" name="Latinx Status" totalsRowLabel="Totals" dataDxfId="0"/>
    <tableColumn id="2" name="Share of Homeless Population" totalsRowFunction="sum" dataDxfId="4"/>
    <tableColumn id="3" name="Share of Overall Population" totalsRowFunction="sum" dataDxfId="4"/>
  </tableColumns>
  <tableStyleInfo name="TableStyleLight1" showFirstColumn="0" showLastColumn="0" showRowStripes="1" showColumnStripes="0"/>
</table>
</file>

<file path=xl/tables/table66.xml><?xml version="1.0" encoding="utf-8"?>
<table xmlns="http://schemas.openxmlformats.org/spreadsheetml/2006/main" id="66" name="Table66" displayName="Table66" ref="A4:F7" totalsRowShown="0">
  <tableColumns count="6">
    <tableColumn id="1" name="variable" totalsRowLabel="Totals" dataDxfId="0"/>
    <tableColumn id="2" name="Chronic Substance Abuse" totalsRowFunction="sum" dataDxfId="1"/>
    <tableColumn id="3" name="HIV/AIDS" totalsRowFunction="sum" dataDxfId="1"/>
    <tableColumn id="4" name="Severely Mentally Ill" totalsRowFunction="sum" dataDxfId="1"/>
    <tableColumn id="5" name="Veterans" totalsRowFunction="sum" dataDxfId="1"/>
    <tableColumn id="6" name="Victims of Domestic Violence" totalsRowFunction="sum" dataDxfId="1"/>
  </tableColumns>
  <tableStyleInfo name="TableStyleLight1" showFirstColumn="0" showLastColumn="0" showRowStripes="1" showColumnStripes="0"/>
</table>
</file>

<file path=xl/tables/table67.xml><?xml version="1.0" encoding="utf-8"?>
<table xmlns="http://schemas.openxmlformats.org/spreadsheetml/2006/main" id="67" name="Table67" displayName="Table67" ref="A4:E7" totalsRowShown="0">
  <tableColumns count="5">
    <tableColumn id="1" name="Geography" totalsRowLabel="Totals" dataDxfId="0"/>
    <tableColumn id="2" name="2016-17" totalsRowFunction="sum" dataDxfId="1"/>
    <tableColumn id="3" name="2017-18" totalsRowFunction="sum" dataDxfId="1"/>
    <tableColumn id="4" name="2018-19" totalsRowFunction="sum" dataDxfId="1"/>
    <tableColumn id="5" name="2019-20" totalsRowFunction="sum" dataDxfId="1"/>
  </tableColumns>
  <tableStyleInfo name="TableStyleLight1" showFirstColumn="0" showLastColumn="0" showRowStripes="1" showColumnStripes="0"/>
</table>
</file>

<file path=xl/tables/table68.xml><?xml version="1.0" encoding="utf-8"?>
<table xmlns="http://schemas.openxmlformats.org/spreadsheetml/2006/main" id="68" name="Table68" displayName="Table68" ref="A4:F7" totalsRowShown="0">
  <tableColumns count="6">
    <tableColumn id="1" name="Geography"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69.xml><?xml version="1.0" encoding="utf-8"?>
<table xmlns="http://schemas.openxmlformats.org/spreadsheetml/2006/main" id="69" name="Table69" displayName="Table69" ref="A4:F11" totalsRowCount="1">
  <tableColumns count="6">
    <tableColumn id="1" name="Racial / Ethic Group" totalsRowLabel="Totals" dataDxfId="0"/>
    <tableColumn id="2" name="0%-30% of AMI" totalsRowFunction="sum" dataDxfId="1"/>
    <tableColumn id="3" name="31%-50% of AMI" totalsRowFunction="sum" dataDxfId="1"/>
    <tableColumn id="4" name="51%-80% of AMI" totalsRowFunction="sum" dataDxfId="1"/>
    <tableColumn id="5" name="81%-100% of AMI" totalsRowFunction="sum" dataDxfId="1"/>
    <tableColumn id="6" name="Greater than 100% of AMI" totalsRowFunction="sum" dataDxfId="1"/>
  </tableColumns>
  <tableStyleInfo name="TableStyleLight1" showFirstColumn="0" showLastColumn="0" showRowStripes="1" showColumnStripes="0"/>
</table>
</file>

<file path=xl/tables/table7.xml><?xml version="1.0" encoding="utf-8"?>
<table xmlns="http://schemas.openxmlformats.org/spreadsheetml/2006/main" id="7" name="Table7" displayName="Table7" ref="A4:F7" totalsRowShown="0">
  <tableColumns count="6">
    <tableColumn id="1" name="Geography" totalsRowLabel="Totals" dataDxfId="0"/>
    <tableColumn id="2" name="Management, Business, Science, And Arts Occupations" totalsRowFunction="sum" dataDxfId="1"/>
    <tableColumn id="3" name="Natural Resources, Construction, And Maintenance Occupations" totalsRowFunction="sum" dataDxfId="1"/>
    <tableColumn id="4" name="Production, Transportation, And Material Moving Occupations" totalsRowFunction="sum" dataDxfId="1"/>
    <tableColumn id="5" name="Sales And Office Occupations" totalsRowFunction="sum" dataDxfId="1"/>
    <tableColumn id="6" name="Service Occupations" totalsRowFunction="sum" dataDxfId="1"/>
  </tableColumns>
  <tableStyleInfo name="TableStyleLight1" showFirstColumn="0" showLastColumn="0" showRowStripes="1" showColumnStripes="0"/>
</table>
</file>

<file path=xl/tables/table70.xml><?xml version="1.0" encoding="utf-8"?>
<table xmlns="http://schemas.openxmlformats.org/spreadsheetml/2006/main" id="70" name="Table70" displayName="Table70" ref="A4:B11" totalsRowShown="0">
  <tableColumns count="2">
    <tableColumn id="1" name="Racial / Ethic Group" totalsRowLabel="Totals" dataDxfId="0"/>
    <tableColumn id="2" name="value" totalsRowFunction="sum" dataDxfId="4"/>
  </tableColumns>
  <tableStyleInfo name="TableStyleLight1" showFirstColumn="0" showLastColumn="0" showRowStripes="1" showColumnStripes="0"/>
</table>
</file>

<file path=xl/tables/table71.xml><?xml version="1.0" encoding="utf-8"?>
<table xmlns="http://schemas.openxmlformats.org/spreadsheetml/2006/main" id="71" name="Table71" displayName="Table71" ref="A4:F11" totalsRowCount="1">
  <tableColumns count="6">
    <tableColumn id="1" name="Racial / Ethic Group" totalsRowLabel="Totals" dataDxfId="0"/>
    <tableColumn id="2" name="Application approved but not accepted" totalsRowFunction="sum" dataDxfId="1"/>
    <tableColumn id="3" name="Application denied" totalsRowFunction="sum" dataDxfId="1"/>
    <tableColumn id="4" name="Application withdrawn by applicant" totalsRowFunction="sum" dataDxfId="1"/>
    <tableColumn id="5" name="File closed for incompleteness" totalsRowFunction="sum" dataDxfId="1"/>
    <tableColumn id="6" name="Loan originated" totalsRowFunction="sum" dataDxfId="1"/>
  </tableColumns>
  <tableStyleInfo name="TableStyleLight1" showFirstColumn="0" showLastColumn="0" showRowStripes="1" showColumnStripes="0"/>
</table>
</file>

<file path=xl/tables/table72.xml><?xml version="1.0" encoding="utf-8"?>
<table xmlns="http://schemas.openxmlformats.org/spreadsheetml/2006/main" id="72" name="Table72" displayName="Table72" ref="A4:G8" totalsRowCount="1">
  <tableColumns count="7">
    <tableColumn id="1" name="Racial / Ethic Group" totalsRowLabel="Totals" dataDxfId="0"/>
    <tableColumn id="2" name="American Indian or Alaska Native, Non-Hispanic" totalsRowFunction="sum" dataDxfId="1"/>
    <tableColumn id="3" name="Asian / API, Non-Hispanic" totalsRowFunction="sum" dataDxfId="1"/>
    <tableColumn id="4" name="Black or African American, Non-Hispanic" totalsRowFunction="sum" dataDxfId="1"/>
    <tableColumn id="5" name="White, Non-Hispanic" totalsRowFunction="sum" dataDxfId="1"/>
    <tableColumn id="6" name="Other Race or Multiple Races, Non-Hispanic" totalsRowFunction="sum" dataDxfId="1"/>
    <tableColumn id="7" name="Hispanic or Latinx" totalsRowFunction="sum" dataDxfId="1"/>
  </tableColumns>
  <tableStyleInfo name="TableStyleLight1" showFirstColumn="0" showLastColumn="0" showRowStripes="1" showColumnStripes="0"/>
</table>
</file>

<file path=xl/tables/table73.xml><?xml version="1.0" encoding="utf-8"?>
<table xmlns="http://schemas.openxmlformats.org/spreadsheetml/2006/main" id="73" name="Table73" displayName="Table73" ref="A4:C7" totalsRowShown="0">
  <tableColumns count="3">
    <tableColumn id="1" name="Geography" totalsRowLabel="Totals" dataDxfId="0"/>
    <tableColumn id="2" name="Population 5 Years and Over Who Speak English &quot;Not well&quot; or &quot;Not at all&quot;" totalsRowFunction="sum" dataDxfId="1"/>
    <tableColumn id="3" name="Population 5 Years and Over Who Speak English &quot;Well&quot; or &quot;Very well&quot;" totalsRowFunction="sum" dataDxfId="1"/>
  </tableColumns>
  <tableStyleInfo name="TableStyleLight1" showFirstColumn="0" showLastColumn="0" showRowStripes="1" showColumnStripes="0"/>
</table>
</file>

<file path=xl/tables/table74.xml><?xml version="1.0" encoding="utf-8"?>
<table xmlns="http://schemas.openxmlformats.org/spreadsheetml/2006/main" id="74" name="Table74" displayName="Table74" ref="A4:E7" totalsRowShown="0">
  <tableColumns count="5">
    <tableColumn id="1" name="Geography" totalsRowLabel="Totals" dataDxfId="0"/>
    <tableColumn id="2" name="Very Low Income (&lt;50% of AMI)" totalsRowFunction="sum" dataDxfId="1"/>
    <tableColumn id="3" name="Low Income (50%-80% of AMI)" totalsRowFunction="sum" dataDxfId="1"/>
    <tableColumn id="4" name="Moderate Income (80%-120% of AMI)" totalsRowFunction="sum" dataDxfId="1"/>
    <tableColumn id="5" name="Above Moderate Income (&gt;120% of AMI)" totalsRowFunction="sum" dataDxfId="1"/>
  </tableColumns>
  <tableStyleInfo name="TableStyleLight1" showFirstColumn="0" showLastColumn="0" showRowStripes="1" showColumnStripes="0"/>
</table>
</file>

<file path=xl/tables/table8.xml><?xml version="1.0" encoding="utf-8"?>
<table xmlns="http://schemas.openxmlformats.org/spreadsheetml/2006/main" id="8" name="Table8" displayName="Table8"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ables/table9.xml><?xml version="1.0" encoding="utf-8"?>
<table xmlns="http://schemas.openxmlformats.org/spreadsheetml/2006/main" id="9" name="Table9" displayName="Table9" ref="A4:G7" totalsRowShown="0">
  <tableColumns count="7">
    <tableColumn id="1" name="Geography" totalsRowLabel="Totals" dataDxfId="0"/>
    <tableColumn id="2" name="Federal government workers" totalsRowFunction="sum" dataDxfId="1"/>
    <tableColumn id="3" name="Local and State government workers" totalsRowFunction="sum" dataDxfId="1"/>
    <tableColumn id="4" name="Private Company workers" totalsRowFunction="sum" dataDxfId="1"/>
    <tableColumn id="5" name="Private not-for-profit workers" totalsRowFunction="sum" dataDxfId="1"/>
    <tableColumn id="6" name="Self-employed workers" totalsRowFunction="sum" dataDxfId="1"/>
    <tableColumn id="7" name="Unpaid family workers" totalsRowFunction="sum"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cd.ca.gov/community-development/building-blocks/housing-needs/population-employment-household-characteristics.shtml" TargetMode="External"/><Relationship Id="rId2" Type="http://schemas.openxmlformats.org/officeDocument/2006/relationships/hyperlink" Target="https://www.hcd.ca.gov/community-development/building-blocks/housing-needs/population-employment-household-characteristics.shtml" TargetMode="External"/><Relationship Id="rId3" Type="http://schemas.openxmlformats.org/officeDocument/2006/relationships/hyperlink" Target="https://www.hcd.ca.gov/community-development/building-blocks/housing-needs/population-employment-household-characteristics.shtml" TargetMode="External"/><Relationship Id="rId4" Type="http://schemas.openxmlformats.org/officeDocument/2006/relationships/hyperlink" Target="https://www.hcd.ca.gov/community-development/building-blocks/housing-needs/population-employment-household-characteristics.shtml" TargetMode="External"/><Relationship Id="rId5" Type="http://schemas.openxmlformats.org/officeDocument/2006/relationships/hyperlink" Target="https://www.hcd.ca.gov/community-development/building-blocks/housing-needs/population-employment-household-characteristics.shtml" TargetMode="External"/><Relationship Id="rId6" Type="http://schemas.openxmlformats.org/officeDocument/2006/relationships/hyperlink" Target="https://www.hcd.ca.gov/community-development/building-blocks/housing-needs/population-employment-household-characteristics.shtml" TargetMode="External"/><Relationship Id="rId7" Type="http://schemas.openxmlformats.org/officeDocument/2006/relationships/hyperlink" Target="https://www.hcd.ca.gov/community-development/building-blocks/housing-needs/population-employment-household-characteristics.shtml" TargetMode="External"/><Relationship Id="rId8" Type="http://schemas.openxmlformats.org/officeDocument/2006/relationships/hyperlink" Target="https://www.hcd.ca.gov/community-development/building-blocks/housing-needs/population-employment-household-characteristics.shtml" TargetMode="External"/><Relationship Id="rId9" Type="http://schemas.openxmlformats.org/officeDocument/2006/relationships/hyperlink" Target="https://www.hcd.ca.gov/community-development/building-blocks/housing-needs/population-employment-household-characteristics.shtml" TargetMode="External"/><Relationship Id="rId10" Type="http://schemas.openxmlformats.org/officeDocument/2006/relationships/hyperlink" Target="https://www.hcd.ca.gov/community-development/building-blocks/housing-needs/population-employment-household-characteristics.shtml" TargetMode="External"/><Relationship Id="rId11" Type="http://schemas.openxmlformats.org/officeDocument/2006/relationships/hyperlink" Target="https://www.hcd.ca.gov/community-development/building-blocks/housing-needs/population-employment-household-characteristics.shtml" TargetMode="External"/><Relationship Id="rId12" Type="http://schemas.openxmlformats.org/officeDocument/2006/relationships/hyperlink" Target="https://www.hcd.ca.gov/community-development/building-blocks/housing-needs/population-employment-household-characteristics.shtml" TargetMode="External"/><Relationship Id="rId13" Type="http://schemas.openxmlformats.org/officeDocument/2006/relationships/hyperlink" Target="https://www.hcd.ca.gov/community-development/building-blocks/housing-needs/population-employment-household-characteristics.shtml" TargetMode="External"/><Relationship Id="rId14" Type="http://schemas.openxmlformats.org/officeDocument/2006/relationships/hyperlink" Target="https://www.hcd.ca.gov/community-development/building-blocks/housing-needs/population-employment-household-characteristics.shtml" TargetMode="External"/><Relationship Id="rId15" Type="http://schemas.openxmlformats.org/officeDocument/2006/relationships/hyperlink" Target="https://www.hcd.ca.gov/community-development/building-blocks/housing-needs/population-employment-household-characteristics.shtml" TargetMode="External"/><Relationship Id="rId16" Type="http://schemas.openxmlformats.org/officeDocument/2006/relationships/hyperlink" Target="https://www.hcd.ca.gov/community-development/building-blocks/housing-needs/population-employment-household-characteristics.shtml" TargetMode="External"/><Relationship Id="rId17" Type="http://schemas.openxmlformats.org/officeDocument/2006/relationships/hyperlink" Target="https://www.hcd.ca.gov/community-development/building-blocks/housing-needs/population-employment-household-characteristics.shtml" TargetMode="External"/><Relationship Id="rId18" Type="http://schemas.openxmlformats.org/officeDocument/2006/relationships/hyperlink" Target="https://www.hcd.ca.gov/community-development/building-blocks/housing-needs/population-employment-household-characteristics.shtml" TargetMode="External"/><Relationship Id="rId19" Type="http://schemas.openxmlformats.org/officeDocument/2006/relationships/hyperlink" Target="https://www.hcd.ca.gov/community-development/building-blocks/housing-needs/population-employment-household-characteristics.shtml" TargetMode="External"/><Relationship Id="rId20" Type="http://schemas.openxmlformats.org/officeDocument/2006/relationships/hyperlink" Target="https://www.hcd.ca.gov/community-development/building-blocks/housing-needs/population-employment-household-characteristics.shtml" TargetMode="External"/><Relationship Id="rId21" Type="http://schemas.openxmlformats.org/officeDocument/2006/relationships/hyperlink" Target="https://www.hcd.ca.gov/community-development/building-blocks/housing-needs/population-employment-household-characteristics.shtml" TargetMode="External"/><Relationship Id="rId22" Type="http://schemas.openxmlformats.org/officeDocument/2006/relationships/hyperlink" Target="https://www.hcd.ca.gov/community-development/building-blocks/housing-needs/population-employment-household-characteristics.shtml" TargetMode="External"/><Relationship Id="rId23" Type="http://schemas.openxmlformats.org/officeDocument/2006/relationships/hyperlink" Target="https://www.hcd.ca.gov/community-development/building-blocks/housing-needs/large-families-female-head-household.shtml" TargetMode="External"/><Relationship Id="rId24" Type="http://schemas.openxmlformats.org/officeDocument/2006/relationships/hyperlink" Target="https://www.hcd.ca.gov/community-development/building-blocks/housing-needs/population-employment-household-characteristics.shtml" TargetMode="External"/><Relationship Id="rId25" Type="http://schemas.openxmlformats.org/officeDocument/2006/relationships/hyperlink" Target="https://www.hcd.ca.gov/community-development/building-blocks/housing-needs/population-employment-household-characteristics.shtml" TargetMode="External"/><Relationship Id="rId26" Type="http://schemas.openxmlformats.org/officeDocument/2006/relationships/hyperlink" Target="https://www.hcd.ca.gov/community-development/building-blocks/housing-needs/housing-stock-characteristics.shtml" TargetMode="External"/><Relationship Id="rId27" Type="http://schemas.openxmlformats.org/officeDocument/2006/relationships/hyperlink" Target="https://www.hcd.ca.gov/community-development/building-blocks/housing-needs/housing-stock-characteristics.shtml" TargetMode="External"/><Relationship Id="rId28" Type="http://schemas.openxmlformats.org/officeDocument/2006/relationships/hyperlink" Target="https://www.hcd.ca.gov/community-development/building-blocks/housing-needs/housing-stock-characteristics.shtml" TargetMode="External"/><Relationship Id="rId29" Type="http://schemas.openxmlformats.org/officeDocument/2006/relationships/hyperlink" Target="https://www.hcd.ca.gov/community-development/building-blocks/housing-needs/housing-stock-characteristics.shtml" TargetMode="External"/><Relationship Id="rId30" Type="http://schemas.openxmlformats.org/officeDocument/2006/relationships/hyperlink" Target="https://www.hcd.ca.gov/community-development/building-blocks/housing-needs/housing-stock-characteristics.shtml" TargetMode="External"/><Relationship Id="rId31" Type="http://schemas.openxmlformats.org/officeDocument/2006/relationships/hyperlink" Target="https://www.hcd.ca.gov/community-development/building-blocks/housing-needs/housing-stock-characteristics.shtml" TargetMode="External"/><Relationship Id="rId32" Type="http://schemas.openxmlformats.org/officeDocument/2006/relationships/hyperlink" Target="https://www.hcd.ca.gov/community-development/building-blocks/housing-needs/housing-stock-characteristics.shtml" TargetMode="External"/><Relationship Id="rId33" Type="http://schemas.openxmlformats.org/officeDocument/2006/relationships/hyperlink" Target="https://www.hcd.ca.gov/community-development/building-blocks/housing-needs/housing-stock-characteristics.shtml" TargetMode="External"/><Relationship Id="rId34" Type="http://schemas.openxmlformats.org/officeDocument/2006/relationships/hyperlink" Target="https://www.hcd.ca.gov/community-development/building-blocks/housing-needs/housing-stock-characteristics.shtml" TargetMode="External"/><Relationship Id="rId35" Type="http://schemas.openxmlformats.org/officeDocument/2006/relationships/hyperlink" Target="https://www.hcd.ca.gov/community-development/building-blocks/housing-needs/population-employment-household-characteristics.shtml" TargetMode="External"/><Relationship Id="rId36" Type="http://schemas.openxmlformats.org/officeDocument/2006/relationships/hyperlink" Target="https://www.hcd.ca.gov/community-development/building-blocks/housing-needs/housing-stock-characteristics.shtml" TargetMode="External"/><Relationship Id="rId37" Type="http://schemas.openxmlformats.org/officeDocument/2006/relationships/hyperlink" Target="https://www.hcd.ca.gov/community-development/building-blocks/housing-needs/assisted-housing-developments.shtml" TargetMode="External"/><Relationship Id="rId38" Type="http://schemas.openxmlformats.org/officeDocument/2006/relationships/hyperlink" Target="https://www.hcd.ca.gov/community-development/building-blocks/housing-needs/overpayment-overcrowding.shtml" TargetMode="External"/><Relationship Id="rId39" Type="http://schemas.openxmlformats.org/officeDocument/2006/relationships/hyperlink" Target="https://www.hcd.ca.gov/community-development/building-blocks/housing-needs/overpayment-overcrowding.shtml" TargetMode="External"/><Relationship Id="rId40" Type="http://schemas.openxmlformats.org/officeDocument/2006/relationships/hyperlink" Target="https://www.hcd.ca.gov/community-development/building-blocks/housing-needs/overpayment-overcrowding.shtml" TargetMode="External"/><Relationship Id="rId41" Type="http://schemas.openxmlformats.org/officeDocument/2006/relationships/hyperlink" Target="https://www.hcd.ca.gov/community-development/building-blocks/housing-needs/overpayment-overcrowding.shtml" TargetMode="External"/><Relationship Id="rId42" Type="http://schemas.openxmlformats.org/officeDocument/2006/relationships/hyperlink" Target="https://www.hcd.ca.gov/community-development/building-blocks/housing-needs/overpayment-overcrowding.shtml" TargetMode="External"/><Relationship Id="rId43" Type="http://schemas.openxmlformats.org/officeDocument/2006/relationships/hyperlink" Target="https://www.hcd.ca.gov/community-development/building-blocks/housing-needs/overpayment-overcrowding.shtml" TargetMode="External"/><Relationship Id="rId44" Type="http://schemas.openxmlformats.org/officeDocument/2006/relationships/hyperlink" Target="https://www.hcd.ca.gov/community-development/building-blocks/housing-needs/overpayment-overcrowding.shtml" TargetMode="External"/><Relationship Id="rId45" Type="http://schemas.openxmlformats.org/officeDocument/2006/relationships/hyperlink" Target="https://www.hcd.ca.gov/community-development/building-blocks/housing-needs/overpayment-overcrowding.shtml" TargetMode="External"/><Relationship Id="rId46" Type="http://schemas.openxmlformats.org/officeDocument/2006/relationships/hyperlink" Target="https://www.hcd.ca.gov/community-development/building-blocks/housing-needs/overpayment-overcrowding.shtml" TargetMode="External"/><Relationship Id="rId47" Type="http://schemas.openxmlformats.org/officeDocument/2006/relationships/hyperlink" Target="https://www.hcd.ca.gov/community-development/building-blocks/housing-needs/farmworkers.shtml" TargetMode="External"/><Relationship Id="rId48" Type="http://schemas.openxmlformats.org/officeDocument/2006/relationships/hyperlink" Target="https://www.hcd.ca.gov/community-development/building-blocks/housing-needs/farmworkers.shtml" TargetMode="External"/><Relationship Id="rId49" Type="http://schemas.openxmlformats.org/officeDocument/2006/relationships/hyperlink" Target="https://www.hcd.ca.gov/community-development/building-blocks/housing-needs/large-families-female-head-household.shtml" TargetMode="External"/><Relationship Id="rId50" Type="http://schemas.openxmlformats.org/officeDocument/2006/relationships/hyperlink" Target="https://www.hcd.ca.gov/community-development/building-blocks/housing-needs/large-families-female-head-household.shtml" TargetMode="External"/><Relationship Id="rId51" Type="http://schemas.openxmlformats.org/officeDocument/2006/relationships/hyperlink" Target="https://www.hcd.ca.gov/community-development/building-blocks/housing-needs/large-families-female-head-household.shtml" TargetMode="External"/><Relationship Id="rId52" Type="http://schemas.openxmlformats.org/officeDocument/2006/relationships/hyperlink" Target="https://www.hcd.ca.gov/community-development/building-blocks/housing-needs/large-families-female-head-household.shtml" TargetMode="External"/><Relationship Id="rId53" Type="http://schemas.openxmlformats.org/officeDocument/2006/relationships/hyperlink" Target="https://www.hcd.ca.gov/community-development/building-blocks/housing-needs/large-families-female-head-household.shtml" TargetMode="External"/><Relationship Id="rId54" Type="http://schemas.openxmlformats.org/officeDocument/2006/relationships/hyperlink" Target="https://www.hcd.ca.gov/community-development/building-blocks/housing-needs/seniors.shtml" TargetMode="External"/><Relationship Id="rId55" Type="http://schemas.openxmlformats.org/officeDocument/2006/relationships/hyperlink" Target="https://www.hcd.ca.gov/community-development/building-blocks/housing-needs/seniors.shtml" TargetMode="External"/><Relationship Id="rId56" Type="http://schemas.openxmlformats.org/officeDocument/2006/relationships/hyperlink" Target="https://www.hcd.ca.gov/community-development/building-blocks/housing-needs/seniors.shtml" TargetMode="External"/><Relationship Id="rId57" Type="http://schemas.openxmlformats.org/officeDocument/2006/relationships/hyperlink" Target="https://www.hcd.ca.gov/community-development/building-blocks/housing-needs/seniors.shtml" TargetMode="External"/><Relationship Id="rId58" Type="http://schemas.openxmlformats.org/officeDocument/2006/relationships/hyperlink" Target="https://www.hcd.ca.gov/community-development/building-blocks/housing-needs/people-with-disabilities.shtml" TargetMode="External"/><Relationship Id="rId59" Type="http://schemas.openxmlformats.org/officeDocument/2006/relationships/hyperlink" Target="https://www.hcd.ca.gov/community-development/building-blocks/housing-needs/people-with-disabilities.shtml" TargetMode="External"/><Relationship Id="rId60" Type="http://schemas.openxmlformats.org/officeDocument/2006/relationships/hyperlink" Target="https://www.hcd.ca.gov/community-development/building-blocks/housing-needs/people-with-disabilities.shtml" TargetMode="External"/><Relationship Id="rId61" Type="http://schemas.openxmlformats.org/officeDocument/2006/relationships/hyperlink" Target="https://www.hcd.ca.gov/community-development/building-blocks/housing-needs/people-with-disabilities.shtml" TargetMode="External"/><Relationship Id="rId62" Type="http://schemas.openxmlformats.org/officeDocument/2006/relationships/hyperlink" Target="https://www.hcd.ca.gov/community-development/building-blocks/housing-needs/people-with-disabilities.shtml" TargetMode="External"/><Relationship Id="rId63" Type="http://schemas.openxmlformats.org/officeDocument/2006/relationships/hyperlink" Target="https://www.hcd.ca.gov/community-development/building-blocks/housing-needs/people-experiencing-homelessness.shtml" TargetMode="External"/><Relationship Id="rId64" Type="http://schemas.openxmlformats.org/officeDocument/2006/relationships/hyperlink" Target="https://www.hcd.ca.gov/community-development/building-blocks/housing-needs/people-experiencing-homelessness.shtml" TargetMode="External"/><Relationship Id="rId65" Type="http://schemas.openxmlformats.org/officeDocument/2006/relationships/hyperlink" Target="https://www.hcd.ca.gov/community-development/building-blocks/housing-needs/people-experiencing-homelessness.shtml" TargetMode="External"/><Relationship Id="rId66" Type="http://schemas.openxmlformats.org/officeDocument/2006/relationships/hyperlink" Target="https://www.hcd.ca.gov/community-development/building-blocks/housing-needs/people-experiencing-homelessness.shtml" TargetMode="External"/><Relationship Id="rId67" Type="http://schemas.openxmlformats.org/officeDocument/2006/relationships/hyperlink" Target="https://www.hcd.ca.gov/community-development/building-blocks/housing-needs/housing-stock-characteristics.shtml" TargetMode="External"/><Relationship Id="rId68" Type="http://schemas.openxmlformats.org/officeDocument/2006/relationships/hyperlink" Target="https://www.hcd.ca.gov/community-development/building-blocks/housing-needs/extremely-low-income-housing-needs.shtml" TargetMode="External"/><Relationship Id="rId69" Type="http://schemas.openxmlformats.org/officeDocument/2006/relationships/hyperlink" Target="https://www.hcd.ca.gov/community-development/building-blocks/housing-needs/extremely-low-income-housing-needs.shtml" TargetMode="External"/><Relationship Id="rId70" Type="http://schemas.openxmlformats.org/officeDocument/2006/relationships/hyperlink" Target="https://www.hcd.ca.gov/community-development/building-blocks/housing-needs/extremely-low-income-housing-needs.shtml" TargetMode="External"/><Relationship Id="rId71" Type="http://schemas.openxmlformats.org/officeDocument/2006/relationships/hyperlink" Target="https://www.hcd.ca.gov/community-development/building-blocks/housing-needs/projected-housing-needs.shtml" TargetMode="External"/><Relationship Id="rId7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2"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2"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 Id="rId2"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 Id="rId2"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2"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 Id="rId2"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 Id="rId2"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 Id="rId2"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 Id="rId2"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 Id="rId2"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 Id="rId2"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 Id="rId2"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 Id="rId2"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 Id="rId2"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 Id="rId2"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 Id="rId2"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 Id="rId2"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 Id="rId2"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 Id="rId2"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 Id="rId2"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 Id="rId2"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 Id="rId2"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 Id="rId2"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 Id="rId2" Type="http://schemas.openxmlformats.org/officeDocument/2006/relationships/table" Target="../tables/table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 Id="rId2" Type="http://schemas.openxmlformats.org/officeDocument/2006/relationships/table" Target="../tables/table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 Id="rId2"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 Id="rId2" Type="http://schemas.openxmlformats.org/officeDocument/2006/relationships/table" Target="../tables/table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 Id="rId2" Type="http://schemas.openxmlformats.org/officeDocument/2006/relationships/table" Target="../tables/table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 Id="rId2"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 Id="rId2" Type="http://schemas.openxmlformats.org/officeDocument/2006/relationships/table" Target="../tables/table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 Id="rId2" Type="http://schemas.openxmlformats.org/officeDocument/2006/relationships/table" Target="../tables/table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 Id="rId2"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 Id="rId2" Type="http://schemas.openxmlformats.org/officeDocument/2006/relationships/table" Target="../tables/table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 Id="rId2" Type="http://schemas.openxmlformats.org/officeDocument/2006/relationships/table" Target="../tables/table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 Id="rId2" Type="http://schemas.openxmlformats.org/officeDocument/2006/relationships/table" Target="../tables/table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 Id="rId2"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 Id="rId2"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 Id="rId2"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 Id="rId2"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 Id="rId2"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 Id="rId2"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 Id="rId2"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 Id="rId2"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 Id="rId2" Type="http://schemas.openxmlformats.org/officeDocument/2006/relationships/table" Target="../tables/table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 Id="rId2" Type="http://schemas.openxmlformats.org/officeDocument/2006/relationships/table" Target="../tables/table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 Id="rId2"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 Id="rId2"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 Id="rId2"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 Id="rId2" Type="http://schemas.openxmlformats.org/officeDocument/2006/relationships/table" Target="../tables/table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 Id="rId2" Type="http://schemas.openxmlformats.org/officeDocument/2006/relationships/table" Target="../tables/table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5.xml"/><Relationship Id="rId2" Type="http://schemas.openxmlformats.org/officeDocument/2006/relationships/table" Target="../tables/table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6.xml"/><Relationship Id="rId2" Type="http://schemas.openxmlformats.org/officeDocument/2006/relationships/table" Target="../tables/table7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dimension ref="A1:E83"/>
  <sheetViews>
    <sheetView tabSelected="1" workbookViewId="0"/>
  </sheetViews>
  <sheetFormatPr defaultRowHeight="15"/>
  <cols>
    <col min="1" max="1" width="18.7109375" customWidth="1"/>
    <col min="2" max="3" width="65.7109375" customWidth="1"/>
    <col min="3" max="4" width="45.7109375" customWidth="1"/>
    <col min="5" max="5" width="40.7109375" customWidth="1"/>
  </cols>
  <sheetData>
    <row r="1" spans="1:5">
      <c r="A1" s="1" t="s">
        <v>383</v>
      </c>
    </row>
    <row r="6" spans="1:5">
      <c r="A6" s="1" t="s">
        <v>384</v>
      </c>
    </row>
    <row r="8" spans="1:5">
      <c r="A8" s="2" t="s">
        <v>385</v>
      </c>
      <c r="B8" s="2" t="s">
        <v>386</v>
      </c>
      <c r="C8" s="2" t="s">
        <v>387</v>
      </c>
      <c r="D8" s="2" t="s">
        <v>388</v>
      </c>
      <c r="E8" s="2" t="s">
        <v>389</v>
      </c>
    </row>
    <row r="10" spans="1:5">
      <c r="A10" t="s">
        <v>390</v>
      </c>
      <c r="B10" s="3" t="s">
        <v>394</v>
      </c>
      <c r="C10" t="s">
        <v>391</v>
      </c>
      <c r="D10" s="4" t="s">
        <v>392</v>
      </c>
      <c r="E10" t="s">
        <v>393</v>
      </c>
    </row>
    <row r="11" spans="1:5">
      <c r="A11" t="s">
        <v>395</v>
      </c>
      <c r="B11" s="3" t="s">
        <v>397</v>
      </c>
      <c r="C11" t="s">
        <v>396</v>
      </c>
      <c r="D11" s="4" t="s">
        <v>392</v>
      </c>
      <c r="E11" t="s">
        <v>393</v>
      </c>
    </row>
    <row r="12" spans="1:5">
      <c r="A12" t="s">
        <v>398</v>
      </c>
      <c r="B12" s="3" t="s">
        <v>400</v>
      </c>
      <c r="C12" t="s">
        <v>399</v>
      </c>
      <c r="D12" s="4" t="s">
        <v>392</v>
      </c>
      <c r="E12" t="s">
        <v>393</v>
      </c>
    </row>
    <row r="13" spans="1:5">
      <c r="A13" t="s">
        <v>401</v>
      </c>
      <c r="B13" s="3" t="s">
        <v>403</v>
      </c>
      <c r="C13" t="s">
        <v>402</v>
      </c>
      <c r="D13" s="4" t="s">
        <v>392</v>
      </c>
      <c r="E13" t="s">
        <v>393</v>
      </c>
    </row>
    <row r="14" spans="1:5">
      <c r="A14" t="s">
        <v>404</v>
      </c>
      <c r="B14" s="3" t="s">
        <v>407</v>
      </c>
      <c r="C14" t="s">
        <v>405</v>
      </c>
      <c r="D14" s="4" t="s">
        <v>392</v>
      </c>
      <c r="E14" t="s">
        <v>406</v>
      </c>
    </row>
    <row r="15" spans="1:5">
      <c r="A15" t="s">
        <v>408</v>
      </c>
      <c r="B15" s="3" t="s">
        <v>410</v>
      </c>
      <c r="C15" t="s">
        <v>409</v>
      </c>
      <c r="D15" s="4" t="s">
        <v>392</v>
      </c>
      <c r="E15" t="s">
        <v>393</v>
      </c>
    </row>
    <row r="16" spans="1:5">
      <c r="A16" t="s">
        <v>411</v>
      </c>
      <c r="B16" s="3" t="s">
        <v>413</v>
      </c>
      <c r="C16" t="s">
        <v>412</v>
      </c>
      <c r="D16" s="4" t="s">
        <v>392</v>
      </c>
      <c r="E16" t="s">
        <v>406</v>
      </c>
    </row>
    <row r="17" spans="1:5">
      <c r="A17" t="s">
        <v>414</v>
      </c>
      <c r="B17" s="3" t="s">
        <v>416</v>
      </c>
      <c r="C17" t="s">
        <v>415</v>
      </c>
      <c r="D17" s="4" t="s">
        <v>392</v>
      </c>
      <c r="E17" t="s">
        <v>406</v>
      </c>
    </row>
    <row r="18" spans="1:5">
      <c r="A18" t="s">
        <v>417</v>
      </c>
      <c r="B18" s="3" t="s">
        <v>419</v>
      </c>
      <c r="C18" t="s">
        <v>418</v>
      </c>
      <c r="D18" s="4" t="s">
        <v>392</v>
      </c>
      <c r="E18" t="s">
        <v>406</v>
      </c>
    </row>
    <row r="19" spans="1:5">
      <c r="A19" t="s">
        <v>420</v>
      </c>
      <c r="B19" s="3" t="s">
        <v>422</v>
      </c>
      <c r="C19" t="s">
        <v>421</v>
      </c>
      <c r="D19" s="4" t="s">
        <v>392</v>
      </c>
      <c r="E19" t="s">
        <v>406</v>
      </c>
    </row>
    <row r="20" spans="1:5">
      <c r="A20" t="s">
        <v>423</v>
      </c>
      <c r="B20" s="3" t="s">
        <v>425</v>
      </c>
      <c r="C20" t="s">
        <v>424</v>
      </c>
      <c r="D20" s="4" t="s">
        <v>392</v>
      </c>
      <c r="E20" t="s">
        <v>406</v>
      </c>
    </row>
    <row r="21" spans="1:5">
      <c r="A21" t="s">
        <v>426</v>
      </c>
      <c r="B21" s="3" t="s">
        <v>428</v>
      </c>
      <c r="C21" t="s">
        <v>427</v>
      </c>
      <c r="D21" s="4" t="s">
        <v>392</v>
      </c>
      <c r="E21" t="s">
        <v>406</v>
      </c>
    </row>
    <row r="22" spans="1:5">
      <c r="A22" t="s">
        <v>429</v>
      </c>
      <c r="B22" s="3" t="s">
        <v>431</v>
      </c>
      <c r="C22" t="s">
        <v>430</v>
      </c>
      <c r="D22" s="4" t="s">
        <v>392</v>
      </c>
      <c r="E22" t="s">
        <v>406</v>
      </c>
    </row>
    <row r="23" spans="1:5">
      <c r="A23" t="s">
        <v>432</v>
      </c>
      <c r="B23" s="3" t="s">
        <v>434</v>
      </c>
      <c r="C23" t="s">
        <v>433</v>
      </c>
      <c r="D23" s="4" t="s">
        <v>392</v>
      </c>
      <c r="E23" t="s">
        <v>406</v>
      </c>
    </row>
    <row r="24" spans="1:5">
      <c r="A24" t="s">
        <v>435</v>
      </c>
      <c r="B24" s="3" t="s">
        <v>438</v>
      </c>
      <c r="C24" t="s">
        <v>436</v>
      </c>
      <c r="D24" s="4" t="s">
        <v>392</v>
      </c>
      <c r="E24" t="s">
        <v>437</v>
      </c>
    </row>
    <row r="25" spans="1:5">
      <c r="A25" t="s">
        <v>439</v>
      </c>
      <c r="B25" s="3" t="s">
        <v>441</v>
      </c>
      <c r="C25" t="s">
        <v>440</v>
      </c>
      <c r="D25" s="4" t="s">
        <v>392</v>
      </c>
      <c r="E25" t="s">
        <v>393</v>
      </c>
    </row>
    <row r="26" spans="1:5">
      <c r="A26" t="s">
        <v>442</v>
      </c>
      <c r="B26" s="3" t="s">
        <v>444</v>
      </c>
      <c r="C26" t="s">
        <v>443</v>
      </c>
      <c r="D26" s="4" t="s">
        <v>392</v>
      </c>
      <c r="E26" t="s">
        <v>437</v>
      </c>
    </row>
    <row r="27" spans="1:5">
      <c r="A27" t="s">
        <v>445</v>
      </c>
      <c r="B27" s="3" t="s">
        <v>447</v>
      </c>
      <c r="C27" t="s">
        <v>446</v>
      </c>
      <c r="D27" s="4" t="s">
        <v>392</v>
      </c>
      <c r="E27" t="s">
        <v>406</v>
      </c>
    </row>
    <row r="28" spans="1:5">
      <c r="A28" t="s">
        <v>448</v>
      </c>
      <c r="B28" s="3" t="s">
        <v>450</v>
      </c>
      <c r="C28" t="s">
        <v>449</v>
      </c>
      <c r="D28" s="4" t="s">
        <v>392</v>
      </c>
      <c r="E28" t="s">
        <v>406</v>
      </c>
    </row>
    <row r="29" spans="1:5">
      <c r="A29" t="s">
        <v>451</v>
      </c>
      <c r="B29" s="3" t="s">
        <v>453</v>
      </c>
      <c r="C29" t="s">
        <v>452</v>
      </c>
      <c r="D29" s="4" t="s">
        <v>392</v>
      </c>
      <c r="E29" t="s">
        <v>406</v>
      </c>
    </row>
    <row r="30" spans="1:5">
      <c r="A30" t="s">
        <v>454</v>
      </c>
      <c r="B30" s="3" t="s">
        <v>456</v>
      </c>
      <c r="C30" t="s">
        <v>455</v>
      </c>
      <c r="D30" s="4" t="s">
        <v>392</v>
      </c>
      <c r="E30" t="s">
        <v>437</v>
      </c>
    </row>
    <row r="31" spans="1:5">
      <c r="A31" t="s">
        <v>457</v>
      </c>
      <c r="B31" s="3" t="s">
        <v>459</v>
      </c>
      <c r="C31" t="s">
        <v>458</v>
      </c>
      <c r="D31" s="4" t="s">
        <v>392</v>
      </c>
      <c r="E31" t="s">
        <v>437</v>
      </c>
    </row>
    <row r="32" spans="1:5">
      <c r="A32" t="s">
        <v>460</v>
      </c>
      <c r="B32" s="3" t="s">
        <v>462</v>
      </c>
      <c r="C32" t="s">
        <v>461</v>
      </c>
      <c r="D32" s="4" t="s">
        <v>463</v>
      </c>
      <c r="E32" t="s">
        <v>393</v>
      </c>
    </row>
    <row r="33" spans="1:5">
      <c r="A33" t="s">
        <v>464</v>
      </c>
      <c r="B33" s="3" t="s">
        <v>466</v>
      </c>
      <c r="C33" t="s">
        <v>465</v>
      </c>
      <c r="D33" s="4" t="s">
        <v>392</v>
      </c>
      <c r="E33" t="s">
        <v>406</v>
      </c>
    </row>
    <row r="34" spans="1:5">
      <c r="A34" t="s">
        <v>467</v>
      </c>
      <c r="B34" s="3" t="s">
        <v>469</v>
      </c>
      <c r="C34" t="s">
        <v>468</v>
      </c>
      <c r="D34" s="4" t="s">
        <v>392</v>
      </c>
      <c r="E34" t="s">
        <v>406</v>
      </c>
    </row>
    <row r="35" spans="1:5">
      <c r="A35" t="s">
        <v>470</v>
      </c>
      <c r="B35" s="3" t="s">
        <v>472</v>
      </c>
      <c r="C35" t="s">
        <v>391</v>
      </c>
      <c r="D35" s="4" t="s">
        <v>471</v>
      </c>
      <c r="E35" t="s">
        <v>393</v>
      </c>
    </row>
    <row r="36" spans="1:5">
      <c r="A36" t="s">
        <v>473</v>
      </c>
      <c r="B36" s="3" t="s">
        <v>475</v>
      </c>
      <c r="C36" t="s">
        <v>474</v>
      </c>
      <c r="D36" s="4" t="s">
        <v>471</v>
      </c>
      <c r="E36" t="s">
        <v>406</v>
      </c>
    </row>
    <row r="37" spans="1:5">
      <c r="A37" t="s">
        <v>476</v>
      </c>
      <c r="B37" s="3" t="s">
        <v>478</v>
      </c>
      <c r="C37" t="s">
        <v>477</v>
      </c>
      <c r="D37" s="4" t="s">
        <v>471</v>
      </c>
      <c r="E37" t="s">
        <v>393</v>
      </c>
    </row>
    <row r="38" spans="1:5">
      <c r="A38" t="s">
        <v>479</v>
      </c>
      <c r="B38" s="3" t="s">
        <v>481</v>
      </c>
      <c r="C38" t="s">
        <v>480</v>
      </c>
      <c r="D38" s="4" t="s">
        <v>471</v>
      </c>
      <c r="E38" t="s">
        <v>393</v>
      </c>
    </row>
    <row r="39" spans="1:5">
      <c r="A39" t="s">
        <v>482</v>
      </c>
      <c r="B39" s="3" t="s">
        <v>484</v>
      </c>
      <c r="C39" t="s">
        <v>483</v>
      </c>
      <c r="D39" s="4" t="s">
        <v>471</v>
      </c>
      <c r="E39" t="s">
        <v>406</v>
      </c>
    </row>
    <row r="40" spans="1:5">
      <c r="A40" t="s">
        <v>485</v>
      </c>
      <c r="B40" s="3" t="s">
        <v>487</v>
      </c>
      <c r="C40" t="s">
        <v>486</v>
      </c>
      <c r="D40" s="4" t="s">
        <v>471</v>
      </c>
      <c r="E40" t="s">
        <v>393</v>
      </c>
    </row>
    <row r="41" spans="1:5">
      <c r="A41" t="s">
        <v>488</v>
      </c>
      <c r="B41" s="3" t="s">
        <v>490</v>
      </c>
      <c r="C41" t="s">
        <v>489</v>
      </c>
      <c r="D41" s="4" t="s">
        <v>471</v>
      </c>
      <c r="E41" t="s">
        <v>393</v>
      </c>
    </row>
    <row r="42" spans="1:5">
      <c r="A42" t="s">
        <v>491</v>
      </c>
      <c r="B42" s="3" t="s">
        <v>493</v>
      </c>
      <c r="C42" t="s">
        <v>492</v>
      </c>
      <c r="D42" s="4" t="s">
        <v>471</v>
      </c>
      <c r="E42" t="s">
        <v>406</v>
      </c>
    </row>
    <row r="43" spans="1:5">
      <c r="A43" t="s">
        <v>494</v>
      </c>
      <c r="B43" s="3" t="s">
        <v>496</v>
      </c>
      <c r="C43" t="s">
        <v>495</v>
      </c>
      <c r="D43" s="4" t="s">
        <v>471</v>
      </c>
      <c r="E43" t="s">
        <v>393</v>
      </c>
    </row>
    <row r="44" spans="1:5">
      <c r="A44" t="s">
        <v>497</v>
      </c>
      <c r="B44" s="3" t="s">
        <v>499</v>
      </c>
      <c r="C44" t="s">
        <v>498</v>
      </c>
      <c r="D44" s="4" t="s">
        <v>392</v>
      </c>
      <c r="E44" t="s">
        <v>393</v>
      </c>
    </row>
    <row r="45" spans="1:5">
      <c r="A45" t="s">
        <v>500</v>
      </c>
      <c r="B45" s="3" t="s">
        <v>502</v>
      </c>
      <c r="C45" t="s">
        <v>501</v>
      </c>
      <c r="D45" s="4" t="s">
        <v>471</v>
      </c>
      <c r="E45" t="s">
        <v>393</v>
      </c>
    </row>
    <row r="46" spans="1:5">
      <c r="A46" t="s">
        <v>503</v>
      </c>
      <c r="B46" s="3" t="s">
        <v>506</v>
      </c>
      <c r="C46" t="s">
        <v>504</v>
      </c>
      <c r="D46" s="4" t="s">
        <v>505</v>
      </c>
      <c r="E46" t="s">
        <v>393</v>
      </c>
    </row>
    <row r="47" spans="1:5">
      <c r="A47" t="s">
        <v>507</v>
      </c>
      <c r="B47" s="3" t="s">
        <v>509</v>
      </c>
      <c r="C47" t="s">
        <v>455</v>
      </c>
      <c r="D47" s="4" t="s">
        <v>508</v>
      </c>
      <c r="E47" t="s">
        <v>393</v>
      </c>
    </row>
    <row r="48" spans="1:5">
      <c r="A48" t="s">
        <v>510</v>
      </c>
      <c r="B48" s="3" t="s">
        <v>511</v>
      </c>
      <c r="C48" t="s">
        <v>455</v>
      </c>
      <c r="D48" s="4" t="s">
        <v>508</v>
      </c>
      <c r="E48" t="s">
        <v>393</v>
      </c>
    </row>
    <row r="49" spans="1:5">
      <c r="A49" t="s">
        <v>512</v>
      </c>
      <c r="B49" s="3" t="s">
        <v>514</v>
      </c>
      <c r="C49" t="s">
        <v>513</v>
      </c>
      <c r="D49" s="4" t="s">
        <v>508</v>
      </c>
      <c r="E49" t="s">
        <v>406</v>
      </c>
    </row>
    <row r="50" spans="1:5">
      <c r="A50" t="s">
        <v>515</v>
      </c>
      <c r="B50" s="3" t="s">
        <v>516</v>
      </c>
      <c r="C50" t="s">
        <v>455</v>
      </c>
      <c r="D50" s="4" t="s">
        <v>508</v>
      </c>
      <c r="E50" t="s">
        <v>437</v>
      </c>
    </row>
    <row r="51" spans="1:5">
      <c r="A51" t="s">
        <v>517</v>
      </c>
      <c r="B51" s="3" t="s">
        <v>518</v>
      </c>
      <c r="C51" t="s">
        <v>455</v>
      </c>
      <c r="D51" s="4" t="s">
        <v>508</v>
      </c>
      <c r="E51" t="s">
        <v>393</v>
      </c>
    </row>
    <row r="52" spans="1:5">
      <c r="A52" t="s">
        <v>519</v>
      </c>
      <c r="B52" s="3" t="s">
        <v>521</v>
      </c>
      <c r="C52" t="s">
        <v>520</v>
      </c>
      <c r="D52" s="4" t="s">
        <v>508</v>
      </c>
      <c r="E52" t="s">
        <v>393</v>
      </c>
    </row>
    <row r="53" spans="1:5">
      <c r="A53" t="s">
        <v>522</v>
      </c>
      <c r="B53" s="3" t="s">
        <v>523</v>
      </c>
      <c r="C53" t="s">
        <v>520</v>
      </c>
      <c r="D53" s="4" t="s">
        <v>508</v>
      </c>
      <c r="E53" t="s">
        <v>393</v>
      </c>
    </row>
    <row r="54" spans="1:5">
      <c r="A54" t="s">
        <v>524</v>
      </c>
      <c r="B54" s="3" t="s">
        <v>525</v>
      </c>
      <c r="C54" t="s">
        <v>455</v>
      </c>
      <c r="D54" s="4" t="s">
        <v>508</v>
      </c>
      <c r="E54" t="s">
        <v>437</v>
      </c>
    </row>
    <row r="55" spans="1:5">
      <c r="A55" t="s">
        <v>526</v>
      </c>
      <c r="B55" s="3" t="s">
        <v>527</v>
      </c>
      <c r="C55" t="s">
        <v>455</v>
      </c>
      <c r="D55" s="4" t="s">
        <v>508</v>
      </c>
      <c r="E55" t="s">
        <v>437</v>
      </c>
    </row>
    <row r="56" spans="1:5">
      <c r="A56" t="s">
        <v>528</v>
      </c>
      <c r="B56" s="3" t="s">
        <v>531</v>
      </c>
      <c r="C56" t="s">
        <v>529</v>
      </c>
      <c r="D56" s="4" t="s">
        <v>530</v>
      </c>
      <c r="E56" t="s">
        <v>393</v>
      </c>
    </row>
    <row r="57" spans="1:5">
      <c r="A57" t="s">
        <v>532</v>
      </c>
      <c r="B57" s="3" t="s">
        <v>534</v>
      </c>
      <c r="C57" t="s">
        <v>533</v>
      </c>
      <c r="D57" s="4" t="s">
        <v>530</v>
      </c>
      <c r="E57" t="s">
        <v>393</v>
      </c>
    </row>
    <row r="58" spans="1:5">
      <c r="A58" t="s">
        <v>535</v>
      </c>
      <c r="B58" s="3" t="s">
        <v>537</v>
      </c>
      <c r="C58" t="s">
        <v>536</v>
      </c>
      <c r="D58" s="4" t="s">
        <v>463</v>
      </c>
      <c r="E58" t="s">
        <v>393</v>
      </c>
    </row>
    <row r="59" spans="1:5">
      <c r="A59" t="s">
        <v>538</v>
      </c>
      <c r="B59" s="3" t="s">
        <v>540</v>
      </c>
      <c r="C59" t="s">
        <v>539</v>
      </c>
      <c r="D59" s="4" t="s">
        <v>463</v>
      </c>
      <c r="E59" t="s">
        <v>406</v>
      </c>
    </row>
    <row r="60" spans="1:5">
      <c r="A60" t="s">
        <v>541</v>
      </c>
      <c r="B60" s="3" t="s">
        <v>542</v>
      </c>
      <c r="C60" t="s">
        <v>455</v>
      </c>
      <c r="D60" s="4" t="s">
        <v>463</v>
      </c>
      <c r="E60" t="s">
        <v>393</v>
      </c>
    </row>
    <row r="61" spans="1:5">
      <c r="A61" t="s">
        <v>543</v>
      </c>
      <c r="B61" s="3" t="s">
        <v>545</v>
      </c>
      <c r="C61" t="s">
        <v>544</v>
      </c>
      <c r="D61" s="4" t="s">
        <v>463</v>
      </c>
      <c r="E61" t="s">
        <v>406</v>
      </c>
    </row>
    <row r="62" spans="1:5">
      <c r="A62" t="s">
        <v>546</v>
      </c>
      <c r="B62" s="3" t="s">
        <v>548</v>
      </c>
      <c r="C62" t="s">
        <v>547</v>
      </c>
      <c r="D62" s="4" t="s">
        <v>463</v>
      </c>
      <c r="E62" t="s">
        <v>393</v>
      </c>
    </row>
    <row r="63" spans="1:5">
      <c r="A63" t="s">
        <v>549</v>
      </c>
      <c r="B63" s="3" t="s">
        <v>551</v>
      </c>
      <c r="C63" t="s">
        <v>455</v>
      </c>
      <c r="D63" s="4" t="s">
        <v>550</v>
      </c>
      <c r="E63" t="s">
        <v>393</v>
      </c>
    </row>
    <row r="64" spans="1:5">
      <c r="A64" t="s">
        <v>552</v>
      </c>
      <c r="B64" s="3" t="s">
        <v>554</v>
      </c>
      <c r="C64" t="s">
        <v>553</v>
      </c>
      <c r="D64" s="4" t="s">
        <v>550</v>
      </c>
      <c r="E64" t="s">
        <v>406</v>
      </c>
    </row>
    <row r="65" spans="1:5">
      <c r="A65" t="s">
        <v>555</v>
      </c>
      <c r="B65" s="3" t="s">
        <v>556</v>
      </c>
      <c r="C65" t="s">
        <v>455</v>
      </c>
      <c r="D65" s="4" t="s">
        <v>550</v>
      </c>
      <c r="E65" t="s">
        <v>437</v>
      </c>
    </row>
    <row r="66" spans="1:5">
      <c r="A66" t="s">
        <v>557</v>
      </c>
      <c r="B66" s="3" t="s">
        <v>559</v>
      </c>
      <c r="C66" t="s">
        <v>558</v>
      </c>
      <c r="D66" s="4" t="s">
        <v>550</v>
      </c>
      <c r="E66" t="s">
        <v>406</v>
      </c>
    </row>
    <row r="67" spans="1:5">
      <c r="A67" t="s">
        <v>560</v>
      </c>
      <c r="B67" s="3" t="s">
        <v>562</v>
      </c>
      <c r="C67" t="s">
        <v>558</v>
      </c>
      <c r="D67" s="4" t="s">
        <v>561</v>
      </c>
      <c r="E67" t="s">
        <v>393</v>
      </c>
    </row>
    <row r="68" spans="1:5">
      <c r="A68" t="s">
        <v>563</v>
      </c>
      <c r="B68" s="3" t="s">
        <v>565</v>
      </c>
      <c r="C68" t="s">
        <v>564</v>
      </c>
      <c r="D68" s="4" t="s">
        <v>561</v>
      </c>
      <c r="E68" t="s">
        <v>393</v>
      </c>
    </row>
    <row r="69" spans="1:5">
      <c r="A69" t="s">
        <v>566</v>
      </c>
      <c r="B69" s="3" t="s">
        <v>568</v>
      </c>
      <c r="C69" t="s">
        <v>567</v>
      </c>
      <c r="D69" s="4" t="s">
        <v>561</v>
      </c>
      <c r="E69" t="s">
        <v>406</v>
      </c>
    </row>
    <row r="70" spans="1:5">
      <c r="A70" t="s">
        <v>569</v>
      </c>
      <c r="B70" s="3" t="s">
        <v>571</v>
      </c>
      <c r="C70" t="s">
        <v>570</v>
      </c>
      <c r="D70" s="4" t="s">
        <v>561</v>
      </c>
      <c r="E70" t="s">
        <v>393</v>
      </c>
    </row>
    <row r="71" spans="1:5">
      <c r="A71" t="s">
        <v>572</v>
      </c>
      <c r="B71" s="3" t="s">
        <v>574</v>
      </c>
      <c r="C71" t="s">
        <v>573</v>
      </c>
      <c r="D71" s="4" t="s">
        <v>561</v>
      </c>
      <c r="E71" t="s">
        <v>437</v>
      </c>
    </row>
    <row r="72" spans="1:5">
      <c r="A72" t="s">
        <v>575</v>
      </c>
      <c r="B72" s="3" t="s">
        <v>578</v>
      </c>
      <c r="C72" t="s">
        <v>576</v>
      </c>
      <c r="D72" s="4" t="s">
        <v>577</v>
      </c>
      <c r="E72" t="s">
        <v>393</v>
      </c>
    </row>
    <row r="73" spans="1:5">
      <c r="A73" t="s">
        <v>579</v>
      </c>
      <c r="B73" s="3" t="s">
        <v>581</v>
      </c>
      <c r="C73" t="s">
        <v>580</v>
      </c>
      <c r="D73" s="4" t="s">
        <v>577</v>
      </c>
      <c r="E73" t="s">
        <v>437</v>
      </c>
    </row>
    <row r="74" spans="1:5">
      <c r="A74" t="s">
        <v>582</v>
      </c>
      <c r="B74" s="3" t="s">
        <v>583</v>
      </c>
      <c r="C74" t="s">
        <v>580</v>
      </c>
      <c r="D74" s="4" t="s">
        <v>577</v>
      </c>
      <c r="E74" t="s">
        <v>406</v>
      </c>
    </row>
    <row r="75" spans="1:5">
      <c r="A75" t="s">
        <v>584</v>
      </c>
      <c r="B75" s="3" t="s">
        <v>585</v>
      </c>
      <c r="C75" t="s">
        <v>576</v>
      </c>
      <c r="D75" s="4" t="s">
        <v>577</v>
      </c>
      <c r="E75" t="s">
        <v>437</v>
      </c>
    </row>
    <row r="76" spans="1:5">
      <c r="A76" t="s">
        <v>586</v>
      </c>
      <c r="B76" s="3" t="s">
        <v>587</v>
      </c>
      <c r="C76" t="s">
        <v>529</v>
      </c>
      <c r="D76" s="4" t="s">
        <v>471</v>
      </c>
      <c r="E76" t="s">
        <v>406</v>
      </c>
    </row>
    <row r="77" spans="1:5">
      <c r="A77" t="s">
        <v>588</v>
      </c>
      <c r="B77" s="3" t="s">
        <v>590</v>
      </c>
      <c r="C77" t="s">
        <v>455</v>
      </c>
      <c r="D77" s="4" t="s">
        <v>589</v>
      </c>
      <c r="E77" t="s">
        <v>393</v>
      </c>
    </row>
    <row r="78" spans="1:5">
      <c r="A78" t="s">
        <v>591</v>
      </c>
      <c r="B78" s="3" t="s">
        <v>592</v>
      </c>
      <c r="C78" t="s">
        <v>455</v>
      </c>
      <c r="D78" s="4" t="s">
        <v>589</v>
      </c>
      <c r="E78" t="s">
        <v>406</v>
      </c>
    </row>
    <row r="79" spans="1:5">
      <c r="A79" t="s">
        <v>593</v>
      </c>
      <c r="B79" s="3" t="s">
        <v>595</v>
      </c>
      <c r="C79" t="s">
        <v>594</v>
      </c>
      <c r="D79" s="4" t="s">
        <v>589</v>
      </c>
      <c r="E79" t="s">
        <v>437</v>
      </c>
    </row>
    <row r="80" spans="1:5">
      <c r="A80" t="s">
        <v>596</v>
      </c>
      <c r="B80" s="3" t="s">
        <v>599</v>
      </c>
      <c r="C80" t="s">
        <v>597</v>
      </c>
      <c r="D80" t="s">
        <v>598</v>
      </c>
      <c r="E80" t="s">
        <v>406</v>
      </c>
    </row>
    <row r="81" spans="1:5">
      <c r="A81" t="s">
        <v>600</v>
      </c>
      <c r="B81" s="3" t="s">
        <v>602</v>
      </c>
      <c r="C81" t="s">
        <v>601</v>
      </c>
      <c r="D81" t="s">
        <v>598</v>
      </c>
      <c r="E81" t="s">
        <v>393</v>
      </c>
    </row>
    <row r="82" spans="1:5">
      <c r="A82" t="s">
        <v>603</v>
      </c>
      <c r="B82" s="3" t="s">
        <v>605</v>
      </c>
      <c r="C82" t="s">
        <v>604</v>
      </c>
      <c r="D82" t="s">
        <v>598</v>
      </c>
      <c r="E82" t="s">
        <v>406</v>
      </c>
    </row>
    <row r="83" spans="1:5">
      <c r="A83" t="s">
        <v>606</v>
      </c>
      <c r="B83" s="3" t="s">
        <v>609</v>
      </c>
      <c r="C83" t="s">
        <v>607</v>
      </c>
      <c r="D83" s="4" t="s">
        <v>608</v>
      </c>
      <c r="E83" t="s">
        <v>393</v>
      </c>
    </row>
  </sheetData>
  <hyperlinks>
    <hyperlink ref="B10" location="'POPEMP-01'!A1" display="Population Growth Trends"/>
    <hyperlink ref="D10" r:id="rId1"/>
    <hyperlink ref="B11" location="'POPEMP-02'!A1" display="Population by Race, 2000-2019"/>
    <hyperlink ref="D11" r:id="rId2"/>
    <hyperlink ref="B12" location="'POPEMP-03'!A1" display="Population by Race"/>
    <hyperlink ref="D12" r:id="rId3"/>
    <hyperlink ref="B13" location="'POPEMP-04'!A1" display="Population by Age"/>
    <hyperlink ref="D13" r:id="rId4"/>
    <hyperlink ref="B14" location="'POPEMP-05'!A1" display="Location of Population 1 Year Ago"/>
    <hyperlink ref="D14" r:id="rId5"/>
    <hyperlink ref="B15" location="'POPEMP-06'!A1" display="Resident Employment by Industry"/>
    <hyperlink ref="D15" r:id="rId6"/>
    <hyperlink ref="B16" location="'POPEMP-07'!A1" display="Resident Employment by Occupation"/>
    <hyperlink ref="D16" r:id="rId7"/>
    <hyperlink ref="B17" location="'POPEMP-08'!A1" display="Workers, by Class of Worker"/>
    <hyperlink ref="D17" r:id="rId8"/>
    <hyperlink ref="B18" location="'POPEMP-09'!A1" display="Workers, by Class of Worker, by Place of Work"/>
    <hyperlink ref="D18" r:id="rId9"/>
    <hyperlink ref="B19" location="'POPEMP-10'!A1" display="Workers by Earnings, by Jurisdiction as Place of Work and Place of Residence"/>
    <hyperlink ref="D19" r:id="rId10"/>
    <hyperlink ref="B20" location="'POPEMP-11'!A1" display="Jobs in a Jurisdiction by Industry"/>
    <hyperlink ref="D20" r:id="rId11"/>
    <hyperlink ref="B21" location="'POPEMP-12'!A1" display="Job Holders in a Jurisdiction by Industry"/>
    <hyperlink ref="D21" r:id="rId12"/>
    <hyperlink ref="B22" location="'POPEMP-13'!A1" display="Jobs-Household Ratio"/>
    <hyperlink ref="D22" r:id="rId13"/>
    <hyperlink ref="B23" location="'POPEMP-14'!A1" display="Jobs-Worker Ratios, By Wage Group"/>
    <hyperlink ref="D23" r:id="rId14"/>
    <hyperlink ref="B24" location="'POPEMP-15'!A1" display="Unemployment Rate"/>
    <hyperlink ref="D24" r:id="rId15"/>
    <hyperlink ref="B25" location="'POPEMP-16'!A1" display="Housing Tenure"/>
    <hyperlink ref="D25" r:id="rId16"/>
    <hyperlink ref="B26" location="'POPEMP-17'!A1" display="Housing Tenure 2000-2019"/>
    <hyperlink ref="D26" r:id="rId17"/>
    <hyperlink ref="B27" location="'POPEMP-18'!A1" display="Housing Tenure by Age"/>
    <hyperlink ref="D27" r:id="rId18"/>
    <hyperlink ref="B28" location="'POPEMP-19'!A1" display="Housing Tenure by Year Moved to Current Residence"/>
    <hyperlink ref="D28" r:id="rId19"/>
    <hyperlink ref="B29" location="'POPEMP-20'!A1" display="Housing Tenure by Race of Householder"/>
    <hyperlink ref="D29" r:id="rId20"/>
    <hyperlink ref="B30" location="'POPEMP-21'!A1" display="Household Income Level by Tenure"/>
    <hyperlink ref="D30" r:id="rId21"/>
    <hyperlink ref="B31" location="'POPEMP-22'!A1" display="Housing Tenure by Housing Type"/>
    <hyperlink ref="D31" r:id="rId22"/>
    <hyperlink ref="B32" location="'POPEMP-23'!A1" display="Household Type"/>
    <hyperlink ref="D32" r:id="rId23"/>
    <hyperlink ref="B33" location="'POPEMP-24'!A1" display="Households by Presence of Children"/>
    <hyperlink ref="D33" r:id="rId24"/>
    <hyperlink ref="B34" location="'POPEMP-25'!A1" display="Households by Displacement Risk and Tenure"/>
    <hyperlink ref="D34" r:id="rId25"/>
    <hyperlink ref="B35" location="'HSG-01'!A1" display="Housing Type Trends"/>
    <hyperlink ref="D35" r:id="rId26"/>
    <hyperlink ref="B36" location="'HSG-02'!A1" display="Occupancy Status"/>
    <hyperlink ref="D36" r:id="rId27"/>
    <hyperlink ref="B37" location="'HSG-03'!A1" display="Vacant Units by Type"/>
    <hyperlink ref="D37" r:id="rId28"/>
    <hyperlink ref="B38" location="'HSG-04'!A1" display="Housing Units by Year Structure Built"/>
    <hyperlink ref="D38" r:id="rId29"/>
    <hyperlink ref="B39" location="'HSG-05'!A1" display="Housing Units by Number of Bedrooms"/>
    <hyperlink ref="D39" r:id="rId30"/>
    <hyperlink ref="B40" location="'HSG-06'!A1" display="Substandard Housing Issues"/>
    <hyperlink ref="D40" r:id="rId31"/>
    <hyperlink ref="B41" location="'HSG-07'!A1" display="Home Values of Owner-Occupied Units"/>
    <hyperlink ref="D41" r:id="rId32"/>
    <hyperlink ref="B42" location="'HSG-08'!A1" display="Zillow Home Value Index (ZHVI)"/>
    <hyperlink ref="D42" r:id="rId33"/>
    <hyperlink ref="B43" location="'HSG-09'!A1" display="Contract Rents for Renter-Occupied Units"/>
    <hyperlink ref="D43" r:id="rId34"/>
    <hyperlink ref="B44" location="'HSG-10'!A1" display="Median Contract Rent"/>
    <hyperlink ref="D44" r:id="rId35"/>
    <hyperlink ref="B45" location="'HSG-11'!A1" display="Permitted Housing, by Income Level"/>
    <hyperlink ref="D45" r:id="rId36"/>
    <hyperlink ref="B46" location="'RISK-01'!A1" display="Assisted Units at Risk of Converstion"/>
    <hyperlink ref="D46" r:id="rId37"/>
    <hyperlink ref="B47" location="'OVER-01'!A1" display="Overcrowding by Tenure and Severity"/>
    <hyperlink ref="D47" r:id="rId38"/>
    <hyperlink ref="B48" location="'OVER-02'!A1" display="Overcrowding Severity"/>
    <hyperlink ref="D48" r:id="rId39"/>
    <hyperlink ref="B49" location="'OVER-03'!A1" display="Overcrowding by Race"/>
    <hyperlink ref="D49" r:id="rId40"/>
    <hyperlink ref="B50" location="'OVER-04'!A1" display="Overcrowding by Income Level"/>
    <hyperlink ref="D50" r:id="rId41"/>
    <hyperlink ref="B51" location="'OVER-05'!A1" display="Cost Burden by Income Level"/>
    <hyperlink ref="D51" r:id="rId42"/>
    <hyperlink ref="B52" location="'OVER-06'!A1" display="Cost Burden by Tenure"/>
    <hyperlink ref="D52" r:id="rId43"/>
    <hyperlink ref="B53" location="'OVER-07'!A1" display="Cost Burden Severity"/>
    <hyperlink ref="D53" r:id="rId44"/>
    <hyperlink ref="B54" location="'OVER-08'!A1" display="Cost Burden by Race"/>
    <hyperlink ref="D54" r:id="rId45"/>
    <hyperlink ref="B55" location="'OVER-09'!A1" display="Cost Burden by Household Size"/>
    <hyperlink ref="D55" r:id="rId46"/>
    <hyperlink ref="B56" location="'FARM-01'!A1" display="Migrant Worker Student Population"/>
    <hyperlink ref="D56" r:id="rId47"/>
    <hyperlink ref="B57" location="'FARM-02'!A1" display="Farm Operations and Farm Labor by County"/>
    <hyperlink ref="D57" r:id="rId48"/>
    <hyperlink ref="B58" location="'LGFEM-01'!A1" display="Household Size by Tenure"/>
    <hyperlink ref="D58" r:id="rId49"/>
    <hyperlink ref="B59" location="'LGFEM-02'!A1" display="Households by Household Size"/>
    <hyperlink ref="D59" r:id="rId50"/>
    <hyperlink ref="B60" location="'LGFEM-03'!A1" display="Household Size by Household Income Level"/>
    <hyperlink ref="D60" r:id="rId51"/>
    <hyperlink ref="B61" location="'LGFEM-04'!A1" display="Housing Tenure by Household Type"/>
    <hyperlink ref="D61" r:id="rId52"/>
    <hyperlink ref="B62" location="'LGFEM-05'!A1" display="Female-Headed Households by Poverty Status"/>
    <hyperlink ref="D62" r:id="rId53"/>
    <hyperlink ref="B63" location="'SEN-01'!A1" display="Senior Households by Income and Tenure"/>
    <hyperlink ref="D63" r:id="rId54"/>
    <hyperlink ref="B64" location="'SEN-02'!A1" display="Senior and Youth Population by Race"/>
    <hyperlink ref="D64" r:id="rId55"/>
    <hyperlink ref="B65" location="'SEN-03'!A1" display="Cost-Burdened Senior Households by Income Level"/>
    <hyperlink ref="D65" r:id="rId56"/>
    <hyperlink ref="B66" location="'SEN-04'!A1" display="Disability by Type - Seniors (65 and over)"/>
    <hyperlink ref="D66" r:id="rId57"/>
    <hyperlink ref="B67" location="'DISAB-01'!A1" display="Disability by Type"/>
    <hyperlink ref="D67" r:id="rId58"/>
    <hyperlink ref="B68" location="'DISAB-02'!A1" display="Population by Disability Status"/>
    <hyperlink ref="D68" r:id="rId59"/>
    <hyperlink ref="B69" location="'DISAB-03'!A1" display="Disability Employment Status"/>
    <hyperlink ref="D69" r:id="rId60"/>
    <hyperlink ref="B70" location="'DISAB-04'!A1" display="Population with Developmental Disabilities by Age"/>
    <hyperlink ref="D70" r:id="rId61"/>
    <hyperlink ref="B71" location="'DISAB-05'!A1" display="Population with Developmental Disabilities by Residence"/>
    <hyperlink ref="D71" r:id="rId62"/>
    <hyperlink ref="B72" location="'HOMELS-01'!A1" display="Homelessness by Household Type and Shelter Status"/>
    <hyperlink ref="D72" r:id="rId63"/>
    <hyperlink ref="B73" location="'HOMELS-02'!A1" display="Racial Group Share of General and Homeless Populations"/>
    <hyperlink ref="D73" r:id="rId64"/>
    <hyperlink ref="B74" location="'HOMELS-03'!A1" display="Latinx Share of General and Homeless Populations"/>
    <hyperlink ref="D74" r:id="rId65"/>
    <hyperlink ref="B75" location="'HOMELS-04'!A1" display="Characteristics for the Population Experiencing Homelessness"/>
    <hyperlink ref="D75" r:id="rId66"/>
    <hyperlink ref="B76" location="'HOMELS-05'!A1" display="Students in Local Public Schools Experiencing Homelessness"/>
    <hyperlink ref="D76" r:id="rId67"/>
    <hyperlink ref="B77" location="'ELI-01'!A1" display="Households by Household Income Level"/>
    <hyperlink ref="D77" r:id="rId68"/>
    <hyperlink ref="B78" location="'ELI-02'!A1" display="Household Income Distribution by Race"/>
    <hyperlink ref="D78" r:id="rId69"/>
    <hyperlink ref="B79" location="'ELI-03'!A1" display="Poverty Status by Race"/>
    <hyperlink ref="D79" r:id="rId70"/>
    <hyperlink ref="B80" location="'AFFH-01'!A1" display="Mortgage Applications and Acceptance by Race"/>
    <hyperlink ref="B81" location="'AFFH-02'!A1" display="Population Living in High Resource Areas by Race"/>
    <hyperlink ref="B82" location="'AFFH-03'!A1" display="Population with Limited English Proficiency"/>
    <hyperlink ref="B83" location="'HHPROJ-01'!A1" display="Proposed Regional Housing Needs Allocation"/>
    <hyperlink ref="D83" r:id="rId71"/>
  </hyperlinks>
  <pageMargins left="0.7" right="0.7" top="0.75" bottom="0.75" header="0.3" footer="0.3"/>
  <drawing r:id="rId72"/>
</worksheet>
</file>

<file path=xl/worksheets/sheet1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61</v>
      </c>
    </row>
    <row r="2" spans="1:7">
      <c r="A2" s="7" t="s">
        <v>54</v>
      </c>
    </row>
    <row r="4" spans="1:7">
      <c r="A4" s="8" t="s">
        <v>21</v>
      </c>
      <c r="B4" s="8" t="s">
        <v>62</v>
      </c>
      <c r="C4" s="8" t="s">
        <v>63</v>
      </c>
      <c r="D4" s="8" t="s">
        <v>64</v>
      </c>
      <c r="E4" s="8" t="s">
        <v>65</v>
      </c>
      <c r="F4" s="8" t="s">
        <v>66</v>
      </c>
      <c r="G4" s="8" t="s">
        <v>67</v>
      </c>
    </row>
    <row r="5" spans="1:7">
      <c r="A5" s="9" t="s">
        <v>22</v>
      </c>
      <c r="B5" s="10">
        <v>47</v>
      </c>
      <c r="C5" s="10">
        <v>1113</v>
      </c>
      <c r="D5" s="10">
        <v>8974</v>
      </c>
      <c r="E5" s="10">
        <v>783</v>
      </c>
      <c r="F5" s="10">
        <v>2410</v>
      </c>
      <c r="G5" s="10">
        <v>17</v>
      </c>
    </row>
    <row r="6" spans="1:7">
      <c r="A6" s="9" t="s">
        <v>23</v>
      </c>
      <c r="B6" s="10">
        <v>11867</v>
      </c>
      <c r="C6" s="10">
        <v>80420</v>
      </c>
      <c r="D6" s="10">
        <v>728062</v>
      </c>
      <c r="E6" s="10">
        <v>65305</v>
      </c>
      <c r="F6" s="10">
        <v>79887</v>
      </c>
      <c r="G6" s="10">
        <v>1312</v>
      </c>
    </row>
    <row r="7" spans="1:7">
      <c r="A7" s="9" t="s">
        <v>24</v>
      </c>
      <c r="B7" s="10">
        <v>70204</v>
      </c>
      <c r="C7" s="10">
        <v>397576</v>
      </c>
      <c r="D7" s="10">
        <v>2673978</v>
      </c>
      <c r="E7" s="10">
        <v>304141</v>
      </c>
      <c r="F7" s="10">
        <v>412267</v>
      </c>
      <c r="G7" s="10">
        <v>5871</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68</v>
      </c>
    </row>
    <row r="2" spans="1:7">
      <c r="A2" s="7" t="s">
        <v>54</v>
      </c>
    </row>
    <row r="4" spans="1:7">
      <c r="A4" s="8" t="s">
        <v>21</v>
      </c>
      <c r="B4" s="8" t="s">
        <v>62</v>
      </c>
      <c r="C4" s="8" t="s">
        <v>63</v>
      </c>
      <c r="D4" s="8" t="s">
        <v>64</v>
      </c>
      <c r="E4" s="8" t="s">
        <v>65</v>
      </c>
      <c r="F4" s="8" t="s">
        <v>66</v>
      </c>
      <c r="G4" s="8" t="s">
        <v>67</v>
      </c>
    </row>
    <row r="5" spans="1:7">
      <c r="A5" s="9" t="s">
        <v>22</v>
      </c>
      <c r="B5" s="10">
        <v>83</v>
      </c>
      <c r="C5" s="10">
        <v>1187</v>
      </c>
      <c r="D5" s="10">
        <v>3964</v>
      </c>
      <c r="E5" s="10">
        <v>686</v>
      </c>
      <c r="F5" s="10">
        <v>1756</v>
      </c>
      <c r="G5" s="10">
        <v>9</v>
      </c>
    </row>
    <row r="6" spans="1:7">
      <c r="A6" s="9" t="s">
        <v>23</v>
      </c>
      <c r="B6" s="10">
        <v>14078</v>
      </c>
      <c r="C6" s="10">
        <v>89646</v>
      </c>
      <c r="D6" s="10">
        <v>838541</v>
      </c>
      <c r="E6" s="10">
        <v>77200</v>
      </c>
      <c r="F6" s="10">
        <v>88461</v>
      </c>
      <c r="G6" s="10">
        <v>1549</v>
      </c>
    </row>
    <row r="7" spans="1:7">
      <c r="A7" s="9" t="s">
        <v>24</v>
      </c>
      <c r="B7" s="10">
        <v>74889</v>
      </c>
      <c r="C7" s="10">
        <v>409326</v>
      </c>
      <c r="D7" s="10">
        <v>2807726</v>
      </c>
      <c r="E7" s="10">
        <v>310343</v>
      </c>
      <c r="F7" s="10">
        <v>423131</v>
      </c>
      <c r="G7" s="10">
        <v>5889</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69</v>
      </c>
    </row>
    <row r="2" spans="1:3">
      <c r="A2" s="7" t="s">
        <v>78</v>
      </c>
    </row>
    <row r="4" spans="1:3">
      <c r="A4" s="8" t="s">
        <v>70</v>
      </c>
      <c r="B4" s="8" t="s">
        <v>71</v>
      </c>
      <c r="C4" s="8" t="s">
        <v>72</v>
      </c>
    </row>
    <row r="5" spans="1:3">
      <c r="A5" s="9" t="s">
        <v>73</v>
      </c>
      <c r="B5" s="10">
        <v>1027</v>
      </c>
      <c r="C5" s="10">
        <v>1112</v>
      </c>
    </row>
    <row r="6" spans="1:3">
      <c r="A6" s="9" t="s">
        <v>74</v>
      </c>
      <c r="B6" s="10">
        <v>1119</v>
      </c>
      <c r="C6" s="10">
        <v>1273</v>
      </c>
    </row>
    <row r="7" spans="1:3">
      <c r="A7" s="9" t="s">
        <v>75</v>
      </c>
      <c r="B7" s="10">
        <v>1347</v>
      </c>
      <c r="C7" s="10">
        <v>1696</v>
      </c>
    </row>
    <row r="8" spans="1:3">
      <c r="A8" s="9" t="s">
        <v>76</v>
      </c>
      <c r="B8" s="10">
        <v>948</v>
      </c>
      <c r="C8" s="10">
        <v>1186</v>
      </c>
    </row>
    <row r="9" spans="1:3">
      <c r="A9" s="9" t="s">
        <v>77</v>
      </c>
      <c r="B9" s="10">
        <v>8894</v>
      </c>
      <c r="C9" s="10">
        <v>2409</v>
      </c>
    </row>
    <row r="10" spans="1:3">
      <c r="A10" s="9" t="s">
        <v>1</v>
      </c>
      <c r="B10" s="10">
        <f>SUBTOTAL(109,[Place of Residence])</f>
        <v>0</v>
      </c>
      <c r="C10" s="10">
        <f>SUBTOTAL(109,[Place of Work])</f>
        <v>0</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79</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20</v>
      </c>
      <c r="C5" s="10">
        <v>1670</v>
      </c>
      <c r="D5" s="10">
        <v>233</v>
      </c>
      <c r="E5" s="10">
        <v>483</v>
      </c>
      <c r="F5" s="10">
        <v>103</v>
      </c>
      <c r="G5" s="10">
        <v>2880</v>
      </c>
      <c r="H5" s="10">
        <v>141</v>
      </c>
      <c r="I5" s="10">
        <v>211</v>
      </c>
      <c r="J5" s="10">
        <v>751</v>
      </c>
      <c r="K5" s="10">
        <v>538</v>
      </c>
      <c r="L5" s="10">
        <v>50</v>
      </c>
    </row>
    <row r="6" spans="1:12">
      <c r="A6" s="9">
        <v>2003</v>
      </c>
      <c r="B6" s="10">
        <v>12</v>
      </c>
      <c r="C6" s="10">
        <v>1668</v>
      </c>
      <c r="D6" s="10">
        <v>215</v>
      </c>
      <c r="E6" s="10">
        <v>500</v>
      </c>
      <c r="F6" s="10">
        <v>96</v>
      </c>
      <c r="G6" s="10">
        <v>3091</v>
      </c>
      <c r="H6" s="10">
        <v>111</v>
      </c>
      <c r="I6" s="10">
        <v>193</v>
      </c>
      <c r="J6" s="10">
        <v>678</v>
      </c>
      <c r="K6" s="10">
        <v>471</v>
      </c>
      <c r="L6" s="10">
        <v>42</v>
      </c>
    </row>
    <row r="7" spans="1:12">
      <c r="A7" s="9">
        <v>2004</v>
      </c>
      <c r="B7" s="10">
        <v>12</v>
      </c>
      <c r="C7" s="10">
        <v>1660</v>
      </c>
      <c r="D7" s="10">
        <v>237</v>
      </c>
      <c r="E7" s="10">
        <v>556</v>
      </c>
      <c r="F7" s="10">
        <v>101</v>
      </c>
      <c r="G7" s="10">
        <v>3162</v>
      </c>
      <c r="H7" s="10">
        <v>102</v>
      </c>
      <c r="I7" s="10">
        <v>230</v>
      </c>
      <c r="J7" s="10">
        <v>693</v>
      </c>
      <c r="K7" s="10">
        <v>455</v>
      </c>
      <c r="L7" s="10">
        <v>49</v>
      </c>
    </row>
    <row r="8" spans="1:12">
      <c r="A8" s="9">
        <v>2005</v>
      </c>
      <c r="B8" s="10">
        <v>7</v>
      </c>
      <c r="C8" s="10">
        <v>1680</v>
      </c>
      <c r="D8" s="10">
        <v>188</v>
      </c>
      <c r="E8" s="10">
        <v>529</v>
      </c>
      <c r="F8" s="10">
        <v>93</v>
      </c>
      <c r="G8" s="10">
        <v>3209</v>
      </c>
      <c r="H8" s="10">
        <v>79</v>
      </c>
      <c r="I8" s="10">
        <v>230</v>
      </c>
      <c r="J8" s="10">
        <v>718</v>
      </c>
      <c r="K8" s="10">
        <v>414</v>
      </c>
      <c r="L8" s="10">
        <v>51</v>
      </c>
    </row>
    <row r="9" spans="1:12">
      <c r="A9" s="9">
        <v>2006</v>
      </c>
      <c r="B9" s="10">
        <v>5</v>
      </c>
      <c r="C9" s="10">
        <v>1673</v>
      </c>
      <c r="D9" s="10">
        <v>165</v>
      </c>
      <c r="E9" s="10">
        <v>455</v>
      </c>
      <c r="F9" s="10">
        <v>96</v>
      </c>
      <c r="G9" s="10">
        <v>3366</v>
      </c>
      <c r="H9" s="10">
        <v>103</v>
      </c>
      <c r="I9" s="10">
        <v>242</v>
      </c>
      <c r="J9" s="10">
        <v>705</v>
      </c>
      <c r="K9" s="10">
        <v>395</v>
      </c>
      <c r="L9" s="10">
        <v>54</v>
      </c>
    </row>
    <row r="10" spans="1:12">
      <c r="A10" s="9">
        <v>2007</v>
      </c>
      <c r="B10" s="10">
        <v>3</v>
      </c>
      <c r="C10" s="10">
        <v>1403</v>
      </c>
      <c r="D10" s="10">
        <v>217</v>
      </c>
      <c r="E10" s="10">
        <v>479</v>
      </c>
      <c r="F10" s="10">
        <v>95</v>
      </c>
      <c r="G10" s="10">
        <v>3618</v>
      </c>
      <c r="H10" s="10">
        <v>89</v>
      </c>
      <c r="I10" s="10">
        <v>242</v>
      </c>
      <c r="J10" s="10">
        <v>776</v>
      </c>
      <c r="K10" s="10">
        <v>422</v>
      </c>
      <c r="L10" s="10">
        <v>29</v>
      </c>
    </row>
    <row r="11" spans="1:12">
      <c r="A11" s="9">
        <v>2008</v>
      </c>
      <c r="B11" s="10">
        <v>9</v>
      </c>
      <c r="C11" s="10">
        <v>1605</v>
      </c>
      <c r="D11" s="10">
        <v>278</v>
      </c>
      <c r="E11" s="10">
        <v>436</v>
      </c>
      <c r="F11" s="10">
        <v>109</v>
      </c>
      <c r="G11" s="10">
        <v>3397</v>
      </c>
      <c r="H11" s="10">
        <v>67</v>
      </c>
      <c r="I11" s="10">
        <v>207</v>
      </c>
      <c r="J11" s="10">
        <v>929</v>
      </c>
      <c r="K11" s="10">
        <v>389</v>
      </c>
      <c r="L11" s="10">
        <v>26</v>
      </c>
    </row>
    <row r="12" spans="1:12">
      <c r="A12" s="9">
        <v>2009</v>
      </c>
      <c r="B12" s="10">
        <v>19</v>
      </c>
      <c r="C12" s="10">
        <v>1588</v>
      </c>
      <c r="D12" s="10">
        <v>202</v>
      </c>
      <c r="E12" s="10">
        <v>435</v>
      </c>
      <c r="F12" s="10">
        <v>84</v>
      </c>
      <c r="G12" s="10">
        <v>3891</v>
      </c>
      <c r="H12" s="10">
        <v>42</v>
      </c>
      <c r="I12" s="10">
        <v>243</v>
      </c>
      <c r="J12" s="10">
        <v>720</v>
      </c>
      <c r="K12" s="10">
        <v>364</v>
      </c>
      <c r="L12" s="10">
        <v>19</v>
      </c>
    </row>
    <row r="13" spans="1:12">
      <c r="A13" s="9">
        <v>2010</v>
      </c>
      <c r="B13" s="10">
        <v>14</v>
      </c>
      <c r="C13" s="10">
        <v>1441</v>
      </c>
      <c r="D13" s="10">
        <v>198</v>
      </c>
      <c r="E13" s="10">
        <v>492</v>
      </c>
      <c r="F13" s="10">
        <v>82</v>
      </c>
      <c r="G13" s="10">
        <v>3917</v>
      </c>
      <c r="H13" s="10">
        <v>50</v>
      </c>
      <c r="I13" s="10">
        <v>269</v>
      </c>
      <c r="J13" s="10">
        <v>728</v>
      </c>
      <c r="K13" s="10">
        <v>354</v>
      </c>
      <c r="L13" s="10">
        <v>23</v>
      </c>
    </row>
    <row r="14" spans="1:12">
      <c r="A14" s="9">
        <v>2011</v>
      </c>
      <c r="B14" s="10">
        <v>16</v>
      </c>
      <c r="C14" s="10">
        <v>1464</v>
      </c>
      <c r="D14" s="10">
        <v>184</v>
      </c>
      <c r="E14" s="10">
        <v>496</v>
      </c>
      <c r="F14" s="10">
        <v>100</v>
      </c>
      <c r="G14" s="10">
        <v>4058</v>
      </c>
      <c r="H14" s="10">
        <v>24</v>
      </c>
      <c r="I14" s="10">
        <v>234</v>
      </c>
      <c r="J14" s="10">
        <v>701</v>
      </c>
      <c r="K14" s="10">
        <v>303</v>
      </c>
      <c r="L14" s="10">
        <v>29</v>
      </c>
    </row>
    <row r="15" spans="1:12">
      <c r="A15" s="9">
        <v>2012</v>
      </c>
      <c r="B15" s="10">
        <v>10</v>
      </c>
      <c r="C15" s="10">
        <v>1397</v>
      </c>
      <c r="D15" s="10">
        <v>178</v>
      </c>
      <c r="E15" s="10">
        <v>497</v>
      </c>
      <c r="F15" s="10">
        <v>68</v>
      </c>
      <c r="G15" s="10">
        <v>3490</v>
      </c>
      <c r="H15" s="10">
        <v>26</v>
      </c>
      <c r="I15" s="10">
        <v>174</v>
      </c>
      <c r="J15" s="10">
        <v>1013</v>
      </c>
      <c r="K15" s="10">
        <v>271</v>
      </c>
      <c r="L15" s="10">
        <v>26</v>
      </c>
    </row>
    <row r="16" spans="1:12">
      <c r="A16" s="9">
        <v>2013</v>
      </c>
      <c r="B16" s="10">
        <v>9</v>
      </c>
      <c r="C16" s="10">
        <v>1254</v>
      </c>
      <c r="D16" s="10">
        <v>164</v>
      </c>
      <c r="E16" s="10">
        <v>481</v>
      </c>
      <c r="F16" s="10">
        <v>85</v>
      </c>
      <c r="G16" s="10">
        <v>3563</v>
      </c>
      <c r="H16" s="10">
        <v>45</v>
      </c>
      <c r="I16" s="10">
        <v>312</v>
      </c>
      <c r="J16" s="10">
        <v>1158</v>
      </c>
      <c r="K16" s="10">
        <v>322</v>
      </c>
      <c r="L16" s="10">
        <v>27</v>
      </c>
    </row>
    <row r="17" spans="1:12">
      <c r="A17" s="9">
        <v>2014</v>
      </c>
      <c r="B17" s="10">
        <v>18</v>
      </c>
      <c r="C17" s="10">
        <v>1395</v>
      </c>
      <c r="D17" s="10">
        <v>217</v>
      </c>
      <c r="E17" s="10">
        <v>489</v>
      </c>
      <c r="F17" s="10">
        <v>76</v>
      </c>
      <c r="G17" s="10">
        <v>3634</v>
      </c>
      <c r="H17" s="10">
        <v>51</v>
      </c>
      <c r="I17" s="10">
        <v>349</v>
      </c>
      <c r="J17" s="10">
        <v>1221</v>
      </c>
      <c r="K17" s="10">
        <v>318</v>
      </c>
      <c r="L17" s="10">
        <v>18</v>
      </c>
    </row>
    <row r="18" spans="1:12">
      <c r="A18" s="9">
        <v>2015</v>
      </c>
      <c r="B18" s="10">
        <v>14</v>
      </c>
      <c r="C18" s="10">
        <v>1365</v>
      </c>
      <c r="D18" s="10">
        <v>167</v>
      </c>
      <c r="E18" s="10">
        <v>473</v>
      </c>
      <c r="F18" s="10">
        <v>72</v>
      </c>
      <c r="G18" s="10">
        <v>3602</v>
      </c>
      <c r="H18" s="10">
        <v>43</v>
      </c>
      <c r="I18" s="10">
        <v>375</v>
      </c>
      <c r="J18" s="10">
        <v>1054</v>
      </c>
      <c r="K18" s="10">
        <v>323</v>
      </c>
      <c r="L18" s="10">
        <v>41</v>
      </c>
    </row>
    <row r="19" spans="1:12">
      <c r="A19" s="9">
        <v>2016</v>
      </c>
      <c r="B19" s="10">
        <v>18</v>
      </c>
      <c r="C19" s="10">
        <v>1290</v>
      </c>
      <c r="D19" s="10">
        <v>197</v>
      </c>
      <c r="E19" s="10">
        <v>479</v>
      </c>
      <c r="F19" s="10">
        <v>70</v>
      </c>
      <c r="G19" s="10">
        <v>3123</v>
      </c>
      <c r="H19" s="10">
        <v>31</v>
      </c>
      <c r="I19" s="10">
        <v>108</v>
      </c>
      <c r="J19" s="10">
        <v>915</v>
      </c>
      <c r="K19" s="10">
        <v>308</v>
      </c>
      <c r="L19" s="10">
        <v>72</v>
      </c>
    </row>
    <row r="20" spans="1:12">
      <c r="A20" s="9">
        <v>2017</v>
      </c>
      <c r="B20" s="10">
        <v>18</v>
      </c>
      <c r="C20" s="10">
        <v>1164</v>
      </c>
      <c r="D20" s="10">
        <v>204</v>
      </c>
      <c r="E20" s="10">
        <v>459</v>
      </c>
      <c r="F20" s="10">
        <v>78</v>
      </c>
      <c r="G20" s="10">
        <v>3179</v>
      </c>
      <c r="H20" s="10">
        <v>40</v>
      </c>
      <c r="I20" s="10">
        <v>91</v>
      </c>
      <c r="J20" s="10">
        <v>1101</v>
      </c>
      <c r="K20" s="10">
        <v>291</v>
      </c>
      <c r="L20" s="10">
        <v>46</v>
      </c>
    </row>
    <row r="21" spans="1:12">
      <c r="A21" s="9">
        <v>2018</v>
      </c>
      <c r="B21" s="10">
        <v>50</v>
      </c>
      <c r="C21" s="10">
        <v>1166</v>
      </c>
      <c r="D21" s="10">
        <v>274</v>
      </c>
      <c r="E21" s="10">
        <v>436</v>
      </c>
      <c r="F21" s="10">
        <v>72</v>
      </c>
      <c r="G21" s="10">
        <v>4064</v>
      </c>
      <c r="H21" s="10">
        <v>55</v>
      </c>
      <c r="I21" s="10">
        <v>118</v>
      </c>
      <c r="J21" s="10">
        <v>1122</v>
      </c>
      <c r="K21" s="10">
        <v>241</v>
      </c>
      <c r="L21" s="10">
        <v>36</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dimension ref="A1:L21"/>
  <sheetViews>
    <sheetView workbookViewId="0"/>
  </sheetViews>
  <sheetFormatPr defaultRowHeight="15"/>
  <cols>
    <col min="1" max="1" width="22.28515625" customWidth="1"/>
    <col min="2" max="12" width="11.7109375" customWidth="1"/>
  </cols>
  <sheetData>
    <row r="1" spans="1:12">
      <c r="A1" s="6" t="s">
        <v>88</v>
      </c>
    </row>
    <row r="2" spans="1:12">
      <c r="A2" s="7" t="s">
        <v>87</v>
      </c>
    </row>
    <row r="4" spans="1:12">
      <c r="A4" s="8" t="s">
        <v>80</v>
      </c>
      <c r="B4" s="8" t="s">
        <v>46</v>
      </c>
      <c r="C4" s="8" t="s">
        <v>81</v>
      </c>
      <c r="D4" s="8" t="s">
        <v>47</v>
      </c>
      <c r="E4" s="8" t="s">
        <v>82</v>
      </c>
      <c r="F4" s="8" t="s">
        <v>83</v>
      </c>
      <c r="G4" s="8" t="s">
        <v>49</v>
      </c>
      <c r="H4" s="8" t="s">
        <v>50</v>
      </c>
      <c r="I4" s="8" t="s">
        <v>84</v>
      </c>
      <c r="J4" s="8" t="s">
        <v>85</v>
      </c>
      <c r="K4" s="8" t="s">
        <v>52</v>
      </c>
      <c r="L4" s="8" t="s">
        <v>86</v>
      </c>
    </row>
    <row r="5" spans="1:12">
      <c r="A5" s="9">
        <v>2002</v>
      </c>
      <c r="B5" s="10">
        <v>80</v>
      </c>
      <c r="C5" s="10">
        <v>1251</v>
      </c>
      <c r="D5" s="10">
        <v>450</v>
      </c>
      <c r="E5" s="10">
        <v>600</v>
      </c>
      <c r="F5" s="10">
        <v>220</v>
      </c>
      <c r="G5" s="10">
        <v>1850</v>
      </c>
      <c r="H5" s="10">
        <v>531</v>
      </c>
      <c r="I5" s="10">
        <v>3145</v>
      </c>
      <c r="J5" s="10">
        <v>2479</v>
      </c>
      <c r="K5" s="10">
        <v>974</v>
      </c>
      <c r="L5" s="10">
        <v>251</v>
      </c>
    </row>
    <row r="6" spans="1:12">
      <c r="A6" s="9">
        <v>2003</v>
      </c>
      <c r="B6" s="10">
        <v>71</v>
      </c>
      <c r="C6" s="10">
        <v>1273</v>
      </c>
      <c r="D6" s="10">
        <v>409</v>
      </c>
      <c r="E6" s="10">
        <v>573</v>
      </c>
      <c r="F6" s="10">
        <v>224</v>
      </c>
      <c r="G6" s="10">
        <v>1804</v>
      </c>
      <c r="H6" s="10">
        <v>484</v>
      </c>
      <c r="I6" s="10">
        <v>2785</v>
      </c>
      <c r="J6" s="10">
        <v>2458</v>
      </c>
      <c r="K6" s="10">
        <v>886</v>
      </c>
      <c r="L6" s="10">
        <v>202</v>
      </c>
    </row>
    <row r="7" spans="1:12">
      <c r="A7" s="9">
        <v>2004</v>
      </c>
      <c r="B7" s="10">
        <v>103</v>
      </c>
      <c r="C7" s="10">
        <v>1282</v>
      </c>
      <c r="D7" s="10">
        <v>435</v>
      </c>
      <c r="E7" s="10">
        <v>668</v>
      </c>
      <c r="F7" s="10">
        <v>186</v>
      </c>
      <c r="G7" s="10">
        <v>1810</v>
      </c>
      <c r="H7" s="10">
        <v>524</v>
      </c>
      <c r="I7" s="10">
        <v>2924</v>
      </c>
      <c r="J7" s="10">
        <v>2491</v>
      </c>
      <c r="K7" s="10">
        <v>873</v>
      </c>
      <c r="L7" s="10">
        <v>253</v>
      </c>
    </row>
    <row r="8" spans="1:12">
      <c r="A8" s="9">
        <v>2005</v>
      </c>
      <c r="B8" s="10">
        <v>104</v>
      </c>
      <c r="C8" s="10">
        <v>1281</v>
      </c>
      <c r="D8" s="10">
        <v>440</v>
      </c>
      <c r="E8" s="10">
        <v>663</v>
      </c>
      <c r="F8" s="10">
        <v>240</v>
      </c>
      <c r="G8" s="10">
        <v>1968</v>
      </c>
      <c r="H8" s="10">
        <v>581</v>
      </c>
      <c r="I8" s="10">
        <v>3097</v>
      </c>
      <c r="J8" s="10">
        <v>2426</v>
      </c>
      <c r="K8" s="10">
        <v>888</v>
      </c>
      <c r="L8" s="10">
        <v>236</v>
      </c>
    </row>
    <row r="9" spans="1:12">
      <c r="A9" s="9">
        <v>2006</v>
      </c>
      <c r="B9" s="10">
        <v>89</v>
      </c>
      <c r="C9" s="10">
        <v>1431</v>
      </c>
      <c r="D9" s="10">
        <v>396</v>
      </c>
      <c r="E9" s="10">
        <v>679</v>
      </c>
      <c r="F9" s="10">
        <v>202</v>
      </c>
      <c r="G9" s="10">
        <v>1919</v>
      </c>
      <c r="H9" s="10">
        <v>649</v>
      </c>
      <c r="I9" s="10">
        <v>3145</v>
      </c>
      <c r="J9" s="10">
        <v>2522</v>
      </c>
      <c r="K9" s="10">
        <v>874</v>
      </c>
      <c r="L9" s="10">
        <v>273</v>
      </c>
    </row>
    <row r="10" spans="1:12">
      <c r="A10" s="9">
        <v>2007</v>
      </c>
      <c r="B10" s="10">
        <v>148</v>
      </c>
      <c r="C10" s="10">
        <v>1441</v>
      </c>
      <c r="D10" s="10">
        <v>529</v>
      </c>
      <c r="E10" s="10">
        <v>624</v>
      </c>
      <c r="F10" s="10">
        <v>259</v>
      </c>
      <c r="G10" s="10">
        <v>2172</v>
      </c>
      <c r="H10" s="10">
        <v>700</v>
      </c>
      <c r="I10" s="10">
        <v>3160</v>
      </c>
      <c r="J10" s="10">
        <v>2750</v>
      </c>
      <c r="K10" s="10">
        <v>1006</v>
      </c>
      <c r="L10" s="10">
        <v>235</v>
      </c>
    </row>
    <row r="11" spans="1:12">
      <c r="A11" s="9">
        <v>2008</v>
      </c>
      <c r="B11" s="10">
        <v>107</v>
      </c>
      <c r="C11" s="10">
        <v>1425</v>
      </c>
      <c r="D11" s="10">
        <v>426</v>
      </c>
      <c r="E11" s="10">
        <v>597</v>
      </c>
      <c r="F11" s="10">
        <v>202</v>
      </c>
      <c r="G11" s="10">
        <v>2149</v>
      </c>
      <c r="H11" s="10">
        <v>663</v>
      </c>
      <c r="I11" s="10">
        <v>2709</v>
      </c>
      <c r="J11" s="10">
        <v>2589</v>
      </c>
      <c r="K11" s="10">
        <v>902</v>
      </c>
      <c r="L11" s="10">
        <v>226</v>
      </c>
    </row>
    <row r="12" spans="1:12">
      <c r="A12" s="9">
        <v>2009</v>
      </c>
      <c r="B12" s="10">
        <v>95</v>
      </c>
      <c r="C12" s="10">
        <v>1367</v>
      </c>
      <c r="D12" s="10">
        <v>336</v>
      </c>
      <c r="E12" s="10">
        <v>597</v>
      </c>
      <c r="F12" s="10">
        <v>195</v>
      </c>
      <c r="G12" s="10">
        <v>2097</v>
      </c>
      <c r="H12" s="10">
        <v>719</v>
      </c>
      <c r="I12" s="10">
        <v>2995</v>
      </c>
      <c r="J12" s="10">
        <v>2653</v>
      </c>
      <c r="K12" s="10">
        <v>810</v>
      </c>
      <c r="L12" s="10">
        <v>212</v>
      </c>
    </row>
    <row r="13" spans="1:12">
      <c r="A13" s="9">
        <v>2010</v>
      </c>
      <c r="B13" s="10">
        <v>110</v>
      </c>
      <c r="C13" s="10">
        <v>1387</v>
      </c>
      <c r="D13" s="10">
        <v>323</v>
      </c>
      <c r="E13" s="10">
        <v>588</v>
      </c>
      <c r="F13" s="10">
        <v>221</v>
      </c>
      <c r="G13" s="10">
        <v>2181</v>
      </c>
      <c r="H13" s="10">
        <v>613</v>
      </c>
      <c r="I13" s="10">
        <v>2962</v>
      </c>
      <c r="J13" s="10">
        <v>2550</v>
      </c>
      <c r="K13" s="10">
        <v>813</v>
      </c>
      <c r="L13" s="10">
        <v>178</v>
      </c>
    </row>
    <row r="14" spans="1:12">
      <c r="A14" s="9">
        <v>2011</v>
      </c>
      <c r="B14" s="10">
        <v>106</v>
      </c>
      <c r="C14" s="10">
        <v>1420</v>
      </c>
      <c r="D14" s="10">
        <v>309</v>
      </c>
      <c r="E14" s="10">
        <v>578</v>
      </c>
      <c r="F14" s="10">
        <v>236</v>
      </c>
      <c r="G14" s="10">
        <v>2250</v>
      </c>
      <c r="H14" s="10">
        <v>629</v>
      </c>
      <c r="I14" s="10">
        <v>3018</v>
      </c>
      <c r="J14" s="10">
        <v>2875</v>
      </c>
      <c r="K14" s="10">
        <v>776</v>
      </c>
      <c r="L14" s="10">
        <v>179</v>
      </c>
    </row>
    <row r="15" spans="1:12">
      <c r="A15" s="9">
        <v>2012</v>
      </c>
      <c r="B15" s="10">
        <v>116</v>
      </c>
      <c r="C15" s="10">
        <v>1304</v>
      </c>
      <c r="D15" s="10">
        <v>323</v>
      </c>
      <c r="E15" s="10">
        <v>600</v>
      </c>
      <c r="F15" s="10">
        <v>247</v>
      </c>
      <c r="G15" s="10">
        <v>2218</v>
      </c>
      <c r="H15" s="10">
        <v>697</v>
      </c>
      <c r="I15" s="10">
        <v>2989</v>
      </c>
      <c r="J15" s="10">
        <v>3111</v>
      </c>
      <c r="K15" s="10">
        <v>739</v>
      </c>
      <c r="L15" s="10">
        <v>171</v>
      </c>
    </row>
    <row r="16" spans="1:12">
      <c r="A16" s="9">
        <v>2013</v>
      </c>
      <c r="B16" s="10">
        <v>126</v>
      </c>
      <c r="C16" s="10">
        <v>1199</v>
      </c>
      <c r="D16" s="10">
        <v>346</v>
      </c>
      <c r="E16" s="10">
        <v>644</v>
      </c>
      <c r="F16" s="10">
        <v>197</v>
      </c>
      <c r="G16" s="10">
        <v>2404</v>
      </c>
      <c r="H16" s="10">
        <v>830</v>
      </c>
      <c r="I16" s="10">
        <v>2951</v>
      </c>
      <c r="J16" s="10">
        <v>3194</v>
      </c>
      <c r="K16" s="10">
        <v>812</v>
      </c>
      <c r="L16" s="10">
        <v>193</v>
      </c>
    </row>
    <row r="17" spans="1:12">
      <c r="A17" s="9">
        <v>2014</v>
      </c>
      <c r="B17" s="10">
        <v>128</v>
      </c>
      <c r="C17" s="10">
        <v>1284</v>
      </c>
      <c r="D17" s="10">
        <v>392</v>
      </c>
      <c r="E17" s="10">
        <v>671</v>
      </c>
      <c r="F17" s="10">
        <v>252</v>
      </c>
      <c r="G17" s="10">
        <v>2390</v>
      </c>
      <c r="H17" s="10">
        <v>964</v>
      </c>
      <c r="I17" s="10">
        <v>2954</v>
      </c>
      <c r="J17" s="10">
        <v>3123</v>
      </c>
      <c r="K17" s="10">
        <v>846</v>
      </c>
      <c r="L17" s="10">
        <v>188</v>
      </c>
    </row>
    <row r="18" spans="1:12">
      <c r="A18" s="9">
        <v>2015</v>
      </c>
      <c r="B18" s="10">
        <v>134</v>
      </c>
      <c r="C18" s="10">
        <v>1306</v>
      </c>
      <c r="D18" s="10">
        <v>426</v>
      </c>
      <c r="E18" s="10">
        <v>601</v>
      </c>
      <c r="F18" s="10">
        <v>242</v>
      </c>
      <c r="G18" s="10">
        <v>2375</v>
      </c>
      <c r="H18" s="10">
        <v>976</v>
      </c>
      <c r="I18" s="10">
        <v>2854</v>
      </c>
      <c r="J18" s="10">
        <v>3110</v>
      </c>
      <c r="K18" s="10">
        <v>765</v>
      </c>
      <c r="L18" s="10">
        <v>190</v>
      </c>
    </row>
    <row r="19" spans="1:12">
      <c r="A19" s="9">
        <v>2016</v>
      </c>
      <c r="B19" s="10">
        <v>118</v>
      </c>
      <c r="C19" s="10">
        <v>1376</v>
      </c>
      <c r="D19" s="10">
        <v>423</v>
      </c>
      <c r="E19" s="10">
        <v>646</v>
      </c>
      <c r="F19" s="10">
        <v>203</v>
      </c>
      <c r="G19" s="10">
        <v>2433</v>
      </c>
      <c r="H19" s="10">
        <v>1022</v>
      </c>
      <c r="I19" s="10">
        <v>2866</v>
      </c>
      <c r="J19" s="10">
        <v>3396</v>
      </c>
      <c r="K19" s="10">
        <v>791</v>
      </c>
      <c r="L19" s="10">
        <v>190</v>
      </c>
    </row>
    <row r="20" spans="1:12">
      <c r="A20" s="9">
        <v>2017</v>
      </c>
      <c r="B20" s="10">
        <v>103</v>
      </c>
      <c r="C20" s="10">
        <v>1316</v>
      </c>
      <c r="D20" s="10">
        <v>413</v>
      </c>
      <c r="E20" s="10">
        <v>642</v>
      </c>
      <c r="F20" s="10">
        <v>190</v>
      </c>
      <c r="G20" s="10">
        <v>2525</v>
      </c>
      <c r="H20" s="10">
        <v>1165</v>
      </c>
      <c r="I20" s="10">
        <v>2849</v>
      </c>
      <c r="J20" s="10">
        <v>3278</v>
      </c>
      <c r="K20" s="10">
        <v>745</v>
      </c>
      <c r="L20" s="10">
        <v>224</v>
      </c>
    </row>
    <row r="21" spans="1:12">
      <c r="A21" s="9">
        <v>2018</v>
      </c>
      <c r="B21" s="10">
        <v>87</v>
      </c>
      <c r="C21" s="10">
        <v>1386</v>
      </c>
      <c r="D21" s="10">
        <v>425</v>
      </c>
      <c r="E21" s="10">
        <v>667</v>
      </c>
      <c r="F21" s="10">
        <v>223</v>
      </c>
      <c r="G21" s="10">
        <v>2654</v>
      </c>
      <c r="H21" s="10">
        <v>1262</v>
      </c>
      <c r="I21" s="10">
        <v>2854</v>
      </c>
      <c r="J21" s="10">
        <v>3436</v>
      </c>
      <c r="K21" s="10">
        <v>753</v>
      </c>
      <c r="L21" s="10">
        <v>217</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89</v>
      </c>
    </row>
    <row r="2" spans="1:4">
      <c r="A2" s="7" t="s">
        <v>90</v>
      </c>
    </row>
    <row r="4" spans="1:4">
      <c r="A4" s="8" t="s">
        <v>2</v>
      </c>
      <c r="B4" s="8" t="s">
        <v>22</v>
      </c>
      <c r="C4" s="8" t="s">
        <v>23</v>
      </c>
      <c r="D4" s="8" t="s">
        <v>24</v>
      </c>
    </row>
    <row r="5" spans="1:4">
      <c r="A5" s="9">
        <v>2002</v>
      </c>
      <c r="B5" s="11">
        <v>0.6676725763862693</v>
      </c>
      <c r="C5" s="11">
        <v>1.496534575348927</v>
      </c>
      <c r="D5" s="11">
        <v>1.276039231020916</v>
      </c>
    </row>
    <row r="6" spans="1:4">
      <c r="A6" s="9">
        <v>2003</v>
      </c>
      <c r="B6" s="11">
        <v>0.6640082567085758</v>
      </c>
      <c r="C6" s="11">
        <v>1.395029758940561</v>
      </c>
      <c r="D6" s="11">
        <v>1.217682826324034</v>
      </c>
    </row>
    <row r="7" spans="1:4">
      <c r="A7" s="9">
        <v>2004</v>
      </c>
      <c r="B7" s="11">
        <v>0.6802587176602924</v>
      </c>
      <c r="C7" s="11">
        <v>1.366544363135876</v>
      </c>
      <c r="D7" s="11">
        <v>1.196688257147092</v>
      </c>
    </row>
    <row r="8" spans="1:4">
      <c r="A8" s="9">
        <v>2005</v>
      </c>
      <c r="B8" s="11">
        <v>0.6662963991483847</v>
      </c>
      <c r="C8" s="11">
        <v>1.384721608670581</v>
      </c>
      <c r="D8" s="11">
        <v>1.19956976330377</v>
      </c>
    </row>
    <row r="9" spans="1:4">
      <c r="A9" s="9">
        <v>2006</v>
      </c>
      <c r="B9" s="11">
        <v>0.6715078630897318</v>
      </c>
      <c r="C9" s="11">
        <v>1.409670181211398</v>
      </c>
      <c r="D9" s="11">
        <v>1.206796500349742</v>
      </c>
    </row>
    <row r="10" spans="1:4">
      <c r="A10" s="9">
        <v>2007</v>
      </c>
      <c r="B10" s="11">
        <v>0.6775408932181585</v>
      </c>
      <c r="C10" s="11">
        <v>1.435805169414656</v>
      </c>
      <c r="D10" s="11">
        <v>1.224940365109084</v>
      </c>
    </row>
    <row r="11" spans="1:4">
      <c r="A11" s="9">
        <v>2008</v>
      </c>
      <c r="B11" s="11">
        <v>0.6845489619695021</v>
      </c>
      <c r="C11" s="11">
        <v>1.42413135373934</v>
      </c>
      <c r="D11" s="11">
        <v>1.226976769192383</v>
      </c>
    </row>
    <row r="12" spans="1:4">
      <c r="A12" s="9">
        <v>2009</v>
      </c>
      <c r="B12" s="11">
        <v>0.6987874334006982</v>
      </c>
      <c r="C12" s="11">
        <v>1.370845626713386</v>
      </c>
      <c r="D12" s="11">
        <v>1.174240758781962</v>
      </c>
    </row>
    <row r="13" spans="1:4">
      <c r="A13" s="9">
        <v>2010</v>
      </c>
      <c r="B13" s="11">
        <v>0.7050493758151668</v>
      </c>
      <c r="C13" s="11">
        <v>1.411534845846767</v>
      </c>
      <c r="D13" s="11">
        <v>1.212326880221986</v>
      </c>
    </row>
    <row r="14" spans="1:4">
      <c r="A14" s="9">
        <v>2011</v>
      </c>
      <c r="B14" s="11">
        <v>0.7072875999256367</v>
      </c>
      <c r="C14" s="11">
        <v>1.430235766219563</v>
      </c>
      <c r="D14" s="11">
        <v>1.239101327453952</v>
      </c>
    </row>
    <row r="15" spans="1:4">
      <c r="A15" s="9">
        <v>2012</v>
      </c>
      <c r="B15" s="11">
        <v>0.6649925595238095</v>
      </c>
      <c r="C15" s="11">
        <v>1.455796849131475</v>
      </c>
      <c r="D15" s="11">
        <v>1.257913036314456</v>
      </c>
    </row>
    <row r="16" spans="1:4">
      <c r="A16" s="9">
        <v>2013</v>
      </c>
      <c r="B16" s="11">
        <v>0.6923579359895493</v>
      </c>
      <c r="C16" s="11">
        <v>1.537875543846001</v>
      </c>
      <c r="D16" s="11">
        <v>1.307381497002989</v>
      </c>
    </row>
    <row r="17" spans="1:4">
      <c r="A17" s="9">
        <v>2014</v>
      </c>
      <c r="B17" s="11">
        <v>0.7270520123260809</v>
      </c>
      <c r="C17" s="11">
        <v>1.58253723843947</v>
      </c>
      <c r="D17" s="11">
        <v>1.345419749397037</v>
      </c>
    </row>
    <row r="18" spans="1:4">
      <c r="A18" s="9">
        <v>2015</v>
      </c>
      <c r="B18" s="11">
        <v>0.7023976117175109</v>
      </c>
      <c r="C18" s="11">
        <v>1.613562755307266</v>
      </c>
      <c r="D18" s="11">
        <v>1.398581400197076</v>
      </c>
    </row>
    <row r="19" spans="1:4">
      <c r="A19" s="9">
        <v>2016</v>
      </c>
      <c r="B19" s="11">
        <v>0.6169855342977135</v>
      </c>
      <c r="C19" s="11">
        <v>1.655231582693579</v>
      </c>
      <c r="D19" s="11">
        <v>1.426328979903639</v>
      </c>
    </row>
    <row r="20" spans="1:4">
      <c r="A20" s="9">
        <v>2017</v>
      </c>
      <c r="B20" s="11">
        <v>0.6218307233407905</v>
      </c>
      <c r="C20" s="11">
        <v>1.673009921987427</v>
      </c>
      <c r="D20" s="11">
        <v>1.436357129441898</v>
      </c>
    </row>
    <row r="21" spans="1:4">
      <c r="A21" s="9">
        <v>2018</v>
      </c>
      <c r="B21" s="11">
        <v>0.7090841538175738</v>
      </c>
      <c r="C21" s="11">
        <v>1.712202437735165</v>
      </c>
      <c r="D21" s="11">
        <v>1.47278936566835</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dimension ref="A1:D21"/>
  <sheetViews>
    <sheetView workbookViewId="0"/>
  </sheetViews>
  <sheetFormatPr defaultRowHeight="15"/>
  <cols>
    <col min="1" max="1" width="22.28515625" customWidth="1"/>
    <col min="2" max="4" width="11.7109375" customWidth="1"/>
  </cols>
  <sheetData>
    <row r="1" spans="1:4">
      <c r="A1" s="6" t="s">
        <v>91</v>
      </c>
    </row>
    <row r="2" spans="1:4">
      <c r="A2" s="7" t="s">
        <v>95</v>
      </c>
    </row>
    <row r="4" spans="1:4">
      <c r="A4" s="8" t="s">
        <v>2</v>
      </c>
      <c r="B4" s="8" t="s">
        <v>92</v>
      </c>
      <c r="C4" s="8" t="s">
        <v>93</v>
      </c>
      <c r="D4" s="8" t="s">
        <v>94</v>
      </c>
    </row>
    <row r="5" spans="1:4">
      <c r="A5" s="9">
        <v>2002</v>
      </c>
      <c r="B5" s="11">
        <v>1.09598918431726</v>
      </c>
      <c r="C5" s="11">
        <v>1.116967871485944</v>
      </c>
      <c r="D5" s="11">
        <v>0.3179790026246719</v>
      </c>
    </row>
    <row r="6" spans="1:4">
      <c r="A6" s="9">
        <v>2003</v>
      </c>
      <c r="B6" s="11">
        <v>1.078947368421053</v>
      </c>
      <c r="C6" s="11">
        <v>1.164550264550265</v>
      </c>
      <c r="D6" s="11">
        <v>0.3491544692340486</v>
      </c>
    </row>
    <row r="7" spans="1:4">
      <c r="A7" s="9">
        <v>2004</v>
      </c>
      <c r="B7" s="11">
        <v>1.087290818634102</v>
      </c>
      <c r="C7" s="11">
        <v>1.240126382306477</v>
      </c>
      <c r="D7" s="11">
        <v>0.3357978222879419</v>
      </c>
    </row>
    <row r="8" spans="1:4">
      <c r="A8" s="9">
        <v>2005</v>
      </c>
      <c r="B8" s="11">
        <v>1.102240896358543</v>
      </c>
      <c r="C8" s="11">
        <v>1.1565</v>
      </c>
      <c r="D8" s="11">
        <v>0.3243382163968132</v>
      </c>
    </row>
    <row r="9" spans="1:4">
      <c r="A9" s="9">
        <v>2006</v>
      </c>
      <c r="B9" s="11">
        <v>1.098173515981735</v>
      </c>
      <c r="C9" s="11">
        <v>1.144250513347023</v>
      </c>
      <c r="D9" s="11">
        <v>0.3264519338390747</v>
      </c>
    </row>
    <row r="10" spans="1:4">
      <c r="A10" s="9">
        <v>2007</v>
      </c>
      <c r="B10" s="11">
        <v>0.9431216931216931</v>
      </c>
      <c r="C10" s="11">
        <v>1</v>
      </c>
      <c r="D10" s="11">
        <v>0.3488207547169812</v>
      </c>
    </row>
    <row r="11" spans="1:4">
      <c r="A11" s="9">
        <v>2008</v>
      </c>
      <c r="B11" s="11">
        <v>0.9637281910009182</v>
      </c>
      <c r="C11" s="11">
        <v>1.145953757225433</v>
      </c>
      <c r="D11" s="11">
        <v>0.3841880893941351</v>
      </c>
    </row>
    <row r="12" spans="1:4">
      <c r="A12" s="9">
        <v>2009</v>
      </c>
      <c r="B12" s="11">
        <v>1.049382716049383</v>
      </c>
      <c r="C12" s="11">
        <v>1.300215982721382</v>
      </c>
      <c r="D12" s="11">
        <v>0.3749237711916087</v>
      </c>
    </row>
    <row r="13" spans="1:4">
      <c r="A13" s="9">
        <v>2010</v>
      </c>
      <c r="B13" s="11">
        <v>0.9862000985707245</v>
      </c>
      <c r="C13" s="11">
        <v>1.325854700854701</v>
      </c>
      <c r="D13" s="11">
        <v>0.3844236760124611</v>
      </c>
    </row>
    <row r="14" spans="1:4">
      <c r="A14" s="9">
        <v>2011</v>
      </c>
      <c r="B14" s="11">
        <v>1.013761467889908</v>
      </c>
      <c r="C14" s="11">
        <v>1.261444557477111</v>
      </c>
      <c r="D14" s="11">
        <v>0.3716856060606061</v>
      </c>
    </row>
    <row r="15" spans="1:4">
      <c r="A15" s="9">
        <v>2012</v>
      </c>
      <c r="B15" s="11">
        <v>1.062396466040861</v>
      </c>
      <c r="C15" s="11">
        <v>1.139497594869054</v>
      </c>
      <c r="D15" s="11">
        <v>0.3502773689573191</v>
      </c>
    </row>
    <row r="16" spans="1:4">
      <c r="A16" s="9">
        <v>2013</v>
      </c>
      <c r="B16" s="11">
        <v>1.080555555555555</v>
      </c>
      <c r="C16" s="11">
        <v>1.18018018018018</v>
      </c>
      <c r="D16" s="11">
        <v>0.3526984471712455</v>
      </c>
    </row>
    <row r="17" spans="1:4">
      <c r="A17" s="9">
        <v>2014</v>
      </c>
      <c r="B17" s="11">
        <v>1.055093555093555</v>
      </c>
      <c r="C17" s="11">
        <v>1.173366834170854</v>
      </c>
      <c r="D17" s="11">
        <v>0.3687217072644967</v>
      </c>
    </row>
    <row r="18" spans="1:4">
      <c r="A18" s="9">
        <v>2015</v>
      </c>
      <c r="B18" s="11">
        <v>1.023691460055096</v>
      </c>
      <c r="C18" s="11">
        <v>1.171581769436997</v>
      </c>
      <c r="D18" s="11">
        <v>0.3748790192493817</v>
      </c>
    </row>
    <row r="19" spans="1:4">
      <c r="A19" s="9">
        <v>2016</v>
      </c>
      <c r="B19" s="11">
        <v>0.8920980926430517</v>
      </c>
      <c r="C19" s="11">
        <v>1.044861763171622</v>
      </c>
      <c r="D19" s="11">
        <v>0.3059102141680395</v>
      </c>
    </row>
    <row r="20" spans="1:4">
      <c r="A20" s="9">
        <v>2017</v>
      </c>
      <c r="B20" s="11">
        <v>0.8758503401360545</v>
      </c>
      <c r="C20" s="11">
        <v>1.093956043956044</v>
      </c>
      <c r="D20" s="11">
        <v>0.3177579566186904</v>
      </c>
    </row>
    <row r="21" spans="1:4">
      <c r="A21" s="9">
        <v>2018</v>
      </c>
      <c r="B21" s="11">
        <v>0.9140321686078757</v>
      </c>
      <c r="C21" s="11">
        <v>1.153050108932462</v>
      </c>
      <c r="D21" s="11">
        <v>0.3747215496368039</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dimension ref="A1:D49"/>
  <sheetViews>
    <sheetView workbookViewId="0"/>
  </sheetViews>
  <sheetFormatPr defaultRowHeight="15"/>
  <cols>
    <col min="1" max="1" width="22.28515625" customWidth="1"/>
    <col min="2" max="4" width="11.7109375" customWidth="1"/>
  </cols>
  <sheetData>
    <row r="1" spans="1:4">
      <c r="A1" s="6" t="s">
        <v>96</v>
      </c>
    </row>
    <row r="2" spans="1:4">
      <c r="A2" s="7" t="s">
        <v>98</v>
      </c>
    </row>
    <row r="4" spans="1:4">
      <c r="A4" s="8" t="s">
        <v>97</v>
      </c>
      <c r="B4" s="8" t="s">
        <v>22</v>
      </c>
      <c r="C4" s="8" t="s">
        <v>23</v>
      </c>
      <c r="D4" s="8" t="s">
        <v>24</v>
      </c>
    </row>
    <row r="5" spans="1:4">
      <c r="A5" s="12">
        <v>40179</v>
      </c>
      <c r="B5" s="13">
        <v>0.083</v>
      </c>
      <c r="C5" s="13">
        <v>0.1156239393596561</v>
      </c>
      <c r="D5" s="13">
        <v>0.1112332938589071</v>
      </c>
    </row>
    <row r="6" spans="1:4">
      <c r="A6" s="12">
        <v>40269</v>
      </c>
      <c r="B6" s="13">
        <v>0.078</v>
      </c>
      <c r="C6" s="13">
        <v>0.1086319585305387</v>
      </c>
      <c r="D6" s="13">
        <v>0.1046485515382888</v>
      </c>
    </row>
    <row r="7" spans="1:4">
      <c r="A7" s="12">
        <v>40360</v>
      </c>
      <c r="B7" s="13">
        <v>0.078</v>
      </c>
      <c r="C7" s="13">
        <v>0.1091786355475763</v>
      </c>
      <c r="D7" s="13">
        <v>0.1069315771849537</v>
      </c>
    </row>
    <row r="8" spans="1:4">
      <c r="A8" s="12">
        <v>40452</v>
      </c>
      <c r="B8" s="13">
        <v>0.073</v>
      </c>
      <c r="C8" s="13">
        <v>0.1021553659631792</v>
      </c>
      <c r="D8" s="13">
        <v>0.1008132361189007</v>
      </c>
    </row>
    <row r="9" spans="1:4">
      <c r="A9" s="12">
        <v>40544</v>
      </c>
      <c r="B9" s="13">
        <v>0.07400000000000001</v>
      </c>
      <c r="C9" s="13">
        <v>0.1028352835283528</v>
      </c>
      <c r="D9" s="13">
        <v>0.1033821871476888</v>
      </c>
    </row>
    <row r="10" spans="1:4">
      <c r="A10" s="12">
        <v>40634</v>
      </c>
      <c r="B10" s="13">
        <v>0.068</v>
      </c>
      <c r="C10" s="13">
        <v>0.09449881876476544</v>
      </c>
      <c r="D10" s="13">
        <v>0.09477326431866771</v>
      </c>
    </row>
    <row r="11" spans="1:4">
      <c r="A11" s="12">
        <v>40725</v>
      </c>
      <c r="B11" s="13">
        <v>0.07099999999999999</v>
      </c>
      <c r="C11" s="13">
        <v>0.09917722926395375</v>
      </c>
      <c r="D11" s="13">
        <v>0.09972560215083566</v>
      </c>
    </row>
    <row r="12" spans="1:4">
      <c r="A12" s="12">
        <v>40817</v>
      </c>
      <c r="B12" s="13">
        <v>0.066</v>
      </c>
      <c r="C12" s="13">
        <v>0.09226713532513181</v>
      </c>
      <c r="D12" s="13">
        <v>0.09256098232476186</v>
      </c>
    </row>
    <row r="13" spans="1:4">
      <c r="A13" s="12">
        <v>40909</v>
      </c>
      <c r="B13" s="13">
        <v>0.063</v>
      </c>
      <c r="C13" s="13">
        <v>0.08891097857300641</v>
      </c>
      <c r="D13" s="13">
        <v>0.09024559456084362</v>
      </c>
    </row>
    <row r="14" spans="1:4">
      <c r="A14" s="12">
        <v>41000</v>
      </c>
      <c r="B14" s="13">
        <v>0.057</v>
      </c>
      <c r="C14" s="13">
        <v>0.07973568281938326</v>
      </c>
      <c r="D14" s="13">
        <v>0.0812999143338768</v>
      </c>
    </row>
    <row r="15" spans="1:4">
      <c r="A15" s="12">
        <v>41091</v>
      </c>
      <c r="B15" s="13">
        <v>0.061</v>
      </c>
      <c r="C15" s="13">
        <v>0.08605889383896556</v>
      </c>
      <c r="D15" s="13">
        <v>0.08724322270766058</v>
      </c>
    </row>
    <row r="16" spans="1:4">
      <c r="A16" s="12">
        <v>41183</v>
      </c>
      <c r="B16" s="13">
        <v>0.053</v>
      </c>
      <c r="C16" s="13">
        <v>0.07531290461804056</v>
      </c>
      <c r="D16" s="13">
        <v>0.07621290881524799</v>
      </c>
    </row>
    <row r="17" spans="1:4">
      <c r="A17" s="12">
        <v>41275</v>
      </c>
      <c r="B17" s="13">
        <v>0.05400000000000001</v>
      </c>
      <c r="C17" s="13">
        <v>0.07628219000216403</v>
      </c>
      <c r="D17" s="13">
        <v>0.07833563891827379</v>
      </c>
    </row>
    <row r="18" spans="1:4">
      <c r="A18" s="12">
        <v>41365</v>
      </c>
      <c r="B18" s="13">
        <v>0.046</v>
      </c>
      <c r="C18" s="13">
        <v>0.06440751602041925</v>
      </c>
      <c r="D18" s="13">
        <v>0.0655688622754491</v>
      </c>
    </row>
    <row r="19" spans="1:4">
      <c r="A19" s="12">
        <v>41456</v>
      </c>
      <c r="B19" s="13">
        <v>0.049</v>
      </c>
      <c r="C19" s="13">
        <v>0.06944295374047441</v>
      </c>
      <c r="D19" s="13">
        <v>0.07085833690527218</v>
      </c>
    </row>
    <row r="20" spans="1:4">
      <c r="A20" s="12">
        <v>41548</v>
      </c>
      <c r="B20" s="13">
        <v>0.045</v>
      </c>
      <c r="C20" s="13">
        <v>0.06299127813072036</v>
      </c>
      <c r="D20" s="13">
        <v>0.06453180689059293</v>
      </c>
    </row>
    <row r="21" spans="1:4">
      <c r="A21" s="12">
        <v>41640</v>
      </c>
      <c r="B21" s="13">
        <v>0.04099999999999999</v>
      </c>
      <c r="C21" s="13">
        <v>0.05845824411134903</v>
      </c>
      <c r="D21" s="13">
        <v>0.06122448979591837</v>
      </c>
    </row>
    <row r="22" spans="1:4">
      <c r="A22" s="12">
        <v>41730</v>
      </c>
      <c r="B22" s="13">
        <v>0.035</v>
      </c>
      <c r="C22" s="13">
        <v>0.05021413276231263</v>
      </c>
      <c r="D22" s="13">
        <v>0.05209178979271527</v>
      </c>
    </row>
    <row r="23" spans="1:4">
      <c r="A23" s="12">
        <v>41821</v>
      </c>
      <c r="B23" s="13">
        <v>0.04</v>
      </c>
      <c r="C23" s="13">
        <v>0.05686356947656086</v>
      </c>
      <c r="D23" s="13">
        <v>0.0584305408271474</v>
      </c>
    </row>
    <row r="24" spans="1:4">
      <c r="A24" s="12">
        <v>41913</v>
      </c>
      <c r="B24" s="13">
        <v>0.034</v>
      </c>
      <c r="C24" s="13">
        <v>0.04870671672924489</v>
      </c>
      <c r="D24" s="13">
        <v>0.05022336179323835</v>
      </c>
    </row>
    <row r="25" spans="1:4">
      <c r="A25" s="12">
        <v>42005</v>
      </c>
      <c r="B25" s="13">
        <v>0.034</v>
      </c>
      <c r="C25" s="13">
        <v>0.04815893488662367</v>
      </c>
      <c r="D25" s="13">
        <v>0.05054869320892753</v>
      </c>
    </row>
    <row r="26" spans="1:4">
      <c r="A26" s="12">
        <v>42095</v>
      </c>
      <c r="B26" s="13">
        <v>0.029</v>
      </c>
      <c r="C26" s="13">
        <v>0.04111295681063123</v>
      </c>
      <c r="D26" s="13">
        <v>0.04309319233311302</v>
      </c>
    </row>
    <row r="27" spans="1:4">
      <c r="A27" s="12">
        <v>42186</v>
      </c>
      <c r="B27" s="13">
        <v>0.031</v>
      </c>
      <c r="C27" s="13">
        <v>0.04461727384363488</v>
      </c>
      <c r="D27" s="13">
        <v>0.04668247062807721</v>
      </c>
    </row>
    <row r="28" spans="1:4">
      <c r="A28" s="12">
        <v>42278</v>
      </c>
      <c r="B28" s="13">
        <v>0.028</v>
      </c>
      <c r="C28" s="13">
        <v>0.03966874552704223</v>
      </c>
      <c r="D28" s="13">
        <v>0.0413307240704501</v>
      </c>
    </row>
    <row r="29" spans="1:4">
      <c r="A29" s="12">
        <v>42370</v>
      </c>
      <c r="B29" s="13">
        <v>0.039</v>
      </c>
      <c r="C29" s="13">
        <v>0.03862266271584755</v>
      </c>
      <c r="D29" s="13">
        <v>0.04112418300653595</v>
      </c>
    </row>
    <row r="30" spans="1:4">
      <c r="A30" s="12">
        <v>42461</v>
      </c>
      <c r="B30" s="13">
        <v>0.039</v>
      </c>
      <c r="C30" s="13">
        <v>0.03698784101358946</v>
      </c>
      <c r="D30" s="13">
        <v>0.0383632380554976</v>
      </c>
    </row>
    <row r="31" spans="1:4">
      <c r="A31" s="12">
        <v>42552</v>
      </c>
      <c r="B31" s="13">
        <v>0.043</v>
      </c>
      <c r="C31" s="13">
        <v>0.04036641836118381</v>
      </c>
      <c r="D31" s="13">
        <v>0.04246191785044568</v>
      </c>
    </row>
    <row r="32" spans="1:4">
      <c r="A32" s="12">
        <v>42644</v>
      </c>
      <c r="B32" s="13">
        <v>0.04</v>
      </c>
      <c r="C32" s="13">
        <v>0.03774157644439947</v>
      </c>
      <c r="D32" s="13">
        <v>0.039036951203811</v>
      </c>
    </row>
    <row r="33" spans="1:4">
      <c r="A33" s="12">
        <v>42736</v>
      </c>
      <c r="B33" s="13">
        <v>0.038</v>
      </c>
      <c r="C33" s="13">
        <v>0.03781004234724743</v>
      </c>
      <c r="D33" s="13">
        <v>0.04007923237208345</v>
      </c>
    </row>
    <row r="34" spans="1:4">
      <c r="A34" s="12">
        <v>42826</v>
      </c>
      <c r="B34" s="13">
        <v>0.035</v>
      </c>
      <c r="C34" s="13">
        <v>0.0313352875770747</v>
      </c>
      <c r="D34" s="13">
        <v>0.03294408785090094</v>
      </c>
    </row>
    <row r="35" spans="1:4">
      <c r="A35" s="12">
        <v>42917</v>
      </c>
      <c r="B35" s="13">
        <v>0.03700000000000001</v>
      </c>
      <c r="C35" s="13">
        <v>0.03500942179906773</v>
      </c>
      <c r="D35" s="13">
        <v>0.03751902587519026</v>
      </c>
    </row>
    <row r="36" spans="1:4">
      <c r="A36" s="12">
        <v>43009</v>
      </c>
      <c r="B36" s="13">
        <v>0.031</v>
      </c>
      <c r="C36" s="13">
        <v>0.02885292047853624</v>
      </c>
      <c r="D36" s="13">
        <v>0.03075938020233064</v>
      </c>
    </row>
    <row r="37" spans="1:4">
      <c r="A37" s="12">
        <v>43101</v>
      </c>
      <c r="B37" s="13">
        <v>0.033</v>
      </c>
      <c r="C37" s="13">
        <v>0.0297979797979798</v>
      </c>
      <c r="D37" s="13">
        <v>0.03195241896032339</v>
      </c>
    </row>
    <row r="38" spans="1:4">
      <c r="A38" s="12">
        <v>43191</v>
      </c>
      <c r="B38" s="13">
        <v>0.026</v>
      </c>
      <c r="C38" s="13">
        <v>0.02488163594237937</v>
      </c>
      <c r="D38" s="13">
        <v>0.02631713948596932</v>
      </c>
    </row>
    <row r="39" spans="1:4">
      <c r="A39" s="12">
        <v>43282</v>
      </c>
      <c r="B39" s="13">
        <v>0.03</v>
      </c>
      <c r="C39" s="13">
        <v>0.02783260955388867</v>
      </c>
      <c r="D39" s="13">
        <v>0.02962458714671104</v>
      </c>
    </row>
    <row r="40" spans="1:4">
      <c r="A40" s="12">
        <v>43374</v>
      </c>
      <c r="B40" s="13">
        <v>0.026</v>
      </c>
      <c r="C40" s="13">
        <v>0.02535799522673031</v>
      </c>
      <c r="D40" s="13">
        <v>0.02693807281381336</v>
      </c>
    </row>
    <row r="41" spans="1:4">
      <c r="A41" s="12">
        <v>43466</v>
      </c>
      <c r="B41" s="13">
        <v>0.031</v>
      </c>
      <c r="C41" s="13">
        <v>0.02915132822604716</v>
      </c>
      <c r="D41" s="13">
        <v>0.03181460117398928</v>
      </c>
    </row>
    <row r="42" spans="1:4">
      <c r="A42" s="12">
        <v>43556</v>
      </c>
      <c r="B42" s="13">
        <v>0.022</v>
      </c>
      <c r="C42" s="13">
        <v>0.02238506324031319</v>
      </c>
      <c r="D42" s="13">
        <v>0.02415582423762174</v>
      </c>
    </row>
    <row r="43" spans="1:4">
      <c r="A43" s="12">
        <v>43647</v>
      </c>
      <c r="B43" s="13">
        <v>0.028</v>
      </c>
      <c r="C43" s="13">
        <v>0.02730409068506653</v>
      </c>
      <c r="D43" s="13">
        <v>0.02930531818638786</v>
      </c>
    </row>
    <row r="44" spans="1:4">
      <c r="A44" s="12">
        <v>43739</v>
      </c>
      <c r="B44" s="13">
        <v>0.024</v>
      </c>
      <c r="C44" s="13">
        <v>0.02440952663306651</v>
      </c>
      <c r="D44" s="13">
        <v>0.02573937619864742</v>
      </c>
    </row>
    <row r="45" spans="1:4">
      <c r="A45" s="12">
        <v>43831</v>
      </c>
      <c r="B45" s="13">
        <v>0.028</v>
      </c>
      <c r="C45" s="13">
        <v>0.0264513572419259</v>
      </c>
      <c r="D45" s="13">
        <v>0.02842062525375558</v>
      </c>
    </row>
    <row r="46" spans="1:4">
      <c r="A46" s="12">
        <v>43922</v>
      </c>
      <c r="B46" s="13">
        <v>0.073</v>
      </c>
      <c r="C46" s="13">
        <v>0.1217597851905401</v>
      </c>
      <c r="D46" s="13">
        <v>0.136655562958028</v>
      </c>
    </row>
    <row r="47" spans="1:4">
      <c r="A47" s="12">
        <v>44013</v>
      </c>
      <c r="B47" s="13">
        <v>0.063</v>
      </c>
      <c r="C47" s="13">
        <v>0.09352959214964734</v>
      </c>
      <c r="D47" s="13">
        <v>0.1077992521986413</v>
      </c>
    </row>
    <row r="48" spans="1:4">
      <c r="A48" s="12">
        <v>44105</v>
      </c>
      <c r="B48" s="13">
        <v>0.047</v>
      </c>
      <c r="C48" s="13">
        <v>0.06440747167500255</v>
      </c>
      <c r="D48" s="13">
        <v>0.07535255735634604</v>
      </c>
    </row>
    <row r="49" spans="1:4">
      <c r="A49" s="12">
        <v>44197</v>
      </c>
      <c r="B49" s="13">
        <v>0.044</v>
      </c>
      <c r="C49" s="13">
        <v>0.05685584092792047</v>
      </c>
      <c r="D49" s="13">
        <v>0.06647391106470699</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99</v>
      </c>
    </row>
    <row r="2" spans="1:3">
      <c r="A2" s="7" t="s">
        <v>102</v>
      </c>
    </row>
    <row r="4" spans="1:3">
      <c r="A4" s="8" t="s">
        <v>21</v>
      </c>
      <c r="B4" s="8" t="s">
        <v>100</v>
      </c>
      <c r="C4" s="8" t="s">
        <v>101</v>
      </c>
    </row>
    <row r="5" spans="1:3">
      <c r="A5" s="9" t="s">
        <v>22</v>
      </c>
      <c r="B5" s="10">
        <v>9319</v>
      </c>
      <c r="C5" s="10">
        <v>1694</v>
      </c>
    </row>
    <row r="6" spans="1:3">
      <c r="A6" s="9" t="s">
        <v>23</v>
      </c>
      <c r="B6" s="10">
        <v>361105</v>
      </c>
      <c r="C6" s="10">
        <v>279110</v>
      </c>
    </row>
    <row r="7" spans="1:3">
      <c r="A7" s="9" t="s">
        <v>24</v>
      </c>
      <c r="B7" s="10">
        <v>1531955</v>
      </c>
      <c r="C7" s="10">
        <v>1199479</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103</v>
      </c>
    </row>
    <row r="2" spans="1:4">
      <c r="A2" s="7" t="s">
        <v>102</v>
      </c>
    </row>
    <row r="4" spans="1:4">
      <c r="A4" s="8" t="s">
        <v>104</v>
      </c>
      <c r="B4" s="8" t="s">
        <v>17</v>
      </c>
      <c r="C4" s="8" t="s">
        <v>18</v>
      </c>
      <c r="D4" s="8" t="s">
        <v>19</v>
      </c>
    </row>
    <row r="5" spans="1:4">
      <c r="A5" s="9" t="s">
        <v>100</v>
      </c>
      <c r="B5" s="10">
        <v>9406</v>
      </c>
      <c r="C5" s="10">
        <v>9258</v>
      </c>
      <c r="D5" s="10">
        <v>9319</v>
      </c>
    </row>
    <row r="6" spans="1:4">
      <c r="A6" s="9" t="s">
        <v>101</v>
      </c>
      <c r="B6" s="10">
        <v>1044</v>
      </c>
      <c r="C6" s="10">
        <v>1476</v>
      </c>
      <c r="D6" s="10">
        <v>1694</v>
      </c>
    </row>
    <row r="7" spans="1:4">
      <c r="A7" s="9" t="s">
        <v>1</v>
      </c>
      <c r="B7" s="10">
        <f>SUBTOTAL(109,[2000])</f>
        <v>0</v>
      </c>
      <c r="C7" s="10">
        <f>SUBTOTAL(109,[2010])</f>
        <v>0</v>
      </c>
      <c r="D7" s="10">
        <f>SUBTOTAL(109,[2019])</f>
        <v>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A35"/>
  <sheetViews>
    <sheetView workbookViewId="0"/>
  </sheetViews>
  <sheetFormatPr defaultRowHeight="15"/>
  <sheetData>
    <row r="1" spans="1:1">
      <c r="A1" s="1" t="s">
        <v>383</v>
      </c>
    </row>
    <row r="6" spans="1:1">
      <c r="A6" s="5" t="s">
        <v>613</v>
      </c>
    </row>
    <row r="8" spans="1:1">
      <c r="A8" s="1" t="s">
        <v>610</v>
      </c>
    </row>
    <row r="18" spans="1:1">
      <c r="A18" s="1" t="s">
        <v>611</v>
      </c>
    </row>
    <row r="35" spans="1:1">
      <c r="A35" s="1" t="s">
        <v>612</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C14"/>
  <sheetViews>
    <sheetView workbookViewId="0"/>
  </sheetViews>
  <sheetFormatPr defaultRowHeight="15"/>
  <cols>
    <col min="1" max="1" width="22.28515625" customWidth="1"/>
    <col min="2" max="3" width="11.7109375" customWidth="1"/>
  </cols>
  <sheetData>
    <row r="1" spans="1:3">
      <c r="A1" s="6" t="s">
        <v>105</v>
      </c>
    </row>
    <row r="2" spans="1:3">
      <c r="A2" s="7" t="s">
        <v>102</v>
      </c>
    </row>
    <row r="4" spans="1:3">
      <c r="A4" s="8" t="s">
        <v>26</v>
      </c>
      <c r="B4" s="8" t="s">
        <v>100</v>
      </c>
      <c r="C4" s="8" t="s">
        <v>101</v>
      </c>
    </row>
    <row r="5" spans="1:3">
      <c r="A5" s="9" t="s">
        <v>106</v>
      </c>
      <c r="B5" s="10">
        <v>19</v>
      </c>
      <c r="C5" s="10">
        <v>0</v>
      </c>
    </row>
    <row r="6" spans="1:3">
      <c r="A6" s="9" t="s">
        <v>107</v>
      </c>
      <c r="B6" s="10">
        <v>170</v>
      </c>
      <c r="C6" s="10">
        <v>130</v>
      </c>
    </row>
    <row r="7" spans="1:3">
      <c r="A7" s="9" t="s">
        <v>108</v>
      </c>
      <c r="B7" s="10">
        <v>891</v>
      </c>
      <c r="C7" s="10">
        <v>413</v>
      </c>
    </row>
    <row r="8" spans="1:3">
      <c r="A8" s="9" t="s">
        <v>109</v>
      </c>
      <c r="B8" s="10">
        <v>2266</v>
      </c>
      <c r="C8" s="10">
        <v>330</v>
      </c>
    </row>
    <row r="9" spans="1:3">
      <c r="A9" s="9" t="s">
        <v>110</v>
      </c>
      <c r="B9" s="10">
        <v>1430</v>
      </c>
      <c r="C9" s="10">
        <v>171</v>
      </c>
    </row>
    <row r="10" spans="1:3">
      <c r="A10" s="9" t="s">
        <v>111</v>
      </c>
      <c r="B10" s="10">
        <v>1130</v>
      </c>
      <c r="C10" s="10">
        <v>65</v>
      </c>
    </row>
    <row r="11" spans="1:3">
      <c r="A11" s="9" t="s">
        <v>112</v>
      </c>
      <c r="B11" s="10">
        <v>1645</v>
      </c>
      <c r="C11" s="10">
        <v>249</v>
      </c>
    </row>
    <row r="12" spans="1:3">
      <c r="A12" s="9" t="s">
        <v>113</v>
      </c>
      <c r="B12" s="10">
        <v>1207</v>
      </c>
      <c r="C12" s="10">
        <v>126</v>
      </c>
    </row>
    <row r="13" spans="1:3">
      <c r="A13" s="9" t="s">
        <v>114</v>
      </c>
      <c r="B13" s="10">
        <v>561</v>
      </c>
      <c r="C13" s="10">
        <v>210</v>
      </c>
    </row>
    <row r="14" spans="1:3">
      <c r="A14" s="9" t="s">
        <v>1</v>
      </c>
      <c r="B14" s="10">
        <f>SUBTOTAL(109,[Owner Occupied])</f>
        <v>0</v>
      </c>
      <c r="C14" s="10">
        <f>SUBTOTAL(109,[Renter Occupied])</f>
        <v>0</v>
      </c>
    </row>
  </sheetData>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25.7109375" customWidth="1"/>
    <col min="2" max="3" width="11.7109375" customWidth="1"/>
  </cols>
  <sheetData>
    <row r="1" spans="1:3">
      <c r="A1" s="6" t="s">
        <v>115</v>
      </c>
    </row>
    <row r="2" spans="1:3">
      <c r="A2" s="7" t="s">
        <v>102</v>
      </c>
    </row>
    <row r="4" spans="1:3">
      <c r="A4" s="8" t="s">
        <v>116</v>
      </c>
      <c r="B4" s="8" t="s">
        <v>100</v>
      </c>
      <c r="C4" s="8" t="s">
        <v>101</v>
      </c>
    </row>
    <row r="5" spans="1:3">
      <c r="A5" s="9" t="s">
        <v>117</v>
      </c>
      <c r="B5" s="10">
        <v>2844</v>
      </c>
      <c r="C5" s="10">
        <v>76</v>
      </c>
    </row>
    <row r="6" spans="1:3">
      <c r="A6" s="9" t="s">
        <v>118</v>
      </c>
      <c r="B6" s="10">
        <v>1961</v>
      </c>
      <c r="C6" s="10">
        <v>40</v>
      </c>
    </row>
    <row r="7" spans="1:3">
      <c r="A7" s="9" t="s">
        <v>119</v>
      </c>
      <c r="B7" s="10">
        <v>2306</v>
      </c>
      <c r="C7" s="10">
        <v>292</v>
      </c>
    </row>
    <row r="8" spans="1:3">
      <c r="A8" s="9" t="s">
        <v>120</v>
      </c>
      <c r="B8" s="10">
        <v>1509</v>
      </c>
      <c r="C8" s="10">
        <v>600</v>
      </c>
    </row>
    <row r="9" spans="1:3">
      <c r="A9" s="9" t="s">
        <v>121</v>
      </c>
      <c r="B9" s="10">
        <v>387</v>
      </c>
      <c r="C9" s="10">
        <v>402</v>
      </c>
    </row>
    <row r="10" spans="1:3">
      <c r="A10" s="9" t="s">
        <v>122</v>
      </c>
      <c r="B10" s="10">
        <v>312</v>
      </c>
      <c r="C10" s="10">
        <v>284</v>
      </c>
    </row>
    <row r="11" spans="1:3">
      <c r="A11" s="9" t="s">
        <v>1</v>
      </c>
      <c r="B11" s="10">
        <f>SUBTOTAL(109,[Owner Occupied])</f>
        <v>0</v>
      </c>
      <c r="C11" s="10">
        <f>SUBTOTAL(109,[Renter Occupied])</f>
        <v>0</v>
      </c>
    </row>
  </sheetData>
  <pageMargins left="0.7" right="0.7" top="0.75" bottom="0.75" header="0.3" footer="0.3"/>
  <drawing r:id="rId1"/>
  <tableParts count="1">
    <tablePart r:id="rId2"/>
  </tableParts>
</worksheet>
</file>

<file path=xl/worksheets/sheet22.xml><?xml version="1.0" encoding="utf-8"?>
<worksheet xmlns="http://schemas.openxmlformats.org/spreadsheetml/2006/main" xmlns:r="http://schemas.openxmlformats.org/officeDocument/2006/relationships">
  <dimension ref="A1:C11"/>
  <sheetViews>
    <sheetView workbookViewId="0"/>
  </sheetViews>
  <sheetFormatPr defaultRowHeight="15"/>
  <cols>
    <col min="1" max="1" width="60.7109375" customWidth="1"/>
    <col min="2" max="3" width="11.7109375" customWidth="1"/>
  </cols>
  <sheetData>
    <row r="1" spans="1:3">
      <c r="A1" s="6" t="s">
        <v>123</v>
      </c>
    </row>
    <row r="2" spans="1:3">
      <c r="A2" s="7" t="s">
        <v>102</v>
      </c>
    </row>
    <row r="4" spans="1:3">
      <c r="A4" s="8" t="s">
        <v>124</v>
      </c>
      <c r="B4" s="8" t="s">
        <v>100</v>
      </c>
      <c r="C4" s="8" t="s">
        <v>101</v>
      </c>
    </row>
    <row r="5" spans="1:3">
      <c r="A5" s="9" t="s">
        <v>125</v>
      </c>
      <c r="B5" s="10">
        <v>39</v>
      </c>
      <c r="C5" s="10">
        <v>0</v>
      </c>
    </row>
    <row r="6" spans="1:3">
      <c r="A6" s="9" t="s">
        <v>126</v>
      </c>
      <c r="B6" s="10">
        <v>4150</v>
      </c>
      <c r="C6" s="10">
        <v>458</v>
      </c>
    </row>
    <row r="7" spans="1:3">
      <c r="A7" s="9" t="s">
        <v>127</v>
      </c>
      <c r="B7" s="10">
        <v>62</v>
      </c>
      <c r="C7" s="10">
        <v>0</v>
      </c>
    </row>
    <row r="8" spans="1:3">
      <c r="A8" s="9" t="s">
        <v>16</v>
      </c>
      <c r="B8" s="10">
        <v>204</v>
      </c>
      <c r="C8" s="10">
        <v>38</v>
      </c>
    </row>
    <row r="9" spans="1:3">
      <c r="A9" s="9" t="s">
        <v>128</v>
      </c>
      <c r="B9" s="10">
        <v>210</v>
      </c>
      <c r="C9" s="10">
        <v>53</v>
      </c>
    </row>
    <row r="10" spans="1:3">
      <c r="A10" s="9" t="s">
        <v>129</v>
      </c>
      <c r="B10" s="10">
        <v>4858</v>
      </c>
      <c r="C10" s="10">
        <v>1183</v>
      </c>
    </row>
    <row r="11" spans="1:3">
      <c r="A11" s="9" t="s">
        <v>14</v>
      </c>
      <c r="B11" s="10">
        <v>4680</v>
      </c>
      <c r="C11" s="10">
        <v>1145</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130</v>
      </c>
    </row>
    <row r="2" spans="1:3">
      <c r="A2" s="7" t="s">
        <v>102</v>
      </c>
    </row>
    <row r="4" spans="1:3">
      <c r="A4" s="8" t="s">
        <v>80</v>
      </c>
      <c r="B4" s="8" t="s">
        <v>100</v>
      </c>
      <c r="C4" s="8" t="s">
        <v>101</v>
      </c>
    </row>
    <row r="5" spans="1:3">
      <c r="A5" s="9" t="s">
        <v>131</v>
      </c>
      <c r="B5" s="10">
        <v>460</v>
      </c>
      <c r="C5" s="10">
        <v>455</v>
      </c>
    </row>
    <row r="6" spans="1:3">
      <c r="A6" s="9" t="s">
        <v>132</v>
      </c>
      <c r="B6" s="10">
        <v>430</v>
      </c>
      <c r="C6" s="10">
        <v>50</v>
      </c>
    </row>
    <row r="7" spans="1:3">
      <c r="A7" s="9" t="s">
        <v>133</v>
      </c>
      <c r="B7" s="10">
        <v>734</v>
      </c>
      <c r="C7" s="10">
        <v>225</v>
      </c>
    </row>
    <row r="8" spans="1:3">
      <c r="A8" s="9" t="s">
        <v>134</v>
      </c>
      <c r="B8" s="10">
        <v>465</v>
      </c>
      <c r="C8" s="10">
        <v>64</v>
      </c>
    </row>
    <row r="9" spans="1:3">
      <c r="A9" s="9" t="s">
        <v>135</v>
      </c>
      <c r="B9" s="10">
        <v>7110</v>
      </c>
      <c r="C9" s="10">
        <v>895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8.7109375" customWidth="1"/>
    <col min="2" max="3" width="11.7109375" customWidth="1"/>
  </cols>
  <sheetData>
    <row r="1" spans="1:3">
      <c r="A1" s="6" t="s">
        <v>136</v>
      </c>
    </row>
    <row r="2" spans="1:3">
      <c r="A2" s="7" t="s">
        <v>102</v>
      </c>
    </row>
    <row r="4" spans="1:3">
      <c r="A4" s="8" t="s">
        <v>137</v>
      </c>
      <c r="B4" s="8" t="s">
        <v>100</v>
      </c>
      <c r="C4" s="8" t="s">
        <v>101</v>
      </c>
    </row>
    <row r="5" spans="1:3">
      <c r="A5" s="9" t="s">
        <v>138</v>
      </c>
      <c r="B5" s="10">
        <v>8550</v>
      </c>
      <c r="C5" s="10">
        <v>997</v>
      </c>
    </row>
    <row r="6" spans="1:3">
      <c r="A6" s="9" t="s">
        <v>139</v>
      </c>
      <c r="B6" s="10">
        <v>538</v>
      </c>
      <c r="C6" s="10">
        <v>122</v>
      </c>
    </row>
    <row r="7" spans="1:3">
      <c r="A7" s="9" t="s">
        <v>140</v>
      </c>
      <c r="B7" s="10">
        <v>209</v>
      </c>
      <c r="C7" s="10">
        <v>545</v>
      </c>
    </row>
    <row r="8" spans="1:3">
      <c r="A8" s="9" t="s">
        <v>141</v>
      </c>
      <c r="B8" s="10">
        <v>22</v>
      </c>
      <c r="C8" s="10">
        <v>30</v>
      </c>
    </row>
    <row r="9" spans="1:3">
      <c r="A9" s="9" t="s">
        <v>142</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143</v>
      </c>
    </row>
    <row r="2" spans="1:6">
      <c r="A2" s="7" t="s">
        <v>149</v>
      </c>
    </row>
    <row r="4" spans="1:6">
      <c r="A4" s="8" t="s">
        <v>21</v>
      </c>
      <c r="B4" s="8" t="s">
        <v>144</v>
      </c>
      <c r="C4" s="8" t="s">
        <v>145</v>
      </c>
      <c r="D4" s="8" t="s">
        <v>146</v>
      </c>
      <c r="E4" s="8" t="s">
        <v>147</v>
      </c>
      <c r="F4" s="8" t="s">
        <v>148</v>
      </c>
    </row>
    <row r="5" spans="1:6">
      <c r="A5" s="9" t="s">
        <v>22</v>
      </c>
      <c r="B5" s="10">
        <v>666</v>
      </c>
      <c r="C5" s="10">
        <v>257</v>
      </c>
      <c r="D5" s="10">
        <v>8169</v>
      </c>
      <c r="E5" s="10">
        <v>295</v>
      </c>
      <c r="F5" s="10">
        <v>1626</v>
      </c>
    </row>
    <row r="6" spans="1:6">
      <c r="A6" s="9" t="s">
        <v>23</v>
      </c>
      <c r="B6" s="10">
        <v>62858</v>
      </c>
      <c r="C6" s="10">
        <v>31880</v>
      </c>
      <c r="D6" s="10">
        <v>365000</v>
      </c>
      <c r="E6" s="10">
        <v>50387</v>
      </c>
      <c r="F6" s="10">
        <v>130090</v>
      </c>
    </row>
    <row r="7" spans="1:6">
      <c r="A7" s="9" t="s">
        <v>24</v>
      </c>
      <c r="B7" s="10">
        <v>283770</v>
      </c>
      <c r="C7" s="10">
        <v>131105</v>
      </c>
      <c r="D7" s="10">
        <v>1399714</v>
      </c>
      <c r="E7" s="10">
        <v>242258</v>
      </c>
      <c r="F7" s="10">
        <v>674587</v>
      </c>
    </row>
  </sheetData>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150</v>
      </c>
    </row>
    <row r="2" spans="1:3">
      <c r="A2" s="7" t="s">
        <v>149</v>
      </c>
    </row>
    <row r="4" spans="1:3">
      <c r="A4" s="8" t="s">
        <v>21</v>
      </c>
      <c r="B4" s="8" t="s">
        <v>151</v>
      </c>
      <c r="C4" s="8" t="s">
        <v>152</v>
      </c>
    </row>
    <row r="5" spans="1:3">
      <c r="A5" s="9" t="s">
        <v>22</v>
      </c>
      <c r="B5" s="10">
        <v>3637</v>
      </c>
      <c r="C5" s="10">
        <v>7376</v>
      </c>
    </row>
    <row r="6" spans="1:3">
      <c r="A6" s="9" t="s">
        <v>23</v>
      </c>
      <c r="B6" s="10">
        <v>232670</v>
      </c>
      <c r="C6" s="10">
        <v>407545</v>
      </c>
    </row>
    <row r="7" spans="1:3">
      <c r="A7" s="9" t="s">
        <v>24</v>
      </c>
      <c r="B7" s="10">
        <v>873704</v>
      </c>
      <c r="C7" s="10">
        <v>1857730</v>
      </c>
    </row>
  </sheetData>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43.7109375" customWidth="1"/>
    <col min="2" max="3" width="11.7109375" customWidth="1"/>
  </cols>
  <sheetData>
    <row r="1" spans="1:3">
      <c r="A1" s="6" t="s">
        <v>153</v>
      </c>
    </row>
    <row r="2" spans="1:3">
      <c r="A2" s="7" t="s">
        <v>149</v>
      </c>
    </row>
    <row r="4" spans="1:3">
      <c r="A4" s="8" t="s">
        <v>154</v>
      </c>
      <c r="B4" s="8" t="s">
        <v>100</v>
      </c>
      <c r="C4" s="8" t="s">
        <v>101</v>
      </c>
    </row>
    <row r="5" spans="1:3">
      <c r="A5" s="9" t="s">
        <v>155</v>
      </c>
      <c r="B5" s="10">
        <v>0</v>
      </c>
      <c r="C5" s="10">
        <v>0</v>
      </c>
    </row>
    <row r="6" spans="1:3">
      <c r="A6" s="9" t="s">
        <v>156</v>
      </c>
      <c r="B6" s="10">
        <v>0</v>
      </c>
      <c r="C6" s="10">
        <v>0</v>
      </c>
    </row>
    <row r="7" spans="1:3">
      <c r="A7" s="9" t="s">
        <v>157</v>
      </c>
      <c r="B7" s="10">
        <v>0</v>
      </c>
      <c r="C7" s="10">
        <v>0</v>
      </c>
    </row>
    <row r="8" spans="1:3">
      <c r="A8" s="9" t="s">
        <v>158</v>
      </c>
      <c r="B8" s="10">
        <v>9264.778345845987</v>
      </c>
      <c r="C8" s="10">
        <v>1691.005757629209</v>
      </c>
    </row>
    <row r="9" spans="1:3">
      <c r="A9" s="9" t="s">
        <v>53</v>
      </c>
      <c r="B9" s="10">
        <v>0</v>
      </c>
      <c r="C9" s="10">
        <v>0</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28.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8.7109375" customWidth="1"/>
    <col min="2" max="3" width="11.7109375" customWidth="1"/>
  </cols>
  <sheetData>
    <row r="1" spans="1:3">
      <c r="A1" s="6" t="s">
        <v>159</v>
      </c>
    </row>
    <row r="2" spans="1:3">
      <c r="A2" s="7" t="s">
        <v>165</v>
      </c>
    </row>
    <row r="4" spans="1:3">
      <c r="A4" s="8" t="s">
        <v>137</v>
      </c>
      <c r="B4" s="8" t="s">
        <v>18</v>
      </c>
      <c r="C4" s="8" t="s">
        <v>160</v>
      </c>
    </row>
    <row r="5" spans="1:3">
      <c r="A5" s="9" t="s">
        <v>161</v>
      </c>
      <c r="B5" s="10">
        <v>760</v>
      </c>
      <c r="C5" s="10">
        <v>791</v>
      </c>
    </row>
    <row r="6" spans="1:3">
      <c r="A6" s="9" t="s">
        <v>162</v>
      </c>
      <c r="B6" s="10">
        <v>9356</v>
      </c>
      <c r="C6" s="10">
        <v>9473</v>
      </c>
    </row>
    <row r="7" spans="1:3">
      <c r="A7" s="9" t="s">
        <v>163</v>
      </c>
      <c r="B7" s="10">
        <v>355</v>
      </c>
      <c r="C7" s="10">
        <v>385</v>
      </c>
    </row>
    <row r="8" spans="1:3">
      <c r="A8" s="9" t="s">
        <v>164</v>
      </c>
      <c r="B8" s="10">
        <v>652</v>
      </c>
      <c r="C8" s="10">
        <v>652</v>
      </c>
    </row>
    <row r="9" spans="1:3">
      <c r="A9" s="9" t="s">
        <v>141</v>
      </c>
      <c r="B9" s="10">
        <v>0</v>
      </c>
      <c r="C9" s="10">
        <v>0</v>
      </c>
    </row>
    <row r="10" spans="1:3">
      <c r="A10" s="9" t="s">
        <v>1</v>
      </c>
      <c r="B10" s="10">
        <f>SUBTOTAL(109,[2010])</f>
        <v>0</v>
      </c>
      <c r="C10" s="10">
        <f>SUBTOTAL(109,[2020])</f>
        <v>0</v>
      </c>
    </row>
  </sheetData>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166</v>
      </c>
    </row>
    <row r="2" spans="1:3">
      <c r="A2" s="7" t="s">
        <v>165</v>
      </c>
    </row>
    <row r="4" spans="1:3">
      <c r="A4" s="8" t="s">
        <v>21</v>
      </c>
      <c r="B4" s="8" t="s">
        <v>167</v>
      </c>
      <c r="C4" s="8" t="s">
        <v>168</v>
      </c>
    </row>
    <row r="5" spans="1:3">
      <c r="A5" s="9" t="s">
        <v>22</v>
      </c>
      <c r="B5" s="10">
        <v>11013</v>
      </c>
      <c r="C5" s="10">
        <v>438</v>
      </c>
    </row>
    <row r="6" spans="1:3">
      <c r="A6" s="9" t="s">
        <v>23</v>
      </c>
      <c r="B6" s="10">
        <v>640215</v>
      </c>
      <c r="C6" s="10">
        <v>32280</v>
      </c>
    </row>
    <row r="7" spans="1:3">
      <c r="A7" s="9" t="s">
        <v>24</v>
      </c>
      <c r="B7" s="10">
        <v>2731434</v>
      </c>
      <c r="C7" s="10">
        <v>172660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G35"/>
  <sheetViews>
    <sheetView workbookViewId="0"/>
  </sheetViews>
  <sheetFormatPr defaultRowHeight="15"/>
  <cols>
    <col min="1" max="1" width="22.28515625" customWidth="1"/>
    <col min="2" max="7" width="11.7109375" customWidth="1"/>
  </cols>
  <sheetData>
    <row r="1" spans="1:7">
      <c r="A1" s="6" t="s">
        <v>0</v>
      </c>
    </row>
    <row r="2" spans="1:7">
      <c r="A2" s="7" t="s">
        <v>9</v>
      </c>
    </row>
    <row r="4" spans="1:7">
      <c r="A4" s="8" t="s">
        <v>2</v>
      </c>
      <c r="B4" s="8" t="s">
        <v>3</v>
      </c>
      <c r="C4" s="8" t="s">
        <v>4</v>
      </c>
      <c r="D4" s="8" t="s">
        <v>5</v>
      </c>
      <c r="E4" s="8" t="s">
        <v>6</v>
      </c>
      <c r="F4" s="8" t="s">
        <v>7</v>
      </c>
      <c r="G4" s="8" t="s">
        <v>8</v>
      </c>
    </row>
    <row r="5" spans="1:7">
      <c r="A5" s="9">
        <v>1990</v>
      </c>
      <c r="B5" s="10">
        <v>100</v>
      </c>
      <c r="C5" s="10">
        <v>100</v>
      </c>
      <c r="D5" s="10">
        <v>100</v>
      </c>
      <c r="E5" s="10">
        <v>28061</v>
      </c>
      <c r="F5" s="10">
        <v>1497577</v>
      </c>
      <c r="G5" s="10">
        <v>6020147</v>
      </c>
    </row>
    <row r="6" spans="1:7">
      <c r="A6" s="9">
        <v>1991</v>
      </c>
      <c r="B6" s="10">
        <v>99.99643633512704</v>
      </c>
      <c r="C6" s="10">
        <v>101.2030767032346</v>
      </c>
      <c r="D6" s="10">
        <v>101.3615448260649</v>
      </c>
      <c r="E6" s="10">
        <v>28060</v>
      </c>
      <c r="F6" s="10">
        <v>1515594</v>
      </c>
      <c r="G6" s="10">
        <v>6102114</v>
      </c>
    </row>
    <row r="7" spans="1:7">
      <c r="A7" s="9">
        <v>1992</v>
      </c>
      <c r="B7" s="10">
        <v>100.0962189515698</v>
      </c>
      <c r="C7" s="10">
        <v>102.4791379675302</v>
      </c>
      <c r="D7" s="10">
        <v>102.6860141455018</v>
      </c>
      <c r="E7" s="10">
        <v>28088</v>
      </c>
      <c r="F7" s="10">
        <v>1534704</v>
      </c>
      <c r="G7" s="10">
        <v>6181849</v>
      </c>
    </row>
    <row r="8" spans="1:7">
      <c r="A8" s="9">
        <v>1993</v>
      </c>
      <c r="B8" s="10">
        <v>100.9158618723495</v>
      </c>
      <c r="C8" s="10">
        <v>104.1587177153495</v>
      </c>
      <c r="D8" s="10">
        <v>104.1597987557447</v>
      </c>
      <c r="E8" s="10">
        <v>28318</v>
      </c>
      <c r="F8" s="10">
        <v>1559857</v>
      </c>
      <c r="G8" s="10">
        <v>6270573</v>
      </c>
    </row>
    <row r="9" spans="1:7">
      <c r="A9" s="9">
        <v>1994</v>
      </c>
      <c r="B9" s="10">
        <v>101.9208153665229</v>
      </c>
      <c r="C9" s="10">
        <v>105.6168063478539</v>
      </c>
      <c r="D9" s="10">
        <v>105.3707658633585</v>
      </c>
      <c r="E9" s="10">
        <v>28600</v>
      </c>
      <c r="F9" s="10">
        <v>1581693</v>
      </c>
      <c r="G9" s="10">
        <v>6343475</v>
      </c>
    </row>
    <row r="10" spans="1:7">
      <c r="A10" s="9">
        <v>1995</v>
      </c>
      <c r="B10" s="10">
        <v>104.5650547022558</v>
      </c>
      <c r="C10" s="10">
        <v>106.4932220513536</v>
      </c>
      <c r="D10" s="10">
        <v>106.0100525784503</v>
      </c>
      <c r="E10" s="10">
        <v>29342</v>
      </c>
      <c r="F10" s="10">
        <v>1594818</v>
      </c>
      <c r="G10" s="10">
        <v>6381961</v>
      </c>
    </row>
    <row r="11" spans="1:7">
      <c r="A11" s="9">
        <v>1996</v>
      </c>
      <c r="B11" s="10">
        <v>105.9513203378354</v>
      </c>
      <c r="C11" s="10">
        <v>108.224418510701</v>
      </c>
      <c r="D11" s="10">
        <v>107.2138936142257</v>
      </c>
      <c r="E11" s="10">
        <v>29731</v>
      </c>
      <c r="F11" s="10">
        <v>1620744</v>
      </c>
      <c r="G11" s="10">
        <v>6454434</v>
      </c>
    </row>
    <row r="12" spans="1:7">
      <c r="A12" s="9">
        <v>1997</v>
      </c>
      <c r="B12" s="10">
        <v>109.1336730693846</v>
      </c>
      <c r="C12" s="10">
        <v>110.5006954567278</v>
      </c>
      <c r="D12" s="10">
        <v>109.0827018011354</v>
      </c>
      <c r="E12" s="10">
        <v>30624</v>
      </c>
      <c r="F12" s="10">
        <v>1654833</v>
      </c>
      <c r="G12" s="10">
        <v>6566939</v>
      </c>
    </row>
    <row r="13" spans="1:7">
      <c r="A13" s="9">
        <v>1998</v>
      </c>
      <c r="B13" s="10">
        <v>110.5876483375503</v>
      </c>
      <c r="C13" s="10">
        <v>112.6086338131528</v>
      </c>
      <c r="D13" s="10">
        <v>111.1442627563746</v>
      </c>
      <c r="E13" s="10">
        <v>31032</v>
      </c>
      <c r="F13" s="10">
        <v>1686401</v>
      </c>
      <c r="G13" s="10">
        <v>6691048</v>
      </c>
    </row>
    <row r="14" spans="1:7">
      <c r="A14" s="9">
        <v>1999</v>
      </c>
      <c r="B14" s="10">
        <v>111.0010334628132</v>
      </c>
      <c r="C14" s="10">
        <v>114.1553990212189</v>
      </c>
      <c r="D14" s="10">
        <v>112.8420452191616</v>
      </c>
      <c r="E14" s="10">
        <v>31148</v>
      </c>
      <c r="F14" s="10">
        <v>1709565</v>
      </c>
      <c r="G14" s="10">
        <v>6793257</v>
      </c>
    </row>
    <row r="15" spans="1:7">
      <c r="A15" s="9">
        <v>2000</v>
      </c>
      <c r="B15" s="10">
        <v>106.3718327928442</v>
      </c>
      <c r="C15" s="10">
        <v>112.3538222074725</v>
      </c>
      <c r="D15" s="10">
        <v>112.6940587995609</v>
      </c>
      <c r="E15" s="10">
        <v>29849</v>
      </c>
      <c r="F15" s="10">
        <v>1682585</v>
      </c>
      <c r="G15" s="10">
        <v>6784348</v>
      </c>
    </row>
    <row r="16" spans="1:7">
      <c r="A16" s="9">
        <v>2001</v>
      </c>
      <c r="B16" s="10">
        <v>106.6676169772995</v>
      </c>
      <c r="C16" s="10">
        <v>113.6076475533478</v>
      </c>
      <c r="D16" s="10">
        <v>114.1408174916659</v>
      </c>
      <c r="E16" s="10">
        <v>29932</v>
      </c>
      <c r="F16" s="10">
        <v>1701362</v>
      </c>
      <c r="G16" s="10">
        <v>6871445</v>
      </c>
    </row>
    <row r="17" spans="1:7">
      <c r="A17" s="9">
        <v>2002</v>
      </c>
      <c r="B17" s="10">
        <v>108.2249385267809</v>
      </c>
      <c r="C17" s="10">
        <v>114.5380170769183</v>
      </c>
      <c r="D17" s="10">
        <v>115.3158220222862</v>
      </c>
      <c r="E17" s="10">
        <v>30369</v>
      </c>
      <c r="F17" s="10">
        <v>1715295</v>
      </c>
      <c r="G17" s="10">
        <v>6942182</v>
      </c>
    </row>
    <row r="18" spans="1:7">
      <c r="A18" s="9">
        <v>2003</v>
      </c>
      <c r="B18" s="10">
        <v>108.3888671109369</v>
      </c>
      <c r="C18" s="10">
        <v>115.2582471552381</v>
      </c>
      <c r="D18" s="10">
        <v>116.0870656480647</v>
      </c>
      <c r="E18" s="10">
        <v>30415</v>
      </c>
      <c r="F18" s="10">
        <v>1726081</v>
      </c>
      <c r="G18" s="10">
        <v>6988612</v>
      </c>
    </row>
    <row r="19" spans="1:7">
      <c r="A19" s="9">
        <v>2004</v>
      </c>
      <c r="B19" s="10">
        <v>108.4387584191583</v>
      </c>
      <c r="C19" s="10">
        <v>116.0831796962694</v>
      </c>
      <c r="D19" s="10">
        <v>116.7923806511701</v>
      </c>
      <c r="E19" s="10">
        <v>30429</v>
      </c>
      <c r="F19" s="10">
        <v>1738435</v>
      </c>
      <c r="G19" s="10">
        <v>7031073</v>
      </c>
    </row>
    <row r="20" spans="1:7">
      <c r="A20" s="9">
        <v>2005</v>
      </c>
      <c r="B20" s="10">
        <v>109.5470581946474</v>
      </c>
      <c r="C20" s="10">
        <v>117.035451265611</v>
      </c>
      <c r="D20" s="10">
        <v>117.5039745707206</v>
      </c>
      <c r="E20" s="10">
        <v>30740</v>
      </c>
      <c r="F20" s="10">
        <v>1752696</v>
      </c>
      <c r="G20" s="10">
        <v>7073912</v>
      </c>
    </row>
    <row r="21" spans="1:7">
      <c r="A21" s="9">
        <v>2006</v>
      </c>
      <c r="B21" s="10">
        <v>109.8000784006272</v>
      </c>
      <c r="C21" s="10">
        <v>118.2771236470646</v>
      </c>
      <c r="D21" s="10">
        <v>118.3293364763352</v>
      </c>
      <c r="E21" s="10">
        <v>30811</v>
      </c>
      <c r="F21" s="10">
        <v>1771291</v>
      </c>
      <c r="G21" s="10">
        <v>7123600</v>
      </c>
    </row>
    <row r="22" spans="1:7">
      <c r="A22" s="9">
        <v>2007</v>
      </c>
      <c r="B22" s="10">
        <v>111.2469263390471</v>
      </c>
      <c r="C22" s="10">
        <v>120.0354305655068</v>
      </c>
      <c r="D22" s="10">
        <v>119.5065170335542</v>
      </c>
      <c r="E22" s="10">
        <v>31217</v>
      </c>
      <c r="F22" s="10">
        <v>1797623</v>
      </c>
      <c r="G22" s="10">
        <v>7194468</v>
      </c>
    </row>
    <row r="23" spans="1:7">
      <c r="A23" s="9">
        <v>2008</v>
      </c>
      <c r="B23" s="10">
        <v>112.0808239193186</v>
      </c>
      <c r="C23" s="10">
        <v>122.1290791725567</v>
      </c>
      <c r="D23" s="10">
        <v>121.0650171831352</v>
      </c>
      <c r="E23" s="10">
        <v>31451</v>
      </c>
      <c r="F23" s="10">
        <v>1828977</v>
      </c>
      <c r="G23" s="10">
        <v>7288292</v>
      </c>
    </row>
    <row r="24" spans="1:7">
      <c r="A24" s="9">
        <v>2009</v>
      </c>
      <c r="B24" s="10">
        <v>112.8933395103524</v>
      </c>
      <c r="C24" s="10">
        <v>124.0347574782465</v>
      </c>
      <c r="D24" s="10">
        <v>122.5581036476352</v>
      </c>
      <c r="E24" s="10">
        <v>31679</v>
      </c>
      <c r="F24" s="10">
        <v>1857516</v>
      </c>
      <c r="G24" s="10">
        <v>7378178</v>
      </c>
    </row>
    <row r="25" spans="1:7">
      <c r="A25" s="9">
        <v>2010</v>
      </c>
      <c r="B25" s="10">
        <v>106.6462349880617</v>
      </c>
      <c r="C25" s="10">
        <v>118.9683068049256</v>
      </c>
      <c r="D25" s="10">
        <v>118.7801394218447</v>
      </c>
      <c r="E25" s="10">
        <v>29926</v>
      </c>
      <c r="F25" s="10">
        <v>1781642</v>
      </c>
      <c r="G25" s="10">
        <v>7150739</v>
      </c>
    </row>
    <row r="26" spans="1:7">
      <c r="A26" s="9">
        <v>2011</v>
      </c>
      <c r="B26" s="10">
        <v>108.1750472185596</v>
      </c>
      <c r="C26" s="10">
        <v>120.5744345699754</v>
      </c>
      <c r="D26" s="10">
        <v>120.0497761931727</v>
      </c>
      <c r="E26" s="10">
        <v>30355</v>
      </c>
      <c r="F26" s="10">
        <v>1805695</v>
      </c>
      <c r="G26" s="10">
        <v>7227173</v>
      </c>
    </row>
    <row r="27" spans="1:7">
      <c r="A27" s="9">
        <v>2012</v>
      </c>
      <c r="B27" s="10">
        <v>109.1978190370977</v>
      </c>
      <c r="C27" s="10">
        <v>122.5263208502802</v>
      </c>
      <c r="D27" s="10">
        <v>121.5912501804358</v>
      </c>
      <c r="E27" s="10">
        <v>30642</v>
      </c>
      <c r="F27" s="10">
        <v>1834926</v>
      </c>
      <c r="G27" s="10">
        <v>7319972</v>
      </c>
    </row>
    <row r="28" spans="1:7">
      <c r="A28" s="9">
        <v>2013</v>
      </c>
      <c r="B28" s="10">
        <v>110.0103346281316</v>
      </c>
      <c r="C28" s="10">
        <v>124.4660541661631</v>
      </c>
      <c r="D28" s="10">
        <v>123.277803681538</v>
      </c>
      <c r="E28" s="10">
        <v>30870</v>
      </c>
      <c r="F28" s="10">
        <v>1863975</v>
      </c>
      <c r="G28" s="10">
        <v>7421505</v>
      </c>
    </row>
    <row r="29" spans="1:7">
      <c r="A29" s="9">
        <v>2014</v>
      </c>
      <c r="B29" s="10">
        <v>110.3203734720787</v>
      </c>
      <c r="C29" s="10">
        <v>126.0088129024417</v>
      </c>
      <c r="D29" s="10">
        <v>124.6786166517196</v>
      </c>
      <c r="E29" s="10">
        <v>30957</v>
      </c>
      <c r="F29" s="10">
        <v>1887079</v>
      </c>
      <c r="G29" s="10">
        <v>7505836</v>
      </c>
    </row>
    <row r="30" spans="1:7">
      <c r="A30" s="9">
        <v>2015</v>
      </c>
      <c r="B30" s="10">
        <v>110.5947756672962</v>
      </c>
      <c r="C30" s="10">
        <v>127.684920374712</v>
      </c>
      <c r="D30" s="10">
        <v>126.1712380112977</v>
      </c>
      <c r="E30" s="10">
        <v>31034</v>
      </c>
      <c r="F30" s="10">
        <v>1912180</v>
      </c>
      <c r="G30" s="10">
        <v>7595694</v>
      </c>
    </row>
    <row r="31" spans="1:7">
      <c r="A31" s="9">
        <v>2016</v>
      </c>
      <c r="B31" s="10">
        <v>110.7587042514522</v>
      </c>
      <c r="C31" s="10">
        <v>128.9793446346999</v>
      </c>
      <c r="D31" s="10">
        <v>127.4267721369594</v>
      </c>
      <c r="E31" s="10">
        <v>31080</v>
      </c>
      <c r="F31" s="10">
        <v>1931565</v>
      </c>
      <c r="G31" s="10">
        <v>7671279</v>
      </c>
    </row>
    <row r="32" spans="1:7">
      <c r="A32" s="9">
        <v>2017</v>
      </c>
      <c r="B32" s="10">
        <v>110.7266312675956</v>
      </c>
      <c r="C32" s="10">
        <v>129.6878891703064</v>
      </c>
      <c r="D32" s="10">
        <v>128.2863856978908</v>
      </c>
      <c r="E32" s="10">
        <v>31071</v>
      </c>
      <c r="F32" s="10">
        <v>1942176</v>
      </c>
      <c r="G32" s="10">
        <v>7723029</v>
      </c>
    </row>
    <row r="33" spans="1:7">
      <c r="A33" s="9">
        <v>2018</v>
      </c>
      <c r="B33" s="10">
        <v>110.6375396457717</v>
      </c>
      <c r="C33" s="10">
        <v>130.282983779799</v>
      </c>
      <c r="D33" s="10">
        <v>128.813532294145</v>
      </c>
      <c r="E33" s="10">
        <v>31046</v>
      </c>
      <c r="F33" s="10">
        <v>1951088</v>
      </c>
      <c r="G33" s="10">
        <v>7754764</v>
      </c>
    </row>
    <row r="34" spans="1:7">
      <c r="A34" s="9">
        <v>2019</v>
      </c>
      <c r="B34" s="10">
        <v>110.4807383913617</v>
      </c>
      <c r="C34" s="10">
        <v>130.5330543938642</v>
      </c>
      <c r="D34" s="10">
        <v>129.1243884908458</v>
      </c>
      <c r="E34" s="10">
        <v>31002</v>
      </c>
      <c r="F34" s="10">
        <v>1954833</v>
      </c>
      <c r="G34" s="10">
        <v>7773478</v>
      </c>
    </row>
    <row r="35" spans="1:7">
      <c r="A35" s="9">
        <v>2020</v>
      </c>
      <c r="B35" s="10">
        <v>110.5805210078044</v>
      </c>
      <c r="C35" s="10">
        <v>131.0095574384489</v>
      </c>
      <c r="D35" s="10">
        <v>129.4077536644869</v>
      </c>
      <c r="E35" s="10">
        <v>31030</v>
      </c>
      <c r="F35" s="10">
        <v>1961969</v>
      </c>
      <c r="G35" s="10">
        <v>7790537</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169</v>
      </c>
    </row>
    <row r="2" spans="1:7">
      <c r="A2" s="7" t="s">
        <v>176</v>
      </c>
    </row>
    <row r="4" spans="1:7">
      <c r="A4" s="8" t="s">
        <v>21</v>
      </c>
      <c r="B4" s="8" t="s">
        <v>170</v>
      </c>
      <c r="C4" s="8" t="s">
        <v>171</v>
      </c>
      <c r="D4" s="8" t="s">
        <v>172</v>
      </c>
      <c r="E4" s="8" t="s">
        <v>173</v>
      </c>
      <c r="F4" s="8" t="s">
        <v>174</v>
      </c>
      <c r="G4" s="8" t="s">
        <v>175</v>
      </c>
    </row>
    <row r="5" spans="1:7">
      <c r="A5" s="9" t="s">
        <v>22</v>
      </c>
      <c r="B5" s="10">
        <v>117</v>
      </c>
      <c r="C5" s="10">
        <v>9</v>
      </c>
      <c r="D5" s="10">
        <v>0</v>
      </c>
      <c r="E5" s="10">
        <v>292</v>
      </c>
      <c r="F5" s="10">
        <v>0</v>
      </c>
      <c r="G5" s="10">
        <v>20</v>
      </c>
    </row>
    <row r="6" spans="1:7">
      <c r="A6" s="9" t="s">
        <v>23</v>
      </c>
      <c r="B6" s="10">
        <v>11416</v>
      </c>
      <c r="C6" s="10">
        <v>1620</v>
      </c>
      <c r="D6" s="10">
        <v>3698</v>
      </c>
      <c r="E6" s="10">
        <v>10248</v>
      </c>
      <c r="F6" s="10">
        <v>3617</v>
      </c>
      <c r="G6" s="10">
        <v>1681</v>
      </c>
    </row>
    <row r="7" spans="1:7">
      <c r="A7" s="9" t="s">
        <v>24</v>
      </c>
      <c r="B7" s="10">
        <v>41117</v>
      </c>
      <c r="C7" s="10">
        <v>10057</v>
      </c>
      <c r="D7" s="10">
        <v>37301</v>
      </c>
      <c r="E7" s="10">
        <v>61722</v>
      </c>
      <c r="F7" s="10">
        <v>10647</v>
      </c>
      <c r="G7" s="10">
        <v>11816</v>
      </c>
    </row>
  </sheetData>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22.28515625" customWidth="1"/>
  </cols>
  <sheetData>
    <row r="1" spans="1:2">
      <c r="A1" s="6" t="s">
        <v>177</v>
      </c>
    </row>
    <row r="2" spans="1:2">
      <c r="A2" s="7" t="s">
        <v>165</v>
      </c>
    </row>
    <row r="4" spans="1:2">
      <c r="A4" s="8" t="s">
        <v>178</v>
      </c>
      <c r="B4" s="8" t="s">
        <v>179</v>
      </c>
    </row>
    <row r="5" spans="1:2">
      <c r="A5" s="9" t="s">
        <v>180</v>
      </c>
      <c r="B5" s="10">
        <v>5644</v>
      </c>
    </row>
    <row r="6" spans="1:2">
      <c r="A6" s="9" t="s">
        <v>181</v>
      </c>
      <c r="B6" s="10">
        <v>3132</v>
      </c>
    </row>
    <row r="7" spans="1:2">
      <c r="A7" s="9" t="s">
        <v>182</v>
      </c>
      <c r="B7" s="10">
        <v>1196</v>
      </c>
    </row>
    <row r="8" spans="1:2">
      <c r="A8" s="9" t="s">
        <v>183</v>
      </c>
      <c r="B8" s="10">
        <v>762</v>
      </c>
    </row>
    <row r="9" spans="1:2">
      <c r="A9" s="9" t="s">
        <v>184</v>
      </c>
      <c r="B9" s="10">
        <v>506</v>
      </c>
    </row>
    <row r="10" spans="1:2">
      <c r="A10" s="9" t="s">
        <v>185</v>
      </c>
      <c r="B10" s="10">
        <v>211</v>
      </c>
    </row>
    <row r="11" spans="1:2">
      <c r="A11" s="9" t="s">
        <v>1</v>
      </c>
      <c r="B11" s="10">
        <f>SUBTOTAL(109,[value])</f>
        <v>0</v>
      </c>
    </row>
  </sheetData>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2.28515625" customWidth="1"/>
    <col min="2" max="3" width="11.7109375" customWidth="1"/>
  </cols>
  <sheetData>
    <row r="1" spans="1:3">
      <c r="A1" s="6" t="s">
        <v>186</v>
      </c>
    </row>
    <row r="2" spans="1:3">
      <c r="A2" s="7" t="s">
        <v>165</v>
      </c>
    </row>
    <row r="4" spans="1:3">
      <c r="A4" s="8" t="s">
        <v>187</v>
      </c>
      <c r="B4" s="8" t="s">
        <v>100</v>
      </c>
      <c r="C4" s="8" t="s">
        <v>101</v>
      </c>
    </row>
    <row r="5" spans="1:3">
      <c r="A5" s="9" t="s">
        <v>188</v>
      </c>
      <c r="B5" s="10">
        <v>17</v>
      </c>
      <c r="C5" s="10">
        <v>128</v>
      </c>
    </row>
    <row r="6" spans="1:3">
      <c r="A6" s="9" t="s">
        <v>189</v>
      </c>
      <c r="B6" s="10">
        <v>32</v>
      </c>
      <c r="C6" s="10">
        <v>236</v>
      </c>
    </row>
    <row r="7" spans="1:3">
      <c r="A7" s="9" t="s">
        <v>190</v>
      </c>
      <c r="B7" s="10">
        <v>379</v>
      </c>
      <c r="C7" s="10">
        <v>279</v>
      </c>
    </row>
    <row r="8" spans="1:3">
      <c r="A8" s="9" t="s">
        <v>191</v>
      </c>
      <c r="B8" s="10">
        <v>7053</v>
      </c>
      <c r="C8" s="10">
        <v>903</v>
      </c>
    </row>
    <row r="9" spans="1:3">
      <c r="A9" s="9" t="s">
        <v>192</v>
      </c>
      <c r="B9" s="10">
        <v>1838</v>
      </c>
      <c r="C9" s="10">
        <v>148</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193</v>
      </c>
    </row>
    <row r="2" spans="1:3">
      <c r="A2" s="7" t="s">
        <v>102</v>
      </c>
    </row>
    <row r="4" spans="1:3">
      <c r="A4" s="8" t="s">
        <v>194</v>
      </c>
      <c r="B4" s="8" t="s">
        <v>195</v>
      </c>
      <c r="C4" s="8" t="s">
        <v>196</v>
      </c>
    </row>
    <row r="5" spans="1:3">
      <c r="A5" s="9" t="s">
        <v>197</v>
      </c>
      <c r="B5" s="13">
        <v>0</v>
      </c>
      <c r="C5" s="13">
        <v>0.03659976387249114</v>
      </c>
    </row>
    <row r="6" spans="1:3">
      <c r="A6" s="9" t="s">
        <v>198</v>
      </c>
      <c r="B6" s="13">
        <v>0</v>
      </c>
      <c r="C6" s="13">
        <v>0</v>
      </c>
    </row>
  </sheetData>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199</v>
      </c>
    </row>
    <row r="2" spans="1:8">
      <c r="A2" s="7" t="s">
        <v>207</v>
      </c>
    </row>
    <row r="4" spans="1:8">
      <c r="A4" s="8" t="s">
        <v>21</v>
      </c>
      <c r="B4" s="8" t="s">
        <v>200</v>
      </c>
      <c r="C4" s="8" t="s">
        <v>201</v>
      </c>
      <c r="D4" s="8" t="s">
        <v>202</v>
      </c>
      <c r="E4" s="8" t="s">
        <v>203</v>
      </c>
      <c r="F4" s="8" t="s">
        <v>204</v>
      </c>
      <c r="G4" s="8" t="s">
        <v>205</v>
      </c>
      <c r="H4" s="8" t="s">
        <v>206</v>
      </c>
    </row>
    <row r="5" spans="1:8">
      <c r="A5" s="9" t="s">
        <v>22</v>
      </c>
      <c r="B5" s="13">
        <v>0.02714883571198626</v>
      </c>
      <c r="C5" s="13">
        <v>0.01813499302500268</v>
      </c>
      <c r="D5" s="13">
        <v>0.01566691705118575</v>
      </c>
      <c r="E5" s="13">
        <v>0.03519690953965018</v>
      </c>
      <c r="F5" s="13">
        <v>0.08691919733877025</v>
      </c>
      <c r="G5" s="13">
        <v>0.1744822405837536</v>
      </c>
      <c r="H5" s="13">
        <v>0.6424509067496512</v>
      </c>
    </row>
    <row r="6" spans="1:8">
      <c r="A6" s="9" t="s">
        <v>23</v>
      </c>
      <c r="B6" s="13">
        <v>0.05361044571523518</v>
      </c>
      <c r="C6" s="13">
        <v>0.06268536852162114</v>
      </c>
      <c r="D6" s="13">
        <v>0.1780091663089683</v>
      </c>
      <c r="E6" s="13">
        <v>0.2197532573628169</v>
      </c>
      <c r="F6" s="13">
        <v>0.2284238656346492</v>
      </c>
      <c r="G6" s="13">
        <v>0.1112557289431052</v>
      </c>
      <c r="H6" s="13">
        <v>0.1462621675136041</v>
      </c>
    </row>
    <row r="7" spans="1:8">
      <c r="A7" s="9" t="s">
        <v>24</v>
      </c>
      <c r="B7" s="13">
        <v>0.0610187636059806</v>
      </c>
      <c r="C7" s="13">
        <v>0.1626274923219024</v>
      </c>
      <c r="D7" s="13">
        <v>0.2252592275882777</v>
      </c>
      <c r="E7" s="13">
        <v>0.2008472833732061</v>
      </c>
      <c r="F7" s="13">
        <v>0.1793349021348538</v>
      </c>
      <c r="G7" s="13">
        <v>0.07896446044433419</v>
      </c>
      <c r="H7" s="13">
        <v>0.09194787053144511</v>
      </c>
    </row>
  </sheetData>
  <pageMargins left="0.7" right="0.7" top="0.75" bottom="0.75"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dimension ref="A1:D24"/>
  <sheetViews>
    <sheetView workbookViewId="0"/>
  </sheetViews>
  <sheetFormatPr defaultRowHeight="15"/>
  <cols>
    <col min="1" max="1" width="22.28515625" customWidth="1"/>
    <col min="2" max="4" width="11.7109375" customWidth="1"/>
  </cols>
  <sheetData>
    <row r="1" spans="1:4">
      <c r="A1" s="6" t="s">
        <v>208</v>
      </c>
    </row>
    <row r="2" spans="1:4">
      <c r="A2" s="7" t="s">
        <v>209</v>
      </c>
    </row>
    <row r="4" spans="1:4">
      <c r="A4" s="8" t="s">
        <v>97</v>
      </c>
      <c r="B4" s="8" t="s">
        <v>24</v>
      </c>
      <c r="C4" s="8" t="s">
        <v>23</v>
      </c>
      <c r="D4" s="8" t="s">
        <v>22</v>
      </c>
    </row>
    <row r="5" spans="1:4">
      <c r="A5" s="12">
        <v>37256</v>
      </c>
      <c r="B5" s="10">
        <v>444501.161178802</v>
      </c>
      <c r="C5" s="10">
        <v>481087</v>
      </c>
      <c r="D5" s="10">
        <v>1093442</v>
      </c>
    </row>
    <row r="6" spans="1:4">
      <c r="A6" s="12">
        <v>37621</v>
      </c>
      <c r="B6" s="10">
        <v>476973.3641717674</v>
      </c>
      <c r="C6" s="10">
        <v>499273</v>
      </c>
      <c r="D6" s="10">
        <v>1117777</v>
      </c>
    </row>
    <row r="7" spans="1:4">
      <c r="A7" s="12">
        <v>37986</v>
      </c>
      <c r="B7" s="10">
        <v>509965.7777316187</v>
      </c>
      <c r="C7" s="10">
        <v>510068</v>
      </c>
      <c r="D7" s="10">
        <v>1108502</v>
      </c>
    </row>
    <row r="8" spans="1:4">
      <c r="A8" s="12">
        <v>38352</v>
      </c>
      <c r="B8" s="10">
        <v>606472.4304979456</v>
      </c>
      <c r="C8" s="10">
        <v>598802</v>
      </c>
      <c r="D8" s="10">
        <v>1251705</v>
      </c>
    </row>
    <row r="9" spans="1:4">
      <c r="A9" s="12">
        <v>38717</v>
      </c>
      <c r="B9" s="10">
        <v>698759.0248864384</v>
      </c>
      <c r="C9" s="10">
        <v>692235</v>
      </c>
      <c r="D9" s="10">
        <v>1370458</v>
      </c>
    </row>
    <row r="10" spans="1:4">
      <c r="A10" s="12">
        <v>39082</v>
      </c>
      <c r="B10" s="10">
        <v>692416.9971277675</v>
      </c>
      <c r="C10" s="10">
        <v>703145</v>
      </c>
      <c r="D10" s="10">
        <v>1370933</v>
      </c>
    </row>
    <row r="11" spans="1:4">
      <c r="A11" s="12">
        <v>39447</v>
      </c>
      <c r="B11" s="10">
        <v>660587.7255916911</v>
      </c>
      <c r="C11" s="10">
        <v>683890</v>
      </c>
      <c r="D11" s="10">
        <v>1355379</v>
      </c>
    </row>
    <row r="12" spans="1:4">
      <c r="A12" s="12">
        <v>39813</v>
      </c>
      <c r="B12" s="10">
        <v>559089.994744795</v>
      </c>
      <c r="C12" s="10">
        <v>586279</v>
      </c>
      <c r="D12" s="10">
        <v>1238564</v>
      </c>
    </row>
    <row r="13" spans="1:4">
      <c r="A13" s="12">
        <v>40178</v>
      </c>
      <c r="B13" s="10">
        <v>539523.4121630676</v>
      </c>
      <c r="C13" s="10">
        <v>610233</v>
      </c>
      <c r="D13" s="10">
        <v>1332965</v>
      </c>
    </row>
    <row r="14" spans="1:4">
      <c r="A14" s="12">
        <v>40543</v>
      </c>
      <c r="B14" s="10">
        <v>531581.0174485706</v>
      </c>
      <c r="C14" s="10">
        <v>603238</v>
      </c>
      <c r="D14" s="10">
        <v>1357129</v>
      </c>
    </row>
    <row r="15" spans="1:4">
      <c r="A15" s="12">
        <v>40908</v>
      </c>
      <c r="B15" s="10">
        <v>495380.3271213235</v>
      </c>
      <c r="C15" s="10">
        <v>573306</v>
      </c>
      <c r="D15" s="10">
        <v>1332610</v>
      </c>
    </row>
    <row r="16" spans="1:4">
      <c r="A16" s="12">
        <v>41274</v>
      </c>
      <c r="B16" s="10">
        <v>563856.8831420708</v>
      </c>
      <c r="C16" s="10">
        <v>679293</v>
      </c>
      <c r="D16" s="10">
        <v>1592964</v>
      </c>
    </row>
    <row r="17" spans="1:4">
      <c r="A17" s="12">
        <v>41639</v>
      </c>
      <c r="B17" s="10">
        <v>680667.7415428726</v>
      </c>
      <c r="C17" s="10">
        <v>782830</v>
      </c>
      <c r="D17" s="10">
        <v>1743315</v>
      </c>
    </row>
    <row r="18" spans="1:4">
      <c r="A18" s="12">
        <v>42004</v>
      </c>
      <c r="B18" s="10">
        <v>747762.7186595368</v>
      </c>
      <c r="C18" s="10">
        <v>864333</v>
      </c>
      <c r="D18" s="10">
        <v>1956003</v>
      </c>
    </row>
    <row r="19" spans="1:4">
      <c r="A19" s="12">
        <v>42369</v>
      </c>
      <c r="B19" s="10">
        <v>831074.474729246</v>
      </c>
      <c r="C19" s="10">
        <v>914819</v>
      </c>
      <c r="D19" s="10">
        <v>2139483</v>
      </c>
    </row>
    <row r="20" spans="1:4">
      <c r="A20" s="12">
        <v>42735</v>
      </c>
      <c r="B20" s="10">
        <v>864198.8370591007</v>
      </c>
      <c r="C20" s="10">
        <v>954083</v>
      </c>
      <c r="D20" s="10">
        <v>2171349</v>
      </c>
    </row>
    <row r="21" spans="1:4">
      <c r="A21" s="12">
        <v>43100</v>
      </c>
      <c r="B21" s="10">
        <v>962725.4543687325</v>
      </c>
      <c r="C21" s="10">
        <v>1117296</v>
      </c>
      <c r="D21" s="10">
        <v>2449488</v>
      </c>
    </row>
    <row r="22" spans="1:4">
      <c r="A22" s="12">
        <v>43465</v>
      </c>
      <c r="B22" s="10">
        <v>1023382.238133111</v>
      </c>
      <c r="C22" s="10">
        <v>1195773</v>
      </c>
      <c r="D22" s="10">
        <v>2689600</v>
      </c>
    </row>
    <row r="23" spans="1:4">
      <c r="A23" s="12">
        <v>43830</v>
      </c>
      <c r="B23" s="10">
        <v>1000106.585181312</v>
      </c>
      <c r="C23" s="10">
        <v>1120773</v>
      </c>
      <c r="D23" s="10">
        <v>2550373</v>
      </c>
    </row>
    <row r="24" spans="1:4">
      <c r="A24" s="12">
        <v>44196</v>
      </c>
      <c r="B24" s="10">
        <v>1077232.745574046</v>
      </c>
      <c r="C24" s="10">
        <v>1290977</v>
      </c>
      <c r="D24" s="10">
        <v>2996100</v>
      </c>
    </row>
  </sheetData>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dimension ref="A1:H7"/>
  <sheetViews>
    <sheetView workbookViewId="0"/>
  </sheetViews>
  <sheetFormatPr defaultRowHeight="15"/>
  <cols>
    <col min="1" max="1" width="22.28515625" customWidth="1"/>
    <col min="2" max="8" width="11.7109375" customWidth="1"/>
  </cols>
  <sheetData>
    <row r="1" spans="1:8">
      <c r="A1" s="6" t="s">
        <v>210</v>
      </c>
    </row>
    <row r="2" spans="1:8">
      <c r="A2" s="7" t="s">
        <v>218</v>
      </c>
    </row>
    <row r="4" spans="1:8">
      <c r="A4" s="8" t="s">
        <v>21</v>
      </c>
      <c r="B4" s="8" t="s">
        <v>211</v>
      </c>
      <c r="C4" s="8" t="s">
        <v>212</v>
      </c>
      <c r="D4" s="8" t="s">
        <v>213</v>
      </c>
      <c r="E4" s="8" t="s">
        <v>214</v>
      </c>
      <c r="F4" s="8" t="s">
        <v>215</v>
      </c>
      <c r="G4" s="8" t="s">
        <v>216</v>
      </c>
      <c r="H4" s="8" t="s">
        <v>217</v>
      </c>
    </row>
    <row r="5" spans="1:8">
      <c r="A5" s="9" t="s">
        <v>22</v>
      </c>
      <c r="B5" s="13">
        <v>0.1863313990973565</v>
      </c>
      <c r="C5" s="13">
        <v>0.0490006447453256</v>
      </c>
      <c r="D5" s="13">
        <v>0.07543520309477757</v>
      </c>
      <c r="E5" s="13">
        <v>0.07543520309477757</v>
      </c>
      <c r="F5" s="13">
        <v>0.05609284332688588</v>
      </c>
      <c r="G5" s="13">
        <v>0.1237911025145068</v>
      </c>
      <c r="H5" s="13">
        <v>0.4339136041263701</v>
      </c>
    </row>
    <row r="6" spans="1:8">
      <c r="A6" s="9" t="s">
        <v>23</v>
      </c>
      <c r="B6" s="13">
        <v>0.04124566762615285</v>
      </c>
      <c r="C6" s="13">
        <v>0.06117458732303354</v>
      </c>
      <c r="D6" s="13">
        <v>0.1244713035305175</v>
      </c>
      <c r="E6" s="13">
        <v>0.2043779004875756</v>
      </c>
      <c r="F6" s="13">
        <v>0.2140229395523703</v>
      </c>
      <c r="G6" s="13">
        <v>0.1697666392527757</v>
      </c>
      <c r="H6" s="13">
        <v>0.1849409622275744</v>
      </c>
    </row>
    <row r="7" spans="1:8">
      <c r="A7" s="9" t="s">
        <v>24</v>
      </c>
      <c r="B7" s="13">
        <v>0.06136735052780125</v>
      </c>
      <c r="C7" s="13">
        <v>0.1019143250535093</v>
      </c>
      <c r="D7" s="13">
        <v>0.1889712915581825</v>
      </c>
      <c r="E7" s="13">
        <v>0.2281087943998593</v>
      </c>
      <c r="F7" s="13">
        <v>0.1730707695475193</v>
      </c>
      <c r="G7" s="13">
        <v>0.1165237607072236</v>
      </c>
      <c r="H7" s="13">
        <v>0.1300437082059047</v>
      </c>
    </row>
  </sheetData>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219</v>
      </c>
    </row>
    <row r="2" spans="1:4">
      <c r="A2" s="7" t="s">
        <v>218</v>
      </c>
    </row>
    <row r="4" spans="1:4">
      <c r="A4" s="8" t="s">
        <v>2</v>
      </c>
      <c r="B4" s="8" t="s">
        <v>22</v>
      </c>
      <c r="C4" s="8" t="s">
        <v>23</v>
      </c>
      <c r="D4" s="8" t="s">
        <v>24</v>
      </c>
    </row>
    <row r="5" spans="1:4">
      <c r="A5" s="9">
        <v>2009</v>
      </c>
      <c r="B5" s="10">
        <v>1598</v>
      </c>
      <c r="C5" s="10">
        <v>1285.128120936681</v>
      </c>
      <c r="D5" s="10">
        <v>1196.1741486225</v>
      </c>
    </row>
    <row r="6" spans="1:4">
      <c r="A6" s="9">
        <v>2010</v>
      </c>
      <c r="B6" s="10">
        <v>1679</v>
      </c>
      <c r="C6" s="10">
        <v>1328.375201569385</v>
      </c>
      <c r="D6" s="10">
        <v>1233.88281632497</v>
      </c>
    </row>
    <row r="7" spans="1:4">
      <c r="A7" s="9">
        <v>2011</v>
      </c>
      <c r="B7" s="10">
        <v>1660</v>
      </c>
      <c r="C7" s="10">
        <v>1389.235759249779</v>
      </c>
      <c r="D7" s="10">
        <v>1285.291538526059</v>
      </c>
    </row>
    <row r="8" spans="1:4">
      <c r="A8" s="9">
        <v>2012</v>
      </c>
      <c r="B8" s="10">
        <v>1972</v>
      </c>
      <c r="C8" s="10">
        <v>1440.273299594488</v>
      </c>
      <c r="D8" s="10">
        <v>1323.416061201085</v>
      </c>
    </row>
    <row r="9" spans="1:4">
      <c r="A9" s="9">
        <v>2013</v>
      </c>
      <c r="B9" s="10">
        <v>1990</v>
      </c>
      <c r="C9" s="10">
        <v>1484.753742439552</v>
      </c>
      <c r="D9" s="10">
        <v>1353.011356609144</v>
      </c>
    </row>
    <row r="10" spans="1:4">
      <c r="A10" s="9">
        <v>2014</v>
      </c>
      <c r="B10" s="10">
        <v>2001</v>
      </c>
      <c r="C10" s="10">
        <v>1545.221037032981</v>
      </c>
      <c r="D10" s="10">
        <v>1395.904663790094</v>
      </c>
    </row>
    <row r="11" spans="1:4">
      <c r="A11" s="9">
        <v>2015</v>
      </c>
      <c r="B11" s="10">
        <v>2542</v>
      </c>
      <c r="C11" s="10">
        <v>1621.240315339527</v>
      </c>
      <c r="D11" s="10">
        <v>1439.9756417657</v>
      </c>
    </row>
    <row r="12" spans="1:4">
      <c r="A12" s="9">
        <v>2016</v>
      </c>
      <c r="B12" s="10">
        <v>2299</v>
      </c>
      <c r="C12" s="10">
        <v>1737.050543659361</v>
      </c>
      <c r="D12" s="10">
        <v>1520.927052752406</v>
      </c>
    </row>
    <row r="13" spans="1:4">
      <c r="A13" s="9">
        <v>2017</v>
      </c>
      <c r="B13" s="10">
        <v>2349</v>
      </c>
      <c r="C13" s="10">
        <v>1872.895698791016</v>
      </c>
      <c r="D13" s="10">
        <v>1618.22563447877</v>
      </c>
    </row>
    <row r="14" spans="1:4">
      <c r="A14" s="9">
        <v>2018</v>
      </c>
      <c r="B14" s="10">
        <v>2527</v>
      </c>
      <c r="C14" s="10">
        <v>2024.66852848315</v>
      </c>
      <c r="D14" s="10">
        <v>1736.625106274137</v>
      </c>
    </row>
    <row r="15" spans="1:4">
      <c r="A15" s="9">
        <v>2019</v>
      </c>
      <c r="B15" s="10">
        <v>2733</v>
      </c>
      <c r="C15" s="10">
        <v>2154.660506834106</v>
      </c>
      <c r="D15" s="10">
        <v>1848.912043615333</v>
      </c>
    </row>
  </sheetData>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29.7109375" customWidth="1"/>
  </cols>
  <sheetData>
    <row r="1" spans="1:2">
      <c r="A1" s="6" t="s">
        <v>220</v>
      </c>
    </row>
    <row r="2" spans="1:2">
      <c r="A2" s="7" t="s">
        <v>226</v>
      </c>
    </row>
    <row r="4" spans="1:2">
      <c r="A4" s="8" t="s">
        <v>221</v>
      </c>
      <c r="B4" s="8" t="s">
        <v>179</v>
      </c>
    </row>
    <row r="5" spans="1:2">
      <c r="A5" s="9" t="s">
        <v>222</v>
      </c>
      <c r="B5" s="10">
        <v>49</v>
      </c>
    </row>
    <row r="6" spans="1:2">
      <c r="A6" s="9" t="s">
        <v>223</v>
      </c>
      <c r="B6" s="10">
        <v>22</v>
      </c>
    </row>
    <row r="7" spans="1:2">
      <c r="A7" s="9" t="s">
        <v>224</v>
      </c>
      <c r="B7" s="10">
        <v>14</v>
      </c>
    </row>
    <row r="8" spans="1:2">
      <c r="A8" s="9" t="s">
        <v>225</v>
      </c>
      <c r="B8" s="10">
        <v>0</v>
      </c>
    </row>
    <row r="9" spans="1:2">
      <c r="A9" s="9" t="s">
        <v>1</v>
      </c>
      <c r="B9" s="10">
        <f>SUBTOTAL(109,[value])</f>
        <v>0</v>
      </c>
    </row>
  </sheetData>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227</v>
      </c>
    </row>
    <row r="2" spans="1:6">
      <c r="A2" s="7" t="s">
        <v>233</v>
      </c>
    </row>
    <row r="4" spans="1:6">
      <c r="A4" s="8" t="s">
        <v>21</v>
      </c>
      <c r="B4" s="8" t="s">
        <v>228</v>
      </c>
      <c r="C4" s="8" t="s">
        <v>229</v>
      </c>
      <c r="D4" s="8" t="s">
        <v>230</v>
      </c>
      <c r="E4" s="8" t="s">
        <v>231</v>
      </c>
      <c r="F4" s="8" t="s">
        <v>232</v>
      </c>
    </row>
    <row r="5" spans="1:6">
      <c r="A5" s="9" t="s">
        <v>22</v>
      </c>
      <c r="B5" s="10">
        <v>168</v>
      </c>
      <c r="C5" s="10">
        <v>0</v>
      </c>
      <c r="D5" s="10">
        <v>0</v>
      </c>
      <c r="E5" s="10">
        <v>0</v>
      </c>
      <c r="F5" s="10">
        <v>168</v>
      </c>
    </row>
    <row r="6" spans="1:6">
      <c r="A6" s="9" t="s">
        <v>23</v>
      </c>
      <c r="B6" s="10">
        <v>28001</v>
      </c>
      <c r="C6" s="10">
        <v>1471</v>
      </c>
      <c r="D6" s="10">
        <v>422</v>
      </c>
      <c r="E6" s="10">
        <v>270</v>
      </c>
      <c r="F6" s="10">
        <v>30164</v>
      </c>
    </row>
    <row r="7" spans="1:6">
      <c r="A7" s="9" t="s">
        <v>24</v>
      </c>
      <c r="B7" s="10">
        <v>110177</v>
      </c>
      <c r="C7" s="10">
        <v>3375</v>
      </c>
      <c r="D7" s="10">
        <v>1854</v>
      </c>
      <c r="E7" s="10">
        <v>1053</v>
      </c>
      <c r="F7" s="10">
        <v>116459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 min="3" max="16" width="9.140625"/>
    <col min="4" max="16" width="9.140625"/>
    <col min="5" max="16" width="9.140625"/>
    <col min="6" max="16" width="9.140625"/>
  </cols>
  <sheetData>
    <row r="1" spans="1:7">
      <c r="A1" s="6" t="s">
        <v>10</v>
      </c>
    </row>
    <row r="2" spans="1:7">
      <c r="A2" s="7" t="s">
        <v>9</v>
      </c>
    </row>
    <row r="4" spans="1:7">
      <c r="A4" s="8" t="s">
        <v>2</v>
      </c>
      <c r="B4" s="8" t="s">
        <v>11</v>
      </c>
      <c r="C4" s="8" t="s">
        <v>12</v>
      </c>
      <c r="D4" s="8" t="s">
        <v>13</v>
      </c>
      <c r="E4" s="8" t="s">
        <v>14</v>
      </c>
      <c r="F4" s="8" t="s">
        <v>15</v>
      </c>
      <c r="G4" s="8" t="s">
        <v>16</v>
      </c>
    </row>
    <row r="5" spans="1:7">
      <c r="A5" s="9" t="s">
        <v>17</v>
      </c>
      <c r="B5" s="10">
        <v>34</v>
      </c>
      <c r="C5" s="10">
        <v>8686</v>
      </c>
      <c r="D5" s="10">
        <v>110</v>
      </c>
      <c r="E5" s="10">
        <v>19434</v>
      </c>
      <c r="F5" s="10">
        <v>37</v>
      </c>
      <c r="G5" s="10">
        <v>936</v>
      </c>
    </row>
    <row r="6" spans="1:7">
      <c r="A6" s="9" t="s">
        <v>18</v>
      </c>
      <c r="B6" s="10">
        <v>24</v>
      </c>
      <c r="C6" s="10">
        <v>12354</v>
      </c>
      <c r="D6" s="10">
        <v>91</v>
      </c>
      <c r="E6" s="10">
        <v>15431</v>
      </c>
      <c r="F6" s="10">
        <v>992</v>
      </c>
      <c r="G6" s="10">
        <v>1034</v>
      </c>
    </row>
    <row r="7" spans="1:7">
      <c r="A7" s="9" t="s">
        <v>19</v>
      </c>
      <c r="B7" s="10">
        <v>123</v>
      </c>
      <c r="C7" s="10">
        <v>14629</v>
      </c>
      <c r="D7" s="10">
        <v>140</v>
      </c>
      <c r="E7" s="10">
        <v>13765</v>
      </c>
      <c r="F7" s="10">
        <v>1155</v>
      </c>
      <c r="G7" s="10">
        <v>885</v>
      </c>
    </row>
  </sheetData>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234</v>
      </c>
    </row>
    <row r="2" spans="1:3">
      <c r="A2" s="7" t="s">
        <v>102</v>
      </c>
    </row>
    <row r="4" spans="1:3">
      <c r="A4" s="8" t="s">
        <v>104</v>
      </c>
      <c r="B4" s="8" t="s">
        <v>235</v>
      </c>
      <c r="C4" s="8" t="s">
        <v>236</v>
      </c>
    </row>
    <row r="5" spans="1:3">
      <c r="A5" s="9" t="s">
        <v>100</v>
      </c>
      <c r="B5" s="13">
        <v>0.001502307114497264</v>
      </c>
      <c r="C5" s="13">
        <v>0.00182423006760382</v>
      </c>
    </row>
    <row r="6" spans="1:3">
      <c r="A6" s="9" t="s">
        <v>101</v>
      </c>
      <c r="B6" s="13">
        <v>0.005903187721369539</v>
      </c>
      <c r="C6" s="13">
        <v>0.01889020070838253</v>
      </c>
    </row>
  </sheetData>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2.28515625" customWidth="1"/>
    <col min="2" max="4" width="11.7109375" customWidth="1"/>
  </cols>
  <sheetData>
    <row r="1" spans="1:4">
      <c r="A1" s="6" t="s">
        <v>237</v>
      </c>
    </row>
    <row r="2" spans="1:4">
      <c r="A2" s="7" t="s">
        <v>102</v>
      </c>
    </row>
    <row r="4" spans="1:4">
      <c r="A4" s="8" t="s">
        <v>21</v>
      </c>
      <c r="B4" s="8" t="s">
        <v>238</v>
      </c>
      <c r="C4" s="8" t="s">
        <v>239</v>
      </c>
      <c r="D4" s="8" t="s">
        <v>240</v>
      </c>
    </row>
    <row r="5" spans="1:4">
      <c r="A5" s="9" t="s">
        <v>22</v>
      </c>
      <c r="B5" s="10">
        <v>10940</v>
      </c>
      <c r="C5" s="10">
        <v>24</v>
      </c>
      <c r="D5" s="10">
        <v>49</v>
      </c>
    </row>
    <row r="6" spans="1:4">
      <c r="A6" s="9" t="s">
        <v>23</v>
      </c>
      <c r="B6" s="10">
        <v>587993</v>
      </c>
      <c r="C6" s="10">
        <v>33592</v>
      </c>
      <c r="D6" s="10">
        <v>18630</v>
      </c>
    </row>
    <row r="7" spans="1:4">
      <c r="A7" s="9" t="s">
        <v>24</v>
      </c>
      <c r="B7" s="10">
        <v>2543056</v>
      </c>
      <c r="C7" s="10">
        <v>115696</v>
      </c>
      <c r="D7" s="10">
        <v>72682</v>
      </c>
    </row>
  </sheetData>
  <pageMargins left="0.7" right="0.7" top="0.75" bottom="0.75"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dimension ref="A1:H5"/>
  <sheetViews>
    <sheetView workbookViewId="0"/>
  </sheetViews>
  <sheetFormatPr defaultRowHeight="15"/>
  <cols>
    <col min="1" max="1" width="32.7109375" customWidth="1"/>
    <col min="2" max="8" width="11.7109375" customWidth="1"/>
  </cols>
  <sheetData>
    <row r="1" spans="1:8">
      <c r="A1" s="6" t="s">
        <v>241</v>
      </c>
    </row>
    <row r="2" spans="1:8">
      <c r="A2" s="7" t="s">
        <v>102</v>
      </c>
    </row>
    <row r="4" spans="1:8">
      <c r="A4" s="8" t="s">
        <v>104</v>
      </c>
      <c r="B4" s="8" t="s">
        <v>125</v>
      </c>
      <c r="C4" s="8" t="s">
        <v>126</v>
      </c>
      <c r="D4" s="8" t="s">
        <v>127</v>
      </c>
      <c r="E4" s="8" t="s">
        <v>16</v>
      </c>
      <c r="F4" s="8" t="s">
        <v>128</v>
      </c>
      <c r="G4" s="8" t="s">
        <v>129</v>
      </c>
      <c r="H4" s="8" t="s">
        <v>14</v>
      </c>
    </row>
    <row r="5" spans="1:8">
      <c r="A5" s="9" t="s">
        <v>242</v>
      </c>
      <c r="B5" s="13">
        <v>0</v>
      </c>
      <c r="C5" s="13">
        <v>0.01345486111111111</v>
      </c>
      <c r="D5" s="13">
        <v>0</v>
      </c>
      <c r="E5" s="13">
        <v>0</v>
      </c>
      <c r="F5" s="13">
        <v>0</v>
      </c>
      <c r="G5" s="13">
        <v>0.001820890581029631</v>
      </c>
      <c r="H5" s="13">
        <v>0.001888412017167382</v>
      </c>
    </row>
  </sheetData>
  <pageMargins left="0.7" right="0.7" top="0.75" bottom="0.75" header="0.3" footer="0.3"/>
  <drawing r:id="rId1"/>
  <tableParts count="1">
    <tablePart r:id="rId2"/>
  </tableParts>
</worksheet>
</file>

<file path=xl/worksheets/sheet43.xml><?xml version="1.0" encoding="utf-8"?>
<worksheet xmlns="http://schemas.openxmlformats.org/spreadsheetml/2006/main" xmlns:r="http://schemas.openxmlformats.org/officeDocument/2006/relationships">
  <dimension ref="A1:C9"/>
  <sheetViews>
    <sheetView workbookViewId="0"/>
  </sheetViews>
  <sheetFormatPr defaultRowHeight="15"/>
  <cols>
    <col min="1" max="1" width="24.7109375" customWidth="1"/>
    <col min="2" max="3" width="11.7109375" customWidth="1"/>
  </cols>
  <sheetData>
    <row r="1" spans="1:3">
      <c r="A1" s="6" t="s">
        <v>243</v>
      </c>
    </row>
    <row r="2" spans="1:3">
      <c r="A2" s="7" t="s">
        <v>102</v>
      </c>
    </row>
    <row r="4" spans="1:3">
      <c r="A4" s="8" t="s">
        <v>221</v>
      </c>
      <c r="B4" s="8" t="s">
        <v>235</v>
      </c>
      <c r="C4" s="8" t="s">
        <v>236</v>
      </c>
    </row>
    <row r="5" spans="1:3">
      <c r="A5" s="9" t="s">
        <v>131</v>
      </c>
      <c r="B5" s="13">
        <v>0</v>
      </c>
      <c r="C5" s="13">
        <v>0.02717391304347826</v>
      </c>
    </row>
    <row r="6" spans="1:3">
      <c r="A6" s="9" t="s">
        <v>132</v>
      </c>
      <c r="B6" s="13">
        <v>0</v>
      </c>
      <c r="C6" s="13">
        <v>0</v>
      </c>
    </row>
    <row r="7" spans="1:3">
      <c r="A7" s="9" t="s">
        <v>133</v>
      </c>
      <c r="B7" s="13">
        <v>0.01570680628272251</v>
      </c>
      <c r="C7" s="13">
        <v>0</v>
      </c>
    </row>
    <row r="8" spans="1:3">
      <c r="A8" s="9" t="s">
        <v>134</v>
      </c>
      <c r="B8" s="13">
        <v>0.007352941176470588</v>
      </c>
      <c r="C8" s="13">
        <v>0</v>
      </c>
    </row>
    <row r="9" spans="1:3">
      <c r="A9" s="9" t="s">
        <v>135</v>
      </c>
      <c r="B9" s="13">
        <v>0.004369538077403246</v>
      </c>
      <c r="C9" s="13">
        <v>0</v>
      </c>
    </row>
  </sheetData>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244</v>
      </c>
    </row>
    <row r="2" spans="1:4">
      <c r="A2" s="7" t="s">
        <v>102</v>
      </c>
    </row>
    <row r="4" spans="1:4">
      <c r="A4" s="8" t="s">
        <v>221</v>
      </c>
      <c r="B4" s="8" t="s">
        <v>245</v>
      </c>
      <c r="C4" s="8" t="s">
        <v>246</v>
      </c>
      <c r="D4" s="8" t="s">
        <v>247</v>
      </c>
    </row>
    <row r="5" spans="1:4">
      <c r="A5" s="9" t="s">
        <v>131</v>
      </c>
      <c r="B5" s="10">
        <v>295</v>
      </c>
      <c r="C5" s="10">
        <v>145</v>
      </c>
      <c r="D5" s="10">
        <v>405</v>
      </c>
    </row>
    <row r="6" spans="1:4">
      <c r="A6" s="9" t="s">
        <v>132</v>
      </c>
      <c r="B6" s="10">
        <v>110</v>
      </c>
      <c r="C6" s="10">
        <v>95</v>
      </c>
      <c r="D6" s="10">
        <v>275</v>
      </c>
    </row>
    <row r="7" spans="1:4">
      <c r="A7" s="9" t="s">
        <v>133</v>
      </c>
      <c r="B7" s="10">
        <v>525</v>
      </c>
      <c r="C7" s="10">
        <v>125</v>
      </c>
      <c r="D7" s="10">
        <v>310</v>
      </c>
    </row>
    <row r="8" spans="1:4">
      <c r="A8" s="9" t="s">
        <v>134</v>
      </c>
      <c r="B8" s="10">
        <v>330</v>
      </c>
      <c r="C8" s="10">
        <v>88</v>
      </c>
      <c r="D8" s="10">
        <v>114</v>
      </c>
    </row>
    <row r="9" spans="1:4">
      <c r="A9" s="9" t="s">
        <v>135</v>
      </c>
      <c r="B9" s="10">
        <v>6445</v>
      </c>
      <c r="C9" s="10">
        <v>1204</v>
      </c>
      <c r="D9" s="10">
        <v>365</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 min="3" max="16" width="9.140625"/>
    <col min="4" max="16" width="9.140625"/>
  </cols>
  <sheetData>
    <row r="1" spans="1:5">
      <c r="A1" s="6" t="s">
        <v>248</v>
      </c>
    </row>
    <row r="2" spans="1:5">
      <c r="A2" s="7" t="s">
        <v>102</v>
      </c>
    </row>
    <row r="4" spans="1:5">
      <c r="A4" s="8" t="s">
        <v>104</v>
      </c>
      <c r="B4" s="8" t="s">
        <v>245</v>
      </c>
      <c r="C4" s="8" t="s">
        <v>246</v>
      </c>
      <c r="D4" s="8" t="s">
        <v>247</v>
      </c>
      <c r="E4" s="8" t="s">
        <v>249</v>
      </c>
    </row>
    <row r="5" spans="1:5">
      <c r="A5" s="9" t="s">
        <v>100</v>
      </c>
      <c r="B5" s="10">
        <v>6453</v>
      </c>
      <c r="C5" s="10">
        <v>1396</v>
      </c>
      <c r="D5" s="10">
        <v>1445</v>
      </c>
      <c r="E5" s="10">
        <v>25</v>
      </c>
    </row>
    <row r="6" spans="1:5">
      <c r="A6" s="9" t="s">
        <v>101</v>
      </c>
      <c r="B6" s="10">
        <v>1087</v>
      </c>
      <c r="C6" s="10">
        <v>252</v>
      </c>
      <c r="D6" s="10">
        <v>212</v>
      </c>
      <c r="E6" s="10">
        <v>143</v>
      </c>
    </row>
    <row r="7" spans="1:5">
      <c r="A7" s="9" t="s">
        <v>1</v>
      </c>
      <c r="B7" s="10">
        <f>SUBTOTAL(109,[0%-30% of Income Used for Housing])</f>
        <v>0</v>
      </c>
      <c r="C7" s="10">
        <f>SUBTOTAL(109,[30%-50% of Income Used for Housing])</f>
        <v>0</v>
      </c>
      <c r="D7" s="10">
        <f>SUBTOTAL(109,[50%+ of Income Used for Housing])</f>
        <v>0</v>
      </c>
      <c r="E7" s="10">
        <f>SUBTOTAL(109,[Not Computed])</f>
        <v>0</v>
      </c>
    </row>
  </sheetData>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250</v>
      </c>
    </row>
    <row r="2" spans="1:5">
      <c r="A2" s="7" t="s">
        <v>102</v>
      </c>
    </row>
    <row r="4" spans="1:5">
      <c r="A4" s="8" t="s">
        <v>21</v>
      </c>
      <c r="B4" s="8" t="s">
        <v>245</v>
      </c>
      <c r="C4" s="8" t="s">
        <v>246</v>
      </c>
      <c r="D4" s="8" t="s">
        <v>247</v>
      </c>
      <c r="E4" s="8" t="s">
        <v>249</v>
      </c>
    </row>
    <row r="5" spans="1:5">
      <c r="A5" s="9" t="s">
        <v>22</v>
      </c>
      <c r="B5" s="10">
        <v>7540</v>
      </c>
      <c r="C5" s="10">
        <v>1648</v>
      </c>
      <c r="D5" s="10">
        <v>1657</v>
      </c>
      <c r="E5" s="10">
        <v>168</v>
      </c>
    </row>
    <row r="6" spans="1:5">
      <c r="A6" s="9" t="s">
        <v>23</v>
      </c>
      <c r="B6" s="10">
        <v>402231</v>
      </c>
      <c r="C6" s="10">
        <v>123961</v>
      </c>
      <c r="D6" s="10">
        <v>101205</v>
      </c>
      <c r="E6" s="10">
        <v>12818</v>
      </c>
    </row>
    <row r="7" spans="1:5">
      <c r="A7" s="9" t="s">
        <v>24</v>
      </c>
      <c r="B7" s="10">
        <v>1684831</v>
      </c>
      <c r="C7" s="10">
        <v>539135</v>
      </c>
      <c r="D7" s="10">
        <v>447802</v>
      </c>
      <c r="E7" s="10">
        <v>59666</v>
      </c>
    </row>
  </sheetData>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dimension ref="A1:E11"/>
  <sheetViews>
    <sheetView workbookViewId="0"/>
  </sheetViews>
  <sheetFormatPr defaultRowHeight="15"/>
  <cols>
    <col min="1" max="1" width="46.7109375" customWidth="1"/>
    <col min="2" max="5" width="11.7109375" customWidth="1"/>
    <col min="3" max="16" width="9.140625"/>
    <col min="4" max="16" width="9.140625"/>
  </cols>
  <sheetData>
    <row r="1" spans="1:5">
      <c r="A1" s="6" t="s">
        <v>251</v>
      </c>
    </row>
    <row r="2" spans="1:5">
      <c r="A2" s="7" t="s">
        <v>102</v>
      </c>
    </row>
    <row r="4" spans="1:5">
      <c r="A4" s="8" t="s">
        <v>124</v>
      </c>
      <c r="B4" s="8" t="s">
        <v>245</v>
      </c>
      <c r="C4" s="8" t="s">
        <v>246</v>
      </c>
      <c r="D4" s="8" t="s">
        <v>247</v>
      </c>
      <c r="E4" s="8" t="s">
        <v>252</v>
      </c>
    </row>
    <row r="5" spans="1:5">
      <c r="A5" s="9" t="s">
        <v>11</v>
      </c>
      <c r="B5" s="10">
        <v>30</v>
      </c>
      <c r="C5" s="10">
        <v>35</v>
      </c>
      <c r="D5" s="10">
        <v>0</v>
      </c>
      <c r="E5" s="10">
        <v>0</v>
      </c>
    </row>
    <row r="6" spans="1:5">
      <c r="A6" s="9" t="s">
        <v>12</v>
      </c>
      <c r="B6" s="10">
        <v>3125</v>
      </c>
      <c r="C6" s="10">
        <v>745</v>
      </c>
      <c r="D6" s="10">
        <v>540</v>
      </c>
      <c r="E6" s="10">
        <v>25</v>
      </c>
    </row>
    <row r="7" spans="1:5">
      <c r="A7" s="9" t="s">
        <v>13</v>
      </c>
      <c r="B7" s="10">
        <v>50</v>
      </c>
      <c r="C7" s="10">
        <v>15</v>
      </c>
      <c r="D7" s="10">
        <v>0</v>
      </c>
      <c r="E7" s="10">
        <v>0</v>
      </c>
    </row>
    <row r="8" spans="1:5">
      <c r="A8" s="9" t="s">
        <v>14</v>
      </c>
      <c r="B8" s="10">
        <v>4120</v>
      </c>
      <c r="C8" s="10">
        <v>740</v>
      </c>
      <c r="D8" s="10">
        <v>865</v>
      </c>
      <c r="E8" s="10">
        <v>55</v>
      </c>
    </row>
    <row r="9" spans="1:5">
      <c r="A9" s="9" t="s">
        <v>15</v>
      </c>
      <c r="B9" s="10">
        <v>160</v>
      </c>
      <c r="C9" s="10">
        <v>75</v>
      </c>
      <c r="D9" s="10">
        <v>0</v>
      </c>
      <c r="E9" s="10">
        <v>0</v>
      </c>
    </row>
    <row r="10" spans="1:5">
      <c r="A10" s="9" t="s">
        <v>16</v>
      </c>
      <c r="B10" s="10">
        <v>220</v>
      </c>
      <c r="C10" s="10">
        <v>45</v>
      </c>
      <c r="D10" s="10">
        <v>60</v>
      </c>
      <c r="E10" s="10">
        <v>0</v>
      </c>
    </row>
    <row r="11" spans="1:5">
      <c r="A11" s="9" t="s">
        <v>1</v>
      </c>
      <c r="B11" s="10">
        <f>SUBTOTAL(109,[0%-30% of Income Used for Housing])</f>
        <v>0</v>
      </c>
      <c r="C11" s="10">
        <f>SUBTOTAL(109,[30%-50% of Income Used for Housing])</f>
        <v>0</v>
      </c>
      <c r="D11" s="10">
        <f>SUBTOTAL(109,[50%+ of Income Used for Housing])</f>
        <v>0</v>
      </c>
      <c r="E11" s="10">
        <f>SUBTOTAL(109,[Cost Burden Not computed])</f>
        <v>0</v>
      </c>
    </row>
  </sheetData>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 min="3" max="16" width="9.140625"/>
  </cols>
  <sheetData>
    <row r="1" spans="1:4">
      <c r="A1" s="6" t="s">
        <v>253</v>
      </c>
    </row>
    <row r="2" spans="1:4">
      <c r="A2" s="7" t="s">
        <v>102</v>
      </c>
    </row>
    <row r="4" spans="1:4">
      <c r="A4" s="8" t="s">
        <v>254</v>
      </c>
      <c r="B4" s="8" t="s">
        <v>245</v>
      </c>
      <c r="C4" s="8" t="s">
        <v>246</v>
      </c>
      <c r="D4" s="8" t="s">
        <v>247</v>
      </c>
    </row>
    <row r="5" spans="1:4">
      <c r="A5" s="9" t="s">
        <v>255</v>
      </c>
      <c r="B5" s="10">
        <v>7100</v>
      </c>
      <c r="C5" s="10">
        <v>1564</v>
      </c>
      <c r="D5" s="10">
        <v>1370</v>
      </c>
    </row>
    <row r="6" spans="1:4">
      <c r="A6" s="9" t="s">
        <v>256</v>
      </c>
      <c r="B6" s="10">
        <v>605</v>
      </c>
      <c r="C6" s="10">
        <v>93</v>
      </c>
      <c r="D6" s="10">
        <v>99</v>
      </c>
    </row>
    <row r="7" spans="1:4">
      <c r="A7" s="9" t="s">
        <v>1</v>
      </c>
      <c r="B7" s="10">
        <f>SUBTOTAL(109,[0%-30% of Income Used for Housing])</f>
        <v>0</v>
      </c>
      <c r="C7" s="10">
        <f>SUBTOTAL(109,[30%-50% of Income Used for Housing])</f>
        <v>0</v>
      </c>
      <c r="D7" s="10">
        <f>SUBTOTAL(109,[50%+ of Income Used for Housing])</f>
        <v>0</v>
      </c>
    </row>
  </sheetData>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257</v>
      </c>
    </row>
    <row r="2" spans="1:5">
      <c r="A2" s="7" t="s">
        <v>262</v>
      </c>
    </row>
    <row r="4" spans="1:5">
      <c r="A4" s="8" t="s">
        <v>21</v>
      </c>
      <c r="B4" s="8" t="s">
        <v>258</v>
      </c>
      <c r="C4" s="8" t="s">
        <v>259</v>
      </c>
      <c r="D4" s="8" t="s">
        <v>260</v>
      </c>
      <c r="E4" s="8" t="s">
        <v>261</v>
      </c>
    </row>
    <row r="5" spans="1:5">
      <c r="A5" s="9" t="s">
        <v>22</v>
      </c>
      <c r="B5" s="10">
        <v>0</v>
      </c>
      <c r="C5" s="10">
        <v>0</v>
      </c>
      <c r="D5" s="10">
        <v>0</v>
      </c>
      <c r="E5" s="10">
        <v>0</v>
      </c>
    </row>
    <row r="6" spans="1:5">
      <c r="A6" s="9" t="s">
        <v>23</v>
      </c>
      <c r="B6" s="10">
        <v>978</v>
      </c>
      <c r="C6" s="10">
        <v>732</v>
      </c>
      <c r="D6" s="10">
        <v>645</v>
      </c>
      <c r="E6" s="10">
        <v>492</v>
      </c>
    </row>
    <row r="7" spans="1:5">
      <c r="A7" s="9" t="s">
        <v>24</v>
      </c>
      <c r="B7" s="10">
        <v>4630</v>
      </c>
      <c r="C7" s="10">
        <v>4607</v>
      </c>
      <c r="D7" s="10">
        <v>4075</v>
      </c>
      <c r="E7" s="10">
        <v>3976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20</v>
      </c>
    </row>
    <row r="2" spans="1:7">
      <c r="A2" s="7" t="s">
        <v>9</v>
      </c>
    </row>
    <row r="4" spans="1:7">
      <c r="A4" s="8" t="s">
        <v>21</v>
      </c>
      <c r="B4" s="8" t="s">
        <v>11</v>
      </c>
      <c r="C4" s="8" t="s">
        <v>12</v>
      </c>
      <c r="D4" s="8" t="s">
        <v>13</v>
      </c>
      <c r="E4" s="8" t="s">
        <v>14</v>
      </c>
      <c r="F4" s="8" t="s">
        <v>15</v>
      </c>
      <c r="G4" s="8" t="s">
        <v>16</v>
      </c>
    </row>
    <row r="5" spans="1:7">
      <c r="A5" s="9" t="s">
        <v>22</v>
      </c>
      <c r="B5" s="10">
        <v>123</v>
      </c>
      <c r="C5" s="10">
        <v>14629</v>
      </c>
      <c r="D5" s="10">
        <v>140</v>
      </c>
      <c r="E5" s="10">
        <v>13765</v>
      </c>
      <c r="F5" s="10">
        <v>1155</v>
      </c>
      <c r="G5" s="10">
        <v>885</v>
      </c>
    </row>
    <row r="6" spans="1:7">
      <c r="A6" s="9" t="s">
        <v>23</v>
      </c>
      <c r="B6" s="10">
        <v>3366</v>
      </c>
      <c r="C6" s="10">
        <v>705519</v>
      </c>
      <c r="D6" s="10">
        <v>45259</v>
      </c>
      <c r="E6" s="10">
        <v>607903</v>
      </c>
      <c r="F6" s="10">
        <v>74445</v>
      </c>
      <c r="G6" s="10">
        <v>490978</v>
      </c>
    </row>
    <row r="7" spans="1:7">
      <c r="A7" s="9" t="s">
        <v>24</v>
      </c>
      <c r="B7" s="10">
        <v>18088</v>
      </c>
      <c r="C7" s="10">
        <v>2055319</v>
      </c>
      <c r="D7" s="10">
        <v>448177</v>
      </c>
      <c r="E7" s="10">
        <v>3026740</v>
      </c>
      <c r="F7" s="10">
        <v>347336</v>
      </c>
      <c r="G7" s="10">
        <v>1814366</v>
      </c>
    </row>
  </sheetData>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263</v>
      </c>
    </row>
    <row r="2" spans="1:5">
      <c r="A2" s="7" t="s">
        <v>271</v>
      </c>
    </row>
    <row r="4" spans="1:5">
      <c r="A4" s="8" t="s">
        <v>264</v>
      </c>
      <c r="B4" s="8" t="s">
        <v>265</v>
      </c>
      <c r="C4" s="8" t="s">
        <v>266</v>
      </c>
      <c r="D4" s="8" t="s">
        <v>267</v>
      </c>
      <c r="E4" s="8" t="s">
        <v>268</v>
      </c>
    </row>
    <row r="5" spans="1:5">
      <c r="A5" s="9" t="s">
        <v>269</v>
      </c>
      <c r="B5" s="10">
        <v>1696</v>
      </c>
      <c r="C5" s="10">
        <v>2842</v>
      </c>
      <c r="D5" s="10">
        <v>2243</v>
      </c>
      <c r="E5" s="10">
        <v>2418</v>
      </c>
    </row>
    <row r="6" spans="1:5">
      <c r="A6" s="9" t="s">
        <v>270</v>
      </c>
      <c r="B6" s="10">
        <v>3760</v>
      </c>
      <c r="C6" s="10">
        <v>2747</v>
      </c>
      <c r="D6" s="10">
        <v>1994</v>
      </c>
      <c r="E6" s="10">
        <v>1757</v>
      </c>
    </row>
    <row r="7" spans="1:5">
      <c r="A7" s="9" t="s">
        <v>1</v>
      </c>
      <c r="B7" s="10">
        <f>SUBTOTAL(109,[2002])</f>
        <v>0</v>
      </c>
      <c r="C7" s="10">
        <f>SUBTOTAL(109,[2007])</f>
        <v>0</v>
      </c>
      <c r="D7" s="10">
        <f>SUBTOTAL(109,[2012])</f>
        <v>0</v>
      </c>
      <c r="E7" s="10">
        <f>SUBTOTAL(109,[2017])</f>
        <v>0</v>
      </c>
    </row>
  </sheetData>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7.7109375" customWidth="1"/>
    <col min="2" max="3" width="11.7109375" customWidth="1"/>
  </cols>
  <sheetData>
    <row r="1" spans="1:3">
      <c r="A1" s="6" t="s">
        <v>272</v>
      </c>
    </row>
    <row r="2" spans="1:3">
      <c r="A2" s="7" t="s">
        <v>102</v>
      </c>
    </row>
    <row r="4" spans="1:3">
      <c r="A4" s="8" t="s">
        <v>80</v>
      </c>
      <c r="B4" s="8" t="s">
        <v>100</v>
      </c>
      <c r="C4" s="8" t="s">
        <v>101</v>
      </c>
    </row>
    <row r="5" spans="1:3">
      <c r="A5" s="9" t="s">
        <v>273</v>
      </c>
      <c r="B5" s="10">
        <v>1226</v>
      </c>
      <c r="C5" s="10">
        <v>400</v>
      </c>
    </row>
    <row r="6" spans="1:3">
      <c r="A6" s="9" t="s">
        <v>274</v>
      </c>
      <c r="B6" s="10">
        <v>3696</v>
      </c>
      <c r="C6" s="10">
        <v>343</v>
      </c>
    </row>
    <row r="7" spans="1:3">
      <c r="A7" s="9" t="s">
        <v>275</v>
      </c>
      <c r="B7" s="10">
        <v>2256</v>
      </c>
      <c r="C7" s="10">
        <v>400</v>
      </c>
    </row>
    <row r="8" spans="1:3">
      <c r="A8" s="9" t="s">
        <v>276</v>
      </c>
      <c r="B8" s="10">
        <v>1507</v>
      </c>
      <c r="C8" s="10">
        <v>359</v>
      </c>
    </row>
    <row r="9" spans="1:3">
      <c r="A9" s="9" t="s">
        <v>277</v>
      </c>
      <c r="B9" s="10">
        <v>634</v>
      </c>
      <c r="C9" s="10">
        <v>192</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278</v>
      </c>
    </row>
    <row r="2" spans="1:5">
      <c r="A2" s="7" t="s">
        <v>149</v>
      </c>
    </row>
    <row r="4" spans="1:5">
      <c r="A4" s="8" t="s">
        <v>21</v>
      </c>
      <c r="B4" s="8" t="s">
        <v>279</v>
      </c>
      <c r="C4" s="8" t="s">
        <v>280</v>
      </c>
      <c r="D4" s="8" t="s">
        <v>281</v>
      </c>
      <c r="E4" s="8" t="s">
        <v>282</v>
      </c>
    </row>
    <row r="5" spans="1:5">
      <c r="A5" s="9" t="s">
        <v>22</v>
      </c>
      <c r="B5" s="10">
        <v>1626</v>
      </c>
      <c r="C5" s="10">
        <v>4039</v>
      </c>
      <c r="D5" s="10">
        <v>4522</v>
      </c>
      <c r="E5" s="10">
        <v>826</v>
      </c>
    </row>
    <row r="6" spans="1:5">
      <c r="A6" s="9" t="s">
        <v>23</v>
      </c>
      <c r="B6" s="10">
        <v>130090</v>
      </c>
      <c r="C6" s="10">
        <v>196510</v>
      </c>
      <c r="D6" s="10">
        <v>234061</v>
      </c>
      <c r="E6" s="10">
        <v>79554</v>
      </c>
    </row>
    <row r="7" spans="1:5">
      <c r="A7" s="9" t="s">
        <v>24</v>
      </c>
      <c r="B7" s="10">
        <v>674587</v>
      </c>
      <c r="C7" s="10">
        <v>871002</v>
      </c>
      <c r="D7" s="10">
        <v>891588</v>
      </c>
      <c r="E7" s="10">
        <v>294257</v>
      </c>
    </row>
  </sheetData>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8.7109375" customWidth="1"/>
    <col min="2" max="6" width="11.7109375" customWidth="1"/>
    <col min="3" max="16" width="9.140625"/>
    <col min="4" max="16" width="9.140625"/>
    <col min="5" max="16" width="9.140625"/>
  </cols>
  <sheetData>
    <row r="1" spans="1:6">
      <c r="A1" s="6" t="s">
        <v>283</v>
      </c>
    </row>
    <row r="2" spans="1:6">
      <c r="A2" s="7" t="s">
        <v>102</v>
      </c>
    </row>
    <row r="4" spans="1:6">
      <c r="A4" s="8" t="s">
        <v>264</v>
      </c>
      <c r="B4" s="8" t="s">
        <v>131</v>
      </c>
      <c r="C4" s="8" t="s">
        <v>132</v>
      </c>
      <c r="D4" s="8" t="s">
        <v>133</v>
      </c>
      <c r="E4" s="8" t="s">
        <v>134</v>
      </c>
      <c r="F4" s="8" t="s">
        <v>135</v>
      </c>
    </row>
    <row r="5" spans="1:6">
      <c r="A5" s="9" t="s">
        <v>255</v>
      </c>
      <c r="B5" s="10">
        <v>800</v>
      </c>
      <c r="C5" s="10">
        <v>450</v>
      </c>
      <c r="D5" s="10">
        <v>910</v>
      </c>
      <c r="E5" s="10">
        <v>504</v>
      </c>
      <c r="F5" s="10">
        <v>7370</v>
      </c>
    </row>
    <row r="6" spans="1:6">
      <c r="A6" s="9" t="s">
        <v>284</v>
      </c>
      <c r="B6" s="10">
        <v>45</v>
      </c>
      <c r="C6" s="10">
        <v>30</v>
      </c>
      <c r="D6" s="10">
        <v>50</v>
      </c>
      <c r="E6" s="10">
        <v>28</v>
      </c>
      <c r="F6" s="10">
        <v>644</v>
      </c>
    </row>
    <row r="7" spans="1:6">
      <c r="A7" s="9" t="s">
        <v>1</v>
      </c>
      <c r="B7" s="10">
        <f>SUBTOTAL(109,[0%-30% of AMI])</f>
        <v>0</v>
      </c>
      <c r="C7" s="10">
        <f>SUBTOTAL(109,[31%-50% of AMI])</f>
        <v>0</v>
      </c>
      <c r="D7" s="10">
        <f>SUBTOTAL(109,[51%-80% of AMI])</f>
        <v>0</v>
      </c>
      <c r="E7" s="10">
        <f>SUBTOTAL(109,[81%-100% of AMI])</f>
        <v>0</v>
      </c>
      <c r="F7" s="10">
        <f>SUBTOTAL(109,[Greater than 100% of AMI])</f>
        <v>0</v>
      </c>
    </row>
  </sheetData>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32.7109375" customWidth="1"/>
    <col min="2" max="3" width="11.7109375" customWidth="1"/>
  </cols>
  <sheetData>
    <row r="1" spans="1:3">
      <c r="A1" s="6" t="s">
        <v>285</v>
      </c>
    </row>
    <row r="2" spans="1:3">
      <c r="A2" s="7" t="s">
        <v>102</v>
      </c>
    </row>
    <row r="4" spans="1:3">
      <c r="A4" s="8" t="s">
        <v>80</v>
      </c>
      <c r="B4" s="8" t="s">
        <v>100</v>
      </c>
      <c r="C4" s="8" t="s">
        <v>101</v>
      </c>
    </row>
    <row r="5" spans="1:3">
      <c r="A5" s="9" t="s">
        <v>286</v>
      </c>
      <c r="B5" s="10">
        <v>7054</v>
      </c>
      <c r="C5" s="10">
        <v>1115</v>
      </c>
    </row>
    <row r="6" spans="1:3">
      <c r="A6" s="9" t="s">
        <v>287</v>
      </c>
      <c r="B6" s="10">
        <v>1226</v>
      </c>
      <c r="C6" s="10">
        <v>400</v>
      </c>
    </row>
    <row r="7" spans="1:3">
      <c r="A7" s="9" t="s">
        <v>144</v>
      </c>
      <c r="B7" s="10">
        <v>563</v>
      </c>
      <c r="C7" s="10">
        <v>103</v>
      </c>
    </row>
    <row r="8" spans="1:3">
      <c r="A8" s="9" t="s">
        <v>288</v>
      </c>
      <c r="B8" s="10">
        <v>218</v>
      </c>
      <c r="C8" s="10">
        <v>39</v>
      </c>
    </row>
    <row r="9" spans="1:3">
      <c r="A9" s="9" t="s">
        <v>147</v>
      </c>
      <c r="B9" s="10">
        <v>258</v>
      </c>
      <c r="C9" s="10">
        <v>37</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dimension ref="A1:C6"/>
  <sheetViews>
    <sheetView workbookViewId="0"/>
  </sheetViews>
  <sheetFormatPr defaultRowHeight="15"/>
  <cols>
    <col min="1" max="1" width="22.28515625" customWidth="1"/>
    <col min="2" max="3" width="11.7109375" customWidth="1"/>
  </cols>
  <sheetData>
    <row r="1" spans="1:3">
      <c r="A1" s="6" t="s">
        <v>289</v>
      </c>
    </row>
    <row r="2" spans="1:3">
      <c r="A2" s="7" t="s">
        <v>294</v>
      </c>
    </row>
    <row r="4" spans="1:3">
      <c r="A4" s="8" t="s">
        <v>80</v>
      </c>
      <c r="B4" s="8" t="s">
        <v>290</v>
      </c>
      <c r="C4" s="8" t="s">
        <v>291</v>
      </c>
    </row>
    <row r="5" spans="1:3">
      <c r="A5" s="9" t="s">
        <v>292</v>
      </c>
      <c r="B5" s="10">
        <v>179</v>
      </c>
      <c r="C5" s="10">
        <v>40</v>
      </c>
    </row>
    <row r="6" spans="1:3">
      <c r="A6" s="9" t="s">
        <v>293</v>
      </c>
      <c r="B6" s="10">
        <v>394</v>
      </c>
      <c r="C6" s="10">
        <v>53</v>
      </c>
    </row>
  </sheetData>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24.7109375" customWidth="1"/>
    <col min="2" max="3" width="11.7109375" customWidth="1"/>
  </cols>
  <sheetData>
    <row r="1" spans="1:3">
      <c r="A1" s="6" t="s">
        <v>295</v>
      </c>
    </row>
    <row r="2" spans="1:3">
      <c r="A2" s="7" t="s">
        <v>296</v>
      </c>
    </row>
    <row r="4" spans="1:3">
      <c r="A4" s="8" t="s">
        <v>221</v>
      </c>
      <c r="B4" s="8" t="s">
        <v>100</v>
      </c>
      <c r="C4" s="8" t="s">
        <v>101</v>
      </c>
    </row>
    <row r="5" spans="1:3">
      <c r="A5" s="9" t="s">
        <v>131</v>
      </c>
      <c r="B5" s="10">
        <v>310</v>
      </c>
      <c r="C5" s="10">
        <v>340</v>
      </c>
    </row>
    <row r="6" spans="1:3">
      <c r="A6" s="9" t="s">
        <v>132</v>
      </c>
      <c r="B6" s="10">
        <v>290</v>
      </c>
      <c r="C6" s="10">
        <v>0</v>
      </c>
    </row>
    <row r="7" spans="1:3">
      <c r="A7" s="9" t="s">
        <v>133</v>
      </c>
      <c r="B7" s="10">
        <v>440</v>
      </c>
      <c r="C7" s="10">
        <v>85</v>
      </c>
    </row>
    <row r="8" spans="1:3">
      <c r="A8" s="9" t="s">
        <v>134</v>
      </c>
      <c r="B8" s="10">
        <v>235</v>
      </c>
      <c r="C8" s="10">
        <v>25</v>
      </c>
    </row>
    <row r="9" spans="1:3">
      <c r="A9" s="9" t="s">
        <v>135</v>
      </c>
      <c r="B9" s="10">
        <v>1875</v>
      </c>
      <c r="C9" s="10">
        <v>125</v>
      </c>
    </row>
    <row r="10" spans="1:3">
      <c r="A10" s="9" t="s">
        <v>1</v>
      </c>
      <c r="B10" s="10">
        <f>SUBTOTAL(109,[Owner Occupied])</f>
        <v>0</v>
      </c>
      <c r="C10" s="10">
        <f>SUBTOTAL(109,[Renter Occupied])</f>
        <v>0</v>
      </c>
    </row>
  </sheetData>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 min="3" max="16" width="9.140625"/>
    <col min="4" max="16" width="9.140625"/>
    <col min="5" max="16" width="9.140625"/>
  </cols>
  <sheetData>
    <row r="1" spans="1:6">
      <c r="A1" s="6" t="s">
        <v>297</v>
      </c>
    </row>
    <row r="2" spans="1:6">
      <c r="A2" s="7" t="s">
        <v>9</v>
      </c>
    </row>
    <row r="4" spans="1:6">
      <c r="A4" s="8" t="s">
        <v>298</v>
      </c>
      <c r="B4" s="8" t="s">
        <v>125</v>
      </c>
      <c r="C4" s="8" t="s">
        <v>126</v>
      </c>
      <c r="D4" s="8" t="s">
        <v>127</v>
      </c>
      <c r="E4" s="8" t="s">
        <v>128</v>
      </c>
      <c r="F4" s="8" t="s">
        <v>129</v>
      </c>
    </row>
    <row r="5" spans="1:6">
      <c r="A5" s="9" t="s">
        <v>299</v>
      </c>
      <c r="B5" s="10">
        <v>44</v>
      </c>
      <c r="C5" s="10">
        <v>3315</v>
      </c>
      <c r="D5" s="10">
        <v>22</v>
      </c>
      <c r="E5" s="10">
        <v>627</v>
      </c>
      <c r="F5" s="10">
        <v>2311</v>
      </c>
    </row>
    <row r="6" spans="1:6">
      <c r="A6" s="9" t="s">
        <v>300</v>
      </c>
      <c r="B6" s="10">
        <v>48</v>
      </c>
      <c r="C6" s="10">
        <v>8965</v>
      </c>
      <c r="D6" s="10">
        <v>66</v>
      </c>
      <c r="E6" s="10">
        <v>470</v>
      </c>
      <c r="F6" s="10">
        <v>7734</v>
      </c>
    </row>
    <row r="7" spans="1:6">
      <c r="A7" s="9" t="s">
        <v>301</v>
      </c>
      <c r="B7" s="10">
        <v>35</v>
      </c>
      <c r="C7" s="10">
        <v>2349</v>
      </c>
      <c r="D7" s="10">
        <v>52</v>
      </c>
      <c r="E7" s="10">
        <v>136</v>
      </c>
      <c r="F7" s="10">
        <v>4523</v>
      </c>
    </row>
  </sheetData>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dimension ref="A1:D10"/>
  <sheetViews>
    <sheetView workbookViewId="0"/>
  </sheetViews>
  <sheetFormatPr defaultRowHeight="15"/>
  <cols>
    <col min="1" max="1" width="24.7109375" customWidth="1"/>
    <col min="2" max="4" width="11.7109375" customWidth="1"/>
    <col min="3" max="16" width="9.140625"/>
  </cols>
  <sheetData>
    <row r="1" spans="1:4">
      <c r="A1" s="6" t="s">
        <v>302</v>
      </c>
    </row>
    <row r="2" spans="1:4">
      <c r="A2" s="7" t="s">
        <v>296</v>
      </c>
    </row>
    <row r="4" spans="1:4">
      <c r="A4" s="8" t="s">
        <v>221</v>
      </c>
      <c r="B4" s="8" t="s">
        <v>245</v>
      </c>
      <c r="C4" s="8" t="s">
        <v>246</v>
      </c>
      <c r="D4" s="8" t="s">
        <v>247</v>
      </c>
    </row>
    <row r="5" spans="1:4">
      <c r="A5" s="9" t="s">
        <v>131</v>
      </c>
      <c r="B5" s="10">
        <v>270</v>
      </c>
      <c r="C5" s="10">
        <v>90</v>
      </c>
      <c r="D5" s="10">
        <v>290</v>
      </c>
    </row>
    <row r="6" spans="1:4">
      <c r="A6" s="9" t="s">
        <v>132</v>
      </c>
      <c r="B6" s="10">
        <v>85</v>
      </c>
      <c r="C6" s="10">
        <v>95</v>
      </c>
      <c r="D6" s="10">
        <v>110</v>
      </c>
    </row>
    <row r="7" spans="1:4">
      <c r="A7" s="9" t="s">
        <v>133</v>
      </c>
      <c r="B7" s="10">
        <v>375</v>
      </c>
      <c r="C7" s="10">
        <v>50</v>
      </c>
      <c r="D7" s="10">
        <v>100</v>
      </c>
    </row>
    <row r="8" spans="1:4">
      <c r="A8" s="9" t="s">
        <v>134</v>
      </c>
      <c r="B8" s="10">
        <v>190</v>
      </c>
      <c r="C8" s="10">
        <v>55</v>
      </c>
      <c r="D8" s="10">
        <v>15</v>
      </c>
    </row>
    <row r="9" spans="1:4">
      <c r="A9" s="9" t="s">
        <v>135</v>
      </c>
      <c r="B9" s="10">
        <v>1625</v>
      </c>
      <c r="C9" s="10">
        <v>265</v>
      </c>
      <c r="D9" s="10">
        <v>110</v>
      </c>
    </row>
    <row r="10" spans="1:4">
      <c r="A10" s="9" t="s">
        <v>1</v>
      </c>
      <c r="B10" s="10">
        <f>SUBTOTAL(109,[0%-30% of Income Used for Housing])</f>
        <v>0</v>
      </c>
      <c r="C10" s="10">
        <f>SUBTOTAL(109,[30%-50% of Income Used for Housing])</f>
        <v>0</v>
      </c>
      <c r="D10" s="10">
        <f>SUBTOTAL(109,[50%+ of Income Used for Housing])</f>
        <v>0</v>
      </c>
    </row>
  </sheetData>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303</v>
      </c>
    </row>
    <row r="2" spans="1:2">
      <c r="A2" s="7" t="s">
        <v>311</v>
      </c>
    </row>
    <row r="4" spans="1:2">
      <c r="A4" s="8" t="s">
        <v>304</v>
      </c>
      <c r="B4" s="8" t="s">
        <v>179</v>
      </c>
    </row>
    <row r="5" spans="1:2">
      <c r="A5" s="9" t="s">
        <v>305</v>
      </c>
      <c r="B5" s="13">
        <v>0.1391120507399577</v>
      </c>
    </row>
    <row r="6" spans="1:2">
      <c r="A6" s="9" t="s">
        <v>306</v>
      </c>
      <c r="B6" s="13">
        <v>0.1066948555320648</v>
      </c>
    </row>
    <row r="7" spans="1:2">
      <c r="A7" s="9" t="s">
        <v>307</v>
      </c>
      <c r="B7" s="13">
        <v>0.1033121916842847</v>
      </c>
    </row>
    <row r="8" spans="1:2">
      <c r="A8" s="9" t="s">
        <v>308</v>
      </c>
      <c r="B8" s="13">
        <v>0.06102889358703312</v>
      </c>
    </row>
    <row r="9" spans="1:2">
      <c r="A9" s="9" t="s">
        <v>309</v>
      </c>
      <c r="B9" s="13">
        <v>0.04552501761804088</v>
      </c>
    </row>
    <row r="10" spans="1:2">
      <c r="A10" s="9" t="s">
        <v>310</v>
      </c>
      <c r="B10" s="13">
        <v>0.03777307963354475</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dimension ref="A1:D15"/>
  <sheetViews>
    <sheetView workbookViewId="0"/>
  </sheetViews>
  <sheetFormatPr defaultRowHeight="15"/>
  <cols>
    <col min="1" max="1" width="22.28515625" customWidth="1"/>
    <col min="2" max="4" width="11.7109375" customWidth="1"/>
  </cols>
  <sheetData>
    <row r="1" spans="1:4">
      <c r="A1" s="6" t="s">
        <v>25</v>
      </c>
    </row>
    <row r="2" spans="1:4">
      <c r="A2" s="7" t="s">
        <v>9</v>
      </c>
    </row>
    <row r="4" spans="1:4">
      <c r="A4" s="8" t="s">
        <v>26</v>
      </c>
      <c r="B4" s="8" t="s">
        <v>17</v>
      </c>
      <c r="C4" s="8" t="s">
        <v>18</v>
      </c>
      <c r="D4" s="8" t="s">
        <v>19</v>
      </c>
    </row>
    <row r="5" spans="1:4">
      <c r="A5" s="9" t="s">
        <v>27</v>
      </c>
      <c r="B5" s="10">
        <v>1597</v>
      </c>
      <c r="C5" s="10">
        <v>977</v>
      </c>
      <c r="D5" s="10">
        <v>738</v>
      </c>
    </row>
    <row r="6" spans="1:4">
      <c r="A6" s="9" t="s">
        <v>28</v>
      </c>
      <c r="B6" s="10">
        <v>4780</v>
      </c>
      <c r="C6" s="10">
        <v>4509</v>
      </c>
      <c r="D6" s="10">
        <v>3911</v>
      </c>
    </row>
    <row r="7" spans="1:4">
      <c r="A7" s="9" t="s">
        <v>29</v>
      </c>
      <c r="B7" s="10">
        <v>2575</v>
      </c>
      <c r="C7" s="10">
        <v>3077</v>
      </c>
      <c r="D7" s="10">
        <v>3028</v>
      </c>
    </row>
    <row r="8" spans="1:4">
      <c r="A8" s="9" t="s">
        <v>30</v>
      </c>
      <c r="B8" s="10">
        <v>1724</v>
      </c>
      <c r="C8" s="10">
        <v>1258</v>
      </c>
      <c r="D8" s="10">
        <v>1923</v>
      </c>
    </row>
    <row r="9" spans="1:4">
      <c r="A9" s="9" t="s">
        <v>31</v>
      </c>
      <c r="B9" s="10">
        <v>5379</v>
      </c>
      <c r="C9" s="10">
        <v>3420</v>
      </c>
      <c r="D9" s="10">
        <v>3158</v>
      </c>
    </row>
    <row r="10" spans="1:4">
      <c r="A10" s="9" t="s">
        <v>32</v>
      </c>
      <c r="B10" s="10">
        <v>5234</v>
      </c>
      <c r="C10" s="10">
        <v>6298</v>
      </c>
      <c r="D10" s="10">
        <v>5597</v>
      </c>
    </row>
    <row r="11" spans="1:4">
      <c r="A11" s="9" t="s">
        <v>33</v>
      </c>
      <c r="B11" s="10">
        <v>3695</v>
      </c>
      <c r="C11" s="10">
        <v>4300</v>
      </c>
      <c r="D11" s="10">
        <v>5247</v>
      </c>
    </row>
    <row r="12" spans="1:4">
      <c r="A12" s="9" t="s">
        <v>34</v>
      </c>
      <c r="B12" s="10">
        <v>2729</v>
      </c>
      <c r="C12" s="10">
        <v>3064</v>
      </c>
      <c r="D12" s="10">
        <v>3398</v>
      </c>
    </row>
    <row r="13" spans="1:4">
      <c r="A13" s="9" t="s">
        <v>35</v>
      </c>
      <c r="B13" s="10">
        <v>1674</v>
      </c>
      <c r="C13" s="10">
        <v>2089</v>
      </c>
      <c r="D13" s="10">
        <v>2457</v>
      </c>
    </row>
    <row r="14" spans="1:4">
      <c r="A14" s="9" t="s">
        <v>36</v>
      </c>
      <c r="B14" s="10">
        <v>456</v>
      </c>
      <c r="C14" s="10">
        <v>934</v>
      </c>
      <c r="D14" s="10">
        <v>1240</v>
      </c>
    </row>
    <row r="15" spans="1:4">
      <c r="A15" s="9" t="s">
        <v>1</v>
      </c>
      <c r="B15" s="10">
        <f>SUBTOTAL(109,[2000])</f>
        <v>0</v>
      </c>
      <c r="C15" s="10">
        <f>SUBTOTAL(109,[2010])</f>
        <v>0</v>
      </c>
      <c r="D15" s="10">
        <f>SUBTOTAL(109,[2019])</f>
        <v>0</v>
      </c>
    </row>
  </sheetData>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dimension ref="A1:B10"/>
  <sheetViews>
    <sheetView workbookViewId="0"/>
  </sheetViews>
  <sheetFormatPr defaultRowHeight="15"/>
  <cols>
    <col min="1" max="1" width="37.7109375" customWidth="1"/>
  </cols>
  <sheetData>
    <row r="1" spans="1:2">
      <c r="A1" s="6" t="s">
        <v>312</v>
      </c>
    </row>
    <row r="2" spans="1:2">
      <c r="A2" s="7" t="s">
        <v>313</v>
      </c>
    </row>
    <row r="4" spans="1:2">
      <c r="A4" s="8" t="s">
        <v>304</v>
      </c>
      <c r="B4" s="8" t="s">
        <v>179</v>
      </c>
    </row>
    <row r="5" spans="1:2">
      <c r="A5" s="9" t="s">
        <v>305</v>
      </c>
      <c r="B5" s="13">
        <v>0.04130696810763267</v>
      </c>
    </row>
    <row r="6" spans="1:2">
      <c r="A6" s="9" t="s">
        <v>306</v>
      </c>
      <c r="B6" s="13">
        <v>0.03062188487474346</v>
      </c>
    </row>
    <row r="7" spans="1:2">
      <c r="A7" s="9" t="s">
        <v>307</v>
      </c>
      <c r="B7" s="13">
        <v>0.0301006613024074</v>
      </c>
    </row>
    <row r="8" spans="1:2">
      <c r="A8" s="9" t="s">
        <v>308</v>
      </c>
      <c r="B8" s="13">
        <v>0.02531191973156986</v>
      </c>
    </row>
    <row r="9" spans="1:2">
      <c r="A9" s="9" t="s">
        <v>309</v>
      </c>
      <c r="B9" s="13">
        <v>0.01511548359774571</v>
      </c>
    </row>
    <row r="10" spans="1:2">
      <c r="A10" s="9" t="s">
        <v>310</v>
      </c>
      <c r="B10" s="13">
        <v>0.01498517770466169</v>
      </c>
    </row>
  </sheetData>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314</v>
      </c>
    </row>
    <row r="2" spans="1:3">
      <c r="A2" s="7" t="s">
        <v>317</v>
      </c>
    </row>
    <row r="4" spans="1:3">
      <c r="A4" s="8" t="s">
        <v>21</v>
      </c>
      <c r="B4" s="8" t="s">
        <v>315</v>
      </c>
      <c r="C4" s="8" t="s">
        <v>316</v>
      </c>
    </row>
    <row r="5" spans="1:3">
      <c r="A5" s="9" t="s">
        <v>22</v>
      </c>
      <c r="B5" s="10">
        <v>28074</v>
      </c>
      <c r="C5" s="10">
        <v>2462</v>
      </c>
    </row>
    <row r="6" spans="1:3">
      <c r="A6" s="9" t="s">
        <v>23</v>
      </c>
      <c r="B6" s="10">
        <v>1763431</v>
      </c>
      <c r="C6" s="10">
        <v>154212</v>
      </c>
    </row>
    <row r="7" spans="1:3">
      <c r="A7" s="9" t="s">
        <v>24</v>
      </c>
      <c r="B7" s="10">
        <v>6919762</v>
      </c>
      <c r="C7" s="10">
        <v>735533</v>
      </c>
    </row>
  </sheetData>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318</v>
      </c>
    </row>
    <row r="2" spans="1:3">
      <c r="A2" s="7" t="s">
        <v>323</v>
      </c>
    </row>
    <row r="4" spans="1:3">
      <c r="A4" s="8" t="s">
        <v>26</v>
      </c>
      <c r="B4" s="8" t="s">
        <v>319</v>
      </c>
      <c r="C4" s="8" t="s">
        <v>320</v>
      </c>
    </row>
    <row r="5" spans="1:3">
      <c r="A5" s="9" t="s">
        <v>321</v>
      </c>
      <c r="B5" s="10">
        <v>12136</v>
      </c>
      <c r="C5" s="10">
        <v>463</v>
      </c>
    </row>
    <row r="6" spans="1:3">
      <c r="A6" s="9" t="s">
        <v>322</v>
      </c>
      <c r="B6" s="10">
        <v>186</v>
      </c>
      <c r="C6" s="10">
        <v>24</v>
      </c>
    </row>
    <row r="7" spans="1:3">
      <c r="A7" s="9" t="s">
        <v>1</v>
      </c>
      <c r="B7" s="10">
        <f>SUBTOTAL(109,[Employed])</f>
        <v>0</v>
      </c>
      <c r="C7" s="10">
        <f>SUBTOTAL(109,[Unemployed])</f>
        <v>0</v>
      </c>
    </row>
  </sheetData>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dimension ref="A1:B7"/>
  <sheetViews>
    <sheetView workbookViewId="0"/>
  </sheetViews>
  <sheetFormatPr defaultRowHeight="15"/>
  <cols>
    <col min="1" max="1" width="22.28515625" customWidth="1"/>
  </cols>
  <sheetData>
    <row r="1" spans="1:2">
      <c r="A1" s="6" t="s">
        <v>324</v>
      </c>
    </row>
    <row r="2" spans="1:2">
      <c r="A2" s="7" t="s">
        <v>327</v>
      </c>
    </row>
    <row r="4" spans="1:2">
      <c r="A4" s="8" t="s">
        <v>26</v>
      </c>
      <c r="B4" s="8" t="s">
        <v>179</v>
      </c>
    </row>
    <row r="5" spans="1:2">
      <c r="A5" s="9" t="s">
        <v>325</v>
      </c>
      <c r="B5" s="10">
        <v>109</v>
      </c>
    </row>
    <row r="6" spans="1:2">
      <c r="A6" s="9" t="s">
        <v>326</v>
      </c>
      <c r="B6" s="10">
        <v>61</v>
      </c>
    </row>
    <row r="7" spans="1:2">
      <c r="A7" s="9" t="s">
        <v>1</v>
      </c>
      <c r="B7" s="10">
        <f>SUBTOTAL(109,[value])</f>
        <v>0</v>
      </c>
    </row>
  </sheetData>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32.7109375" customWidth="1"/>
  </cols>
  <sheetData>
    <row r="1" spans="1:2">
      <c r="A1" s="6" t="s">
        <v>328</v>
      </c>
    </row>
    <row r="2" spans="1:2">
      <c r="A2" s="7" t="s">
        <v>327</v>
      </c>
    </row>
    <row r="4" spans="1:2">
      <c r="A4" s="8" t="s">
        <v>329</v>
      </c>
      <c r="B4" s="8" t="s">
        <v>179</v>
      </c>
    </row>
    <row r="5" spans="1:2">
      <c r="A5" s="9" t="s">
        <v>330</v>
      </c>
      <c r="B5" s="10">
        <v>137</v>
      </c>
    </row>
    <row r="6" spans="1:2">
      <c r="A6" s="9" t="s">
        <v>53</v>
      </c>
      <c r="B6" s="10">
        <v>17</v>
      </c>
    </row>
    <row r="7" spans="1:2">
      <c r="A7" s="9" t="s">
        <v>331</v>
      </c>
      <c r="B7" s="10">
        <v>11</v>
      </c>
    </row>
    <row r="8" spans="1:2">
      <c r="A8" s="9" t="s">
        <v>332</v>
      </c>
      <c r="B8" s="10">
        <v>5</v>
      </c>
    </row>
    <row r="9" spans="1:2">
      <c r="A9" s="9" t="s">
        <v>333</v>
      </c>
      <c r="B9" s="10">
        <v>5</v>
      </c>
    </row>
    <row r="10" spans="1:2">
      <c r="A10" s="9" t="s">
        <v>334</v>
      </c>
      <c r="B10" s="10">
        <v>0</v>
      </c>
    </row>
    <row r="11" spans="1:2">
      <c r="A11" s="9" t="s">
        <v>1</v>
      </c>
      <c r="B11" s="10">
        <f>SUBTOTAL(109,[value])</f>
        <v>0</v>
      </c>
    </row>
  </sheetData>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dimension ref="A1:D7"/>
  <sheetViews>
    <sheetView workbookViewId="0"/>
  </sheetViews>
  <sheetFormatPr defaultRowHeight="15"/>
  <cols>
    <col min="1" max="1" width="25.7109375" customWidth="1"/>
    <col min="2" max="4" width="11.7109375" customWidth="1"/>
  </cols>
  <sheetData>
    <row r="1" spans="1:4">
      <c r="A1" s="6" t="s">
        <v>335</v>
      </c>
    </row>
    <row r="2" spans="1:4">
      <c r="A2" s="2" t="s">
        <v>23</v>
      </c>
    </row>
    <row r="4" spans="1:4">
      <c r="A4" s="8" t="s">
        <v>264</v>
      </c>
      <c r="B4" s="8" t="s">
        <v>336</v>
      </c>
      <c r="C4" s="8" t="s">
        <v>337</v>
      </c>
      <c r="D4" s="8" t="s">
        <v>338</v>
      </c>
    </row>
    <row r="5" spans="1:4">
      <c r="A5" s="9" t="s">
        <v>339</v>
      </c>
      <c r="B5" s="10">
        <v>7</v>
      </c>
      <c r="C5" s="10">
        <v>377</v>
      </c>
      <c r="D5" s="10">
        <v>696</v>
      </c>
    </row>
    <row r="6" spans="1:4">
      <c r="A6" s="9" t="s">
        <v>340</v>
      </c>
      <c r="B6" s="10">
        <v>3</v>
      </c>
      <c r="C6" s="10">
        <v>301</v>
      </c>
      <c r="D6" s="10">
        <v>400</v>
      </c>
    </row>
    <row r="7" spans="1:4">
      <c r="A7" s="9" t="s">
        <v>341</v>
      </c>
      <c r="B7" s="10">
        <v>266</v>
      </c>
      <c r="C7" s="10">
        <v>243</v>
      </c>
      <c r="D7" s="10">
        <v>7413</v>
      </c>
    </row>
  </sheetData>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dimension ref="A1:C10"/>
  <sheetViews>
    <sheetView workbookViewId="0"/>
  </sheetViews>
  <sheetFormatPr defaultRowHeight="15"/>
  <cols>
    <col min="1" max="1" width="60.7109375" customWidth="1"/>
    <col min="2" max="3" width="11.7109375" customWidth="1"/>
  </cols>
  <sheetData>
    <row r="1" spans="1:3">
      <c r="A1" s="6" t="s">
        <v>343</v>
      </c>
    </row>
    <row r="2" spans="1:3">
      <c r="A2" s="7" t="s">
        <v>342</v>
      </c>
    </row>
    <row r="4" spans="1:3">
      <c r="A4" s="8" t="s">
        <v>124</v>
      </c>
      <c r="B4" s="8" t="s">
        <v>344</v>
      </c>
      <c r="C4" s="8" t="s">
        <v>345</v>
      </c>
    </row>
    <row r="5" spans="1:3">
      <c r="A5" s="9" t="s">
        <v>125</v>
      </c>
      <c r="B5" s="13">
        <v>0.08077477848753349</v>
      </c>
      <c r="C5" s="13">
        <v>0.005030947303978791</v>
      </c>
    </row>
    <row r="6" spans="1:3">
      <c r="A6" s="9" t="s">
        <v>126</v>
      </c>
      <c r="B6" s="13">
        <v>0.04966000412116216</v>
      </c>
      <c r="C6" s="13">
        <v>0.3684373816453693</v>
      </c>
    </row>
    <row r="7" spans="1:3">
      <c r="A7" s="9" t="s">
        <v>127</v>
      </c>
      <c r="B7" s="13">
        <v>0.1875128786317742</v>
      </c>
      <c r="C7" s="13">
        <v>0.02489896081391669</v>
      </c>
    </row>
    <row r="8" spans="1:3">
      <c r="A8" s="9" t="s">
        <v>129</v>
      </c>
      <c r="B8" s="13">
        <v>0.4385946837008036</v>
      </c>
      <c r="C8" s="13">
        <v>0.4446720312118995</v>
      </c>
    </row>
    <row r="9" spans="1:3">
      <c r="A9" s="9" t="s">
        <v>128</v>
      </c>
      <c r="B9" s="13">
        <v>0.2434576550587266</v>
      </c>
      <c r="C9" s="13">
        <v>0.1569606790248357</v>
      </c>
    </row>
    <row r="10" spans="1:3">
      <c r="A10" s="9" t="s">
        <v>1</v>
      </c>
      <c r="B10" s="13">
        <f>SUBTOTAL(109,[Share of Homeless Population])</f>
        <v>0</v>
      </c>
      <c r="C10" s="13">
        <f>SUBTOTAL(109,[Share of Overall Population])</f>
        <v>0</v>
      </c>
    </row>
  </sheetData>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346</v>
      </c>
    </row>
    <row r="2" spans="1:3">
      <c r="A2" s="7" t="s">
        <v>342</v>
      </c>
    </row>
    <row r="4" spans="1:3">
      <c r="A4" s="8" t="s">
        <v>347</v>
      </c>
      <c r="B4" s="8" t="s">
        <v>344</v>
      </c>
      <c r="C4" s="8" t="s">
        <v>345</v>
      </c>
    </row>
    <row r="5" spans="1:3">
      <c r="A5" s="9" t="s">
        <v>348</v>
      </c>
      <c r="B5" s="13">
        <v>0.4274675458479291</v>
      </c>
      <c r="C5" s="13">
        <v>0.257754135885964</v>
      </c>
    </row>
    <row r="6" spans="1:3">
      <c r="A6" s="9" t="s">
        <v>349</v>
      </c>
      <c r="B6" s="13">
        <v>0.5725324541520709</v>
      </c>
      <c r="C6" s="13">
        <v>0.742245864114036</v>
      </c>
    </row>
    <row r="7" spans="1:3">
      <c r="A7" s="9" t="s">
        <v>1</v>
      </c>
      <c r="B7" s="13">
        <f>SUBTOTAL(109,[Share of Homeless Population])</f>
        <v>0</v>
      </c>
      <c r="C7" s="13">
        <f>SUBTOTAL(109,[Share of Overall Population])</f>
        <v>0</v>
      </c>
    </row>
  </sheetData>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5.7109375" customWidth="1"/>
    <col min="2" max="6" width="11.7109375" customWidth="1"/>
  </cols>
  <sheetData>
    <row r="1" spans="1:6">
      <c r="A1" s="6" t="s">
        <v>350</v>
      </c>
    </row>
    <row r="2" spans="1:6">
      <c r="A2" s="2" t="s">
        <v>23</v>
      </c>
    </row>
    <row r="4" spans="1:6">
      <c r="A4" s="8" t="s">
        <v>264</v>
      </c>
      <c r="B4" s="8" t="s">
        <v>351</v>
      </c>
      <c r="C4" s="8" t="s">
        <v>352</v>
      </c>
      <c r="D4" s="8" t="s">
        <v>353</v>
      </c>
      <c r="E4" s="8" t="s">
        <v>354</v>
      </c>
      <c r="F4" s="8" t="s">
        <v>355</v>
      </c>
    </row>
    <row r="5" spans="1:6">
      <c r="A5" s="9" t="s">
        <v>339</v>
      </c>
      <c r="B5" s="10">
        <v>128</v>
      </c>
      <c r="C5" s="10">
        <v>5</v>
      </c>
      <c r="D5" s="10">
        <v>201</v>
      </c>
      <c r="E5" s="10">
        <v>79</v>
      </c>
      <c r="F5" s="10">
        <v>52</v>
      </c>
    </row>
    <row r="6" spans="1:6">
      <c r="A6" s="9" t="s">
        <v>340</v>
      </c>
      <c r="B6" s="10">
        <v>153</v>
      </c>
      <c r="C6" s="10">
        <v>11</v>
      </c>
      <c r="D6" s="10">
        <v>130</v>
      </c>
      <c r="E6" s="10">
        <v>129</v>
      </c>
      <c r="F6" s="10">
        <v>20</v>
      </c>
    </row>
    <row r="7" spans="1:6">
      <c r="A7" s="9" t="s">
        <v>341</v>
      </c>
      <c r="B7" s="10">
        <v>1668</v>
      </c>
      <c r="C7" s="10">
        <v>65</v>
      </c>
      <c r="D7" s="10">
        <v>2328</v>
      </c>
      <c r="E7" s="10">
        <v>445</v>
      </c>
      <c r="F7" s="10">
        <v>383</v>
      </c>
    </row>
  </sheetData>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2.28515625" customWidth="1"/>
    <col min="2" max="5" width="11.7109375" customWidth="1"/>
  </cols>
  <sheetData>
    <row r="1" spans="1:5">
      <c r="A1" s="6" t="s">
        <v>356</v>
      </c>
    </row>
    <row r="2" spans="1:5">
      <c r="A2" s="7" t="s">
        <v>262</v>
      </c>
    </row>
    <row r="4" spans="1:5">
      <c r="A4" s="8" t="s">
        <v>21</v>
      </c>
      <c r="B4" s="8" t="s">
        <v>258</v>
      </c>
      <c r="C4" s="8" t="s">
        <v>259</v>
      </c>
      <c r="D4" s="8" t="s">
        <v>260</v>
      </c>
      <c r="E4" s="8" t="s">
        <v>261</v>
      </c>
    </row>
    <row r="5" spans="1:5">
      <c r="A5" s="9" t="s">
        <v>22</v>
      </c>
      <c r="B5" s="10">
        <v>0</v>
      </c>
      <c r="C5" s="10">
        <v>0</v>
      </c>
      <c r="D5" s="10">
        <v>13</v>
      </c>
      <c r="E5" s="10">
        <v>0</v>
      </c>
    </row>
    <row r="6" spans="1:5">
      <c r="A6" s="9" t="s">
        <v>23</v>
      </c>
      <c r="B6" s="10">
        <v>2219</v>
      </c>
      <c r="C6" s="10">
        <v>2189</v>
      </c>
      <c r="D6" s="10">
        <v>2405</v>
      </c>
      <c r="E6" s="10">
        <v>2297</v>
      </c>
    </row>
    <row r="7" spans="1:5">
      <c r="A7" s="9" t="s">
        <v>24</v>
      </c>
      <c r="B7" s="10">
        <v>14990</v>
      </c>
      <c r="C7" s="10">
        <v>15142</v>
      </c>
      <c r="D7" s="10">
        <v>15427</v>
      </c>
      <c r="E7" s="10">
        <v>13718</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dimension ref="A1:G7"/>
  <sheetViews>
    <sheetView workbookViewId="0"/>
  </sheetViews>
  <sheetFormatPr defaultRowHeight="15"/>
  <cols>
    <col min="1" max="1" width="22.28515625" customWidth="1"/>
    <col min="2" max="7" width="11.7109375" customWidth="1"/>
  </cols>
  <sheetData>
    <row r="1" spans="1:7">
      <c r="A1" s="6" t="s">
        <v>37</v>
      </c>
    </row>
    <row r="2" spans="1:7">
      <c r="A2" s="7" t="s">
        <v>44</v>
      </c>
    </row>
    <row r="4" spans="1:7">
      <c r="A4" s="8" t="s">
        <v>21</v>
      </c>
      <c r="B4" s="8" t="s">
        <v>38</v>
      </c>
      <c r="C4" s="8" t="s">
        <v>39</v>
      </c>
      <c r="D4" s="8" t="s">
        <v>40</v>
      </c>
      <c r="E4" s="8" t="s">
        <v>41</v>
      </c>
      <c r="F4" s="8" t="s">
        <v>42</v>
      </c>
      <c r="G4" s="8" t="s">
        <v>43</v>
      </c>
    </row>
    <row r="5" spans="1:7">
      <c r="A5" s="9" t="s">
        <v>22</v>
      </c>
      <c r="B5" s="10">
        <v>28261</v>
      </c>
      <c r="C5" s="10">
        <v>623</v>
      </c>
      <c r="D5" s="10">
        <v>586</v>
      </c>
      <c r="E5" s="10">
        <v>483</v>
      </c>
      <c r="F5" s="10">
        <v>232</v>
      </c>
      <c r="G5" s="10">
        <v>362</v>
      </c>
    </row>
    <row r="6" spans="1:7">
      <c r="A6" s="9" t="s">
        <v>23</v>
      </c>
      <c r="B6" s="10">
        <v>1629897</v>
      </c>
      <c r="C6" s="10">
        <v>94325</v>
      </c>
      <c r="D6" s="10">
        <v>66418</v>
      </c>
      <c r="E6" s="10">
        <v>46063</v>
      </c>
      <c r="F6" s="10">
        <v>35223</v>
      </c>
      <c r="G6" s="10">
        <v>34411</v>
      </c>
    </row>
    <row r="7" spans="1:7">
      <c r="A7" s="9" t="s">
        <v>24</v>
      </c>
      <c r="B7" s="10">
        <v>6607656</v>
      </c>
      <c r="C7" s="10">
        <v>324367</v>
      </c>
      <c r="D7" s="10">
        <v>212960</v>
      </c>
      <c r="E7" s="10">
        <v>272229</v>
      </c>
      <c r="F7" s="10">
        <v>118111</v>
      </c>
      <c r="G7" s="10">
        <v>95192</v>
      </c>
    </row>
  </sheetData>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357</v>
      </c>
    </row>
    <row r="2" spans="1:6">
      <c r="A2" s="7" t="s">
        <v>102</v>
      </c>
    </row>
    <row r="4" spans="1:6">
      <c r="A4" s="8" t="s">
        <v>21</v>
      </c>
      <c r="B4" s="8" t="s">
        <v>131</v>
      </c>
      <c r="C4" s="8" t="s">
        <v>132</v>
      </c>
      <c r="D4" s="8" t="s">
        <v>133</v>
      </c>
      <c r="E4" s="8" t="s">
        <v>134</v>
      </c>
      <c r="F4" s="8" t="s">
        <v>135</v>
      </c>
    </row>
    <row r="5" spans="1:6">
      <c r="A5" s="9" t="s">
        <v>22</v>
      </c>
      <c r="B5" s="10">
        <v>915</v>
      </c>
      <c r="C5" s="10">
        <v>480</v>
      </c>
      <c r="D5" s="10">
        <v>959</v>
      </c>
      <c r="E5" s="10">
        <v>529</v>
      </c>
      <c r="F5" s="10">
        <v>8005</v>
      </c>
    </row>
    <row r="6" spans="1:6">
      <c r="A6" s="9" t="s">
        <v>23</v>
      </c>
      <c r="B6" s="10">
        <v>89828</v>
      </c>
      <c r="C6" s="10">
        <v>67770</v>
      </c>
      <c r="D6" s="10">
        <v>71315</v>
      </c>
      <c r="E6" s="10">
        <v>54544</v>
      </c>
      <c r="F6" s="10">
        <v>346985</v>
      </c>
    </row>
    <row r="7" spans="1:6">
      <c r="A7" s="9" t="s">
        <v>24</v>
      </c>
      <c r="B7" s="10">
        <v>396952</v>
      </c>
      <c r="C7" s="10">
        <v>294189</v>
      </c>
      <c r="D7" s="10">
        <v>350599</v>
      </c>
      <c r="E7" s="10">
        <v>245810</v>
      </c>
      <c r="F7" s="10">
        <v>1413483</v>
      </c>
    </row>
  </sheetData>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358</v>
      </c>
    </row>
    <row r="2" spans="1:6">
      <c r="A2" s="7" t="s">
        <v>102</v>
      </c>
    </row>
    <row r="4" spans="1:6">
      <c r="A4" s="8" t="s">
        <v>124</v>
      </c>
      <c r="B4" s="8" t="s">
        <v>131</v>
      </c>
      <c r="C4" s="8" t="s">
        <v>132</v>
      </c>
      <c r="D4" s="8" t="s">
        <v>133</v>
      </c>
      <c r="E4" s="8" t="s">
        <v>134</v>
      </c>
      <c r="F4" s="8" t="s">
        <v>135</v>
      </c>
    </row>
    <row r="5" spans="1:6">
      <c r="A5" s="9" t="s">
        <v>11</v>
      </c>
      <c r="B5" s="10">
        <v>0</v>
      </c>
      <c r="C5" s="10">
        <v>0</v>
      </c>
      <c r="D5" s="10">
        <v>15</v>
      </c>
      <c r="E5" s="10">
        <v>0</v>
      </c>
      <c r="F5" s="10">
        <v>55</v>
      </c>
    </row>
    <row r="6" spans="1:6">
      <c r="A6" s="9" t="s">
        <v>12</v>
      </c>
      <c r="B6" s="10">
        <v>280</v>
      </c>
      <c r="C6" s="10">
        <v>140</v>
      </c>
      <c r="D6" s="10">
        <v>180</v>
      </c>
      <c r="E6" s="10">
        <v>139</v>
      </c>
      <c r="F6" s="10">
        <v>3685</v>
      </c>
    </row>
    <row r="7" spans="1:6">
      <c r="A7" s="9" t="s">
        <v>13</v>
      </c>
      <c r="B7" s="10">
        <v>15</v>
      </c>
      <c r="C7" s="10">
        <v>0</v>
      </c>
      <c r="D7" s="10">
        <v>10</v>
      </c>
      <c r="E7" s="10">
        <v>0</v>
      </c>
      <c r="F7" s="10">
        <v>35</v>
      </c>
    </row>
    <row r="8" spans="1:6">
      <c r="A8" s="9" t="s">
        <v>14</v>
      </c>
      <c r="B8" s="10">
        <v>535</v>
      </c>
      <c r="C8" s="10">
        <v>315</v>
      </c>
      <c r="D8" s="10">
        <v>690</v>
      </c>
      <c r="E8" s="10">
        <v>335</v>
      </c>
      <c r="F8" s="10">
        <v>3900</v>
      </c>
    </row>
    <row r="9" spans="1:6">
      <c r="A9" s="9" t="s">
        <v>15</v>
      </c>
      <c r="B9" s="10">
        <v>45</v>
      </c>
      <c r="C9" s="10">
        <v>0</v>
      </c>
      <c r="D9" s="10">
        <v>24</v>
      </c>
      <c r="E9" s="10">
        <v>10</v>
      </c>
      <c r="F9" s="10">
        <v>155</v>
      </c>
    </row>
    <row r="10" spans="1:6">
      <c r="A10" s="9" t="s">
        <v>16</v>
      </c>
      <c r="B10" s="10">
        <v>40</v>
      </c>
      <c r="C10" s="10">
        <v>25</v>
      </c>
      <c r="D10" s="10">
        <v>40</v>
      </c>
      <c r="E10" s="10">
        <v>45</v>
      </c>
      <c r="F10" s="10">
        <v>175</v>
      </c>
    </row>
    <row r="11" spans="1:6">
      <c r="A11" s="9" t="s">
        <v>1</v>
      </c>
      <c r="B11" s="10">
        <f>SUBTOTAL(109,[0%-30% of AMI])</f>
        <v>0</v>
      </c>
      <c r="C11" s="10">
        <f>SUBTOTAL(109,[31%-50% of AMI])</f>
        <v>0</v>
      </c>
      <c r="D11" s="10">
        <f>SUBTOTAL(109,[51%-80% of AMI])</f>
        <v>0</v>
      </c>
      <c r="E11" s="10">
        <f>SUBTOTAL(109,[81%-100% of AMI])</f>
        <v>0</v>
      </c>
      <c r="F11" s="10">
        <f>SUBTOTAL(109,[Greater than 100% of AMI])</f>
        <v>0</v>
      </c>
    </row>
  </sheetData>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dimension ref="A1:B11"/>
  <sheetViews>
    <sheetView workbookViewId="0"/>
  </sheetViews>
  <sheetFormatPr defaultRowHeight="15"/>
  <cols>
    <col min="1" max="1" width="60.7109375" customWidth="1"/>
  </cols>
  <sheetData>
    <row r="1" spans="1:2">
      <c r="A1" s="6" t="s">
        <v>359</v>
      </c>
    </row>
    <row r="2" spans="1:2">
      <c r="A2" s="7" t="s">
        <v>360</v>
      </c>
    </row>
    <row r="4" spans="1:2">
      <c r="A4" s="8" t="s">
        <v>124</v>
      </c>
      <c r="B4" s="8" t="s">
        <v>179</v>
      </c>
    </row>
    <row r="5" spans="1:2">
      <c r="A5" s="9" t="s">
        <v>127</v>
      </c>
      <c r="B5" s="13">
        <v>0.2045454545454546</v>
      </c>
    </row>
    <row r="6" spans="1:2">
      <c r="A6" s="9" t="s">
        <v>16</v>
      </c>
      <c r="B6" s="13">
        <v>0.07208237986270023</v>
      </c>
    </row>
    <row r="7" spans="1:2">
      <c r="A7" s="9" t="s">
        <v>128</v>
      </c>
      <c r="B7" s="13">
        <v>0.05628058727569331</v>
      </c>
    </row>
    <row r="8" spans="1:2">
      <c r="A8" s="9" t="s">
        <v>129</v>
      </c>
      <c r="B8" s="13">
        <v>0.04712222759621364</v>
      </c>
    </row>
    <row r="9" spans="1:2">
      <c r="A9" s="9" t="s">
        <v>14</v>
      </c>
      <c r="B9" s="13">
        <v>0.04623262618873446</v>
      </c>
    </row>
    <row r="10" spans="1:2">
      <c r="A10" s="9" t="s">
        <v>126</v>
      </c>
      <c r="B10" s="13">
        <v>0.0444261620732209</v>
      </c>
    </row>
    <row r="11" spans="1:2">
      <c r="A11" s="9" t="s">
        <v>125</v>
      </c>
      <c r="B11" s="13">
        <v>0</v>
      </c>
    </row>
  </sheetData>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dimension ref="A1:F11"/>
  <sheetViews>
    <sheetView workbookViewId="0"/>
  </sheetViews>
  <sheetFormatPr defaultRowHeight="15"/>
  <cols>
    <col min="1" max="1" width="46.7109375" customWidth="1"/>
    <col min="2" max="6" width="11.7109375" customWidth="1"/>
    <col min="3" max="16" width="9.140625"/>
    <col min="4" max="16" width="9.140625"/>
    <col min="5" max="16" width="9.140625"/>
  </cols>
  <sheetData>
    <row r="1" spans="1:6">
      <c r="A1" s="6" t="s">
        <v>361</v>
      </c>
    </row>
    <row r="2" spans="1:6">
      <c r="A2" s="7" t="s">
        <v>368</v>
      </c>
    </row>
    <row r="4" spans="1:6">
      <c r="A4" s="8" t="s">
        <v>124</v>
      </c>
      <c r="B4" s="8" t="s">
        <v>362</v>
      </c>
      <c r="C4" s="8" t="s">
        <v>363</v>
      </c>
      <c r="D4" s="8" t="s">
        <v>364</v>
      </c>
      <c r="E4" s="8" t="s">
        <v>365</v>
      </c>
      <c r="F4" s="8" t="s">
        <v>366</v>
      </c>
    </row>
    <row r="5" spans="1:6">
      <c r="A5" s="9" t="s">
        <v>11</v>
      </c>
      <c r="B5" s="10">
        <v>1</v>
      </c>
      <c r="C5" s="10">
        <v>0</v>
      </c>
      <c r="D5" s="10">
        <v>2</v>
      </c>
      <c r="E5" s="10">
        <v>0</v>
      </c>
      <c r="F5" s="10">
        <v>4</v>
      </c>
    </row>
    <row r="6" spans="1:6">
      <c r="A6" s="9" t="s">
        <v>12</v>
      </c>
      <c r="B6" s="10">
        <v>22</v>
      </c>
      <c r="C6" s="10">
        <v>126</v>
      </c>
      <c r="D6" s="10">
        <v>119</v>
      </c>
      <c r="E6" s="10">
        <v>39</v>
      </c>
      <c r="F6" s="10">
        <v>640</v>
      </c>
    </row>
    <row r="7" spans="1:6">
      <c r="A7" s="9" t="s">
        <v>13</v>
      </c>
      <c r="B7" s="10">
        <v>0</v>
      </c>
      <c r="C7" s="10">
        <v>0</v>
      </c>
      <c r="D7" s="10">
        <v>0</v>
      </c>
      <c r="E7" s="10">
        <v>0</v>
      </c>
      <c r="F7" s="10">
        <v>2</v>
      </c>
    </row>
    <row r="8" spans="1:6">
      <c r="A8" s="9" t="s">
        <v>14</v>
      </c>
      <c r="B8" s="10">
        <v>8</v>
      </c>
      <c r="C8" s="10">
        <v>73</v>
      </c>
      <c r="D8" s="10">
        <v>68</v>
      </c>
      <c r="E8" s="10">
        <v>24</v>
      </c>
      <c r="F8" s="10">
        <v>297</v>
      </c>
    </row>
    <row r="9" spans="1:6">
      <c r="A9" s="9" t="s">
        <v>16</v>
      </c>
      <c r="B9" s="10">
        <v>1</v>
      </c>
      <c r="C9" s="10">
        <v>4</v>
      </c>
      <c r="D9" s="10">
        <v>2</v>
      </c>
      <c r="E9" s="10">
        <v>3</v>
      </c>
      <c r="F9" s="10">
        <v>13</v>
      </c>
    </row>
    <row r="10" spans="1:6">
      <c r="A10" s="9" t="s">
        <v>367</v>
      </c>
      <c r="B10" s="10">
        <v>6</v>
      </c>
      <c r="C10" s="10">
        <v>53</v>
      </c>
      <c r="D10" s="10">
        <v>46</v>
      </c>
      <c r="E10" s="10">
        <v>18</v>
      </c>
      <c r="F10" s="10">
        <v>196</v>
      </c>
    </row>
    <row r="11" spans="1:6">
      <c r="A11" s="9" t="s">
        <v>1</v>
      </c>
      <c r="B11" s="10">
        <f>SUBTOTAL(109,[Application approved but not accepted])</f>
        <v>0</v>
      </c>
      <c r="C11" s="10">
        <f>SUBTOTAL(109,[Application denied])</f>
        <v>0</v>
      </c>
      <c r="D11" s="10">
        <f>SUBTOTAL(109,[Application withdrawn by applicant])</f>
        <v>0</v>
      </c>
      <c r="E11" s="10">
        <f>SUBTOTAL(109,[File closed for incompleteness])</f>
        <v>0</v>
      </c>
      <c r="F11" s="10">
        <f>SUBTOTAL(109,[Loan originated])</f>
        <v>0</v>
      </c>
    </row>
  </sheetData>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dimension ref="A1:G8"/>
  <sheetViews>
    <sheetView workbookViewId="0"/>
  </sheetViews>
  <sheetFormatPr defaultRowHeight="15"/>
  <cols>
    <col min="1" max="1" width="49.7109375" customWidth="1"/>
    <col min="2" max="7" width="11.7109375" customWidth="1"/>
    <col min="3" max="16" width="9.140625"/>
    <col min="4" max="16" width="9.140625"/>
    <col min="5" max="16" width="9.140625"/>
    <col min="6" max="16" width="9.140625"/>
  </cols>
  <sheetData>
    <row r="1" spans="1:7">
      <c r="A1" s="6" t="s">
        <v>369</v>
      </c>
    </row>
    <row r="2" spans="1:7">
      <c r="A2" s="7" t="s">
        <v>9</v>
      </c>
    </row>
    <row r="4" spans="1:7">
      <c r="A4" s="8" t="s">
        <v>124</v>
      </c>
      <c r="B4" s="8" t="s">
        <v>11</v>
      </c>
      <c r="C4" s="8" t="s">
        <v>12</v>
      </c>
      <c r="D4" s="8" t="s">
        <v>13</v>
      </c>
      <c r="E4" s="8" t="s">
        <v>14</v>
      </c>
      <c r="F4" s="8" t="s">
        <v>15</v>
      </c>
      <c r="G4" s="8" t="s">
        <v>16</v>
      </c>
    </row>
    <row r="5" spans="1:7">
      <c r="A5" s="9" t="s">
        <v>370</v>
      </c>
      <c r="B5" s="10">
        <v>0</v>
      </c>
      <c r="C5" s="10">
        <v>0</v>
      </c>
      <c r="D5" s="10">
        <v>0</v>
      </c>
      <c r="E5" s="10">
        <v>0</v>
      </c>
      <c r="F5" s="10">
        <v>0</v>
      </c>
      <c r="G5" s="10">
        <v>0</v>
      </c>
    </row>
    <row r="6" spans="1:7">
      <c r="A6" s="9" t="s">
        <v>371</v>
      </c>
      <c r="B6" s="10">
        <v>0</v>
      </c>
      <c r="C6" s="10">
        <v>0</v>
      </c>
      <c r="D6" s="10">
        <v>0</v>
      </c>
      <c r="E6" s="10">
        <v>0</v>
      </c>
      <c r="F6" s="10">
        <v>0</v>
      </c>
      <c r="G6" s="10">
        <v>0</v>
      </c>
    </row>
    <row r="7" spans="1:7">
      <c r="A7" s="9" t="s">
        <v>372</v>
      </c>
      <c r="B7" s="10">
        <v>64</v>
      </c>
      <c r="C7" s="10">
        <v>14660</v>
      </c>
      <c r="D7" s="10">
        <v>138</v>
      </c>
      <c r="E7" s="10">
        <v>13728</v>
      </c>
      <c r="F7" s="10">
        <v>1148</v>
      </c>
      <c r="G7" s="10">
        <v>961</v>
      </c>
    </row>
    <row r="8" spans="1:7">
      <c r="A8" s="9" t="s">
        <v>1</v>
      </c>
      <c r="B8" s="10">
        <f>SUBTOTAL(109,[American Indian or Alaska Native, Non-Hispanic])</f>
        <v>0</v>
      </c>
      <c r="C8" s="10">
        <f>SUBTOTAL(109,[Asian / API, Non-Hispanic])</f>
        <v>0</v>
      </c>
      <c r="D8" s="10">
        <f>SUBTOTAL(109,[Black or African American, Non-Hispanic])</f>
        <v>0</v>
      </c>
      <c r="E8" s="10">
        <f>SUBTOTAL(109,[White, Non-Hispanic])</f>
        <v>0</v>
      </c>
      <c r="F8" s="10">
        <f>SUBTOTAL(109,[Other Race or Multiple Races, Non-Hispanic])</f>
        <v>0</v>
      </c>
      <c r="G8" s="10">
        <f>SUBTOTAL(109,[Hispanic or Latinx])</f>
        <v>0</v>
      </c>
    </row>
  </sheetData>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dimension ref="A1:C7"/>
  <sheetViews>
    <sheetView workbookViewId="0"/>
  </sheetViews>
  <sheetFormatPr defaultRowHeight="15"/>
  <cols>
    <col min="1" max="1" width="22.28515625" customWidth="1"/>
    <col min="2" max="3" width="11.7109375" customWidth="1"/>
  </cols>
  <sheetData>
    <row r="1" spans="1:3">
      <c r="A1" s="6" t="s">
        <v>373</v>
      </c>
    </row>
    <row r="2" spans="1:3">
      <c r="A2" s="7" t="s">
        <v>376</v>
      </c>
    </row>
    <row r="4" spans="1:3">
      <c r="A4" s="8" t="s">
        <v>21</v>
      </c>
      <c r="B4" s="8" t="s">
        <v>374</v>
      </c>
      <c r="C4" s="8" t="s">
        <v>375</v>
      </c>
    </row>
    <row r="5" spans="1:3">
      <c r="A5" s="9" t="s">
        <v>22</v>
      </c>
      <c r="B5" s="10">
        <v>1070</v>
      </c>
      <c r="C5" s="10">
        <v>28889</v>
      </c>
    </row>
    <row r="6" spans="1:3">
      <c r="A6" s="9" t="s">
        <v>23</v>
      </c>
      <c r="B6" s="10">
        <v>159929</v>
      </c>
      <c r="C6" s="10">
        <v>1651033</v>
      </c>
    </row>
    <row r="7" spans="1:3">
      <c r="A7" s="9" t="s">
        <v>24</v>
      </c>
      <c r="B7" s="10">
        <v>567528</v>
      </c>
      <c r="C7" s="10">
        <v>6709064</v>
      </c>
    </row>
  </sheetData>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dimension ref="A1:E7"/>
  <sheetViews>
    <sheetView workbookViewId="0"/>
  </sheetViews>
  <sheetFormatPr defaultRowHeight="15"/>
  <cols>
    <col min="1" max="1" width="25.7109375" customWidth="1"/>
    <col min="2" max="5" width="11.7109375" customWidth="1"/>
  </cols>
  <sheetData>
    <row r="1" spans="1:5">
      <c r="A1" s="6" t="s">
        <v>377</v>
      </c>
    </row>
    <row r="2" spans="1:5">
      <c r="A2" s="7" t="s">
        <v>382</v>
      </c>
    </row>
    <row r="4" spans="1:5">
      <c r="A4" s="8" t="s">
        <v>21</v>
      </c>
      <c r="B4" s="8" t="s">
        <v>378</v>
      </c>
      <c r="C4" s="8" t="s">
        <v>379</v>
      </c>
      <c r="D4" s="8" t="s">
        <v>380</v>
      </c>
      <c r="E4" s="8" t="s">
        <v>381</v>
      </c>
    </row>
    <row r="5" spans="1:5">
      <c r="A5" s="9" t="s">
        <v>22</v>
      </c>
      <c r="B5" s="10">
        <v>454</v>
      </c>
      <c r="C5" s="10">
        <v>261</v>
      </c>
      <c r="D5" s="10">
        <v>278</v>
      </c>
      <c r="E5" s="10">
        <v>719</v>
      </c>
    </row>
    <row r="6" spans="1:5">
      <c r="A6" s="9" t="s">
        <v>23</v>
      </c>
      <c r="B6" s="10">
        <v>32316</v>
      </c>
      <c r="C6" s="10">
        <v>18607</v>
      </c>
      <c r="D6" s="10">
        <v>21926</v>
      </c>
      <c r="E6" s="10">
        <v>56728</v>
      </c>
    </row>
    <row r="7" spans="1:5">
      <c r="A7" s="9" t="s">
        <v>24</v>
      </c>
      <c r="B7" s="10">
        <v>114442</v>
      </c>
      <c r="C7" s="10">
        <v>65892</v>
      </c>
      <c r="D7" s="10">
        <v>72712</v>
      </c>
      <c r="E7" s="10">
        <v>188130</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dimension ref="A1:I7"/>
  <sheetViews>
    <sheetView workbookViewId="0"/>
  </sheetViews>
  <sheetFormatPr defaultRowHeight="15"/>
  <cols>
    <col min="1" max="1" width="22.28515625" customWidth="1"/>
    <col min="2" max="9" width="11.7109375" customWidth="1"/>
  </cols>
  <sheetData>
    <row r="1" spans="1:9">
      <c r="A1" s="6" t="s">
        <v>45</v>
      </c>
    </row>
    <row r="2" spans="1:9">
      <c r="A2" s="7" t="s">
        <v>54</v>
      </c>
    </row>
    <row r="4" spans="1:9">
      <c r="A4" s="8" t="s">
        <v>21</v>
      </c>
      <c r="B4" s="8" t="s">
        <v>46</v>
      </c>
      <c r="C4" s="8" t="s">
        <v>47</v>
      </c>
      <c r="D4" s="8" t="s">
        <v>48</v>
      </c>
      <c r="E4" s="8" t="s">
        <v>49</v>
      </c>
      <c r="F4" s="8" t="s">
        <v>50</v>
      </c>
      <c r="G4" s="8" t="s">
        <v>51</v>
      </c>
      <c r="H4" s="8" t="s">
        <v>52</v>
      </c>
      <c r="I4" s="8" t="s">
        <v>53</v>
      </c>
    </row>
    <row r="5" spans="1:9">
      <c r="A5" s="9" t="s">
        <v>22</v>
      </c>
      <c r="B5" s="10">
        <v>94</v>
      </c>
      <c r="C5" s="10">
        <v>368</v>
      </c>
      <c r="D5" s="10">
        <v>4453</v>
      </c>
      <c r="E5" s="10">
        <v>2943</v>
      </c>
      <c r="F5" s="10">
        <v>916</v>
      </c>
      <c r="G5" s="10">
        <v>3113</v>
      </c>
      <c r="H5" s="10">
        <v>879</v>
      </c>
      <c r="I5" s="10">
        <v>698</v>
      </c>
    </row>
    <row r="6" spans="1:9">
      <c r="A6" s="9" t="s">
        <v>23</v>
      </c>
      <c r="B6" s="10">
        <v>5055</v>
      </c>
      <c r="C6" s="10">
        <v>51104</v>
      </c>
      <c r="D6" s="10">
        <v>260119</v>
      </c>
      <c r="E6" s="10">
        <v>272336</v>
      </c>
      <c r="F6" s="10">
        <v>50409</v>
      </c>
      <c r="G6" s="10">
        <v>212789</v>
      </c>
      <c r="H6" s="10">
        <v>83324</v>
      </c>
      <c r="I6" s="10">
        <v>63958</v>
      </c>
    </row>
    <row r="7" spans="1:9">
      <c r="A7" s="9" t="s">
        <v>24</v>
      </c>
      <c r="B7" s="10">
        <v>30159</v>
      </c>
      <c r="C7" s="10">
        <v>226029</v>
      </c>
      <c r="D7" s="10">
        <v>1039526</v>
      </c>
      <c r="E7" s="10">
        <v>1195343</v>
      </c>
      <c r="F7" s="10">
        <v>160226</v>
      </c>
      <c r="G7" s="10">
        <v>670251</v>
      </c>
      <c r="H7" s="10">
        <v>373083</v>
      </c>
      <c r="I7" s="10">
        <v>329480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workbookViewId="0"/>
  </sheetViews>
  <sheetFormatPr defaultRowHeight="15"/>
  <cols>
    <col min="1" max="1" width="22.28515625" customWidth="1"/>
    <col min="2" max="6" width="11.7109375" customWidth="1"/>
  </cols>
  <sheetData>
    <row r="1" spans="1:6">
      <c r="A1" s="6" t="s">
        <v>55</v>
      </c>
    </row>
    <row r="2" spans="1:6">
      <c r="A2" s="7" t="s">
        <v>54</v>
      </c>
    </row>
    <row r="4" spans="1:6">
      <c r="A4" s="8" t="s">
        <v>21</v>
      </c>
      <c r="B4" s="8" t="s">
        <v>56</v>
      </c>
      <c r="C4" s="8" t="s">
        <v>57</v>
      </c>
      <c r="D4" s="8" t="s">
        <v>58</v>
      </c>
      <c r="E4" s="8" t="s">
        <v>59</v>
      </c>
      <c r="F4" s="8" t="s">
        <v>60</v>
      </c>
    </row>
    <row r="5" spans="1:6">
      <c r="A5" s="9" t="s">
        <v>22</v>
      </c>
      <c r="B5" s="10">
        <v>10052</v>
      </c>
      <c r="C5" s="10">
        <v>252</v>
      </c>
      <c r="D5" s="10">
        <v>264</v>
      </c>
      <c r="E5" s="10">
        <v>2152</v>
      </c>
      <c r="F5" s="10">
        <v>744</v>
      </c>
    </row>
    <row r="6" spans="1:6">
      <c r="A6" s="9" t="s">
        <v>23</v>
      </c>
      <c r="B6" s="10">
        <v>541804</v>
      </c>
      <c r="C6" s="10">
        <v>60138</v>
      </c>
      <c r="D6" s="10">
        <v>82218</v>
      </c>
      <c r="E6" s="10">
        <v>167933</v>
      </c>
      <c r="F6" s="10">
        <v>147001</v>
      </c>
    </row>
    <row r="7" spans="1:6">
      <c r="A7" s="9" t="s">
        <v>24</v>
      </c>
      <c r="B7" s="10">
        <v>1993583</v>
      </c>
      <c r="C7" s="10">
        <v>261724</v>
      </c>
      <c r="D7" s="10">
        <v>351745</v>
      </c>
      <c r="E7" s="10">
        <v>759735</v>
      </c>
      <c r="F7" s="10">
        <v>657310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76</vt:i4>
      </vt:variant>
      <vt:variant>
        <vt:lpstr>Named Ranges</vt:lpstr>
      </vt:variant>
      <vt:variant>
        <vt:i4>69</vt:i4>
      </vt:variant>
    </vt:vector>
  </HeadingPairs>
  <TitlesOfParts>
    <vt:vector size="145" baseType="lpstr">
      <vt:lpstr>TOC</vt:lpstr>
      <vt:lpstr>README</vt:lpstr>
      <vt:lpstr>POPEMP-01</vt:lpstr>
      <vt:lpstr>POPEMP-02</vt:lpstr>
      <vt:lpstr>POPEMP-03</vt:lpstr>
      <vt:lpstr>POPEMP-04</vt:lpstr>
      <vt:lpstr>POPEMP-05</vt:lpstr>
      <vt:lpstr>POPEMP-06</vt:lpstr>
      <vt:lpstr>POPEMP-07</vt:lpstr>
      <vt:lpstr>POPEMP-08</vt:lpstr>
      <vt:lpstr>POPEMP-09</vt:lpstr>
      <vt:lpstr>POPEMP-10</vt:lpstr>
      <vt:lpstr>POPEMP-11</vt:lpstr>
      <vt:lpstr>POPEMP-12</vt:lpstr>
      <vt:lpstr>POPEMP-13</vt:lpstr>
      <vt:lpstr>POPEMP-14</vt:lpstr>
      <vt:lpstr>POPEMP-15</vt:lpstr>
      <vt:lpstr>POPEMP-16</vt:lpstr>
      <vt:lpstr>POPEMP-17</vt:lpstr>
      <vt:lpstr>POPEMP-18</vt:lpstr>
      <vt:lpstr>POPEMP-19</vt:lpstr>
      <vt:lpstr>POPEMP-20</vt:lpstr>
      <vt:lpstr>POPEMP-21</vt:lpstr>
      <vt:lpstr>POPEMP-22</vt:lpstr>
      <vt:lpstr>POPEMP-23</vt:lpstr>
      <vt:lpstr>POPEMP-24</vt:lpstr>
      <vt:lpstr>POPEMP-25</vt:lpstr>
      <vt:lpstr>HSG-01</vt:lpstr>
      <vt:lpstr>HSG-02</vt:lpstr>
      <vt:lpstr>HSG-03</vt:lpstr>
      <vt:lpstr>HSG-04</vt:lpstr>
      <vt:lpstr>HSG-05</vt:lpstr>
      <vt:lpstr>HSG-06</vt:lpstr>
      <vt:lpstr>HSG-07</vt:lpstr>
      <vt:lpstr>HSG-08</vt:lpstr>
      <vt:lpstr>HSG-09</vt:lpstr>
      <vt:lpstr>HSG-10</vt:lpstr>
      <vt:lpstr>HSG-11</vt:lpstr>
      <vt:lpstr>RISK-01</vt:lpstr>
      <vt:lpstr>OVER-01</vt:lpstr>
      <vt:lpstr>OVER-02</vt:lpstr>
      <vt:lpstr>OVER-03</vt:lpstr>
      <vt:lpstr>OVER-04</vt:lpstr>
      <vt:lpstr>OVER-05</vt:lpstr>
      <vt:lpstr>OVER-06</vt:lpstr>
      <vt:lpstr>OVER-07</vt:lpstr>
      <vt:lpstr>OVER-08</vt:lpstr>
      <vt:lpstr>OVER-09</vt:lpstr>
      <vt:lpstr>FARM-01</vt:lpstr>
      <vt:lpstr>FARM-02</vt:lpstr>
      <vt:lpstr>LGFEM-01</vt:lpstr>
      <vt:lpstr>LGFEM-02</vt:lpstr>
      <vt:lpstr>LGFEM-03</vt:lpstr>
      <vt:lpstr>LGFEM-04</vt:lpstr>
      <vt:lpstr>LGFEM-05</vt:lpstr>
      <vt:lpstr>SEN-01</vt:lpstr>
      <vt:lpstr>SEN-02</vt:lpstr>
      <vt:lpstr>SEN-03</vt:lpstr>
      <vt:lpstr>SEN-04</vt:lpstr>
      <vt:lpstr>DISAB-01</vt:lpstr>
      <vt:lpstr>DISAB-02</vt:lpstr>
      <vt:lpstr>DISAB-03</vt:lpstr>
      <vt:lpstr>DISAB-04</vt:lpstr>
      <vt:lpstr>DISAB-05</vt:lpstr>
      <vt:lpstr>HOMELS-01</vt:lpstr>
      <vt:lpstr>HOMELS-02</vt:lpstr>
      <vt:lpstr>HOMELS-03</vt:lpstr>
      <vt:lpstr>HOMELS-04</vt:lpstr>
      <vt:lpstr>HOMELS-05</vt:lpstr>
      <vt:lpstr>ELI-01</vt:lpstr>
      <vt:lpstr>ELI-02</vt:lpstr>
      <vt:lpstr>ELI-03</vt:lpstr>
      <vt:lpstr>AFFH-01</vt:lpstr>
      <vt:lpstr>AFFH-02</vt:lpstr>
      <vt:lpstr>AFFH-03</vt:lpstr>
      <vt:lpstr>HHPROJ-01</vt:lpstr>
      <vt:lpstr>'AFFH-01'!Print_Area</vt:lpstr>
      <vt:lpstr>'AFFH-02'!Print_Area</vt:lpstr>
      <vt:lpstr>'AFFH-03'!Print_Area</vt:lpstr>
      <vt:lpstr>'DISAB-01'!Print_Area</vt:lpstr>
      <vt:lpstr>'DISAB-02'!Print_Area</vt:lpstr>
      <vt:lpstr>'DISAB-03'!Print_Area</vt:lpstr>
      <vt:lpstr>'DISAB-04'!Print_Area</vt:lpstr>
      <vt:lpstr>'DISAB-05'!Print_Area</vt:lpstr>
      <vt:lpstr>'ELI-01'!Print_Area</vt:lpstr>
      <vt:lpstr>'ELI-02'!Print_Area</vt:lpstr>
      <vt:lpstr>'ELI-03'!Print_Area</vt:lpstr>
      <vt:lpstr>'FARM-02'!Print_Area</vt:lpstr>
      <vt:lpstr>'HOMELS-02'!Print_Area</vt:lpstr>
      <vt:lpstr>'HOMELS-03'!Print_Area</vt:lpstr>
      <vt:lpstr>'HOMELS-05'!Print_Area</vt:lpstr>
      <vt:lpstr>'HSG-01'!Print_Area</vt:lpstr>
      <vt:lpstr>'HSG-02'!Print_Area</vt:lpstr>
      <vt:lpstr>'HSG-03'!Print_Area</vt:lpstr>
      <vt:lpstr>'HSG-04'!Print_Area</vt:lpstr>
      <vt:lpstr>'HSG-05'!Print_Area</vt:lpstr>
      <vt:lpstr>'HSG-06'!Print_Area</vt:lpstr>
      <vt:lpstr>'HSG-07'!Print_Area</vt:lpstr>
      <vt:lpstr>'HSG-08'!Print_Area</vt:lpstr>
      <vt:lpstr>'HSG-09'!Print_Area</vt:lpstr>
      <vt:lpstr>'HSG-10'!Print_Area</vt:lpstr>
      <vt:lpstr>'HSG-11'!Print_Area</vt:lpstr>
      <vt:lpstr>'LGFEM-01'!Print_Area</vt:lpstr>
      <vt:lpstr>'LGFEM-02'!Print_Area</vt:lpstr>
      <vt:lpstr>'LGFEM-03'!Print_Area</vt:lpstr>
      <vt:lpstr>'LGFEM-04'!Print_Area</vt:lpstr>
      <vt:lpstr>'LGFEM-05'!Print_Area</vt:lpstr>
      <vt:lpstr>'OVER-01'!Print_Area</vt:lpstr>
      <vt:lpstr>'OVER-02'!Print_Area</vt:lpstr>
      <vt:lpstr>'OVER-03'!Print_Area</vt:lpstr>
      <vt:lpstr>'OVER-04'!Print_Area</vt:lpstr>
      <vt:lpstr>'OVER-05'!Print_Area</vt:lpstr>
      <vt:lpstr>'OVER-06'!Print_Area</vt:lpstr>
      <vt:lpstr>'OVER-07'!Print_Area</vt:lpstr>
      <vt:lpstr>'OVER-08'!Print_Area</vt:lpstr>
      <vt:lpstr>'OVER-09'!Print_Area</vt:lpstr>
      <vt:lpstr>'POPEMP-01'!Print_Area</vt:lpstr>
      <vt:lpstr>'POPEMP-02'!Print_Area</vt:lpstr>
      <vt:lpstr>'POPEMP-03'!Print_Area</vt:lpstr>
      <vt:lpstr>'POPEMP-04'!Print_Area</vt:lpstr>
      <vt:lpstr>'POPEMP-05'!Print_Area</vt:lpstr>
      <vt:lpstr>'POPEMP-06'!Print_Area</vt:lpstr>
      <vt:lpstr>'POPEMP-07'!Print_Area</vt:lpstr>
      <vt:lpstr>'POPEMP-08'!Print_Area</vt:lpstr>
      <vt:lpstr>'POPEMP-09'!Print_Area</vt:lpstr>
      <vt:lpstr>'POPEMP-10'!Print_Area</vt:lpstr>
      <vt:lpstr>'POPEMP-11'!Print_Area</vt:lpstr>
      <vt:lpstr>'POPEMP-12'!Print_Area</vt:lpstr>
      <vt:lpstr>'POPEMP-13'!Print_Area</vt:lpstr>
      <vt:lpstr>'POPEMP-14'!Print_Area</vt:lpstr>
      <vt:lpstr>'POPEMP-15'!Print_Area</vt:lpstr>
      <vt:lpstr>'POPEMP-16'!Print_Area</vt:lpstr>
      <vt:lpstr>'POPEMP-17'!Print_Area</vt:lpstr>
      <vt:lpstr>'POPEMP-18'!Print_Area</vt:lpstr>
      <vt:lpstr>'POPEMP-19'!Print_Area</vt:lpstr>
      <vt:lpstr>'POPEMP-20'!Print_Area</vt:lpstr>
      <vt:lpstr>'POPEMP-21'!Print_Area</vt:lpstr>
      <vt:lpstr>'POPEMP-22'!Print_Area</vt:lpstr>
      <vt:lpstr>'POPEMP-23'!Print_Area</vt:lpstr>
      <vt:lpstr>'POPEMP-24'!Print_Area</vt:lpstr>
      <vt:lpstr>'POPEMP-25'!Print_Area</vt:lpstr>
      <vt:lpstr>'SEN-01'!Print_Area</vt:lpstr>
      <vt:lpstr>'SEN-02'!Print_Area</vt:lpstr>
      <vt:lpstr>'SEN-03'!Print_Area</vt:lpstr>
      <vt:lpstr>'SEN-04'!Print_Area</vt:lpstr>
    </vt:vector>
  </TitlesOfParts>
  <Company>Association of Bay Area Governments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ABAG / MTC Housing Element Data Package</dc:title>
  <dc:subject>Housing and community data packet</dc:subject>
  <dc:creator>Aksel K. Olsen, PhD</dc:creator>
  <cp:keywords>Housing Elements, Data Package, Census Data</cp:keywords>
  <dc:description>Created with Python and XlsxWriter</dc:description>
  <cp:lastModifiedBy>Aksel K. Olsen, PhD</cp:lastModifiedBy>
  <dcterms:created xsi:type="dcterms:W3CDTF">2021-04-02T15:26:50Z</dcterms:created>
  <dcterms:modified xsi:type="dcterms:W3CDTF">2021-04-02T15:26:50Z</dcterms:modified>
  <cp:category>REAP program</cp:category>
</cp:coreProperties>
</file>