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F0289.canda.biz\ReDir\u105696\Documents\TRAFFIC FORECASTING\"/>
    </mc:Choice>
  </mc:AlternateContent>
  <xr:revisionPtr revIDLastSave="0" documentId="8_{9895DB28-04F3-40F3-B53A-AD79C7AD001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heet1" sheetId="2" r:id="rId1"/>
    <sheet name="SEA Generic" sheetId="3" state="hidden" r:id="rId2"/>
    <sheet name="SEA Brand" sheetId="5" r:id="rId3"/>
    <sheet name="retargeting" sheetId="7" r:id="rId4"/>
    <sheet name="sea_gen" sheetId="9" r:id="rId5"/>
    <sheet name="PSM" sheetId="10" r:id="rId6"/>
    <sheet name="Social Media" sheetId="11" r:id="rId7"/>
    <sheet name="Social Media Branding" sheetId="12" r:id="rId8"/>
    <sheet name="all_together" sheetId="13" r:id="rId9"/>
  </sheets>
  <definedNames>
    <definedName name="_xlnm._FilterDatabase" localSheetId="8" hidden="1">all_together!$A$1:$G$83</definedName>
    <definedName name="_xlnm._FilterDatabase" localSheetId="5" hidden="1">PSM!$A$1:$G$83</definedName>
    <definedName name="_xlnm._FilterDatabase" localSheetId="3" hidden="1">retargeting!$A$1:$G$83</definedName>
    <definedName name="_xlnm._FilterDatabase" localSheetId="2" hidden="1">'SEA Brand'!$A$1:$G$83</definedName>
    <definedName name="_xlnm._FilterDatabase" localSheetId="4" hidden="1">sea_gen!$A$1:$G$83</definedName>
    <definedName name="_xlnm._FilterDatabase" localSheetId="0" hidden="1">Sheet1!$A$1:$G$57</definedName>
    <definedName name="_xlnm._FilterDatabase" localSheetId="6" hidden="1">'Social Media'!$A$1:$G$83</definedName>
    <definedName name="_xlnm._FilterDatabase" localSheetId="7" hidden="1">'Social Media Branding'!$A$1:$G$83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3" l="1"/>
  <c r="AD3" i="13"/>
  <c r="AD4" i="13"/>
  <c r="AD5" i="13"/>
  <c r="AD6" i="13"/>
  <c r="AD7" i="13"/>
  <c r="AD8" i="13"/>
  <c r="AD9" i="13"/>
  <c r="AD10" i="13"/>
  <c r="AD2" i="13"/>
  <c r="AF3" i="13"/>
  <c r="AF4" i="13"/>
  <c r="AF5" i="13"/>
  <c r="AF6" i="13"/>
  <c r="AF7" i="13"/>
  <c r="AF8" i="13"/>
  <c r="AF9" i="13"/>
  <c r="AF10" i="13"/>
  <c r="AF2" i="13"/>
  <c r="N15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N28" i="13"/>
  <c r="M28" i="13"/>
  <c r="L28" i="13"/>
  <c r="K28" i="13"/>
  <c r="J28" i="13"/>
  <c r="I28" i="13"/>
  <c r="G28" i="13"/>
  <c r="N27" i="13"/>
  <c r="M27" i="13"/>
  <c r="L27" i="13"/>
  <c r="K27" i="13"/>
  <c r="J27" i="13"/>
  <c r="I27" i="13"/>
  <c r="G27" i="13"/>
  <c r="N26" i="13"/>
  <c r="M26" i="13"/>
  <c r="L26" i="13"/>
  <c r="K26" i="13"/>
  <c r="J26" i="13"/>
  <c r="I26" i="13"/>
  <c r="G26" i="13"/>
  <c r="N25" i="13"/>
  <c r="M25" i="13"/>
  <c r="L25" i="13"/>
  <c r="K25" i="13"/>
  <c r="J25" i="13"/>
  <c r="I25" i="13"/>
  <c r="G25" i="13"/>
  <c r="N24" i="13"/>
  <c r="M24" i="13"/>
  <c r="L24" i="13"/>
  <c r="K24" i="13"/>
  <c r="J24" i="13"/>
  <c r="I24" i="13"/>
  <c r="G24" i="13"/>
  <c r="N23" i="13"/>
  <c r="M23" i="13"/>
  <c r="L23" i="13"/>
  <c r="K23" i="13"/>
  <c r="J23" i="13"/>
  <c r="I23" i="13"/>
  <c r="G23" i="13"/>
  <c r="N22" i="13"/>
  <c r="M22" i="13"/>
  <c r="L22" i="13"/>
  <c r="K22" i="13"/>
  <c r="J22" i="13"/>
  <c r="I22" i="13"/>
  <c r="G22" i="13"/>
  <c r="N21" i="13"/>
  <c r="M21" i="13"/>
  <c r="L21" i="13"/>
  <c r="K21" i="13"/>
  <c r="J21" i="13"/>
  <c r="I21" i="13"/>
  <c r="G21" i="13"/>
  <c r="N20" i="13"/>
  <c r="M20" i="13"/>
  <c r="P20" i="13" s="1"/>
  <c r="L20" i="13"/>
  <c r="K20" i="13"/>
  <c r="J20" i="13"/>
  <c r="I20" i="13"/>
  <c r="G20" i="13"/>
  <c r="G19" i="13"/>
  <c r="G18" i="13"/>
  <c r="G17" i="13"/>
  <c r="Q16" i="13"/>
  <c r="N16" i="13"/>
  <c r="G16" i="13"/>
  <c r="Q15" i="13"/>
  <c r="G15" i="13"/>
  <c r="G14" i="13"/>
  <c r="G13" i="13"/>
  <c r="G12" i="13"/>
  <c r="G11" i="13"/>
  <c r="P10" i="13"/>
  <c r="N10" i="13"/>
  <c r="AC10" i="13" s="1"/>
  <c r="M10" i="13"/>
  <c r="L10" i="13"/>
  <c r="K10" i="13"/>
  <c r="J10" i="13"/>
  <c r="I10" i="13"/>
  <c r="G10" i="13"/>
  <c r="P9" i="13"/>
  <c r="N9" i="13"/>
  <c r="AC9" i="13" s="1"/>
  <c r="M9" i="13"/>
  <c r="L9" i="13"/>
  <c r="K9" i="13"/>
  <c r="J9" i="13"/>
  <c r="I9" i="13"/>
  <c r="G9" i="13"/>
  <c r="P8" i="13"/>
  <c r="N8" i="13"/>
  <c r="AC8" i="13" s="1"/>
  <c r="M8" i="13"/>
  <c r="L8" i="13"/>
  <c r="K8" i="13"/>
  <c r="J8" i="13"/>
  <c r="I8" i="13"/>
  <c r="G8" i="13"/>
  <c r="P7" i="13"/>
  <c r="N7" i="13"/>
  <c r="M7" i="13"/>
  <c r="L7" i="13"/>
  <c r="K7" i="13"/>
  <c r="J7" i="13"/>
  <c r="I7" i="13"/>
  <c r="G7" i="13"/>
  <c r="P6" i="13"/>
  <c r="N6" i="13"/>
  <c r="AC6" i="13" s="1"/>
  <c r="M6" i="13"/>
  <c r="L6" i="13"/>
  <c r="K6" i="13"/>
  <c r="J6" i="13"/>
  <c r="I6" i="13"/>
  <c r="G6" i="13"/>
  <c r="P5" i="13"/>
  <c r="N5" i="13"/>
  <c r="AC5" i="13" s="1"/>
  <c r="M5" i="13"/>
  <c r="L5" i="13"/>
  <c r="K5" i="13"/>
  <c r="J5" i="13"/>
  <c r="I5" i="13"/>
  <c r="G5" i="13"/>
  <c r="P4" i="13"/>
  <c r="N4" i="13"/>
  <c r="AC4" i="13" s="1"/>
  <c r="M4" i="13"/>
  <c r="L4" i="13"/>
  <c r="K4" i="13"/>
  <c r="J4" i="13"/>
  <c r="I4" i="13"/>
  <c r="G4" i="13"/>
  <c r="P3" i="13"/>
  <c r="N3" i="13"/>
  <c r="M3" i="13"/>
  <c r="L3" i="13"/>
  <c r="K3" i="13"/>
  <c r="J3" i="13"/>
  <c r="I3" i="13"/>
  <c r="G3" i="13"/>
  <c r="P2" i="13"/>
  <c r="Q2" i="13" s="1"/>
  <c r="S2" i="13" s="1"/>
  <c r="N2" i="13"/>
  <c r="AC2" i="13" s="1"/>
  <c r="M2" i="13"/>
  <c r="L2" i="13"/>
  <c r="K2" i="13"/>
  <c r="J2" i="13"/>
  <c r="I2" i="13"/>
  <c r="G2" i="13"/>
  <c r="I5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N28" i="12"/>
  <c r="M28" i="12"/>
  <c r="L28" i="12"/>
  <c r="K28" i="12"/>
  <c r="J28" i="12"/>
  <c r="I28" i="12"/>
  <c r="G28" i="12"/>
  <c r="O27" i="12"/>
  <c r="N27" i="12"/>
  <c r="M27" i="12"/>
  <c r="L27" i="12"/>
  <c r="K27" i="12"/>
  <c r="J27" i="12"/>
  <c r="I27" i="12"/>
  <c r="G27" i="12"/>
  <c r="N26" i="12"/>
  <c r="M26" i="12"/>
  <c r="L26" i="12"/>
  <c r="K26" i="12"/>
  <c r="J26" i="12"/>
  <c r="I26" i="12"/>
  <c r="G26" i="12"/>
  <c r="O25" i="12"/>
  <c r="N25" i="12"/>
  <c r="M25" i="12"/>
  <c r="L25" i="12"/>
  <c r="K25" i="12"/>
  <c r="J25" i="12"/>
  <c r="I25" i="12"/>
  <c r="G25" i="12"/>
  <c r="N24" i="12"/>
  <c r="Q28" i="12" s="1"/>
  <c r="M24" i="12"/>
  <c r="P24" i="12" s="1"/>
  <c r="L24" i="12"/>
  <c r="K24" i="12"/>
  <c r="J24" i="12"/>
  <c r="I24" i="12"/>
  <c r="G24" i="12"/>
  <c r="N23" i="12"/>
  <c r="O23" i="12" s="1"/>
  <c r="M23" i="12"/>
  <c r="L23" i="12"/>
  <c r="K23" i="12"/>
  <c r="J23" i="12"/>
  <c r="I23" i="12"/>
  <c r="G23" i="12"/>
  <c r="N22" i="12"/>
  <c r="Q22" i="12" s="1"/>
  <c r="M22" i="12"/>
  <c r="L22" i="12"/>
  <c r="K22" i="12"/>
  <c r="J22" i="12"/>
  <c r="I22" i="12"/>
  <c r="G22" i="12"/>
  <c r="N21" i="12"/>
  <c r="O21" i="12" s="1"/>
  <c r="M21" i="12"/>
  <c r="L21" i="12"/>
  <c r="K21" i="12"/>
  <c r="J21" i="12"/>
  <c r="I21" i="12"/>
  <c r="G21" i="12"/>
  <c r="N20" i="12"/>
  <c r="M20" i="12"/>
  <c r="P20" i="12" s="1"/>
  <c r="L20" i="12"/>
  <c r="K20" i="12"/>
  <c r="J20" i="12"/>
  <c r="I20" i="12"/>
  <c r="G20" i="12"/>
  <c r="G19" i="12"/>
  <c r="G18" i="12"/>
  <c r="G17" i="12"/>
  <c r="Q16" i="12"/>
  <c r="N16" i="12"/>
  <c r="G16" i="12"/>
  <c r="Q15" i="12"/>
  <c r="N15" i="12"/>
  <c r="G15" i="12"/>
  <c r="G14" i="12"/>
  <c r="G13" i="12"/>
  <c r="G12" i="12"/>
  <c r="G11" i="12"/>
  <c r="P10" i="12"/>
  <c r="Q10" i="12" s="1"/>
  <c r="S10" i="12" s="1"/>
  <c r="T10" i="12" s="1"/>
  <c r="N10" i="12"/>
  <c r="M10" i="12"/>
  <c r="L10" i="12"/>
  <c r="K10" i="12"/>
  <c r="J10" i="12"/>
  <c r="I10" i="12"/>
  <c r="G10" i="12"/>
  <c r="P9" i="12"/>
  <c r="Q9" i="12" s="1"/>
  <c r="S9" i="12" s="1"/>
  <c r="T9" i="12" s="1"/>
  <c r="N9" i="12"/>
  <c r="M9" i="12"/>
  <c r="O9" i="12" s="1"/>
  <c r="L9" i="12"/>
  <c r="K9" i="12"/>
  <c r="J9" i="12"/>
  <c r="I9" i="12"/>
  <c r="G9" i="12"/>
  <c r="P8" i="12"/>
  <c r="N8" i="12"/>
  <c r="M8" i="12"/>
  <c r="O8" i="12" s="1"/>
  <c r="L8" i="12"/>
  <c r="K8" i="12"/>
  <c r="J8" i="12"/>
  <c r="I8" i="12"/>
  <c r="G8" i="12"/>
  <c r="P7" i="12"/>
  <c r="Q7" i="12" s="1"/>
  <c r="S7" i="12" s="1"/>
  <c r="T7" i="12" s="1"/>
  <c r="N7" i="12"/>
  <c r="M7" i="12"/>
  <c r="L7" i="12"/>
  <c r="K7" i="12"/>
  <c r="J7" i="12"/>
  <c r="I7" i="12"/>
  <c r="G7" i="12"/>
  <c r="P6" i="12"/>
  <c r="Q8" i="12" s="1"/>
  <c r="S8" i="12" s="1"/>
  <c r="T8" i="12" s="1"/>
  <c r="N6" i="12"/>
  <c r="M6" i="12"/>
  <c r="O6" i="12" s="1"/>
  <c r="L6" i="12"/>
  <c r="K6" i="12"/>
  <c r="J6" i="12"/>
  <c r="I6" i="12"/>
  <c r="G6" i="12"/>
  <c r="Q5" i="12"/>
  <c r="S5" i="12" s="1"/>
  <c r="T5" i="12" s="1"/>
  <c r="P5" i="12"/>
  <c r="N5" i="12"/>
  <c r="M5" i="12"/>
  <c r="L5" i="12"/>
  <c r="K5" i="12"/>
  <c r="J5" i="12"/>
  <c r="G5" i="12"/>
  <c r="Q4" i="12"/>
  <c r="S4" i="12" s="1"/>
  <c r="T4" i="12" s="1"/>
  <c r="P4" i="12"/>
  <c r="N4" i="12"/>
  <c r="M4" i="12"/>
  <c r="L4" i="12"/>
  <c r="K4" i="12"/>
  <c r="J4" i="12"/>
  <c r="I4" i="12"/>
  <c r="G4" i="12"/>
  <c r="P3" i="12"/>
  <c r="Q3" i="12" s="1"/>
  <c r="S3" i="12" s="1"/>
  <c r="T3" i="12" s="1"/>
  <c r="N3" i="12"/>
  <c r="M3" i="12"/>
  <c r="L3" i="12"/>
  <c r="K3" i="12"/>
  <c r="J3" i="12"/>
  <c r="I3" i="12"/>
  <c r="G3" i="12"/>
  <c r="Q2" i="12"/>
  <c r="S2" i="12" s="1"/>
  <c r="T2" i="12" s="1"/>
  <c r="P2" i="12"/>
  <c r="N2" i="12"/>
  <c r="M2" i="12"/>
  <c r="O2" i="12" s="1"/>
  <c r="L2" i="12"/>
  <c r="K2" i="12"/>
  <c r="J2" i="12"/>
  <c r="I2" i="12"/>
  <c r="G2" i="12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N28" i="11"/>
  <c r="M28" i="11"/>
  <c r="L28" i="11"/>
  <c r="K28" i="11"/>
  <c r="J28" i="11"/>
  <c r="I28" i="11"/>
  <c r="G28" i="11"/>
  <c r="N27" i="11"/>
  <c r="M27" i="11"/>
  <c r="P27" i="11" s="1"/>
  <c r="L27" i="11"/>
  <c r="K27" i="11"/>
  <c r="J27" i="11"/>
  <c r="I27" i="11"/>
  <c r="G27" i="11"/>
  <c r="N26" i="11"/>
  <c r="M26" i="11"/>
  <c r="L26" i="11"/>
  <c r="K26" i="11"/>
  <c r="J26" i="11"/>
  <c r="I26" i="11"/>
  <c r="G26" i="11"/>
  <c r="N25" i="11"/>
  <c r="M25" i="11"/>
  <c r="P25" i="11" s="1"/>
  <c r="L25" i="11"/>
  <c r="K25" i="11"/>
  <c r="J25" i="11"/>
  <c r="I25" i="11"/>
  <c r="G25" i="11"/>
  <c r="N24" i="11"/>
  <c r="M24" i="11"/>
  <c r="P24" i="11" s="1"/>
  <c r="L24" i="11"/>
  <c r="K24" i="11"/>
  <c r="J24" i="11"/>
  <c r="I24" i="11"/>
  <c r="G24" i="11"/>
  <c r="N23" i="11"/>
  <c r="M23" i="11"/>
  <c r="L23" i="11"/>
  <c r="K23" i="11"/>
  <c r="J23" i="11"/>
  <c r="I23" i="11"/>
  <c r="G23" i="11"/>
  <c r="N22" i="11"/>
  <c r="M22" i="11"/>
  <c r="L22" i="11"/>
  <c r="K22" i="11"/>
  <c r="J22" i="11"/>
  <c r="I22" i="11"/>
  <c r="G22" i="11"/>
  <c r="O21" i="11"/>
  <c r="N21" i="11"/>
  <c r="M21" i="11"/>
  <c r="P21" i="11" s="1"/>
  <c r="L21" i="11"/>
  <c r="K21" i="11"/>
  <c r="J21" i="11"/>
  <c r="I21" i="11"/>
  <c r="G21" i="11"/>
  <c r="N20" i="11"/>
  <c r="Q20" i="11" s="1"/>
  <c r="M20" i="11"/>
  <c r="P20" i="11" s="1"/>
  <c r="L20" i="11"/>
  <c r="K20" i="11"/>
  <c r="J20" i="11"/>
  <c r="I20" i="11"/>
  <c r="G20" i="11"/>
  <c r="G19" i="11"/>
  <c r="G18" i="11"/>
  <c r="G17" i="11"/>
  <c r="Q16" i="11"/>
  <c r="N16" i="11"/>
  <c r="G16" i="11"/>
  <c r="Q15" i="11"/>
  <c r="N15" i="11"/>
  <c r="G15" i="11"/>
  <c r="G14" i="11"/>
  <c r="G13" i="11"/>
  <c r="G12" i="11"/>
  <c r="G11" i="11"/>
  <c r="P10" i="11"/>
  <c r="N10" i="11"/>
  <c r="M10" i="11"/>
  <c r="O10" i="11" s="1"/>
  <c r="L10" i="11"/>
  <c r="K10" i="11"/>
  <c r="J10" i="11"/>
  <c r="I10" i="11"/>
  <c r="G10" i="11"/>
  <c r="P9" i="11"/>
  <c r="N9" i="11"/>
  <c r="M9" i="11"/>
  <c r="O9" i="11" s="1"/>
  <c r="L9" i="11"/>
  <c r="K9" i="11"/>
  <c r="J9" i="11"/>
  <c r="I9" i="11"/>
  <c r="G9" i="11"/>
  <c r="P8" i="11"/>
  <c r="Q8" i="11" s="1"/>
  <c r="S8" i="11" s="1"/>
  <c r="T8" i="11" s="1"/>
  <c r="N8" i="11"/>
  <c r="M8" i="11"/>
  <c r="O8" i="11" s="1"/>
  <c r="L8" i="11"/>
  <c r="K8" i="11"/>
  <c r="J8" i="11"/>
  <c r="I8" i="11"/>
  <c r="G8" i="11"/>
  <c r="P7" i="11"/>
  <c r="Q7" i="11" s="1"/>
  <c r="S7" i="11" s="1"/>
  <c r="T7" i="11" s="1"/>
  <c r="N7" i="11"/>
  <c r="M7" i="11"/>
  <c r="L7" i="11"/>
  <c r="K7" i="11"/>
  <c r="J7" i="11"/>
  <c r="I7" i="11"/>
  <c r="G7" i="11"/>
  <c r="P6" i="11"/>
  <c r="Q10" i="11" s="1"/>
  <c r="S10" i="11" s="1"/>
  <c r="T10" i="11" s="1"/>
  <c r="N6" i="11"/>
  <c r="M6" i="11"/>
  <c r="O6" i="11" s="1"/>
  <c r="L6" i="11"/>
  <c r="K6" i="11"/>
  <c r="J6" i="11"/>
  <c r="I6" i="11"/>
  <c r="G6" i="11"/>
  <c r="P5" i="11"/>
  <c r="N5" i="11"/>
  <c r="M5" i="11"/>
  <c r="L5" i="11"/>
  <c r="K5" i="11"/>
  <c r="J5" i="11"/>
  <c r="I5" i="11"/>
  <c r="G5" i="11"/>
  <c r="P4" i="11"/>
  <c r="Q2" i="11" s="1"/>
  <c r="S2" i="11" s="1"/>
  <c r="T2" i="11" s="1"/>
  <c r="N4" i="11"/>
  <c r="M4" i="11"/>
  <c r="L4" i="11"/>
  <c r="K4" i="11"/>
  <c r="J4" i="11"/>
  <c r="I4" i="11"/>
  <c r="G4" i="11"/>
  <c r="Q3" i="11"/>
  <c r="S3" i="11" s="1"/>
  <c r="T3" i="11" s="1"/>
  <c r="P3" i="11"/>
  <c r="N3" i="11"/>
  <c r="M3" i="11"/>
  <c r="L3" i="11"/>
  <c r="K3" i="11"/>
  <c r="J3" i="11"/>
  <c r="I3" i="11"/>
  <c r="G3" i="11"/>
  <c r="P2" i="11"/>
  <c r="Q5" i="11" s="1"/>
  <c r="S5" i="11" s="1"/>
  <c r="T5" i="11" s="1"/>
  <c r="N2" i="11"/>
  <c r="M2" i="11"/>
  <c r="O2" i="11" s="1"/>
  <c r="L2" i="11"/>
  <c r="K2" i="11"/>
  <c r="J2" i="11"/>
  <c r="I2" i="11"/>
  <c r="G2" i="11"/>
  <c r="I21" i="10"/>
  <c r="J21" i="10"/>
  <c r="K21" i="10"/>
  <c r="L21" i="10"/>
  <c r="M21" i="10"/>
  <c r="O21" i="10" s="1"/>
  <c r="N21" i="10"/>
  <c r="I22" i="10"/>
  <c r="J22" i="10"/>
  <c r="K22" i="10"/>
  <c r="L22" i="10"/>
  <c r="M22" i="10"/>
  <c r="N22" i="10"/>
  <c r="O22" i="10" s="1"/>
  <c r="I23" i="10"/>
  <c r="J23" i="10"/>
  <c r="K23" i="10"/>
  <c r="L23" i="10"/>
  <c r="M23" i="10"/>
  <c r="N23" i="10"/>
  <c r="I24" i="10"/>
  <c r="J24" i="10"/>
  <c r="K24" i="10"/>
  <c r="L24" i="10"/>
  <c r="M24" i="10"/>
  <c r="N24" i="10"/>
  <c r="O24" i="10" s="1"/>
  <c r="I25" i="10"/>
  <c r="J25" i="10"/>
  <c r="K25" i="10"/>
  <c r="L25" i="10"/>
  <c r="M25" i="10"/>
  <c r="N25" i="10"/>
  <c r="I26" i="10"/>
  <c r="J26" i="10"/>
  <c r="K26" i="10"/>
  <c r="L26" i="10"/>
  <c r="M26" i="10"/>
  <c r="N26" i="10"/>
  <c r="I27" i="10"/>
  <c r="J27" i="10"/>
  <c r="K27" i="10"/>
  <c r="L27" i="10"/>
  <c r="M27" i="10"/>
  <c r="N27" i="10"/>
  <c r="I28" i="10"/>
  <c r="J28" i="10"/>
  <c r="K28" i="10"/>
  <c r="L28" i="10"/>
  <c r="M28" i="10"/>
  <c r="N28" i="10"/>
  <c r="Q28" i="10" s="1"/>
  <c r="J20" i="10"/>
  <c r="K20" i="10"/>
  <c r="L20" i="10"/>
  <c r="M20" i="10"/>
  <c r="N20" i="10"/>
  <c r="Q21" i="10" s="1"/>
  <c r="O23" i="10"/>
  <c r="I20" i="10"/>
  <c r="P3" i="10"/>
  <c r="P4" i="10"/>
  <c r="P5" i="10"/>
  <c r="P6" i="10"/>
  <c r="P7" i="10"/>
  <c r="P8" i="10"/>
  <c r="P9" i="10"/>
  <c r="P10" i="10"/>
  <c r="Q10" i="10" s="1"/>
  <c r="S10" i="10" s="1"/>
  <c r="P2" i="10"/>
  <c r="Q4" i="10" s="1"/>
  <c r="S4" i="10" s="1"/>
  <c r="I3" i="10"/>
  <c r="J3" i="10"/>
  <c r="K3" i="10"/>
  <c r="L3" i="10"/>
  <c r="M3" i="10"/>
  <c r="N3" i="10"/>
  <c r="I4" i="10"/>
  <c r="J4" i="10"/>
  <c r="K4" i="10"/>
  <c r="L4" i="10"/>
  <c r="M4" i="10"/>
  <c r="N4" i="10"/>
  <c r="I5" i="10"/>
  <c r="J5" i="10"/>
  <c r="K5" i="10"/>
  <c r="L5" i="10"/>
  <c r="M5" i="10"/>
  <c r="N5" i="10"/>
  <c r="I6" i="10"/>
  <c r="J6" i="10"/>
  <c r="K6" i="10"/>
  <c r="L6" i="10"/>
  <c r="M6" i="10"/>
  <c r="O6" i="10" s="1"/>
  <c r="N6" i="10"/>
  <c r="I7" i="10"/>
  <c r="J7" i="10"/>
  <c r="K7" i="10"/>
  <c r="L7" i="10"/>
  <c r="M7" i="10"/>
  <c r="N7" i="10"/>
  <c r="I8" i="10"/>
  <c r="J8" i="10"/>
  <c r="K8" i="10"/>
  <c r="L8" i="10"/>
  <c r="M8" i="10"/>
  <c r="N8" i="10"/>
  <c r="I9" i="10"/>
  <c r="J9" i="10"/>
  <c r="K9" i="10"/>
  <c r="L9" i="10"/>
  <c r="M9" i="10"/>
  <c r="N9" i="10"/>
  <c r="I10" i="10"/>
  <c r="J10" i="10"/>
  <c r="K10" i="10"/>
  <c r="L10" i="10"/>
  <c r="M10" i="10"/>
  <c r="O10" i="10" s="1"/>
  <c r="N10" i="10"/>
  <c r="J2" i="10"/>
  <c r="K2" i="10"/>
  <c r="L2" i="10"/>
  <c r="M2" i="10"/>
  <c r="N2" i="10"/>
  <c r="I2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P27" i="10"/>
  <c r="O27" i="10"/>
  <c r="G27" i="10"/>
  <c r="O26" i="10"/>
  <c r="G26" i="10"/>
  <c r="P25" i="10"/>
  <c r="G25" i="10"/>
  <c r="P24" i="10"/>
  <c r="G24" i="10"/>
  <c r="G23" i="10"/>
  <c r="G22" i="10"/>
  <c r="G21" i="10"/>
  <c r="G20" i="10"/>
  <c r="G19" i="10"/>
  <c r="G18" i="10"/>
  <c r="G17" i="10"/>
  <c r="Q16" i="10"/>
  <c r="N16" i="10"/>
  <c r="G16" i="10"/>
  <c r="Q15" i="10"/>
  <c r="N15" i="10"/>
  <c r="G15" i="10"/>
  <c r="G14" i="10"/>
  <c r="G13" i="10"/>
  <c r="G12" i="10"/>
  <c r="G11" i="10"/>
  <c r="G10" i="10"/>
  <c r="O9" i="10"/>
  <c r="G9" i="10"/>
  <c r="G8" i="10"/>
  <c r="O7" i="10"/>
  <c r="G7" i="10"/>
  <c r="G6" i="10"/>
  <c r="O5" i="10"/>
  <c r="G5" i="10"/>
  <c r="O4" i="10"/>
  <c r="G4" i="10"/>
  <c r="O3" i="10"/>
  <c r="G3" i="10"/>
  <c r="G2" i="10"/>
  <c r="Y2" i="9"/>
  <c r="V2" i="9"/>
  <c r="S2" i="9"/>
  <c r="R16" i="9"/>
  <c r="R15" i="9"/>
  <c r="Q7" i="9"/>
  <c r="S7" i="9" s="1"/>
  <c r="T7" i="9" s="1"/>
  <c r="Q5" i="9"/>
  <c r="G2" i="9"/>
  <c r="O2" i="9"/>
  <c r="Q2" i="9"/>
  <c r="T2" i="9" s="1"/>
  <c r="AC2" i="9"/>
  <c r="G3" i="9"/>
  <c r="O3" i="9"/>
  <c r="Q3" i="9"/>
  <c r="AC3" i="9"/>
  <c r="G4" i="9"/>
  <c r="O4" i="9"/>
  <c r="Q4" i="9"/>
  <c r="S4" i="9" s="1"/>
  <c r="T4" i="9" s="1"/>
  <c r="AC4" i="9"/>
  <c r="G5" i="9"/>
  <c r="O5" i="9"/>
  <c r="AC5" i="9"/>
  <c r="G6" i="9"/>
  <c r="O6" i="9"/>
  <c r="Q6" i="9"/>
  <c r="S6" i="9" s="1"/>
  <c r="T6" i="9" s="1"/>
  <c r="AC6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Q28" i="9"/>
  <c r="P28" i="9"/>
  <c r="O28" i="9"/>
  <c r="G28" i="9"/>
  <c r="Q27" i="9"/>
  <c r="P27" i="9"/>
  <c r="O27" i="9"/>
  <c r="G27" i="9"/>
  <c r="Q26" i="9"/>
  <c r="P26" i="9"/>
  <c r="O26" i="9"/>
  <c r="G26" i="9"/>
  <c r="Q25" i="9"/>
  <c r="P25" i="9"/>
  <c r="O25" i="9"/>
  <c r="G25" i="9"/>
  <c r="Q24" i="9"/>
  <c r="P24" i="9"/>
  <c r="O24" i="9"/>
  <c r="G24" i="9"/>
  <c r="Q23" i="9"/>
  <c r="P23" i="9"/>
  <c r="O23" i="9"/>
  <c r="G23" i="9"/>
  <c r="Q22" i="9"/>
  <c r="P22" i="9"/>
  <c r="O22" i="9"/>
  <c r="G22" i="9"/>
  <c r="Q21" i="9"/>
  <c r="P21" i="9"/>
  <c r="O21" i="9"/>
  <c r="O30" i="9" s="1"/>
  <c r="G21" i="9"/>
  <c r="Q20" i="9"/>
  <c r="P20" i="9"/>
  <c r="O20" i="9"/>
  <c r="G20" i="9"/>
  <c r="G19" i="9"/>
  <c r="G18" i="9"/>
  <c r="G17" i="9"/>
  <c r="Q16" i="9"/>
  <c r="N16" i="9"/>
  <c r="G16" i="9"/>
  <c r="Q15" i="9"/>
  <c r="N15" i="9"/>
  <c r="G15" i="9"/>
  <c r="G14" i="9"/>
  <c r="G13" i="9"/>
  <c r="G12" i="9"/>
  <c r="G11" i="9"/>
  <c r="AC10" i="9"/>
  <c r="Q10" i="9"/>
  <c r="S10" i="9" s="1"/>
  <c r="T10" i="9" s="1"/>
  <c r="O10" i="9"/>
  <c r="G10" i="9"/>
  <c r="AC9" i="9"/>
  <c r="Q9" i="9"/>
  <c r="S9" i="9" s="1"/>
  <c r="T9" i="9" s="1"/>
  <c r="O9" i="9"/>
  <c r="G9" i="9"/>
  <c r="AC8" i="9"/>
  <c r="Q8" i="9"/>
  <c r="S8" i="9" s="1"/>
  <c r="T8" i="9" s="1"/>
  <c r="O8" i="9"/>
  <c r="G8" i="9"/>
  <c r="AC7" i="9"/>
  <c r="O7" i="9"/>
  <c r="G7" i="9"/>
  <c r="AG3" i="7"/>
  <c r="AG4" i="7"/>
  <c r="AG5" i="7"/>
  <c r="AG6" i="7"/>
  <c r="AG7" i="7"/>
  <c r="AG8" i="7"/>
  <c r="AG9" i="7"/>
  <c r="AG10" i="7"/>
  <c r="AG2" i="7"/>
  <c r="P25" i="7"/>
  <c r="P26" i="7"/>
  <c r="P27" i="7"/>
  <c r="P28" i="7"/>
  <c r="P24" i="7"/>
  <c r="P21" i="7"/>
  <c r="P22" i="7"/>
  <c r="P23" i="7"/>
  <c r="P20" i="7"/>
  <c r="G2" i="7"/>
  <c r="O2" i="7"/>
  <c r="Q2" i="7"/>
  <c r="AE2" i="7" s="1"/>
  <c r="AC2" i="7"/>
  <c r="G3" i="7"/>
  <c r="O3" i="7"/>
  <c r="Q3" i="7"/>
  <c r="S3" i="7" s="1"/>
  <c r="T3" i="7" s="1"/>
  <c r="AC3" i="7"/>
  <c r="G4" i="7"/>
  <c r="O4" i="7"/>
  <c r="Q4" i="7"/>
  <c r="AE4" i="7" s="1"/>
  <c r="AC4" i="7"/>
  <c r="G5" i="7"/>
  <c r="O5" i="7"/>
  <c r="Q5" i="7"/>
  <c r="S5" i="7" s="1"/>
  <c r="T5" i="7" s="1"/>
  <c r="AC5" i="7"/>
  <c r="G6" i="7"/>
  <c r="O6" i="7"/>
  <c r="Q6" i="7"/>
  <c r="S6" i="7" s="1"/>
  <c r="T6" i="7" s="1"/>
  <c r="AC6" i="7"/>
  <c r="G7" i="7"/>
  <c r="O7" i="7"/>
  <c r="Q7" i="7"/>
  <c r="S7" i="7" s="1"/>
  <c r="T7" i="7" s="1"/>
  <c r="AC7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Q28" i="7"/>
  <c r="O28" i="7"/>
  <c r="G28" i="7"/>
  <c r="Q27" i="7"/>
  <c r="O27" i="7"/>
  <c r="G27" i="7"/>
  <c r="Q26" i="7"/>
  <c r="O26" i="7"/>
  <c r="G26" i="7"/>
  <c r="Q25" i="7"/>
  <c r="O25" i="7"/>
  <c r="G25" i="7"/>
  <c r="Q24" i="7"/>
  <c r="O24" i="7"/>
  <c r="G24" i="7"/>
  <c r="Q23" i="7"/>
  <c r="O23" i="7"/>
  <c r="G23" i="7"/>
  <c r="Q22" i="7"/>
  <c r="O22" i="7"/>
  <c r="G22" i="7"/>
  <c r="Q21" i="7"/>
  <c r="O21" i="7"/>
  <c r="G21" i="7"/>
  <c r="Q20" i="7"/>
  <c r="O20" i="7"/>
  <c r="G20" i="7"/>
  <c r="G19" i="7"/>
  <c r="G18" i="7"/>
  <c r="G17" i="7"/>
  <c r="Q16" i="7"/>
  <c r="N16" i="7"/>
  <c r="G16" i="7"/>
  <c r="Q15" i="7"/>
  <c r="N15" i="7"/>
  <c r="G15" i="7"/>
  <c r="G14" i="7"/>
  <c r="G13" i="7"/>
  <c r="G12" i="7"/>
  <c r="G11" i="7"/>
  <c r="AC10" i="7"/>
  <c r="Q10" i="7"/>
  <c r="S10" i="7" s="1"/>
  <c r="T10" i="7" s="1"/>
  <c r="O10" i="7"/>
  <c r="G10" i="7"/>
  <c r="AC9" i="7"/>
  <c r="Q9" i="7"/>
  <c r="S9" i="7" s="1"/>
  <c r="T9" i="7" s="1"/>
  <c r="O9" i="7"/>
  <c r="G9" i="7"/>
  <c r="AC8" i="7"/>
  <c r="Q8" i="7"/>
  <c r="S8" i="7" s="1"/>
  <c r="T8" i="7" s="1"/>
  <c r="O8" i="7"/>
  <c r="G8" i="7"/>
  <c r="AC3" i="5"/>
  <c r="AC4" i="5"/>
  <c r="AC5" i="5"/>
  <c r="AC6" i="5"/>
  <c r="AC7" i="5"/>
  <c r="AC8" i="5"/>
  <c r="AC9" i="5"/>
  <c r="AC10" i="5"/>
  <c r="AC2" i="5"/>
  <c r="Q23" i="13" l="1"/>
  <c r="O28" i="13"/>
  <c r="O4" i="13"/>
  <c r="O5" i="13"/>
  <c r="O6" i="13"/>
  <c r="O8" i="13"/>
  <c r="O9" i="13"/>
  <c r="O10" i="13"/>
  <c r="O2" i="13"/>
  <c r="O3" i="13"/>
  <c r="O7" i="13"/>
  <c r="P24" i="13"/>
  <c r="T2" i="13"/>
  <c r="Q9" i="13"/>
  <c r="S9" i="13" s="1"/>
  <c r="T9" i="13" s="1"/>
  <c r="O23" i="13"/>
  <c r="AC7" i="13"/>
  <c r="O27" i="13"/>
  <c r="AC3" i="13"/>
  <c r="Q10" i="13"/>
  <c r="S10" i="13" s="1"/>
  <c r="T10" i="13" s="1"/>
  <c r="P27" i="13"/>
  <c r="Q3" i="13"/>
  <c r="S3" i="13" s="1"/>
  <c r="T3" i="13" s="1"/>
  <c r="P25" i="13"/>
  <c r="Q4" i="13"/>
  <c r="S4" i="13" s="1"/>
  <c r="T4" i="13" s="1"/>
  <c r="P23" i="13"/>
  <c r="Q27" i="13"/>
  <c r="Q28" i="13"/>
  <c r="Q5" i="13"/>
  <c r="S5" i="13" s="1"/>
  <c r="T5" i="13" s="1"/>
  <c r="P21" i="13"/>
  <c r="Q6" i="13"/>
  <c r="S6" i="13" s="1"/>
  <c r="T6" i="13" s="1"/>
  <c r="O21" i="13"/>
  <c r="Q7" i="13"/>
  <c r="S7" i="13" s="1"/>
  <c r="T7" i="13" s="1"/>
  <c r="P28" i="13"/>
  <c r="Q8" i="13"/>
  <c r="S8" i="13" s="1"/>
  <c r="T8" i="13" s="1"/>
  <c r="Q21" i="13"/>
  <c r="O22" i="13"/>
  <c r="Q25" i="13"/>
  <c r="O26" i="13"/>
  <c r="Q20" i="13"/>
  <c r="O25" i="13"/>
  <c r="P22" i="13"/>
  <c r="P26" i="13"/>
  <c r="Q24" i="13"/>
  <c r="Q22" i="13"/>
  <c r="Q26" i="13"/>
  <c r="O20" i="13"/>
  <c r="O30" i="13" s="1"/>
  <c r="O24" i="13"/>
  <c r="Q6" i="12"/>
  <c r="S6" i="12" s="1"/>
  <c r="T6" i="12" s="1"/>
  <c r="Q23" i="12"/>
  <c r="Q20" i="12"/>
  <c r="Q26" i="12"/>
  <c r="O10" i="12"/>
  <c r="O3" i="12"/>
  <c r="O4" i="12"/>
  <c r="O5" i="12"/>
  <c r="P26" i="12"/>
  <c r="P28" i="12"/>
  <c r="O7" i="12"/>
  <c r="P22" i="12"/>
  <c r="Q24" i="12"/>
  <c r="Q27" i="12"/>
  <c r="P21" i="12"/>
  <c r="Q21" i="12"/>
  <c r="O22" i="12"/>
  <c r="Q25" i="12"/>
  <c r="O26" i="12"/>
  <c r="P25" i="12"/>
  <c r="P23" i="12"/>
  <c r="P27" i="12"/>
  <c r="O20" i="12"/>
  <c r="O30" i="12" s="1"/>
  <c r="O24" i="12"/>
  <c r="O28" i="12"/>
  <c r="P26" i="11"/>
  <c r="Q27" i="11"/>
  <c r="Q4" i="11"/>
  <c r="S4" i="11" s="1"/>
  <c r="T4" i="11" s="1"/>
  <c r="O7" i="11"/>
  <c r="P23" i="11"/>
  <c r="Q28" i="11"/>
  <c r="O25" i="11"/>
  <c r="Q26" i="11"/>
  <c r="P22" i="11"/>
  <c r="Q22" i="11"/>
  <c r="Q6" i="11"/>
  <c r="S6" i="11" s="1"/>
  <c r="T6" i="11" s="1"/>
  <c r="O3" i="11"/>
  <c r="O4" i="11"/>
  <c r="Q9" i="11"/>
  <c r="S9" i="11" s="1"/>
  <c r="T9" i="11" s="1"/>
  <c r="O5" i="11"/>
  <c r="O27" i="11"/>
  <c r="P28" i="11"/>
  <c r="Q21" i="11"/>
  <c r="O22" i="11"/>
  <c r="Q25" i="11"/>
  <c r="O26" i="11"/>
  <c r="O23" i="11"/>
  <c r="O20" i="11"/>
  <c r="O30" i="11" s="1"/>
  <c r="Q23" i="11"/>
  <c r="O24" i="11"/>
  <c r="O28" i="11"/>
  <c r="Q24" i="11"/>
  <c r="O28" i="10"/>
  <c r="Q8" i="10"/>
  <c r="S8" i="10" s="1"/>
  <c r="T8" i="10" s="1"/>
  <c r="O2" i="10"/>
  <c r="P28" i="10"/>
  <c r="Q26" i="10"/>
  <c r="O8" i="10"/>
  <c r="Q6" i="10"/>
  <c r="S6" i="10" s="1"/>
  <c r="Q24" i="10"/>
  <c r="T4" i="10"/>
  <c r="O25" i="10"/>
  <c r="Q25" i="10"/>
  <c r="Q27" i="10"/>
  <c r="P26" i="10"/>
  <c r="Q23" i="10"/>
  <c r="O20" i="10"/>
  <c r="Q22" i="10"/>
  <c r="P23" i="10"/>
  <c r="P20" i="10"/>
  <c r="P22" i="10"/>
  <c r="Q20" i="10"/>
  <c r="P21" i="10"/>
  <c r="Q7" i="10"/>
  <c r="S7" i="10" s="1"/>
  <c r="T7" i="10" s="1"/>
  <c r="Q9" i="10"/>
  <c r="S9" i="10" s="1"/>
  <c r="T9" i="10" s="1"/>
  <c r="Q3" i="10"/>
  <c r="S3" i="10" s="1"/>
  <c r="T3" i="10" s="1"/>
  <c r="Q5" i="10"/>
  <c r="S5" i="10" s="1"/>
  <c r="T5" i="10" s="1"/>
  <c r="Q2" i="10"/>
  <c r="S2" i="10" s="1"/>
  <c r="T2" i="10" s="1"/>
  <c r="T6" i="10"/>
  <c r="T10" i="10"/>
  <c r="V6" i="9"/>
  <c r="W6" i="9" s="1"/>
  <c r="Y6" i="9"/>
  <c r="Z6" i="9" s="1"/>
  <c r="Y8" i="9"/>
  <c r="Z8" i="9" s="1"/>
  <c r="Y10" i="9"/>
  <c r="Z10" i="9" s="1"/>
  <c r="Y7" i="9"/>
  <c r="Z7" i="9" s="1"/>
  <c r="Y9" i="9"/>
  <c r="Z9" i="9" s="1"/>
  <c r="V5" i="9"/>
  <c r="W5" i="9" s="1"/>
  <c r="S5" i="9"/>
  <c r="T5" i="9" s="1"/>
  <c r="S3" i="9"/>
  <c r="T3" i="9" s="1"/>
  <c r="V9" i="9"/>
  <c r="W9" i="9" s="1"/>
  <c r="V7" i="9"/>
  <c r="W7" i="9" s="1"/>
  <c r="V10" i="9"/>
  <c r="W10" i="9" s="1"/>
  <c r="V8" i="9"/>
  <c r="W8" i="9" s="1"/>
  <c r="V3" i="9"/>
  <c r="W3" i="9" s="1"/>
  <c r="AE7" i="7"/>
  <c r="AE9" i="7"/>
  <c r="AE8" i="7"/>
  <c r="AE6" i="7"/>
  <c r="AE5" i="7"/>
  <c r="AE3" i="7"/>
  <c r="AE10" i="7"/>
  <c r="O30" i="7"/>
  <c r="R15" i="7" s="1"/>
  <c r="V4" i="7" s="1"/>
  <c r="W4" i="7" s="1"/>
  <c r="S2" i="7"/>
  <c r="T2" i="7" s="1"/>
  <c r="S4" i="7"/>
  <c r="T4" i="7" s="1"/>
  <c r="R15" i="13" l="1"/>
  <c r="R16" i="13"/>
  <c r="Y8" i="13" s="1"/>
  <c r="Z8" i="13" s="1"/>
  <c r="R15" i="12"/>
  <c r="R16" i="12"/>
  <c r="R15" i="11"/>
  <c r="R16" i="11"/>
  <c r="Y6" i="11" s="1"/>
  <c r="Z6" i="11" s="1"/>
  <c r="O30" i="10"/>
  <c r="V4" i="9"/>
  <c r="W4" i="9" s="1"/>
  <c r="Y5" i="9"/>
  <c r="Z5" i="9" s="1"/>
  <c r="Y3" i="9"/>
  <c r="Z3" i="9" s="1"/>
  <c r="Y4" i="9"/>
  <c r="Z4" i="9" s="1"/>
  <c r="Z2" i="9"/>
  <c r="W2" i="9"/>
  <c r="R16" i="7"/>
  <c r="Y10" i="7" s="1"/>
  <c r="Z10" i="7" s="1"/>
  <c r="Y3" i="7"/>
  <c r="Z3" i="7" s="1"/>
  <c r="Y2" i="7"/>
  <c r="Z2" i="7" s="1"/>
  <c r="V2" i="7"/>
  <c r="W2" i="7" s="1"/>
  <c r="V5" i="7"/>
  <c r="W5" i="7" s="1"/>
  <c r="Y5" i="7"/>
  <c r="Z5" i="7" s="1"/>
  <c r="Y4" i="7"/>
  <c r="Z4" i="7" s="1"/>
  <c r="V3" i="7"/>
  <c r="W3" i="7" s="1"/>
  <c r="Y6" i="13" l="1"/>
  <c r="Z6" i="13" s="1"/>
  <c r="Y7" i="13"/>
  <c r="Z7" i="13" s="1"/>
  <c r="V10" i="13"/>
  <c r="W10" i="13" s="1"/>
  <c r="V9" i="13"/>
  <c r="W9" i="13" s="1"/>
  <c r="V8" i="13"/>
  <c r="W8" i="13" s="1"/>
  <c r="V7" i="13"/>
  <c r="W7" i="13" s="1"/>
  <c r="V6" i="13"/>
  <c r="W6" i="13" s="1"/>
  <c r="Y9" i="13"/>
  <c r="Z9" i="13" s="1"/>
  <c r="Y10" i="13"/>
  <c r="Z10" i="13" s="1"/>
  <c r="Y5" i="13"/>
  <c r="Z5" i="13" s="1"/>
  <c r="Y4" i="13"/>
  <c r="Z4" i="13" s="1"/>
  <c r="Y3" i="13"/>
  <c r="Z3" i="13" s="1"/>
  <c r="Y2" i="13"/>
  <c r="Z2" i="13" s="1"/>
  <c r="V5" i="13"/>
  <c r="W5" i="13" s="1"/>
  <c r="V4" i="13"/>
  <c r="W4" i="13" s="1"/>
  <c r="V3" i="13"/>
  <c r="W3" i="13" s="1"/>
  <c r="V2" i="13"/>
  <c r="W2" i="13" s="1"/>
  <c r="V6" i="12"/>
  <c r="W6" i="12" s="1"/>
  <c r="V10" i="12"/>
  <c r="W10" i="12" s="1"/>
  <c r="V9" i="12"/>
  <c r="W9" i="12" s="1"/>
  <c r="V7" i="12"/>
  <c r="W7" i="12" s="1"/>
  <c r="V8" i="12"/>
  <c r="W8" i="12" s="1"/>
  <c r="Y10" i="12"/>
  <c r="Z10" i="12" s="1"/>
  <c r="Y8" i="12"/>
  <c r="Z8" i="12" s="1"/>
  <c r="Y9" i="12"/>
  <c r="Z9" i="12" s="1"/>
  <c r="Y6" i="12"/>
  <c r="Z6" i="12" s="1"/>
  <c r="V3" i="12"/>
  <c r="W3" i="12" s="1"/>
  <c r="V5" i="12"/>
  <c r="W5" i="12" s="1"/>
  <c r="V2" i="12"/>
  <c r="W2" i="12" s="1"/>
  <c r="Y5" i="12"/>
  <c r="Z5" i="12" s="1"/>
  <c r="Y4" i="12"/>
  <c r="Z4" i="12" s="1"/>
  <c r="Y3" i="12"/>
  <c r="Z3" i="12" s="1"/>
  <c r="Y2" i="12"/>
  <c r="Z2" i="12" s="1"/>
  <c r="V4" i="12"/>
  <c r="W4" i="12" s="1"/>
  <c r="Y7" i="12"/>
  <c r="Z7" i="12" s="1"/>
  <c r="V10" i="11"/>
  <c r="W10" i="11" s="1"/>
  <c r="V9" i="11"/>
  <c r="W9" i="11" s="1"/>
  <c r="V8" i="11"/>
  <c r="W8" i="11" s="1"/>
  <c r="V7" i="11"/>
  <c r="W7" i="11" s="1"/>
  <c r="V6" i="11"/>
  <c r="W6" i="11" s="1"/>
  <c r="Y9" i="11"/>
  <c r="Z9" i="11" s="1"/>
  <c r="Y8" i="11"/>
  <c r="Z8" i="11" s="1"/>
  <c r="Y10" i="11"/>
  <c r="Z10" i="11" s="1"/>
  <c r="Y5" i="11"/>
  <c r="Z5" i="11" s="1"/>
  <c r="Y4" i="11"/>
  <c r="Z4" i="11" s="1"/>
  <c r="Y3" i="11"/>
  <c r="Z3" i="11" s="1"/>
  <c r="Y2" i="11"/>
  <c r="Z2" i="11" s="1"/>
  <c r="V5" i="11"/>
  <c r="W5" i="11" s="1"/>
  <c r="V4" i="11"/>
  <c r="W4" i="11" s="1"/>
  <c r="V3" i="11"/>
  <c r="W3" i="11" s="1"/>
  <c r="V2" i="11"/>
  <c r="W2" i="11" s="1"/>
  <c r="Y7" i="11"/>
  <c r="Z7" i="11" s="1"/>
  <c r="R15" i="10"/>
  <c r="R16" i="10"/>
  <c r="Y8" i="7"/>
  <c r="Z8" i="7" s="1"/>
  <c r="V7" i="7"/>
  <c r="W7" i="7" s="1"/>
  <c r="Y9" i="7"/>
  <c r="Z9" i="7" s="1"/>
  <c r="V8" i="7"/>
  <c r="W8" i="7" s="1"/>
  <c r="V10" i="7"/>
  <c r="W10" i="7" s="1"/>
  <c r="V9" i="7"/>
  <c r="W9" i="7" s="1"/>
  <c r="Y6" i="7"/>
  <c r="Z6" i="7" s="1"/>
  <c r="V6" i="7"/>
  <c r="W6" i="7" s="1"/>
  <c r="Y7" i="7"/>
  <c r="Z7" i="7" s="1"/>
  <c r="Q25" i="5"/>
  <c r="Q26" i="5"/>
  <c r="Q27" i="5"/>
  <c r="Q28" i="5"/>
  <c r="Q24" i="5"/>
  <c r="Q21" i="5"/>
  <c r="Q22" i="5"/>
  <c r="Q23" i="5"/>
  <c r="Q20" i="5"/>
  <c r="O28" i="5"/>
  <c r="O27" i="5"/>
  <c r="O26" i="5"/>
  <c r="O25" i="5"/>
  <c r="O24" i="5"/>
  <c r="O23" i="5"/>
  <c r="O22" i="5"/>
  <c r="O21" i="5"/>
  <c r="O2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I60" i="5" s="1"/>
  <c r="G61" i="5"/>
  <c r="I61" i="5" s="1"/>
  <c r="G62" i="5"/>
  <c r="I62" i="5" s="1"/>
  <c r="G63" i="5"/>
  <c r="I63" i="5" s="1"/>
  <c r="G64" i="5"/>
  <c r="I64" i="5" s="1"/>
  <c r="G65" i="5"/>
  <c r="I65" i="5" s="1"/>
  <c r="G66" i="5"/>
  <c r="I66" i="5" s="1"/>
  <c r="G67" i="5"/>
  <c r="I67" i="5" s="1"/>
  <c r="G68" i="5"/>
  <c r="I68" i="5" s="1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2" i="5"/>
  <c r="O3" i="5"/>
  <c r="O4" i="5"/>
  <c r="O5" i="5"/>
  <c r="O6" i="5"/>
  <c r="O7" i="5"/>
  <c r="O8" i="5"/>
  <c r="O9" i="5"/>
  <c r="O10" i="5"/>
  <c r="O2" i="5"/>
  <c r="Q16" i="5"/>
  <c r="Q15" i="5"/>
  <c r="N16" i="5"/>
  <c r="N15" i="5"/>
  <c r="Q7" i="5"/>
  <c r="S7" i="5" s="1"/>
  <c r="T7" i="5" s="1"/>
  <c r="Q8" i="5"/>
  <c r="S8" i="5" s="1"/>
  <c r="T8" i="5" s="1"/>
  <c r="Q9" i="5"/>
  <c r="S9" i="5" s="1"/>
  <c r="T9" i="5" s="1"/>
  <c r="Q10" i="5"/>
  <c r="S10" i="5" s="1"/>
  <c r="T10" i="5" s="1"/>
  <c r="Q6" i="5"/>
  <c r="S6" i="5" s="1"/>
  <c r="T6" i="5" s="1"/>
  <c r="Q3" i="5"/>
  <c r="S3" i="5" s="1"/>
  <c r="T3" i="5" s="1"/>
  <c r="Q4" i="5"/>
  <c r="S4" i="5" s="1"/>
  <c r="T4" i="5" s="1"/>
  <c r="Q5" i="5"/>
  <c r="S5" i="5" s="1"/>
  <c r="T5" i="5" s="1"/>
  <c r="Q2" i="5"/>
  <c r="S2" i="5" s="1"/>
  <c r="T2" i="5" s="1"/>
  <c r="J61" i="3"/>
  <c r="Q54" i="3"/>
  <c r="Q55" i="3"/>
  <c r="Q56" i="3"/>
  <c r="Q57" i="3"/>
  <c r="Q53" i="3"/>
  <c r="Q50" i="3"/>
  <c r="Q51" i="3"/>
  <c r="Q52" i="3"/>
  <c r="Q49" i="3"/>
  <c r="N54" i="3"/>
  <c r="N55" i="3"/>
  <c r="N56" i="3"/>
  <c r="N57" i="3"/>
  <c r="N53" i="3"/>
  <c r="N50" i="3"/>
  <c r="N51" i="3"/>
  <c r="N52" i="3"/>
  <c r="N49" i="3"/>
  <c r="K54" i="3"/>
  <c r="K55" i="3"/>
  <c r="K56" i="3"/>
  <c r="K57" i="3"/>
  <c r="K53" i="3"/>
  <c r="K50" i="3"/>
  <c r="T50" i="3" s="1"/>
  <c r="V50" i="3" s="1"/>
  <c r="K51" i="3"/>
  <c r="T51" i="3" s="1"/>
  <c r="V51" i="3" s="1"/>
  <c r="K52" i="3"/>
  <c r="T52" i="3" s="1"/>
  <c r="V52" i="3" s="1"/>
  <c r="K49" i="3"/>
  <c r="T49" i="3" s="1"/>
  <c r="I50" i="3"/>
  <c r="I51" i="3"/>
  <c r="I52" i="3"/>
  <c r="I53" i="3"/>
  <c r="I54" i="3"/>
  <c r="I55" i="3"/>
  <c r="I56" i="3"/>
  <c r="I57" i="3"/>
  <c r="I49" i="3"/>
  <c r="G65" i="3"/>
  <c r="G62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57" i="2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H45" i="2"/>
  <c r="I45" i="2" s="1"/>
  <c r="Y2" i="10" l="1"/>
  <c r="Z2" i="10" s="1"/>
  <c r="V4" i="10"/>
  <c r="W4" i="10" s="1"/>
  <c r="V2" i="10"/>
  <c r="W2" i="10" s="1"/>
  <c r="Y5" i="10"/>
  <c r="Z5" i="10" s="1"/>
  <c r="Y3" i="10"/>
  <c r="Z3" i="10" s="1"/>
  <c r="V3" i="10"/>
  <c r="W3" i="10" s="1"/>
  <c r="V5" i="10"/>
  <c r="W5" i="10" s="1"/>
  <c r="Y4" i="10"/>
  <c r="Z4" i="10" s="1"/>
  <c r="Y10" i="10"/>
  <c r="Z10" i="10" s="1"/>
  <c r="Y6" i="10"/>
  <c r="Z6" i="10" s="1"/>
  <c r="V7" i="10"/>
  <c r="W7" i="10" s="1"/>
  <c r="Y8" i="10"/>
  <c r="Z8" i="10" s="1"/>
  <c r="V10" i="10"/>
  <c r="W10" i="10" s="1"/>
  <c r="V8" i="10"/>
  <c r="W8" i="10" s="1"/>
  <c r="V6" i="10"/>
  <c r="W6" i="10" s="1"/>
  <c r="V9" i="10"/>
  <c r="W9" i="10" s="1"/>
  <c r="Y9" i="10"/>
  <c r="Z9" i="10" s="1"/>
  <c r="Y7" i="10"/>
  <c r="Z7" i="10" s="1"/>
  <c r="O30" i="5"/>
  <c r="R16" i="5" s="1"/>
  <c r="V8" i="5" s="1"/>
  <c r="W8" i="5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Y10" i="5" l="1"/>
  <c r="Z10" i="5" s="1"/>
  <c r="V7" i="5"/>
  <c r="W7" i="5" s="1"/>
  <c r="Y6" i="5"/>
  <c r="Z6" i="5" s="1"/>
  <c r="V6" i="5"/>
  <c r="W6" i="5" s="1"/>
  <c r="R15" i="5"/>
  <c r="Y3" i="5" s="1"/>
  <c r="Z3" i="5" s="1"/>
  <c r="V10" i="5"/>
  <c r="W10" i="5" s="1"/>
  <c r="Y9" i="5"/>
  <c r="Z9" i="5" s="1"/>
  <c r="Y7" i="5"/>
  <c r="Z7" i="5" s="1"/>
  <c r="V9" i="5"/>
  <c r="W9" i="5" s="1"/>
  <c r="Y8" i="5"/>
  <c r="Z8" i="5" s="1"/>
  <c r="V4" i="5" l="1"/>
  <c r="W4" i="5" s="1"/>
  <c r="Y4" i="5"/>
  <c r="Z4" i="5" s="1"/>
  <c r="Y2" i="5"/>
  <c r="Z2" i="5" s="1"/>
  <c r="V5" i="5"/>
  <c r="W5" i="5" s="1"/>
  <c r="Y5" i="5"/>
  <c r="Z5" i="5" s="1"/>
  <c r="V2" i="5"/>
  <c r="W2" i="5" s="1"/>
  <c r="V3" i="5"/>
  <c r="W3" i="5" s="1"/>
</calcChain>
</file>

<file path=xl/sharedStrings.xml><?xml version="1.0" encoding="utf-8"?>
<sst xmlns="http://schemas.openxmlformats.org/spreadsheetml/2006/main" count="1825" uniqueCount="93">
  <si>
    <t>channel</t>
  </si>
  <si>
    <t>cost</t>
  </si>
  <si>
    <t>visits</t>
  </si>
  <si>
    <t>statWeek</t>
  </si>
  <si>
    <t>statMonthName</t>
  </si>
  <si>
    <t>syear</t>
  </si>
  <si>
    <t>SEA Generic</t>
  </si>
  <si>
    <t>Aug</t>
  </si>
  <si>
    <t>Jul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</si>
  <si>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</si>
  <si>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</si>
  <si>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</si>
  <si>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</si>
  <si>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</si>
  <si>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</si>
  <si>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</si>
  <si>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</si>
  <si>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</si>
  <si>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</si>
  <si>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cost/visit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</si>
  <si>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</si>
  <si>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</si>
  <si>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</si>
  <si>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</si>
  <si>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</si>
  <si>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</si>
  <si>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</si>
  <si>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</si>
  <si>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</si>
  <si>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</si>
  <si>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</si>
  <si>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</si>
  <si>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</si>
  <si>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</si>
  <si>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</si>
  <si>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</si>
  <si>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</si>
  <si>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</si>
  <si>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</si>
  <si>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</si>
  <si>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</si>
  <si>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</si>
  <si>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</si>
  <si>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</si>
  <si>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forecasted</t>
  </si>
  <si>
    <t>% difference</t>
  </si>
  <si>
    <t>planned cost March =  366161.3</t>
  </si>
  <si>
    <t xml:space="preserve">actual cost March </t>
  </si>
  <si>
    <t>actual cost April</t>
  </si>
  <si>
    <t>planned cost April =  605551.6</t>
  </si>
  <si>
    <t>diff</t>
  </si>
  <si>
    <t>%share last year visit</t>
  </si>
  <si>
    <t>VISIT %share this year</t>
  </si>
  <si>
    <t>Cost %share this year</t>
  </si>
  <si>
    <t>SEA Brand</t>
  </si>
  <si>
    <t>visit_ly</t>
  </si>
  <si>
    <t>%share_ly</t>
  </si>
  <si>
    <t>March</t>
  </si>
  <si>
    <t>April</t>
  </si>
  <si>
    <t>date</t>
  </si>
  <si>
    <t>Country</t>
  </si>
  <si>
    <t>Visits</t>
  </si>
  <si>
    <t>OL_Visits</t>
  </si>
  <si>
    <t>Costs</t>
  </si>
  <si>
    <t>OL_Costs</t>
  </si>
  <si>
    <t>C&amp;A DE</t>
  </si>
  <si>
    <t>c/v_act</t>
  </si>
  <si>
    <t>c/v_plan</t>
  </si>
  <si>
    <t>diff_from_Act</t>
  </si>
  <si>
    <t>c/v</t>
  </si>
  <si>
    <t>forecast_visit</t>
  </si>
  <si>
    <t>OL_visit_new</t>
  </si>
  <si>
    <t>for_new</t>
  </si>
  <si>
    <t>diff_new</t>
  </si>
  <si>
    <t>%_share</t>
  </si>
  <si>
    <t>visit_3rd</t>
  </si>
  <si>
    <t>X Variable 1</t>
  </si>
  <si>
    <t>X Variable 2</t>
  </si>
  <si>
    <t>prophet</t>
  </si>
  <si>
    <t>Retargeting</t>
  </si>
  <si>
    <t>visit_decjan</t>
  </si>
  <si>
    <t>diff_new_c/v</t>
  </si>
  <si>
    <t>%_share_visit</t>
  </si>
  <si>
    <t>%share_cost</t>
  </si>
  <si>
    <t>Prophet multi -input cost</t>
  </si>
  <si>
    <t>PSM</t>
  </si>
  <si>
    <t>Social Media</t>
  </si>
  <si>
    <t>Social Media Branding</t>
  </si>
  <si>
    <t>all</t>
  </si>
  <si>
    <t>uni_prophet</t>
  </si>
  <si>
    <t>multi_prophet</t>
  </si>
  <si>
    <t>error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</si>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</sst>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00_);_(* \(#,##0.0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2" xfId="0" applyBorder="1"/>
    <xf numFmtId="0" fontId="0" fillId="35" borderId="0" xfId="0" applyFill="1" applyBorder="1"/>
    <xf numFmtId="0" fontId="0" fillId="34" borderId="0" xfId="0" applyFill="1" applyBorder="1"/>
    <xf numFmtId="0" fontId="0" fillId="34" borderId="10" xfId="0" applyFill="1" applyBorder="1"/>
    <xf numFmtId="164" fontId="0" fillId="35" borderId="0" xfId="42" applyNumberFormat="1" applyFont="1" applyFill="1"/>
    <xf numFmtId="164" fontId="0" fillId="0" borderId="0" xfId="42" applyNumberFormat="1" applyFont="1"/>
    <xf numFmtId="164" fontId="0" fillId="33" borderId="0" xfId="42" applyNumberFormat="1" applyFont="1" applyFill="1"/>
    <xf numFmtId="164" fontId="0" fillId="34" borderId="0" xfId="42" applyNumberFormat="1" applyFont="1" applyFill="1"/>
    <xf numFmtId="164" fontId="0" fillId="35" borderId="0" xfId="0" applyNumberFormat="1" applyFill="1"/>
    <xf numFmtId="10" fontId="0" fillId="0" borderId="0" xfId="43" applyNumberFormat="1" applyFont="1"/>
    <xf numFmtId="165" fontId="0" fillId="0" borderId="0" xfId="0" applyNumberFormat="1"/>
    <xf numFmtId="1" fontId="0" fillId="0" borderId="0" xfId="0" applyNumberFormat="1"/>
    <xf numFmtId="0" fontId="0" fillId="36" borderId="13" xfId="0" applyFill="1" applyBorder="1"/>
    <xf numFmtId="14" fontId="0" fillId="36" borderId="13" xfId="0" applyNumberFormat="1" applyFill="1" applyBorder="1"/>
    <xf numFmtId="164" fontId="0" fillId="36" borderId="13" xfId="42" applyNumberFormat="1" applyFont="1" applyFill="1" applyBorder="1"/>
    <xf numFmtId="165" fontId="0" fillId="36" borderId="13" xfId="0" applyNumberFormat="1" applyFill="1" applyBorder="1"/>
    <xf numFmtId="0" fontId="0" fillId="36" borderId="14" xfId="0" applyFill="1" applyBorder="1"/>
    <xf numFmtId="14" fontId="0" fillId="36" borderId="14" xfId="0" applyNumberFormat="1" applyFill="1" applyBorder="1"/>
    <xf numFmtId="164" fontId="0" fillId="36" borderId="14" xfId="42" applyNumberFormat="1" applyFont="1" applyFill="1" applyBorder="1"/>
    <xf numFmtId="165" fontId="0" fillId="36" borderId="14" xfId="0" applyNumberFormat="1" applyFill="1" applyBorder="1"/>
    <xf numFmtId="0" fontId="0" fillId="37" borderId="13" xfId="0" applyFill="1" applyBorder="1"/>
    <xf numFmtId="2" fontId="0" fillId="37" borderId="13" xfId="42" applyNumberFormat="1" applyFont="1" applyFill="1" applyBorder="1"/>
    <xf numFmtId="166" fontId="0" fillId="37" borderId="13" xfId="42" applyNumberFormat="1" applyFont="1" applyFill="1" applyBorder="1"/>
    <xf numFmtId="164" fontId="0" fillId="37" borderId="13" xfId="42" applyNumberFormat="1" applyFont="1" applyFill="1" applyBorder="1"/>
    <xf numFmtId="10" fontId="0" fillId="37" borderId="13" xfId="43" applyNumberFormat="1" applyFont="1" applyFill="1" applyBorder="1"/>
    <xf numFmtId="10" fontId="0" fillId="38" borderId="0" xfId="43" applyNumberFormat="1" applyFont="1" applyFill="1"/>
    <xf numFmtId="9" fontId="0" fillId="38" borderId="0" xfId="43" applyFont="1" applyFill="1"/>
    <xf numFmtId="0" fontId="16" fillId="39" borderId="0" xfId="0" applyFont="1" applyFill="1"/>
    <xf numFmtId="0" fontId="16" fillId="39" borderId="13" xfId="0" applyFont="1" applyFill="1" applyBorder="1"/>
    <xf numFmtId="164" fontId="0" fillId="34" borderId="0" xfId="0" applyNumberFormat="1" applyFill="1"/>
    <xf numFmtId="0" fontId="0" fillId="40" borderId="13" xfId="0" applyFill="1" applyBorder="1"/>
    <xf numFmtId="165" fontId="0" fillId="40" borderId="13" xfId="0" applyNumberFormat="1" applyFill="1" applyBorder="1"/>
    <xf numFmtId="10" fontId="0" fillId="40" borderId="13" xfId="43" applyNumberFormat="1" applyFont="1" applyFill="1" applyBorder="1"/>
    <xf numFmtId="165" fontId="0" fillId="34" borderId="0" xfId="0" applyNumberFormat="1" applyFill="1"/>
    <xf numFmtId="22" fontId="0" fillId="0" borderId="0" xfId="0" applyNumberFormat="1"/>
    <xf numFmtId="0" fontId="19" fillId="39" borderId="0" xfId="0" applyFont="1" applyFill="1"/>
    <xf numFmtId="0" fontId="14" fillId="0" borderId="0" xfId="0" applyFont="1"/>
    <xf numFmtId="164" fontId="20" fillId="41" borderId="15" xfId="42" applyNumberFormat="1" applyFont="1" applyFill="1" applyBorder="1"/>
    <xf numFmtId="164" fontId="20" fillId="41" borderId="17" xfId="42" applyNumberFormat="1" applyFont="1" applyFill="1" applyBorder="1"/>
    <xf numFmtId="164" fontId="20" fillId="41" borderId="19" xfId="42" applyNumberFormat="1" applyFont="1" applyFill="1" applyBorder="1"/>
    <xf numFmtId="10" fontId="20" fillId="41" borderId="16" xfId="43" applyNumberFormat="1" applyFont="1" applyFill="1" applyBorder="1"/>
    <xf numFmtId="10" fontId="20" fillId="41" borderId="18" xfId="43" applyNumberFormat="1" applyFont="1" applyFill="1" applyBorder="1"/>
    <xf numFmtId="10" fontId="20" fillId="41" borderId="2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Traffic</a:t>
            </a:r>
            <a:r>
              <a:rPr lang="de-DE" baseline="0"/>
              <a:t> forecast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all_together!$N$2:$N$10</c:f>
              <c:numCache>
                <c:formatCode>_(* #,##0_);_(* \(#,##0\);_(* "-"??_);_(@_)</c:formatCode>
                <c:ptCount val="9"/>
                <c:pt idx="0">
                  <c:v>2170220</c:v>
                </c:pt>
                <c:pt idx="1">
                  <c:v>2150061</c:v>
                </c:pt>
                <c:pt idx="2">
                  <c:v>2402575</c:v>
                </c:pt>
                <c:pt idx="3">
                  <c:v>2447733</c:v>
                </c:pt>
                <c:pt idx="4">
                  <c:v>2188137</c:v>
                </c:pt>
                <c:pt idx="5">
                  <c:v>2143648</c:v>
                </c:pt>
                <c:pt idx="6">
                  <c:v>2121655</c:v>
                </c:pt>
                <c:pt idx="7">
                  <c:v>2547889</c:v>
                </c:pt>
                <c:pt idx="8">
                  <c:v>2542808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1-447B-831F-E17AC539EDD6}"/>
            </c:ext>
          </c:extLst>
        </c:ser>
        <c:ser>
          <c:idx val="2"/>
          <c:order val="1"/>
          <c:tx>
            <c:v>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all_together!$M$2:$M$10</c:f>
              <c:numCache>
                <c:formatCode>General</c:formatCode>
                <c:ptCount val="9"/>
                <c:pt idx="0">
                  <c:v>666010.59</c:v>
                </c:pt>
                <c:pt idx="1">
                  <c:v>604335.97</c:v>
                </c:pt>
                <c:pt idx="2">
                  <c:v>609782.64</c:v>
                </c:pt>
                <c:pt idx="3">
                  <c:v>1440389.46</c:v>
                </c:pt>
                <c:pt idx="4">
                  <c:v>803050.75</c:v>
                </c:pt>
                <c:pt idx="5">
                  <c:v>568855.79</c:v>
                </c:pt>
                <c:pt idx="6">
                  <c:v>565489.35</c:v>
                </c:pt>
                <c:pt idx="7">
                  <c:v>646787.69999999995</c:v>
                </c:pt>
                <c:pt idx="8">
                  <c:v>650227.87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1-447B-831F-E17AC539EDD6}"/>
            </c:ext>
          </c:extLst>
        </c:ser>
        <c:ser>
          <c:idx val="3"/>
          <c:order val="2"/>
          <c:tx>
            <c:v>forecast(ly)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all_together!$S$2:$S$10</c:f>
              <c:numCache>
                <c:formatCode>_(* #,##0_);_(* \(#,##0\);_(* "-"??_);_(@_)</c:formatCode>
                <c:ptCount val="9"/>
                <c:pt idx="0">
                  <c:v>4097656.5300211362</c:v>
                </c:pt>
                <c:pt idx="1">
                  <c:v>3556194.615735556</c:v>
                </c:pt>
                <c:pt idx="2">
                  <c:v>2733702.9311159966</c:v>
                </c:pt>
                <c:pt idx="3">
                  <c:v>2412876.9231273117</c:v>
                </c:pt>
                <c:pt idx="4">
                  <c:v>3040912.7239307561</c:v>
                </c:pt>
                <c:pt idx="5">
                  <c:v>3135704.5198048446</c:v>
                </c:pt>
                <c:pt idx="6">
                  <c:v>3210766.8351887283</c:v>
                </c:pt>
                <c:pt idx="7">
                  <c:v>2909187.6334098838</c:v>
                </c:pt>
                <c:pt idx="8">
                  <c:v>2874208.2876657872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1-447B-831F-E17AC539EDD6}"/>
            </c:ext>
          </c:extLst>
        </c:ser>
        <c:ser>
          <c:idx val="1"/>
          <c:order val="3"/>
          <c:tx>
            <c:v>forecast(uni)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all_together!$AB$2:$AB$10</c:f>
              <c:numCache>
                <c:formatCode>_(* #,##0_);_(* \(#,##0\);_(* "-"??_);_(@_)</c:formatCode>
                <c:ptCount val="9"/>
                <c:pt idx="0">
                  <c:v>2238093.9121841202</c:v>
                </c:pt>
                <c:pt idx="1">
                  <c:v>2245415.17356491</c:v>
                </c:pt>
                <c:pt idx="2">
                  <c:v>2252736.4349457002</c:v>
                </c:pt>
                <c:pt idx="3">
                  <c:v>2260057.6963264998</c:v>
                </c:pt>
                <c:pt idx="4">
                  <c:v>2267378.9577072901</c:v>
                </c:pt>
                <c:pt idx="5">
                  <c:v>2274700.2190880799</c:v>
                </c:pt>
                <c:pt idx="6">
                  <c:v>2282021.4804688701</c:v>
                </c:pt>
                <c:pt idx="7">
                  <c:v>2289342.7418496702</c:v>
                </c:pt>
                <c:pt idx="8">
                  <c:v>2296664.00323046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1-447B-831F-E17AC539EDD6}"/>
            </c:ext>
          </c:extLst>
        </c:ser>
        <c:ser>
          <c:idx val="4"/>
          <c:order val="4"/>
          <c:tx>
            <c:v>forecast(multi)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all_together!$AE$2:$AE$10</c:f>
              <c:numCache>
                <c:formatCode>_(* #,##0_);_(* \(#,##0\);_(* "-"??_);_(@_)</c:formatCode>
                <c:ptCount val="9"/>
                <c:pt idx="0">
                  <c:v>2527173.2839013799</c:v>
                </c:pt>
                <c:pt idx="1">
                  <c:v>2283333.8624872798</c:v>
                </c:pt>
                <c:pt idx="2">
                  <c:v>2305954.3897816502</c:v>
                </c:pt>
                <c:pt idx="3">
                  <c:v>3619404.6506976602</c:v>
                </c:pt>
                <c:pt idx="4">
                  <c:v>3075191.83746594</c:v>
                </c:pt>
                <c:pt idx="5">
                  <c:v>2146476.4110232</c:v>
                </c:pt>
                <c:pt idx="6">
                  <c:v>2134110.41111342</c:v>
                </c:pt>
                <c:pt idx="7">
                  <c:v>2457849.0301824301</c:v>
                </c:pt>
                <c:pt idx="8">
                  <c:v>2472504.0984237399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81-447B-831F-E17AC539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56112"/>
        <c:axId val="418356528"/>
      </c:lineChart>
      <c:catAx>
        <c:axId val="4183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356528"/>
        <c:crosses val="autoZero"/>
        <c:auto val="1"/>
        <c:lblAlgn val="ctr"/>
        <c:lblOffset val="100"/>
        <c:noMultiLvlLbl val="0"/>
      </c:catAx>
      <c:valAx>
        <c:axId val="418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3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38099</xdr:colOff>
      <xdr:row>12</xdr:row>
      <xdr:rowOff>119062</xdr:rowOff>
    </xdr:from>
    <xdr:to>
      <xdr:col>30</xdr:col>
      <xdr:colOff>409574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B3712-B3F1-4DF7-8103-C43E0CFB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7"/>
  <sheetViews>
    <sheetView topLeftCell="A16" workbookViewId="0">
      <selection sqref="A1:G57"/>
    </sheetView>
  </sheetViews>
  <sheetFormatPr defaultRowHeight="15" x14ac:dyDescent="0.25"/>
  <cols>
    <col min="8" max="8" width="11.140625" customWidth="1"/>
    <col min="9" max="9" width="12.85546875" customWidth="1"/>
    <col min="10" max="10" width="18" bestFit="1" customWidth="1"/>
    <col min="11" max="11" width="12" bestFit="1" customWidth="1"/>
    <col min="12" max="12" width="14.5703125" bestFit="1" customWidth="1"/>
    <col min="13" max="14" width="12" bestFit="1" customWidth="1"/>
    <col min="15" max="15" width="13.42578125" bestFit="1" customWidth="1"/>
    <col min="16" max="16" width="12" bestFit="1" customWidth="1"/>
    <col min="17" max="17" width="12.42578125" bestFit="1" customWidth="1"/>
    <col min="18" max="18" width="12.5703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19</v>
      </c>
      <c r="G1" t="s">
        <v>2</v>
      </c>
    </row>
    <row r="2" spans="1:7" x14ac:dyDescent="0.25">
      <c r="A2" t="s">
        <v>6</v>
      </c>
      <c r="B2">
        <v>6</v>
      </c>
      <c r="C2" t="s">
        <v>11</v>
      </c>
      <c r="D2">
        <v>2021</v>
      </c>
      <c r="E2">
        <v>14403.719999999899</v>
      </c>
      <c r="F2">
        <f t="shared" ref="F2:F33" si="0">E2/G2</f>
        <v>0.14865747430128287</v>
      </c>
      <c r="G2">
        <v>96892</v>
      </c>
    </row>
    <row r="3" spans="1:7" x14ac:dyDescent="0.25">
      <c r="A3" t="s">
        <v>6</v>
      </c>
      <c r="B3">
        <v>7</v>
      </c>
      <c r="C3" t="s">
        <v>11</v>
      </c>
      <c r="D3">
        <v>2021</v>
      </c>
      <c r="E3">
        <v>20552.5099999999</v>
      </c>
      <c r="F3">
        <f t="shared" si="0"/>
        <v>0.37201806465626291</v>
      </c>
      <c r="G3">
        <v>55246</v>
      </c>
    </row>
    <row r="4" spans="1:7" x14ac:dyDescent="0.25">
      <c r="A4" t="s">
        <v>6</v>
      </c>
      <c r="B4">
        <v>8</v>
      </c>
      <c r="C4" t="s">
        <v>11</v>
      </c>
      <c r="D4">
        <v>2021</v>
      </c>
      <c r="E4">
        <v>10609.81</v>
      </c>
      <c r="F4">
        <f t="shared" si="0"/>
        <v>0.29179092984241356</v>
      </c>
      <c r="G4">
        <v>36361</v>
      </c>
    </row>
    <row r="5" spans="1:7" x14ac:dyDescent="0.25">
      <c r="A5" t="s">
        <v>6</v>
      </c>
      <c r="B5">
        <v>9</v>
      </c>
      <c r="C5" t="s">
        <v>11</v>
      </c>
      <c r="D5">
        <v>2021</v>
      </c>
      <c r="E5">
        <v>8393.66</v>
      </c>
      <c r="F5">
        <f t="shared" si="0"/>
        <v>0.24260535291057286</v>
      </c>
      <c r="G5">
        <v>34598</v>
      </c>
    </row>
    <row r="6" spans="1:7" x14ac:dyDescent="0.25">
      <c r="A6" t="s">
        <v>6</v>
      </c>
      <c r="B6">
        <v>10</v>
      </c>
      <c r="C6" t="s">
        <v>10</v>
      </c>
      <c r="D6">
        <v>2021</v>
      </c>
      <c r="E6">
        <v>9296.11</v>
      </c>
      <c r="F6">
        <f t="shared" si="0"/>
        <v>0.26792258696717297</v>
      </c>
      <c r="G6">
        <v>34697</v>
      </c>
    </row>
    <row r="7" spans="1:7" x14ac:dyDescent="0.25">
      <c r="A7" t="s">
        <v>6</v>
      </c>
      <c r="B7">
        <v>11</v>
      </c>
      <c r="C7" t="s">
        <v>10</v>
      </c>
      <c r="D7">
        <v>2021</v>
      </c>
      <c r="E7">
        <v>9257.7800000000007</v>
      </c>
      <c r="F7">
        <f t="shared" si="0"/>
        <v>0.26108406892467356</v>
      </c>
      <c r="G7">
        <v>35459</v>
      </c>
    </row>
    <row r="8" spans="1:7" x14ac:dyDescent="0.25">
      <c r="A8" t="s">
        <v>6</v>
      </c>
      <c r="B8">
        <v>12</v>
      </c>
      <c r="C8" t="s">
        <v>10</v>
      </c>
      <c r="D8">
        <v>2021</v>
      </c>
      <c r="E8">
        <v>9170.91</v>
      </c>
      <c r="F8">
        <f t="shared" si="0"/>
        <v>0.26346375937257605</v>
      </c>
      <c r="G8">
        <v>34809</v>
      </c>
    </row>
    <row r="9" spans="1:7" x14ac:dyDescent="0.25">
      <c r="A9" t="s">
        <v>6</v>
      </c>
      <c r="B9">
        <v>13</v>
      </c>
      <c r="C9" t="s">
        <v>10</v>
      </c>
      <c r="D9">
        <v>2021</v>
      </c>
      <c r="E9">
        <v>9118.73</v>
      </c>
      <c r="F9">
        <f t="shared" si="0"/>
        <v>0.26801663580519058</v>
      </c>
      <c r="G9">
        <v>34023</v>
      </c>
    </row>
    <row r="10" spans="1:7" x14ac:dyDescent="0.25">
      <c r="A10" t="s">
        <v>6</v>
      </c>
      <c r="B10">
        <v>14</v>
      </c>
      <c r="C10" t="s">
        <v>9</v>
      </c>
      <c r="D10">
        <v>2021</v>
      </c>
      <c r="E10">
        <v>9506.5499999999993</v>
      </c>
      <c r="F10">
        <f t="shared" si="0"/>
        <v>0.2827731342395669</v>
      </c>
      <c r="G10">
        <v>33619</v>
      </c>
    </row>
    <row r="11" spans="1:7" x14ac:dyDescent="0.25">
      <c r="A11" t="s">
        <v>6</v>
      </c>
      <c r="B11">
        <v>15</v>
      </c>
      <c r="C11" t="s">
        <v>9</v>
      </c>
      <c r="D11">
        <v>2021</v>
      </c>
      <c r="E11">
        <v>10363.469999999999</v>
      </c>
      <c r="F11">
        <f t="shared" si="0"/>
        <v>0.32683055283988771</v>
      </c>
      <c r="G11">
        <v>31709</v>
      </c>
    </row>
    <row r="12" spans="1:7" x14ac:dyDescent="0.25">
      <c r="A12" t="s">
        <v>6</v>
      </c>
      <c r="B12">
        <v>16</v>
      </c>
      <c r="C12" t="s">
        <v>9</v>
      </c>
      <c r="D12">
        <v>2021</v>
      </c>
      <c r="E12">
        <v>12139.3499999999</v>
      </c>
      <c r="F12">
        <f t="shared" si="0"/>
        <v>0.40152647768993815</v>
      </c>
      <c r="G12">
        <v>30233</v>
      </c>
    </row>
    <row r="13" spans="1:7" x14ac:dyDescent="0.25">
      <c r="A13" t="s">
        <v>6</v>
      </c>
      <c r="B13">
        <v>17</v>
      </c>
      <c r="C13" t="s">
        <v>9</v>
      </c>
      <c r="D13">
        <v>2021</v>
      </c>
      <c r="E13">
        <v>9102.01</v>
      </c>
      <c r="F13">
        <f t="shared" si="0"/>
        <v>0.40169513217705988</v>
      </c>
      <c r="G13">
        <v>22659</v>
      </c>
    </row>
    <row r="14" spans="1:7" x14ac:dyDescent="0.25">
      <c r="A14" t="s">
        <v>6</v>
      </c>
      <c r="B14">
        <v>18</v>
      </c>
      <c r="C14" t="s">
        <v>8</v>
      </c>
      <c r="D14">
        <v>2021</v>
      </c>
      <c r="E14">
        <v>6171.8699999999899</v>
      </c>
      <c r="F14">
        <f t="shared" si="0"/>
        <v>0.39598806621326765</v>
      </c>
      <c r="G14">
        <v>15586</v>
      </c>
    </row>
    <row r="15" spans="1:7" x14ac:dyDescent="0.25">
      <c r="A15" t="s">
        <v>6</v>
      </c>
      <c r="B15">
        <v>19</v>
      </c>
      <c r="C15" t="s">
        <v>8</v>
      </c>
      <c r="D15">
        <v>2021</v>
      </c>
      <c r="E15">
        <v>6056.41</v>
      </c>
      <c r="F15">
        <f t="shared" si="0"/>
        <v>0.41346327143637357</v>
      </c>
      <c r="G15">
        <v>14648</v>
      </c>
    </row>
    <row r="16" spans="1:7" x14ac:dyDescent="0.25">
      <c r="A16" t="s">
        <v>6</v>
      </c>
      <c r="B16">
        <v>20</v>
      </c>
      <c r="C16" t="s">
        <v>8</v>
      </c>
      <c r="D16">
        <v>2021</v>
      </c>
      <c r="E16">
        <v>5854.5699999999897</v>
      </c>
      <c r="F16">
        <f t="shared" si="0"/>
        <v>0.41722990307867658</v>
      </c>
      <c r="G16">
        <v>14032</v>
      </c>
    </row>
    <row r="17" spans="1:7" x14ac:dyDescent="0.25">
      <c r="A17" t="s">
        <v>6</v>
      </c>
      <c r="B17">
        <v>21</v>
      </c>
      <c r="C17" t="s">
        <v>8</v>
      </c>
      <c r="D17">
        <v>2021</v>
      </c>
      <c r="E17">
        <v>7791.7799999999897</v>
      </c>
      <c r="F17">
        <f t="shared" si="0"/>
        <v>0.42863791396193146</v>
      </c>
      <c r="G17">
        <v>18178</v>
      </c>
    </row>
    <row r="18" spans="1:7" x14ac:dyDescent="0.25">
      <c r="A18" t="s">
        <v>6</v>
      </c>
      <c r="B18">
        <v>22</v>
      </c>
      <c r="C18" t="s">
        <v>8</v>
      </c>
      <c r="D18">
        <v>2021</v>
      </c>
      <c r="E18">
        <v>29368.74</v>
      </c>
      <c r="F18">
        <f t="shared" si="0"/>
        <v>0.52449798192663499</v>
      </c>
      <c r="G18">
        <v>55994</v>
      </c>
    </row>
    <row r="19" spans="1:7" x14ac:dyDescent="0.25">
      <c r="A19" t="s">
        <v>6</v>
      </c>
      <c r="B19">
        <v>23</v>
      </c>
      <c r="C19" t="s">
        <v>7</v>
      </c>
      <c r="D19">
        <v>2021</v>
      </c>
      <c r="E19">
        <v>32047.94</v>
      </c>
      <c r="F19">
        <f t="shared" si="0"/>
        <v>0.4834578889408499</v>
      </c>
      <c r="G19">
        <v>66289</v>
      </c>
    </row>
    <row r="20" spans="1:7" x14ac:dyDescent="0.25">
      <c r="A20" t="s">
        <v>6</v>
      </c>
      <c r="B20">
        <v>24</v>
      </c>
      <c r="C20" t="s">
        <v>7</v>
      </c>
      <c r="D20">
        <v>2021</v>
      </c>
      <c r="E20">
        <v>23907.39</v>
      </c>
      <c r="F20">
        <f t="shared" si="0"/>
        <v>0.44074608705270724</v>
      </c>
      <c r="G20">
        <v>54243</v>
      </c>
    </row>
    <row r="21" spans="1:7" x14ac:dyDescent="0.25">
      <c r="A21" t="s">
        <v>6</v>
      </c>
      <c r="B21">
        <v>25</v>
      </c>
      <c r="C21" t="s">
        <v>7</v>
      </c>
      <c r="D21">
        <v>2021</v>
      </c>
      <c r="E21">
        <v>37618.339999999902</v>
      </c>
      <c r="F21">
        <f t="shared" si="0"/>
        <v>0.50212015643561581</v>
      </c>
      <c r="G21">
        <v>74919</v>
      </c>
    </row>
    <row r="22" spans="1:7" x14ac:dyDescent="0.25">
      <c r="A22" t="s">
        <v>6</v>
      </c>
      <c r="B22">
        <v>26</v>
      </c>
      <c r="C22" t="s">
        <v>7</v>
      </c>
      <c r="D22">
        <v>2021</v>
      </c>
      <c r="E22">
        <v>59887.94</v>
      </c>
      <c r="F22">
        <f t="shared" si="0"/>
        <v>0.52770749072581002</v>
      </c>
      <c r="G22">
        <v>113487</v>
      </c>
    </row>
    <row r="23" spans="1:7" x14ac:dyDescent="0.25">
      <c r="A23" t="s">
        <v>6</v>
      </c>
      <c r="B23">
        <v>27</v>
      </c>
      <c r="C23" t="s">
        <v>18</v>
      </c>
      <c r="D23">
        <v>2021</v>
      </c>
      <c r="E23">
        <v>38795.919999999896</v>
      </c>
      <c r="F23">
        <f t="shared" si="0"/>
        <v>0.54789532404072783</v>
      </c>
      <c r="G23">
        <v>70809</v>
      </c>
    </row>
    <row r="24" spans="1:7" x14ac:dyDescent="0.25">
      <c r="A24" t="s">
        <v>6</v>
      </c>
      <c r="B24">
        <v>28</v>
      </c>
      <c r="C24" t="s">
        <v>18</v>
      </c>
      <c r="D24">
        <v>2021</v>
      </c>
      <c r="E24">
        <v>40523.199999999997</v>
      </c>
      <c r="F24">
        <f t="shared" si="0"/>
        <v>0.58214624335583964</v>
      </c>
      <c r="G24">
        <v>69610</v>
      </c>
    </row>
    <row r="25" spans="1:7" x14ac:dyDescent="0.25">
      <c r="A25" t="s">
        <v>6</v>
      </c>
      <c r="B25">
        <v>29</v>
      </c>
      <c r="C25" t="s">
        <v>18</v>
      </c>
      <c r="D25">
        <v>2021</v>
      </c>
      <c r="E25">
        <v>70638.519999999902</v>
      </c>
      <c r="F25">
        <f t="shared" si="0"/>
        <v>0.57169870264408018</v>
      </c>
      <c r="G25">
        <v>123559</v>
      </c>
    </row>
    <row r="26" spans="1:7" x14ac:dyDescent="0.25">
      <c r="A26" t="s">
        <v>6</v>
      </c>
      <c r="B26">
        <v>30</v>
      </c>
      <c r="C26" t="s">
        <v>18</v>
      </c>
      <c r="D26">
        <v>2021</v>
      </c>
      <c r="E26">
        <v>68850.399999999994</v>
      </c>
      <c r="F26">
        <f t="shared" si="0"/>
        <v>0.60305158973460626</v>
      </c>
      <c r="G26">
        <v>114170</v>
      </c>
    </row>
    <row r="27" spans="1:7" x14ac:dyDescent="0.25">
      <c r="A27" t="s">
        <v>6</v>
      </c>
      <c r="B27">
        <v>31</v>
      </c>
      <c r="C27" t="s">
        <v>17</v>
      </c>
      <c r="D27">
        <v>2021</v>
      </c>
      <c r="E27">
        <v>62151.199999999997</v>
      </c>
      <c r="F27">
        <f t="shared" si="0"/>
        <v>0.59143177968521021</v>
      </c>
      <c r="G27">
        <v>105086</v>
      </c>
    </row>
    <row r="28" spans="1:7" x14ac:dyDescent="0.25">
      <c r="A28" t="s">
        <v>6</v>
      </c>
      <c r="B28">
        <v>32</v>
      </c>
      <c r="C28" t="s">
        <v>17</v>
      </c>
      <c r="D28">
        <v>2021</v>
      </c>
      <c r="E28">
        <v>73131.479999999894</v>
      </c>
      <c r="F28">
        <f t="shared" si="0"/>
        <v>0.59778220994294406</v>
      </c>
      <c r="G28">
        <v>122338</v>
      </c>
    </row>
    <row r="29" spans="1:7" x14ac:dyDescent="0.25">
      <c r="A29" t="s">
        <v>6</v>
      </c>
      <c r="B29">
        <v>33</v>
      </c>
      <c r="C29" t="s">
        <v>17</v>
      </c>
      <c r="D29">
        <v>2021</v>
      </c>
      <c r="E29">
        <v>49857.039999999899</v>
      </c>
      <c r="F29">
        <f t="shared" si="0"/>
        <v>0.52402766391288702</v>
      </c>
      <c r="G29">
        <v>95142</v>
      </c>
    </row>
    <row r="30" spans="1:7" x14ac:dyDescent="0.25">
      <c r="A30" t="s">
        <v>6</v>
      </c>
      <c r="B30">
        <v>34</v>
      </c>
      <c r="C30" t="s">
        <v>17</v>
      </c>
      <c r="D30">
        <v>2021</v>
      </c>
      <c r="E30">
        <v>49698.74</v>
      </c>
      <c r="F30">
        <f t="shared" si="0"/>
        <v>0.50849463355740399</v>
      </c>
      <c r="G30">
        <v>97737</v>
      </c>
    </row>
    <row r="31" spans="1:7" x14ac:dyDescent="0.25">
      <c r="A31" t="s">
        <v>6</v>
      </c>
      <c r="B31">
        <v>35</v>
      </c>
      <c r="C31" t="s">
        <v>17</v>
      </c>
      <c r="D31">
        <v>2021</v>
      </c>
      <c r="E31">
        <v>51725.289999999899</v>
      </c>
      <c r="F31">
        <f t="shared" si="0"/>
        <v>0.58004250070086794</v>
      </c>
      <c r="G31">
        <v>89175</v>
      </c>
    </row>
    <row r="32" spans="1:7" x14ac:dyDescent="0.25">
      <c r="A32" t="s">
        <v>6</v>
      </c>
      <c r="B32">
        <v>36</v>
      </c>
      <c r="C32" t="s">
        <v>16</v>
      </c>
      <c r="D32">
        <v>2021</v>
      </c>
      <c r="E32">
        <v>75198.55</v>
      </c>
      <c r="F32">
        <f t="shared" si="0"/>
        <v>0.66094089211162388</v>
      </c>
      <c r="G32">
        <v>113775</v>
      </c>
    </row>
    <row r="33" spans="1:16" x14ac:dyDescent="0.25">
      <c r="A33" t="s">
        <v>6</v>
      </c>
      <c r="B33">
        <v>37</v>
      </c>
      <c r="C33" t="s">
        <v>16</v>
      </c>
      <c r="D33">
        <v>2021</v>
      </c>
      <c r="E33">
        <v>92626.41</v>
      </c>
      <c r="F33">
        <f t="shared" si="0"/>
        <v>0.640955554171597</v>
      </c>
      <c r="G33">
        <v>144513</v>
      </c>
    </row>
    <row r="34" spans="1:16" x14ac:dyDescent="0.25">
      <c r="A34" t="s">
        <v>6</v>
      </c>
      <c r="B34">
        <v>38</v>
      </c>
      <c r="C34" t="s">
        <v>16</v>
      </c>
      <c r="D34">
        <v>2021</v>
      </c>
      <c r="E34">
        <v>110986.36</v>
      </c>
      <c r="F34">
        <f t="shared" ref="F34:F57" si="1">E34/G34</f>
        <v>0.74747349847119515</v>
      </c>
      <c r="G34">
        <v>148482</v>
      </c>
      <c r="K34" t="s">
        <v>20</v>
      </c>
    </row>
    <row r="35" spans="1:16" ht="15.75" thickBot="1" x14ac:dyDescent="0.3">
      <c r="A35" t="s">
        <v>6</v>
      </c>
      <c r="B35">
        <v>39</v>
      </c>
      <c r="C35" t="s">
        <v>16</v>
      </c>
      <c r="D35">
        <v>2021</v>
      </c>
      <c r="E35">
        <v>146833.37</v>
      </c>
      <c r="F35">
        <f t="shared" si="1"/>
        <v>0.698401698994492</v>
      </c>
      <c r="G35">
        <v>210242</v>
      </c>
    </row>
    <row r="36" spans="1:16" x14ac:dyDescent="0.25">
      <c r="A36" t="s">
        <v>6</v>
      </c>
      <c r="B36">
        <v>40</v>
      </c>
      <c r="C36" t="s">
        <v>15</v>
      </c>
      <c r="D36">
        <v>2021</v>
      </c>
      <c r="E36">
        <v>143711.96999999901</v>
      </c>
      <c r="F36">
        <f t="shared" si="1"/>
        <v>0.72379287246793822</v>
      </c>
      <c r="G36">
        <v>198554</v>
      </c>
      <c r="K36" s="4" t="s">
        <v>21</v>
      </c>
      <c r="L36" s="4"/>
    </row>
    <row r="37" spans="1:16" x14ac:dyDescent="0.25">
      <c r="A37" t="s">
        <v>6</v>
      </c>
      <c r="B37">
        <v>41</v>
      </c>
      <c r="C37" t="s">
        <v>15</v>
      </c>
      <c r="D37">
        <v>2021</v>
      </c>
      <c r="E37">
        <v>115534.68</v>
      </c>
      <c r="F37">
        <f t="shared" si="1"/>
        <v>0.65916234488660674</v>
      </c>
      <c r="G37">
        <v>175275</v>
      </c>
      <c r="K37" s="1" t="s">
        <v>22</v>
      </c>
      <c r="L37" s="1">
        <v>0.97150657927659378</v>
      </c>
    </row>
    <row r="38" spans="1:16" x14ac:dyDescent="0.25">
      <c r="A38" t="s">
        <v>6</v>
      </c>
      <c r="B38">
        <v>42</v>
      </c>
      <c r="C38" t="s">
        <v>15</v>
      </c>
      <c r="D38">
        <v>2021</v>
      </c>
      <c r="E38">
        <v>31385.87</v>
      </c>
      <c r="F38">
        <f t="shared" si="1"/>
        <v>0.40199126492135867</v>
      </c>
      <c r="G38">
        <v>78076</v>
      </c>
      <c r="K38" s="1" t="s">
        <v>23</v>
      </c>
      <c r="L38" s="1">
        <v>0.94382503357770853</v>
      </c>
    </row>
    <row r="39" spans="1:16" x14ac:dyDescent="0.25">
      <c r="A39" t="s">
        <v>6</v>
      </c>
      <c r="B39">
        <v>43</v>
      </c>
      <c r="C39" t="s">
        <v>15</v>
      </c>
      <c r="D39">
        <v>2021</v>
      </c>
      <c r="E39">
        <v>22350.959999999999</v>
      </c>
      <c r="F39">
        <f t="shared" si="1"/>
        <v>0.40721773826224789</v>
      </c>
      <c r="G39">
        <v>54887</v>
      </c>
      <c r="K39" s="1" t="s">
        <v>24</v>
      </c>
      <c r="L39" s="1">
        <v>0.94245491244545754</v>
      </c>
    </row>
    <row r="40" spans="1:16" x14ac:dyDescent="0.25">
      <c r="A40" t="s">
        <v>6</v>
      </c>
      <c r="B40">
        <v>44</v>
      </c>
      <c r="C40" t="s">
        <v>14</v>
      </c>
      <c r="D40">
        <v>2021</v>
      </c>
      <c r="E40">
        <v>25433.87</v>
      </c>
      <c r="F40">
        <f t="shared" si="1"/>
        <v>0.44751939894075621</v>
      </c>
      <c r="G40">
        <v>56833</v>
      </c>
      <c r="K40" s="1" t="s">
        <v>25</v>
      </c>
      <c r="L40" s="1">
        <v>11937.972496425855</v>
      </c>
    </row>
    <row r="41" spans="1:16" ht="15.75" thickBot="1" x14ac:dyDescent="0.3">
      <c r="A41" t="s">
        <v>6</v>
      </c>
      <c r="B41">
        <v>45</v>
      </c>
      <c r="C41" t="s">
        <v>14</v>
      </c>
      <c r="D41">
        <v>2021</v>
      </c>
      <c r="E41">
        <v>37608.069999999898</v>
      </c>
      <c r="F41">
        <f t="shared" si="1"/>
        <v>0.60016389256818059</v>
      </c>
      <c r="G41">
        <v>62663</v>
      </c>
      <c r="K41" s="2" t="s">
        <v>26</v>
      </c>
      <c r="L41" s="2">
        <v>43</v>
      </c>
    </row>
    <row r="42" spans="1:16" x14ac:dyDescent="0.25">
      <c r="A42" t="s">
        <v>6</v>
      </c>
      <c r="B42">
        <v>46</v>
      </c>
      <c r="C42" t="s">
        <v>14</v>
      </c>
      <c r="D42">
        <v>2021</v>
      </c>
      <c r="E42">
        <v>28353.539999999899</v>
      </c>
      <c r="F42">
        <f t="shared" si="1"/>
        <v>0.56381196683171064</v>
      </c>
      <c r="G42">
        <v>50289</v>
      </c>
    </row>
    <row r="43" spans="1:16" ht="15.75" thickBot="1" x14ac:dyDescent="0.3">
      <c r="A43" t="s">
        <v>6</v>
      </c>
      <c r="B43">
        <v>47</v>
      </c>
      <c r="C43" t="s">
        <v>14</v>
      </c>
      <c r="D43">
        <v>2021</v>
      </c>
      <c r="E43">
        <v>14850.74</v>
      </c>
      <c r="F43">
        <f t="shared" si="1"/>
        <v>0.43252482889180138</v>
      </c>
      <c r="G43">
        <v>34335</v>
      </c>
      <c r="K43" t="s">
        <v>27</v>
      </c>
    </row>
    <row r="44" spans="1:16" x14ac:dyDescent="0.25">
      <c r="A44" t="s">
        <v>6</v>
      </c>
      <c r="B44">
        <v>48</v>
      </c>
      <c r="C44" t="s">
        <v>14</v>
      </c>
      <c r="D44">
        <v>2021</v>
      </c>
      <c r="E44">
        <v>11198.56</v>
      </c>
      <c r="F44">
        <f t="shared" si="1"/>
        <v>0.39127074525697914</v>
      </c>
      <c r="G44">
        <v>28621</v>
      </c>
      <c r="H44" t="s">
        <v>44</v>
      </c>
      <c r="I44" t="s">
        <v>45</v>
      </c>
      <c r="K44" s="3"/>
      <c r="L44" s="3" t="s">
        <v>32</v>
      </c>
      <c r="M44" s="3" t="s">
        <v>33</v>
      </c>
      <c r="N44" s="3" t="s">
        <v>34</v>
      </c>
      <c r="O44" s="3" t="s">
        <v>35</v>
      </c>
      <c r="P44" s="3" t="s">
        <v>36</v>
      </c>
    </row>
    <row r="45" spans="1:16" x14ac:dyDescent="0.25">
      <c r="A45" t="s">
        <v>6</v>
      </c>
      <c r="B45">
        <v>49</v>
      </c>
      <c r="C45" t="s">
        <v>13</v>
      </c>
      <c r="D45">
        <v>2021</v>
      </c>
      <c r="E45">
        <v>12674.549999999899</v>
      </c>
      <c r="F45">
        <f t="shared" si="1"/>
        <v>0.41658340180772058</v>
      </c>
      <c r="G45" s="5">
        <v>30425</v>
      </c>
      <c r="H45">
        <f>L$50+(L$51*E45)</f>
        <v>38401.669668978961</v>
      </c>
      <c r="I45">
        <f>ROUND(((H45-G45)/G45)*100,2)</f>
        <v>26.22</v>
      </c>
      <c r="K45" s="1" t="s">
        <v>28</v>
      </c>
      <c r="L45" s="1">
        <v>1</v>
      </c>
      <c r="M45" s="1">
        <v>98173364600.07637</v>
      </c>
      <c r="N45" s="1">
        <v>98173364600.07637</v>
      </c>
      <c r="O45" s="1">
        <v>688.86247453688316</v>
      </c>
      <c r="P45" s="1">
        <v>2.9544944726585575E-27</v>
      </c>
    </row>
    <row r="46" spans="1:16" x14ac:dyDescent="0.25">
      <c r="A46" t="s">
        <v>6</v>
      </c>
      <c r="B46">
        <v>50</v>
      </c>
      <c r="C46" t="s">
        <v>13</v>
      </c>
      <c r="D46">
        <v>2021</v>
      </c>
      <c r="E46">
        <v>17881.16</v>
      </c>
      <c r="F46">
        <f t="shared" si="1"/>
        <v>0.4726589305067273</v>
      </c>
      <c r="G46" s="5">
        <v>37831</v>
      </c>
      <c r="H46">
        <f t="shared" ref="H46:H57" si="2">L$50+(L$51*E46)</f>
        <v>45154.08078884233</v>
      </c>
      <c r="I46">
        <f t="shared" ref="I46:I57" si="3">ROUND(((H46-G46)/G46)*100,2)</f>
        <v>19.36</v>
      </c>
      <c r="K46" s="1" t="s">
        <v>29</v>
      </c>
      <c r="L46" s="1">
        <v>41</v>
      </c>
      <c r="M46" s="1">
        <v>5843122680.342226</v>
      </c>
      <c r="N46" s="1">
        <v>142515187.32542014</v>
      </c>
      <c r="O46" s="1"/>
      <c r="P46" s="1"/>
    </row>
    <row r="47" spans="1:16" ht="15.75" thickBot="1" x14ac:dyDescent="0.3">
      <c r="A47" t="s">
        <v>6</v>
      </c>
      <c r="B47">
        <v>51</v>
      </c>
      <c r="C47" t="s">
        <v>13</v>
      </c>
      <c r="D47">
        <v>2021</v>
      </c>
      <c r="E47">
        <v>26170.629999999899</v>
      </c>
      <c r="F47">
        <f t="shared" si="1"/>
        <v>0.53773793868660924</v>
      </c>
      <c r="G47" s="5">
        <v>48668</v>
      </c>
      <c r="H47">
        <f t="shared" si="2"/>
        <v>55904.628535989126</v>
      </c>
      <c r="I47">
        <f t="shared" si="3"/>
        <v>14.87</v>
      </c>
      <c r="K47" s="2" t="s">
        <v>30</v>
      </c>
      <c r="L47" s="2">
        <v>42</v>
      </c>
      <c r="M47" s="2">
        <v>104016487280.41859</v>
      </c>
      <c r="N47" s="2"/>
      <c r="O47" s="2"/>
      <c r="P47" s="2"/>
    </row>
    <row r="48" spans="1:16" ht="15.75" thickBot="1" x14ac:dyDescent="0.3">
      <c r="A48" t="s">
        <v>6</v>
      </c>
      <c r="B48">
        <v>52</v>
      </c>
      <c r="C48" t="s">
        <v>13</v>
      </c>
      <c r="D48">
        <v>2021</v>
      </c>
      <c r="E48">
        <v>19979.0799999999</v>
      </c>
      <c r="F48">
        <f t="shared" si="1"/>
        <v>0.51757933732286465</v>
      </c>
      <c r="G48" s="5">
        <v>38601</v>
      </c>
      <c r="H48">
        <f t="shared" si="2"/>
        <v>47874.856559753302</v>
      </c>
      <c r="I48">
        <f t="shared" si="3"/>
        <v>24.02</v>
      </c>
    </row>
    <row r="49" spans="1:19" x14ac:dyDescent="0.25">
      <c r="A49" t="s">
        <v>6</v>
      </c>
      <c r="B49">
        <v>1</v>
      </c>
      <c r="C49" t="s">
        <v>12</v>
      </c>
      <c r="D49">
        <v>2022</v>
      </c>
      <c r="E49">
        <v>44298.32</v>
      </c>
      <c r="F49">
        <f t="shared" si="1"/>
        <v>0.65814345991561185</v>
      </c>
      <c r="G49" s="5">
        <v>67308</v>
      </c>
      <c r="H49">
        <f t="shared" si="2"/>
        <v>79414.285593735767</v>
      </c>
      <c r="I49">
        <f t="shared" si="3"/>
        <v>17.989999999999998</v>
      </c>
      <c r="K49" s="3"/>
      <c r="L49" s="3" t="s">
        <v>37</v>
      </c>
      <c r="M49" s="3" t="s">
        <v>25</v>
      </c>
      <c r="N49" s="3" t="s">
        <v>38</v>
      </c>
      <c r="O49" s="3" t="s">
        <v>39</v>
      </c>
      <c r="P49" s="3" t="s">
        <v>40</v>
      </c>
      <c r="Q49" s="3" t="s">
        <v>41</v>
      </c>
      <c r="R49" s="3" t="s">
        <v>42</v>
      </c>
      <c r="S49" s="3" t="s">
        <v>43</v>
      </c>
    </row>
    <row r="50" spans="1:19" x14ac:dyDescent="0.25">
      <c r="A50" t="s">
        <v>6</v>
      </c>
      <c r="B50">
        <v>2</v>
      </c>
      <c r="C50" t="s">
        <v>12</v>
      </c>
      <c r="D50">
        <v>2022</v>
      </c>
      <c r="E50">
        <v>49824.7</v>
      </c>
      <c r="F50">
        <f t="shared" si="1"/>
        <v>0.66315334140790327</v>
      </c>
      <c r="G50" s="5">
        <v>75133</v>
      </c>
      <c r="H50">
        <f t="shared" si="2"/>
        <v>86581.403884637082</v>
      </c>
      <c r="I50">
        <f t="shared" si="3"/>
        <v>15.24</v>
      </c>
      <c r="K50" s="1" t="s">
        <v>31</v>
      </c>
      <c r="L50" s="1">
        <v>21964.14652834391</v>
      </c>
      <c r="M50" s="1">
        <v>2672.0448871369767</v>
      </c>
      <c r="N50" s="1">
        <v>8.2199766306612823</v>
      </c>
      <c r="O50" s="1">
        <v>3.3122640652096156E-10</v>
      </c>
      <c r="P50" s="1">
        <v>16567.842403912382</v>
      </c>
      <c r="Q50" s="1">
        <v>27360.450652775438</v>
      </c>
      <c r="R50" s="1">
        <v>16567.842403912382</v>
      </c>
      <c r="S50" s="1">
        <v>27360.450652775438</v>
      </c>
    </row>
    <row r="51" spans="1:19" ht="15.75" thickBot="1" x14ac:dyDescent="0.3">
      <c r="A51" t="s">
        <v>6</v>
      </c>
      <c r="B51">
        <v>3</v>
      </c>
      <c r="C51" t="s">
        <v>12</v>
      </c>
      <c r="D51">
        <v>2022</v>
      </c>
      <c r="E51">
        <v>74765.129999999903</v>
      </c>
      <c r="F51">
        <f t="shared" si="1"/>
        <v>0.71846025965040317</v>
      </c>
      <c r="G51" s="5">
        <v>104063</v>
      </c>
      <c r="H51">
        <f t="shared" si="2"/>
        <v>118926.44929156598</v>
      </c>
      <c r="I51">
        <f t="shared" si="3"/>
        <v>14.28</v>
      </c>
      <c r="K51" s="2" t="s">
        <v>1</v>
      </c>
      <c r="L51" s="2">
        <v>1.2968920506554618</v>
      </c>
      <c r="M51" s="2">
        <v>4.9412583874300552E-2</v>
      </c>
      <c r="N51" s="2">
        <v>26.246189714640167</v>
      </c>
      <c r="O51" s="2">
        <v>2.9544944726585575E-27</v>
      </c>
      <c r="P51" s="2">
        <v>1.1971013130659409</v>
      </c>
      <c r="Q51" s="2">
        <v>1.3966827882449826</v>
      </c>
      <c r="R51" s="2">
        <v>1.1971013130659409</v>
      </c>
      <c r="S51" s="2">
        <v>1.3966827882449826</v>
      </c>
    </row>
    <row r="52" spans="1:19" x14ac:dyDescent="0.25">
      <c r="A52" t="s">
        <v>6</v>
      </c>
      <c r="B52">
        <v>4</v>
      </c>
      <c r="C52" t="s">
        <v>12</v>
      </c>
      <c r="D52">
        <v>2022</v>
      </c>
      <c r="E52">
        <v>72099.98</v>
      </c>
      <c r="F52">
        <f t="shared" si="1"/>
        <v>0.68080506874150171</v>
      </c>
      <c r="G52" s="5">
        <v>105904</v>
      </c>
      <c r="H52">
        <f t="shared" si="2"/>
        <v>115470.03744276168</v>
      </c>
      <c r="I52">
        <f t="shared" si="3"/>
        <v>9.0299999999999994</v>
      </c>
    </row>
    <row r="53" spans="1:19" x14ac:dyDescent="0.25">
      <c r="A53" t="s">
        <v>6</v>
      </c>
      <c r="B53">
        <v>5</v>
      </c>
      <c r="C53" t="s">
        <v>11</v>
      </c>
      <c r="D53">
        <v>2022</v>
      </c>
      <c r="E53">
        <v>62026.429999999898</v>
      </c>
      <c r="F53">
        <f t="shared" si="1"/>
        <v>0.70951407556536639</v>
      </c>
      <c r="G53" s="5">
        <v>87421</v>
      </c>
      <c r="H53">
        <f t="shared" si="2"/>
        <v>102405.73052588123</v>
      </c>
      <c r="I53">
        <f t="shared" si="3"/>
        <v>17.14</v>
      </c>
    </row>
    <row r="54" spans="1:19" x14ac:dyDescent="0.25">
      <c r="A54" t="s">
        <v>6</v>
      </c>
      <c r="B54">
        <v>6</v>
      </c>
      <c r="C54" t="s">
        <v>11</v>
      </c>
      <c r="D54">
        <v>2022</v>
      </c>
      <c r="E54">
        <v>56555.56</v>
      </c>
      <c r="F54">
        <f t="shared" si="1"/>
        <v>0.63109479439825922</v>
      </c>
      <c r="G54" s="5">
        <v>89615</v>
      </c>
      <c r="H54">
        <f t="shared" si="2"/>
        <v>95310.602712711901</v>
      </c>
      <c r="I54">
        <f t="shared" si="3"/>
        <v>6.36</v>
      </c>
    </row>
    <row r="55" spans="1:19" x14ac:dyDescent="0.25">
      <c r="A55" t="s">
        <v>6</v>
      </c>
      <c r="B55">
        <v>7</v>
      </c>
      <c r="C55" t="s">
        <v>11</v>
      </c>
      <c r="D55">
        <v>2022</v>
      </c>
      <c r="E55">
        <v>60760.769999999902</v>
      </c>
      <c r="F55">
        <f t="shared" si="1"/>
        <v>0.60383373913043381</v>
      </c>
      <c r="G55" s="5">
        <v>100625</v>
      </c>
      <c r="H55">
        <f t="shared" si="2"/>
        <v>100764.30613304864</v>
      </c>
      <c r="I55">
        <f t="shared" si="3"/>
        <v>0.14000000000000001</v>
      </c>
    </row>
    <row r="56" spans="1:19" x14ac:dyDescent="0.25">
      <c r="A56" t="s">
        <v>6</v>
      </c>
      <c r="B56">
        <v>8</v>
      </c>
      <c r="C56" t="s">
        <v>11</v>
      </c>
      <c r="D56">
        <v>2022</v>
      </c>
      <c r="E56">
        <v>67989.2</v>
      </c>
      <c r="F56">
        <f t="shared" si="1"/>
        <v>0.63583499331332005</v>
      </c>
      <c r="G56" s="5">
        <v>106929</v>
      </c>
      <c r="H56">
        <f t="shared" si="2"/>
        <v>110138.79953876822</v>
      </c>
      <c r="I56">
        <f t="shared" si="3"/>
        <v>3</v>
      </c>
    </row>
    <row r="57" spans="1:19" x14ac:dyDescent="0.25">
      <c r="A57" t="s">
        <v>6</v>
      </c>
      <c r="B57">
        <v>9</v>
      </c>
      <c r="C57" t="s">
        <v>11</v>
      </c>
      <c r="D57">
        <v>2022</v>
      </c>
      <c r="E57">
        <v>71069.600000000006</v>
      </c>
      <c r="F57">
        <f t="shared" si="1"/>
        <v>0.6351397726460285</v>
      </c>
      <c r="G57" s="5">
        <v>111896</v>
      </c>
      <c r="H57">
        <f t="shared" si="2"/>
        <v>114133.74581160731</v>
      </c>
      <c r="I57">
        <f t="shared" si="3"/>
        <v>2</v>
      </c>
    </row>
  </sheetData>
  <autoFilter ref="A1:G57" xr:uid="{00000000-0009-0000-0000-000001000000}"/>
  <conditionalFormatting sqref="B2:G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"/>
  <sheetViews>
    <sheetView topLeftCell="A28" workbookViewId="0">
      <selection activeCell="K38" sqref="K38"/>
    </sheetView>
  </sheetViews>
  <sheetFormatPr defaultRowHeight="15" x14ac:dyDescent="0.25"/>
  <cols>
    <col min="4" max="4" width="8.28515625" customWidth="1"/>
    <col min="6" max="6" width="11.5703125" bestFit="1" customWidth="1"/>
    <col min="20" max="20" width="11.5703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19</v>
      </c>
    </row>
    <row r="2" spans="1:7" x14ac:dyDescent="0.25">
      <c r="A2" t="s">
        <v>6</v>
      </c>
      <c r="B2">
        <v>6</v>
      </c>
      <c r="C2" t="s">
        <v>11</v>
      </c>
      <c r="D2">
        <v>2021</v>
      </c>
      <c r="E2">
        <v>14403.719999999899</v>
      </c>
      <c r="F2">
        <v>96892</v>
      </c>
      <c r="G2">
        <f t="shared" ref="G2:G33" si="0">E2/F2</f>
        <v>0.14865747430128287</v>
      </c>
    </row>
    <row r="3" spans="1:7" x14ac:dyDescent="0.25">
      <c r="A3" t="s">
        <v>6</v>
      </c>
      <c r="B3">
        <v>7</v>
      </c>
      <c r="C3" t="s">
        <v>11</v>
      </c>
      <c r="D3">
        <v>2021</v>
      </c>
      <c r="E3">
        <v>20552.5099999999</v>
      </c>
      <c r="F3">
        <v>55246</v>
      </c>
      <c r="G3">
        <f t="shared" si="0"/>
        <v>0.37201806465626291</v>
      </c>
    </row>
    <row r="4" spans="1:7" x14ac:dyDescent="0.25">
      <c r="A4" t="s">
        <v>6</v>
      </c>
      <c r="B4">
        <v>8</v>
      </c>
      <c r="C4" t="s">
        <v>11</v>
      </c>
      <c r="D4">
        <v>2021</v>
      </c>
      <c r="E4">
        <v>10609.81</v>
      </c>
      <c r="F4">
        <v>36361</v>
      </c>
      <c r="G4">
        <f t="shared" si="0"/>
        <v>0.29179092984241356</v>
      </c>
    </row>
    <row r="5" spans="1:7" x14ac:dyDescent="0.25">
      <c r="A5" t="s">
        <v>6</v>
      </c>
      <c r="B5">
        <v>9</v>
      </c>
      <c r="C5" t="s">
        <v>11</v>
      </c>
      <c r="D5">
        <v>2021</v>
      </c>
      <c r="E5">
        <v>8393.66</v>
      </c>
      <c r="F5">
        <v>34598</v>
      </c>
      <c r="G5">
        <f t="shared" si="0"/>
        <v>0.24260535291057286</v>
      </c>
    </row>
    <row r="6" spans="1:7" x14ac:dyDescent="0.25">
      <c r="A6" t="s">
        <v>6</v>
      </c>
      <c r="B6">
        <v>10</v>
      </c>
      <c r="C6" t="s">
        <v>10</v>
      </c>
      <c r="D6">
        <v>2021</v>
      </c>
      <c r="E6">
        <v>9296.11</v>
      </c>
      <c r="F6">
        <v>34697</v>
      </c>
      <c r="G6">
        <f t="shared" si="0"/>
        <v>0.26792258696717297</v>
      </c>
    </row>
    <row r="7" spans="1:7" x14ac:dyDescent="0.25">
      <c r="A7" t="s">
        <v>6</v>
      </c>
      <c r="B7">
        <v>11</v>
      </c>
      <c r="C7" t="s">
        <v>10</v>
      </c>
      <c r="D7">
        <v>2021</v>
      </c>
      <c r="E7">
        <v>9257.7800000000007</v>
      </c>
      <c r="F7">
        <v>35459</v>
      </c>
      <c r="G7">
        <f t="shared" si="0"/>
        <v>0.26108406892467356</v>
      </c>
    </row>
    <row r="8" spans="1:7" x14ac:dyDescent="0.25">
      <c r="A8" t="s">
        <v>6</v>
      </c>
      <c r="B8">
        <v>12</v>
      </c>
      <c r="C8" t="s">
        <v>10</v>
      </c>
      <c r="D8">
        <v>2021</v>
      </c>
      <c r="E8">
        <v>9170.91</v>
      </c>
      <c r="F8">
        <v>34809</v>
      </c>
      <c r="G8">
        <f t="shared" si="0"/>
        <v>0.26346375937257605</v>
      </c>
    </row>
    <row r="9" spans="1:7" x14ac:dyDescent="0.25">
      <c r="A9" t="s">
        <v>6</v>
      </c>
      <c r="B9">
        <v>13</v>
      </c>
      <c r="C9" t="s">
        <v>10</v>
      </c>
      <c r="D9">
        <v>2021</v>
      </c>
      <c r="E9">
        <v>9118.73</v>
      </c>
      <c r="F9">
        <v>34023</v>
      </c>
      <c r="G9">
        <f t="shared" si="0"/>
        <v>0.26801663580519058</v>
      </c>
    </row>
    <row r="10" spans="1:7" x14ac:dyDescent="0.25">
      <c r="A10" t="s">
        <v>6</v>
      </c>
      <c r="B10">
        <v>14</v>
      </c>
      <c r="C10" t="s">
        <v>9</v>
      </c>
      <c r="D10">
        <v>2021</v>
      </c>
      <c r="E10">
        <v>9506.5499999999993</v>
      </c>
      <c r="F10">
        <v>33619</v>
      </c>
      <c r="G10">
        <f t="shared" si="0"/>
        <v>0.2827731342395669</v>
      </c>
    </row>
    <row r="11" spans="1:7" x14ac:dyDescent="0.25">
      <c r="A11" t="s">
        <v>6</v>
      </c>
      <c r="B11">
        <v>15</v>
      </c>
      <c r="C11" t="s">
        <v>9</v>
      </c>
      <c r="D11">
        <v>2021</v>
      </c>
      <c r="E11">
        <v>10363.469999999999</v>
      </c>
      <c r="F11">
        <v>31709</v>
      </c>
      <c r="G11">
        <f t="shared" si="0"/>
        <v>0.32683055283988771</v>
      </c>
    </row>
    <row r="12" spans="1:7" x14ac:dyDescent="0.25">
      <c r="A12" t="s">
        <v>6</v>
      </c>
      <c r="B12">
        <v>16</v>
      </c>
      <c r="C12" t="s">
        <v>9</v>
      </c>
      <c r="D12">
        <v>2021</v>
      </c>
      <c r="E12">
        <v>12139.3499999999</v>
      </c>
      <c r="F12">
        <v>30233</v>
      </c>
      <c r="G12">
        <f t="shared" si="0"/>
        <v>0.40152647768993815</v>
      </c>
    </row>
    <row r="13" spans="1:7" x14ac:dyDescent="0.25">
      <c r="A13" t="s">
        <v>6</v>
      </c>
      <c r="B13">
        <v>17</v>
      </c>
      <c r="C13" t="s">
        <v>9</v>
      </c>
      <c r="D13">
        <v>2021</v>
      </c>
      <c r="E13">
        <v>9102.01</v>
      </c>
      <c r="F13">
        <v>22659</v>
      </c>
      <c r="G13">
        <f t="shared" si="0"/>
        <v>0.40169513217705988</v>
      </c>
    </row>
    <row r="14" spans="1:7" x14ac:dyDescent="0.25">
      <c r="A14" t="s">
        <v>6</v>
      </c>
      <c r="B14">
        <v>18</v>
      </c>
      <c r="C14" t="s">
        <v>8</v>
      </c>
      <c r="D14">
        <v>2021</v>
      </c>
      <c r="E14">
        <v>6171.8699999999899</v>
      </c>
      <c r="F14">
        <v>15586</v>
      </c>
      <c r="G14">
        <f t="shared" si="0"/>
        <v>0.39598806621326765</v>
      </c>
    </row>
    <row r="15" spans="1:7" x14ac:dyDescent="0.25">
      <c r="A15" t="s">
        <v>6</v>
      </c>
      <c r="B15">
        <v>19</v>
      </c>
      <c r="C15" t="s">
        <v>8</v>
      </c>
      <c r="D15">
        <v>2021</v>
      </c>
      <c r="E15">
        <v>6056.41</v>
      </c>
      <c r="F15">
        <v>14648</v>
      </c>
      <c r="G15">
        <f t="shared" si="0"/>
        <v>0.41346327143637357</v>
      </c>
    </row>
    <row r="16" spans="1:7" x14ac:dyDescent="0.25">
      <c r="A16" t="s">
        <v>6</v>
      </c>
      <c r="B16">
        <v>20</v>
      </c>
      <c r="C16" t="s">
        <v>8</v>
      </c>
      <c r="D16">
        <v>2021</v>
      </c>
      <c r="E16">
        <v>5854.5699999999897</v>
      </c>
      <c r="F16">
        <v>14032</v>
      </c>
      <c r="G16">
        <f t="shared" si="0"/>
        <v>0.41722990307867658</v>
      </c>
    </row>
    <row r="17" spans="1:7" x14ac:dyDescent="0.25">
      <c r="A17" t="s">
        <v>6</v>
      </c>
      <c r="B17">
        <v>21</v>
      </c>
      <c r="C17" t="s">
        <v>8</v>
      </c>
      <c r="D17">
        <v>2021</v>
      </c>
      <c r="E17">
        <v>7791.7799999999897</v>
      </c>
      <c r="F17">
        <v>18178</v>
      </c>
      <c r="G17">
        <f t="shared" si="0"/>
        <v>0.42863791396193146</v>
      </c>
    </row>
    <row r="18" spans="1:7" x14ac:dyDescent="0.25">
      <c r="A18" t="s">
        <v>6</v>
      </c>
      <c r="B18">
        <v>22</v>
      </c>
      <c r="C18" t="s">
        <v>8</v>
      </c>
      <c r="D18">
        <v>2021</v>
      </c>
      <c r="E18">
        <v>29368.74</v>
      </c>
      <c r="F18">
        <v>55994</v>
      </c>
      <c r="G18">
        <f t="shared" si="0"/>
        <v>0.52449798192663499</v>
      </c>
    </row>
    <row r="19" spans="1:7" x14ac:dyDescent="0.25">
      <c r="A19" t="s">
        <v>6</v>
      </c>
      <c r="B19">
        <v>23</v>
      </c>
      <c r="C19" t="s">
        <v>7</v>
      </c>
      <c r="D19">
        <v>2021</v>
      </c>
      <c r="E19">
        <v>32047.94</v>
      </c>
      <c r="F19">
        <v>66289</v>
      </c>
      <c r="G19">
        <f t="shared" si="0"/>
        <v>0.4834578889408499</v>
      </c>
    </row>
    <row r="20" spans="1:7" x14ac:dyDescent="0.25">
      <c r="A20" t="s">
        <v>6</v>
      </c>
      <c r="B20">
        <v>24</v>
      </c>
      <c r="C20" t="s">
        <v>7</v>
      </c>
      <c r="D20">
        <v>2021</v>
      </c>
      <c r="E20">
        <v>23907.39</v>
      </c>
      <c r="F20">
        <v>54243</v>
      </c>
      <c r="G20">
        <f t="shared" si="0"/>
        <v>0.44074608705270724</v>
      </c>
    </row>
    <row r="21" spans="1:7" x14ac:dyDescent="0.25">
      <c r="A21" t="s">
        <v>6</v>
      </c>
      <c r="B21">
        <v>25</v>
      </c>
      <c r="C21" t="s">
        <v>7</v>
      </c>
      <c r="D21">
        <v>2021</v>
      </c>
      <c r="E21">
        <v>37618.339999999902</v>
      </c>
      <c r="F21">
        <v>74919</v>
      </c>
      <c r="G21">
        <f t="shared" si="0"/>
        <v>0.50212015643561581</v>
      </c>
    </row>
    <row r="22" spans="1:7" x14ac:dyDescent="0.25">
      <c r="A22" t="s">
        <v>6</v>
      </c>
      <c r="B22">
        <v>26</v>
      </c>
      <c r="C22" t="s">
        <v>7</v>
      </c>
      <c r="D22">
        <v>2021</v>
      </c>
      <c r="E22">
        <v>59887.94</v>
      </c>
      <c r="F22">
        <v>113487</v>
      </c>
      <c r="G22">
        <f t="shared" si="0"/>
        <v>0.52770749072581002</v>
      </c>
    </row>
    <row r="23" spans="1:7" x14ac:dyDescent="0.25">
      <c r="A23" t="s">
        <v>6</v>
      </c>
      <c r="B23">
        <v>27</v>
      </c>
      <c r="C23" t="s">
        <v>18</v>
      </c>
      <c r="D23">
        <v>2021</v>
      </c>
      <c r="E23">
        <v>38795.919999999896</v>
      </c>
      <c r="F23">
        <v>70809</v>
      </c>
      <c r="G23">
        <f t="shared" si="0"/>
        <v>0.54789532404072783</v>
      </c>
    </row>
    <row r="24" spans="1:7" x14ac:dyDescent="0.25">
      <c r="A24" t="s">
        <v>6</v>
      </c>
      <c r="B24">
        <v>28</v>
      </c>
      <c r="C24" t="s">
        <v>18</v>
      </c>
      <c r="D24">
        <v>2021</v>
      </c>
      <c r="E24">
        <v>40523.199999999997</v>
      </c>
      <c r="F24">
        <v>69610</v>
      </c>
      <c r="G24">
        <f t="shared" si="0"/>
        <v>0.58214624335583964</v>
      </c>
    </row>
    <row r="25" spans="1:7" x14ac:dyDescent="0.25">
      <c r="A25" t="s">
        <v>6</v>
      </c>
      <c r="B25">
        <v>29</v>
      </c>
      <c r="C25" t="s">
        <v>18</v>
      </c>
      <c r="D25">
        <v>2021</v>
      </c>
      <c r="E25">
        <v>70638.519999999902</v>
      </c>
      <c r="F25">
        <v>123559</v>
      </c>
      <c r="G25">
        <f t="shared" si="0"/>
        <v>0.57169870264408018</v>
      </c>
    </row>
    <row r="26" spans="1:7" x14ac:dyDescent="0.25">
      <c r="A26" t="s">
        <v>6</v>
      </c>
      <c r="B26">
        <v>30</v>
      </c>
      <c r="C26" t="s">
        <v>18</v>
      </c>
      <c r="D26">
        <v>2021</v>
      </c>
      <c r="E26">
        <v>68850.399999999994</v>
      </c>
      <c r="F26" s="13">
        <v>114170</v>
      </c>
      <c r="G26">
        <f t="shared" si="0"/>
        <v>0.60305158973460626</v>
      </c>
    </row>
    <row r="27" spans="1:7" x14ac:dyDescent="0.25">
      <c r="A27" t="s">
        <v>6</v>
      </c>
      <c r="B27">
        <v>31</v>
      </c>
      <c r="C27" t="s">
        <v>17</v>
      </c>
      <c r="D27">
        <v>2021</v>
      </c>
      <c r="E27">
        <v>62151.199999999997</v>
      </c>
      <c r="F27" s="13">
        <v>105086</v>
      </c>
      <c r="G27">
        <f t="shared" si="0"/>
        <v>0.59143177968521021</v>
      </c>
    </row>
    <row r="28" spans="1:7" x14ac:dyDescent="0.25">
      <c r="A28" t="s">
        <v>6</v>
      </c>
      <c r="B28">
        <v>32</v>
      </c>
      <c r="C28" t="s">
        <v>17</v>
      </c>
      <c r="D28">
        <v>2021</v>
      </c>
      <c r="E28">
        <v>73131.479999999894</v>
      </c>
      <c r="F28" s="13">
        <v>122338</v>
      </c>
      <c r="G28">
        <f t="shared" si="0"/>
        <v>0.59778220994294406</v>
      </c>
    </row>
    <row r="29" spans="1:7" x14ac:dyDescent="0.25">
      <c r="A29" t="s">
        <v>6</v>
      </c>
      <c r="B29">
        <v>33</v>
      </c>
      <c r="C29" t="s">
        <v>17</v>
      </c>
      <c r="D29">
        <v>2021</v>
      </c>
      <c r="E29">
        <v>49857.039999999899</v>
      </c>
      <c r="F29" s="13">
        <v>95142</v>
      </c>
      <c r="G29">
        <f t="shared" si="0"/>
        <v>0.52402766391288702</v>
      </c>
    </row>
    <row r="30" spans="1:7" x14ac:dyDescent="0.25">
      <c r="A30" t="s">
        <v>6</v>
      </c>
      <c r="B30">
        <v>34</v>
      </c>
      <c r="C30" t="s">
        <v>17</v>
      </c>
      <c r="D30">
        <v>2021</v>
      </c>
      <c r="E30">
        <v>49698.74</v>
      </c>
      <c r="F30" s="13">
        <v>97737</v>
      </c>
      <c r="G30">
        <f t="shared" si="0"/>
        <v>0.50849463355740399</v>
      </c>
    </row>
    <row r="31" spans="1:7" x14ac:dyDescent="0.25">
      <c r="A31" t="s">
        <v>6</v>
      </c>
      <c r="B31">
        <v>35</v>
      </c>
      <c r="C31" t="s">
        <v>17</v>
      </c>
      <c r="D31">
        <v>2021</v>
      </c>
      <c r="E31">
        <v>51725.289999999899</v>
      </c>
      <c r="F31" s="13">
        <v>89175</v>
      </c>
      <c r="G31">
        <f t="shared" si="0"/>
        <v>0.58004250070086794</v>
      </c>
    </row>
    <row r="32" spans="1:7" x14ac:dyDescent="0.25">
      <c r="A32" t="s">
        <v>6</v>
      </c>
      <c r="B32">
        <v>36</v>
      </c>
      <c r="C32" t="s">
        <v>16</v>
      </c>
      <c r="D32">
        <v>2021</v>
      </c>
      <c r="E32">
        <v>75198.55</v>
      </c>
      <c r="F32" s="13">
        <v>113775</v>
      </c>
      <c r="G32">
        <f t="shared" si="0"/>
        <v>0.66094089211162388</v>
      </c>
    </row>
    <row r="33" spans="1:18" x14ac:dyDescent="0.25">
      <c r="A33" t="s">
        <v>6</v>
      </c>
      <c r="B33">
        <v>37</v>
      </c>
      <c r="C33" t="s">
        <v>16</v>
      </c>
      <c r="D33">
        <v>2021</v>
      </c>
      <c r="E33">
        <v>92626.41</v>
      </c>
      <c r="F33" s="13">
        <v>144513</v>
      </c>
      <c r="G33">
        <f t="shared" si="0"/>
        <v>0.640955554171597</v>
      </c>
    </row>
    <row r="34" spans="1:18" x14ac:dyDescent="0.25">
      <c r="A34" t="s">
        <v>6</v>
      </c>
      <c r="B34">
        <v>38</v>
      </c>
      <c r="C34" t="s">
        <v>16</v>
      </c>
      <c r="D34">
        <v>2021</v>
      </c>
      <c r="E34">
        <v>110986.36</v>
      </c>
      <c r="F34" s="13">
        <v>148482</v>
      </c>
      <c r="G34">
        <f t="shared" ref="G34:G65" si="1">E34/F34</f>
        <v>0.74747349847119515</v>
      </c>
    </row>
    <row r="35" spans="1:18" x14ac:dyDescent="0.25">
      <c r="A35" t="s">
        <v>6</v>
      </c>
      <c r="B35">
        <v>39</v>
      </c>
      <c r="C35" t="s">
        <v>16</v>
      </c>
      <c r="D35">
        <v>2021</v>
      </c>
      <c r="E35">
        <v>146833.37</v>
      </c>
      <c r="F35" s="13">
        <v>210242</v>
      </c>
      <c r="G35">
        <f t="shared" si="1"/>
        <v>0.698401698994492</v>
      </c>
    </row>
    <row r="36" spans="1:18" x14ac:dyDescent="0.25">
      <c r="A36" t="s">
        <v>6</v>
      </c>
      <c r="B36">
        <v>40</v>
      </c>
      <c r="C36" t="s">
        <v>15</v>
      </c>
      <c r="D36">
        <v>2021</v>
      </c>
      <c r="E36">
        <v>143711.96999999901</v>
      </c>
      <c r="F36" s="13">
        <v>198554</v>
      </c>
      <c r="G36">
        <f t="shared" si="1"/>
        <v>0.72379287246793822</v>
      </c>
    </row>
    <row r="37" spans="1:18" x14ac:dyDescent="0.25">
      <c r="A37" t="s">
        <v>6</v>
      </c>
      <c r="B37">
        <v>41</v>
      </c>
      <c r="C37" t="s">
        <v>15</v>
      </c>
      <c r="D37">
        <v>2021</v>
      </c>
      <c r="E37">
        <v>115534.68</v>
      </c>
      <c r="F37" s="13">
        <v>175275</v>
      </c>
      <c r="G37">
        <f t="shared" si="1"/>
        <v>0.65916234488660674</v>
      </c>
    </row>
    <row r="38" spans="1:18" x14ac:dyDescent="0.25">
      <c r="A38" t="s">
        <v>6</v>
      </c>
      <c r="B38">
        <v>42</v>
      </c>
      <c r="C38" t="s">
        <v>15</v>
      </c>
      <c r="D38">
        <v>2021</v>
      </c>
      <c r="E38">
        <v>31385.87</v>
      </c>
      <c r="F38" s="13">
        <v>78076</v>
      </c>
      <c r="G38">
        <f t="shared" si="1"/>
        <v>0.40199126492135867</v>
      </c>
    </row>
    <row r="39" spans="1:18" x14ac:dyDescent="0.25">
      <c r="A39" t="s">
        <v>6</v>
      </c>
      <c r="B39">
        <v>43</v>
      </c>
      <c r="C39" t="s">
        <v>15</v>
      </c>
      <c r="D39">
        <v>2021</v>
      </c>
      <c r="E39">
        <v>22350.959999999999</v>
      </c>
      <c r="F39" s="13">
        <v>54887</v>
      </c>
      <c r="G39">
        <f t="shared" si="1"/>
        <v>0.40721773826224789</v>
      </c>
    </row>
    <row r="40" spans="1:18" x14ac:dyDescent="0.25">
      <c r="A40" t="s">
        <v>6</v>
      </c>
      <c r="B40">
        <v>44</v>
      </c>
      <c r="C40" t="s">
        <v>14</v>
      </c>
      <c r="D40">
        <v>2021</v>
      </c>
      <c r="E40">
        <v>25433.87</v>
      </c>
      <c r="F40" s="13">
        <v>56833</v>
      </c>
      <c r="G40">
        <f t="shared" si="1"/>
        <v>0.44751939894075621</v>
      </c>
    </row>
    <row r="41" spans="1:18" x14ac:dyDescent="0.25">
      <c r="A41" t="s">
        <v>6</v>
      </c>
      <c r="B41">
        <v>45</v>
      </c>
      <c r="C41" t="s">
        <v>14</v>
      </c>
      <c r="D41">
        <v>2021</v>
      </c>
      <c r="E41">
        <v>37608.069999999898</v>
      </c>
      <c r="F41" s="13">
        <v>62663</v>
      </c>
      <c r="G41">
        <f t="shared" si="1"/>
        <v>0.60016389256818059</v>
      </c>
    </row>
    <row r="42" spans="1:18" x14ac:dyDescent="0.25">
      <c r="A42" t="s">
        <v>6</v>
      </c>
      <c r="B42">
        <v>46</v>
      </c>
      <c r="C42" t="s">
        <v>14</v>
      </c>
      <c r="D42">
        <v>2021</v>
      </c>
      <c r="E42">
        <v>28353.539999999899</v>
      </c>
      <c r="F42" s="13">
        <v>50289</v>
      </c>
      <c r="G42">
        <f t="shared" si="1"/>
        <v>0.56381196683171064</v>
      </c>
    </row>
    <row r="43" spans="1:18" x14ac:dyDescent="0.25">
      <c r="A43" t="s">
        <v>6</v>
      </c>
      <c r="B43">
        <v>47</v>
      </c>
      <c r="C43" t="s">
        <v>14</v>
      </c>
      <c r="D43">
        <v>2021</v>
      </c>
      <c r="E43">
        <v>14850.74</v>
      </c>
      <c r="F43" s="13">
        <v>34335</v>
      </c>
      <c r="G43">
        <f t="shared" si="1"/>
        <v>0.43252482889180138</v>
      </c>
    </row>
    <row r="44" spans="1:18" x14ac:dyDescent="0.25">
      <c r="A44" t="s">
        <v>6</v>
      </c>
      <c r="B44">
        <v>48</v>
      </c>
      <c r="C44" t="s">
        <v>14</v>
      </c>
      <c r="D44">
        <v>2021</v>
      </c>
      <c r="E44">
        <v>11198.56</v>
      </c>
      <c r="F44" s="13">
        <v>28621</v>
      </c>
      <c r="G44">
        <f t="shared" si="1"/>
        <v>0.39127074525697914</v>
      </c>
    </row>
    <row r="45" spans="1:18" x14ac:dyDescent="0.25">
      <c r="A45" t="s">
        <v>6</v>
      </c>
      <c r="B45">
        <v>49</v>
      </c>
      <c r="C45" t="s">
        <v>13</v>
      </c>
      <c r="D45">
        <v>2021</v>
      </c>
      <c r="E45">
        <v>12674.549999999899</v>
      </c>
      <c r="F45" s="14">
        <v>30425</v>
      </c>
      <c r="G45">
        <f t="shared" si="1"/>
        <v>0.41658340180772058</v>
      </c>
    </row>
    <row r="46" spans="1:18" x14ac:dyDescent="0.25">
      <c r="A46" t="s">
        <v>6</v>
      </c>
      <c r="B46">
        <v>50</v>
      </c>
      <c r="C46" t="s">
        <v>13</v>
      </c>
      <c r="D46">
        <v>2021</v>
      </c>
      <c r="E46">
        <v>17881.16</v>
      </c>
      <c r="F46" s="14">
        <v>37831</v>
      </c>
      <c r="G46">
        <f t="shared" si="1"/>
        <v>0.4726589305067273</v>
      </c>
    </row>
    <row r="47" spans="1:18" x14ac:dyDescent="0.25">
      <c r="A47" t="s">
        <v>6</v>
      </c>
      <c r="B47">
        <v>51</v>
      </c>
      <c r="C47" t="s">
        <v>13</v>
      </c>
      <c r="D47">
        <v>2021</v>
      </c>
      <c r="E47">
        <v>26170.629999999899</v>
      </c>
      <c r="F47" s="14">
        <v>48668</v>
      </c>
      <c r="G47">
        <f t="shared" si="1"/>
        <v>0.53773793868660924</v>
      </c>
    </row>
    <row r="48" spans="1:18" x14ac:dyDescent="0.25">
      <c r="A48" t="s">
        <v>6</v>
      </c>
      <c r="B48">
        <v>52</v>
      </c>
      <c r="C48" t="s">
        <v>13</v>
      </c>
      <c r="D48">
        <v>2021</v>
      </c>
      <c r="E48">
        <v>19979.0799999999</v>
      </c>
      <c r="F48" s="14">
        <v>38601</v>
      </c>
      <c r="G48">
        <f t="shared" si="1"/>
        <v>0.51757933732286465</v>
      </c>
      <c r="I48" t="s">
        <v>50</v>
      </c>
      <c r="K48" t="s">
        <v>51</v>
      </c>
      <c r="N48" s="8" t="s">
        <v>52</v>
      </c>
      <c r="O48" s="8"/>
      <c r="P48" s="8"/>
      <c r="Q48" s="8" t="s">
        <v>53</v>
      </c>
      <c r="R48" s="8"/>
    </row>
    <row r="49" spans="1:22" s="7" customFormat="1" x14ac:dyDescent="0.25">
      <c r="A49" s="7" t="s">
        <v>6</v>
      </c>
      <c r="B49" s="7">
        <v>1</v>
      </c>
      <c r="C49" s="7" t="s">
        <v>12</v>
      </c>
      <c r="D49" s="7">
        <v>2022</v>
      </c>
      <c r="E49" s="7">
        <v>44298.32</v>
      </c>
      <c r="F49" s="12">
        <v>67308</v>
      </c>
      <c r="G49" s="7">
        <f t="shared" si="1"/>
        <v>0.65814345991561185</v>
      </c>
      <c r="H49" s="7">
        <v>114661</v>
      </c>
      <c r="I49" s="7">
        <f t="shared" ref="I49:I57" si="2">ROUND(100*((H49-F49)/F49),2)</f>
        <v>70.349999999999994</v>
      </c>
      <c r="K49" s="7">
        <f>ROUND((H49/SUM(H$49:H$52))*100,2)</f>
        <v>29.27</v>
      </c>
      <c r="N49" s="9">
        <f>ROUND((F49/SUM(F$49:F$52))*100,2)</f>
        <v>19.100000000000001</v>
      </c>
      <c r="O49" s="9"/>
      <c r="P49" s="9"/>
      <c r="Q49" s="9">
        <f>ROUND((E49/SUM(E$49:E$52))*100,2)</f>
        <v>18.38</v>
      </c>
      <c r="R49" s="9"/>
      <c r="T49" s="12">
        <f>(K49/100)*$H$61</f>
        <v>164973.03750000001</v>
      </c>
      <c r="U49" s="16"/>
    </row>
    <row r="50" spans="1:22" s="7" customFormat="1" x14ac:dyDescent="0.25">
      <c r="A50" s="7" t="s">
        <v>6</v>
      </c>
      <c r="B50" s="7">
        <v>2</v>
      </c>
      <c r="C50" s="7" t="s">
        <v>12</v>
      </c>
      <c r="D50" s="7">
        <v>2022</v>
      </c>
      <c r="E50" s="7">
        <v>49824.7</v>
      </c>
      <c r="F50" s="12">
        <v>75133</v>
      </c>
      <c r="G50" s="7">
        <f t="shared" si="1"/>
        <v>0.66315334140790327</v>
      </c>
      <c r="H50" s="7">
        <v>109790</v>
      </c>
      <c r="I50" s="7">
        <f t="shared" si="2"/>
        <v>46.13</v>
      </c>
      <c r="K50" s="7">
        <f>ROUND((H50/SUM(H$49:H$52))*100,2)</f>
        <v>28.03</v>
      </c>
      <c r="N50" s="9">
        <f>ROUND((F50/SUM(F$49:F$52))*100,2)</f>
        <v>21.32</v>
      </c>
      <c r="O50" s="9"/>
      <c r="P50" s="9"/>
      <c r="Q50" s="9">
        <f>ROUND((E50/SUM(E$49:E$52))*100,2)</f>
        <v>20.68</v>
      </c>
      <c r="R50" s="9"/>
      <c r="T50" s="12">
        <f>(K50/100)*$H$61</f>
        <v>157984.08749999999</v>
      </c>
      <c r="U50" s="16"/>
      <c r="V50" s="7">
        <f>ROUND(100*((T50-F50)/F50),2)</f>
        <v>110.27</v>
      </c>
    </row>
    <row r="51" spans="1:22" s="7" customFormat="1" x14ac:dyDescent="0.25">
      <c r="A51" s="7" t="s">
        <v>6</v>
      </c>
      <c r="B51" s="7">
        <v>3</v>
      </c>
      <c r="C51" s="7" t="s">
        <v>12</v>
      </c>
      <c r="D51" s="7">
        <v>2022</v>
      </c>
      <c r="E51" s="7">
        <v>74765.129999999903</v>
      </c>
      <c r="F51" s="12">
        <v>104063</v>
      </c>
      <c r="G51" s="7">
        <f t="shared" si="1"/>
        <v>0.71846025965040317</v>
      </c>
      <c r="H51" s="7">
        <v>95170</v>
      </c>
      <c r="I51" s="7">
        <f t="shared" si="2"/>
        <v>-8.5500000000000007</v>
      </c>
      <c r="K51" s="7">
        <f>ROUND((H51/SUM(H$49:H$52))*100,2)</f>
        <v>24.3</v>
      </c>
      <c r="N51" s="9">
        <f>ROUND((F51/SUM(F$49:F$52))*100,2)</f>
        <v>29.53</v>
      </c>
      <c r="O51" s="9"/>
      <c r="P51" s="9"/>
      <c r="Q51" s="9">
        <f>ROUND((E51/SUM(E$49:E$52))*100,2)</f>
        <v>31.02</v>
      </c>
      <c r="R51" s="9"/>
      <c r="T51" s="12">
        <f>(K51/100)*$H$61</f>
        <v>136960.875</v>
      </c>
      <c r="U51" s="16"/>
      <c r="V51" s="7">
        <f>ROUND(100*((T51-F51)/F51),2)</f>
        <v>31.61</v>
      </c>
    </row>
    <row r="52" spans="1:22" s="7" customFormat="1" x14ac:dyDescent="0.25">
      <c r="A52" s="7" t="s">
        <v>6</v>
      </c>
      <c r="B52" s="7">
        <v>4</v>
      </c>
      <c r="C52" s="7" t="s">
        <v>12</v>
      </c>
      <c r="D52" s="7">
        <v>2022</v>
      </c>
      <c r="E52" s="7">
        <v>72099.98</v>
      </c>
      <c r="F52" s="12">
        <v>105904</v>
      </c>
      <c r="G52" s="7">
        <f t="shared" si="1"/>
        <v>0.68080506874150171</v>
      </c>
      <c r="H52" s="7">
        <v>72052</v>
      </c>
      <c r="I52" s="7">
        <f t="shared" si="2"/>
        <v>-31.96</v>
      </c>
      <c r="K52" s="7">
        <f>ROUND((H52/SUM(H$49:H$52))*100,2)</f>
        <v>18.399999999999999</v>
      </c>
      <c r="N52" s="9">
        <f>ROUND((F52/SUM(F$49:F$52))*100,2)</f>
        <v>30.05</v>
      </c>
      <c r="O52" s="9"/>
      <c r="P52" s="9"/>
      <c r="Q52" s="9">
        <f>ROUND((E52/SUM(E$49:E$52))*100,2)</f>
        <v>29.92</v>
      </c>
      <c r="R52" s="9"/>
      <c r="T52" s="12">
        <f>(K52/100)*$H$61</f>
        <v>103707</v>
      </c>
      <c r="U52" s="16"/>
      <c r="V52" s="7">
        <f>ROUND(100*((T52-F52)/F52),2)</f>
        <v>-2.0699999999999998</v>
      </c>
    </row>
    <row r="53" spans="1:22" s="6" customFormat="1" x14ac:dyDescent="0.25">
      <c r="A53" s="6" t="s">
        <v>6</v>
      </c>
      <c r="B53" s="6">
        <v>5</v>
      </c>
      <c r="C53" s="6" t="s">
        <v>11</v>
      </c>
      <c r="D53" s="6">
        <v>2022</v>
      </c>
      <c r="E53" s="6">
        <v>62026.429999999898</v>
      </c>
      <c r="F53" s="15">
        <v>87421</v>
      </c>
      <c r="G53" s="6">
        <f t="shared" si="1"/>
        <v>0.70951407556536639</v>
      </c>
      <c r="H53" s="6">
        <v>75520</v>
      </c>
      <c r="I53" s="6">
        <f t="shared" si="2"/>
        <v>-13.61</v>
      </c>
      <c r="K53" s="6">
        <f>ROUND((H53/SUM(H$53:H$57))*100,2)</f>
        <v>25.29</v>
      </c>
      <c r="N53" s="10">
        <f>ROUND((F53/SUM(F$53:F$57))*100,2)</f>
        <v>17.61</v>
      </c>
      <c r="O53" s="10"/>
      <c r="P53" s="10"/>
      <c r="Q53" s="10">
        <f>ROUND((E53/SUM(E$53:E$57))*100,2)</f>
        <v>19.48</v>
      </c>
      <c r="R53" s="10"/>
      <c r="T53" s="7"/>
    </row>
    <row r="54" spans="1:22" s="6" customFormat="1" x14ac:dyDescent="0.25">
      <c r="A54" s="6" t="s">
        <v>6</v>
      </c>
      <c r="B54" s="6">
        <v>6</v>
      </c>
      <c r="C54" s="6" t="s">
        <v>11</v>
      </c>
      <c r="D54" s="6">
        <v>2022</v>
      </c>
      <c r="E54" s="6">
        <v>56555.56</v>
      </c>
      <c r="F54" s="15">
        <v>89615</v>
      </c>
      <c r="G54" s="6">
        <f t="shared" si="1"/>
        <v>0.63109479439825922</v>
      </c>
      <c r="H54" s="6">
        <v>96892</v>
      </c>
      <c r="I54" s="6">
        <f t="shared" si="2"/>
        <v>8.1199999999999992</v>
      </c>
      <c r="K54" s="6">
        <f>ROUND((H54/SUM(H$53:H$57))*100,2)</f>
        <v>32.450000000000003</v>
      </c>
      <c r="N54" s="10">
        <f>ROUND((F54/SUM(F$53:F$57))*100,2)</f>
        <v>18.05</v>
      </c>
      <c r="O54" s="10"/>
      <c r="P54" s="10"/>
      <c r="Q54" s="10">
        <f>ROUND((E54/SUM(E$53:E$57))*100,2)</f>
        <v>17.760000000000002</v>
      </c>
      <c r="R54" s="10"/>
      <c r="T54" s="7"/>
    </row>
    <row r="55" spans="1:22" s="6" customFormat="1" x14ac:dyDescent="0.25">
      <c r="A55" s="6" t="s">
        <v>6</v>
      </c>
      <c r="B55" s="6">
        <v>7</v>
      </c>
      <c r="C55" s="6" t="s">
        <v>11</v>
      </c>
      <c r="D55" s="6">
        <v>2022</v>
      </c>
      <c r="E55" s="6">
        <v>60760.769999999902</v>
      </c>
      <c r="F55" s="15">
        <v>100625</v>
      </c>
      <c r="G55" s="6">
        <f t="shared" si="1"/>
        <v>0.60383373913043381</v>
      </c>
      <c r="H55" s="6">
        <v>55246</v>
      </c>
      <c r="I55" s="6">
        <f t="shared" si="2"/>
        <v>-45.1</v>
      </c>
      <c r="K55" s="6">
        <f>ROUND((H55/SUM(H$53:H$57))*100,2)</f>
        <v>18.5</v>
      </c>
      <c r="N55" s="10">
        <f>ROUND((F55/SUM(F$53:F$57))*100,2)</f>
        <v>20.27</v>
      </c>
      <c r="O55" s="10"/>
      <c r="P55" s="10"/>
      <c r="Q55" s="10">
        <f>ROUND((E55/SUM(E$53:E$57))*100,2)</f>
        <v>19.079999999999998</v>
      </c>
      <c r="R55" s="10"/>
      <c r="T55" s="7"/>
    </row>
    <row r="56" spans="1:22" s="6" customFormat="1" x14ac:dyDescent="0.25">
      <c r="A56" s="6" t="s">
        <v>6</v>
      </c>
      <c r="B56" s="6">
        <v>8</v>
      </c>
      <c r="C56" s="6" t="s">
        <v>11</v>
      </c>
      <c r="D56" s="6">
        <v>2022</v>
      </c>
      <c r="E56" s="6">
        <v>67989.2</v>
      </c>
      <c r="F56" s="15">
        <v>106929</v>
      </c>
      <c r="G56" s="6">
        <f t="shared" si="1"/>
        <v>0.63583499331332005</v>
      </c>
      <c r="H56" s="6">
        <v>36361</v>
      </c>
      <c r="I56" s="6">
        <f t="shared" si="2"/>
        <v>-66</v>
      </c>
      <c r="K56" s="6">
        <f>ROUND((H56/SUM(H$53:H$57))*100,2)</f>
        <v>12.18</v>
      </c>
      <c r="N56" s="10">
        <f>ROUND((F56/SUM(F$53:F$57))*100,2)</f>
        <v>21.54</v>
      </c>
      <c r="O56" s="10"/>
      <c r="P56" s="10"/>
      <c r="Q56" s="10">
        <f>ROUND((E56/SUM(E$53:E$57))*100,2)</f>
        <v>21.35</v>
      </c>
      <c r="R56" s="10"/>
      <c r="T56" s="7"/>
    </row>
    <row r="57" spans="1:22" s="6" customFormat="1" ht="15.75" thickBot="1" x14ac:dyDescent="0.3">
      <c r="A57" s="6" t="s">
        <v>6</v>
      </c>
      <c r="B57" s="6">
        <v>9</v>
      </c>
      <c r="C57" s="6" t="s">
        <v>11</v>
      </c>
      <c r="D57" s="6">
        <v>2022</v>
      </c>
      <c r="E57" s="6">
        <v>71069.600000000006</v>
      </c>
      <c r="F57" s="15">
        <v>111896</v>
      </c>
      <c r="G57" s="6">
        <f t="shared" si="1"/>
        <v>0.6351397726460285</v>
      </c>
      <c r="H57" s="6">
        <v>34598</v>
      </c>
      <c r="I57" s="6">
        <f t="shared" si="2"/>
        <v>-69.08</v>
      </c>
      <c r="K57" s="6">
        <f>ROUND((H57/SUM(H$53:H$57))*100,2)</f>
        <v>11.59</v>
      </c>
      <c r="N57" s="11">
        <f>ROUND((F57/SUM(F$53:F$57))*100,2)</f>
        <v>22.54</v>
      </c>
      <c r="O57" s="11"/>
      <c r="P57" s="11"/>
      <c r="Q57" s="11">
        <f>ROUND((E57/SUM(E$53:E$57))*100,2)</f>
        <v>22.32</v>
      </c>
      <c r="R57" s="11"/>
      <c r="T57" s="7"/>
    </row>
    <row r="61" spans="1:22" x14ac:dyDescent="0.25">
      <c r="D61" t="s">
        <v>46</v>
      </c>
      <c r="H61">
        <v>563625</v>
      </c>
      <c r="I61">
        <v>366161</v>
      </c>
      <c r="J61">
        <f>I61/H61</f>
        <v>0.64965358172543797</v>
      </c>
    </row>
    <row r="62" spans="1:22" x14ac:dyDescent="0.25">
      <c r="D62" t="s">
        <v>47</v>
      </c>
      <c r="G62">
        <f>SUM(E49:E52)</f>
        <v>240988.12999999989</v>
      </c>
    </row>
    <row r="64" spans="1:22" x14ac:dyDescent="0.25">
      <c r="D64" t="s">
        <v>49</v>
      </c>
    </row>
    <row r="65" spans="4:7" x14ac:dyDescent="0.25">
      <c r="D65" t="s">
        <v>48</v>
      </c>
      <c r="G65">
        <f>SUM(E53:E57)</f>
        <v>318401.55999999982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688-A2D9-4BC5-907E-07FCA5603FD1}">
  <dimension ref="A1:AC83"/>
  <sheetViews>
    <sheetView workbookViewId="0">
      <selection activeCell="M32" sqref="M32"/>
    </sheetView>
  </sheetViews>
  <sheetFormatPr defaultRowHeight="15" x14ac:dyDescent="0.25"/>
  <cols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3" width="14.28515625" bestFit="1" customWidth="1"/>
    <col min="14" max="14" width="11.5703125" bestFit="1" customWidth="1"/>
    <col min="15" max="15" width="9.140625" bestFit="1" customWidth="1"/>
    <col min="16" max="16" width="14.28515625" bestFit="1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31" max="31" width="11.28515625" bestFit="1" customWidth="1"/>
  </cols>
  <sheetData>
    <row r="1" spans="1:29" s="35" customFormat="1" x14ac:dyDescent="0.25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73</v>
      </c>
      <c r="Y1" s="35" t="s">
        <v>75</v>
      </c>
      <c r="Z1" s="35" t="s">
        <v>50</v>
      </c>
      <c r="AB1" s="35" t="s">
        <v>78</v>
      </c>
    </row>
    <row r="2" spans="1:29" x14ac:dyDescent="0.25">
      <c r="A2" t="s">
        <v>54</v>
      </c>
      <c r="B2">
        <v>48</v>
      </c>
      <c r="C2" t="s">
        <v>14</v>
      </c>
      <c r="D2">
        <v>2020</v>
      </c>
      <c r="F2">
        <v>281458</v>
      </c>
      <c r="G2" s="18">
        <f t="shared" ref="G2:G33" si="0">E2/F2</f>
        <v>0</v>
      </c>
      <c r="I2" s="28" t="s">
        <v>54</v>
      </c>
      <c r="J2" s="28">
        <v>1</v>
      </c>
      <c r="K2" s="28" t="s">
        <v>12</v>
      </c>
      <c r="L2" s="28">
        <v>2022</v>
      </c>
      <c r="M2" s="29">
        <v>10156.61</v>
      </c>
      <c r="N2" s="31">
        <v>385491</v>
      </c>
      <c r="O2" s="30">
        <f>M2/N2</f>
        <v>2.6347203955474966E-2</v>
      </c>
      <c r="P2" s="31">
        <v>456395</v>
      </c>
      <c r="Q2" s="32">
        <f>P2/SUM($P$2:$P$5)</f>
        <v>0.26556332160280044</v>
      </c>
      <c r="S2" s="15">
        <f>$P$15*Q2</f>
        <v>594861.84039027302</v>
      </c>
      <c r="T2" s="33">
        <f>(S2-N2)/N2</f>
        <v>0.54312770049177028</v>
      </c>
      <c r="V2" s="37">
        <f>$R$15*Q2</f>
        <v>408107.31093006814</v>
      </c>
      <c r="W2" s="34">
        <f>(V2-N2)/N2</f>
        <v>5.8668842930361897E-2</v>
      </c>
      <c r="Y2" s="37">
        <f>$R$15*Q20</f>
        <v>438428.76082903851</v>
      </c>
      <c r="Z2" s="34">
        <f>(Y2-N2)/N2</f>
        <v>0.13732554282470541</v>
      </c>
      <c r="AB2" s="37">
        <v>495214.441596194</v>
      </c>
      <c r="AC2" s="34">
        <f t="shared" ref="AC2:AC10" si="1">(AB2-N2)/N2</f>
        <v>0.28463295276982858</v>
      </c>
    </row>
    <row r="3" spans="1:29" x14ac:dyDescent="0.25">
      <c r="A3" t="s">
        <v>54</v>
      </c>
      <c r="B3">
        <v>49</v>
      </c>
      <c r="C3" t="s">
        <v>13</v>
      </c>
      <c r="D3">
        <v>2020</v>
      </c>
      <c r="F3">
        <v>284220</v>
      </c>
      <c r="G3" s="18">
        <f t="shared" si="0"/>
        <v>0</v>
      </c>
      <c r="I3" s="28" t="s">
        <v>54</v>
      </c>
      <c r="J3" s="28">
        <v>2</v>
      </c>
      <c r="K3" s="28" t="s">
        <v>12</v>
      </c>
      <c r="L3" s="28">
        <v>2022</v>
      </c>
      <c r="M3" s="29">
        <v>23292.53</v>
      </c>
      <c r="N3" s="31">
        <v>411475</v>
      </c>
      <c r="O3" s="30">
        <f t="shared" ref="O3:O10" si="2">M3/N3</f>
        <v>5.6607400206573906E-2</v>
      </c>
      <c r="P3" s="31">
        <v>442590</v>
      </c>
      <c r="Q3" s="32">
        <f>P3/SUM($P$2:$P$5)</f>
        <v>0.25753058317506422</v>
      </c>
      <c r="S3" s="15">
        <f>$P$15*Q3</f>
        <v>576868.50631214387</v>
      </c>
      <c r="T3" s="33">
        <f t="shared" ref="T3:T10" si="3">(S3-N3)/N3</f>
        <v>0.40195274636890183</v>
      </c>
      <c r="V3" s="37">
        <f>$R$15*Q3</f>
        <v>395762.91314440087</v>
      </c>
      <c r="W3" s="34">
        <f t="shared" ref="W3:W10" si="4">(V3-N3)/N3</f>
        <v>-3.8184790948658197E-2</v>
      </c>
      <c r="Y3" s="37">
        <f>$R$15*Q21</f>
        <v>435943.90150601312</v>
      </c>
      <c r="Z3" s="34">
        <f t="shared" ref="Z3:Z10" si="5">(Y3-N3)/N3</f>
        <v>5.9466313885444121E-2</v>
      </c>
      <c r="AB3" s="37">
        <v>500790.92354113201</v>
      </c>
      <c r="AC3" s="34">
        <f t="shared" si="1"/>
        <v>0.21706281922627624</v>
      </c>
    </row>
    <row r="4" spans="1:29" x14ac:dyDescent="0.25">
      <c r="A4" t="s">
        <v>54</v>
      </c>
      <c r="B4">
        <v>50</v>
      </c>
      <c r="C4" t="s">
        <v>13</v>
      </c>
      <c r="D4">
        <v>2020</v>
      </c>
      <c r="F4">
        <v>313242</v>
      </c>
      <c r="G4" s="18">
        <f t="shared" si="0"/>
        <v>0</v>
      </c>
      <c r="I4" s="28" t="s">
        <v>54</v>
      </c>
      <c r="J4" s="28">
        <v>3</v>
      </c>
      <c r="K4" s="28" t="s">
        <v>12</v>
      </c>
      <c r="L4" s="28">
        <v>2022</v>
      </c>
      <c r="M4" s="29">
        <v>31884.45</v>
      </c>
      <c r="N4" s="31">
        <v>434659</v>
      </c>
      <c r="O4" s="30">
        <f t="shared" si="2"/>
        <v>7.3355089852044933E-2</v>
      </c>
      <c r="P4" s="31">
        <v>416756</v>
      </c>
      <c r="Q4" s="32">
        <f>P4/SUM($P$2:$P$5)</f>
        <v>0.24249851040852047</v>
      </c>
      <c r="S4" s="15">
        <f>$P$15*Q4</f>
        <v>543196.66331508581</v>
      </c>
      <c r="T4" s="33">
        <f t="shared" si="3"/>
        <v>0.24970761750035272</v>
      </c>
      <c r="V4" s="37">
        <f>$R$15*Q4</f>
        <v>372662.21250007441</v>
      </c>
      <c r="W4" s="34">
        <f t="shared" si="4"/>
        <v>-0.14263316185774499</v>
      </c>
      <c r="Y4" s="37">
        <f>$R$15*Q22</f>
        <v>364004.23075452453</v>
      </c>
      <c r="Z4" s="34">
        <f t="shared" si="5"/>
        <v>-0.16255218285017789</v>
      </c>
      <c r="AB4" s="37">
        <v>506367.40548607003</v>
      </c>
      <c r="AC4" s="34">
        <f t="shared" si="1"/>
        <v>0.16497623536167438</v>
      </c>
    </row>
    <row r="5" spans="1:29" x14ac:dyDescent="0.25">
      <c r="A5" t="s">
        <v>54</v>
      </c>
      <c r="B5">
        <v>51</v>
      </c>
      <c r="C5" t="s">
        <v>13</v>
      </c>
      <c r="D5">
        <v>2020</v>
      </c>
      <c r="F5">
        <v>299263</v>
      </c>
      <c r="G5" s="18">
        <f t="shared" si="0"/>
        <v>0</v>
      </c>
      <c r="I5" s="28" t="s">
        <v>54</v>
      </c>
      <c r="J5" s="28">
        <v>4</v>
      </c>
      <c r="K5" s="28" t="s">
        <v>12</v>
      </c>
      <c r="L5" s="28">
        <v>2022</v>
      </c>
      <c r="M5" s="29">
        <v>39413.910000000003</v>
      </c>
      <c r="N5" s="31">
        <v>466006</v>
      </c>
      <c r="O5" s="30">
        <f t="shared" si="2"/>
        <v>8.4578117019952534E-2</v>
      </c>
      <c r="P5" s="31">
        <v>402851</v>
      </c>
      <c r="Q5" s="32">
        <f>P5/SUM($P$2:$P$5)</f>
        <v>0.23440758481361487</v>
      </c>
      <c r="S5" s="15">
        <f>$P$15*Q5</f>
        <v>525072.9899824973</v>
      </c>
      <c r="T5" s="33">
        <f t="shared" si="3"/>
        <v>0.12675156539292906</v>
      </c>
      <c r="V5" s="37">
        <f>$R$15*Q5</f>
        <v>360228.39495500358</v>
      </c>
      <c r="W5" s="34">
        <f t="shared" si="4"/>
        <v>-0.22698764617836772</v>
      </c>
      <c r="Y5" s="37">
        <f>$R$15*Q23</f>
        <v>298383.93843997078</v>
      </c>
      <c r="Z5" s="34">
        <f t="shared" si="5"/>
        <v>-0.35969936344173514</v>
      </c>
      <c r="AB5" s="37">
        <v>511943.88743100798</v>
      </c>
      <c r="AC5" s="34">
        <f t="shared" si="1"/>
        <v>9.8577888334072925E-2</v>
      </c>
    </row>
    <row r="6" spans="1:29" x14ac:dyDescent="0.25">
      <c r="A6" t="s">
        <v>54</v>
      </c>
      <c r="B6">
        <v>52</v>
      </c>
      <c r="C6" t="s">
        <v>13</v>
      </c>
      <c r="D6">
        <v>2020</v>
      </c>
      <c r="F6">
        <v>286199</v>
      </c>
      <c r="G6" s="18">
        <f t="shared" si="0"/>
        <v>0</v>
      </c>
      <c r="I6" s="28" t="s">
        <v>54</v>
      </c>
      <c r="J6" s="28">
        <v>5</v>
      </c>
      <c r="K6" s="28" t="s">
        <v>11</v>
      </c>
      <c r="L6" s="28">
        <v>2022</v>
      </c>
      <c r="M6" s="29">
        <v>52636.86</v>
      </c>
      <c r="N6" s="31">
        <v>461714</v>
      </c>
      <c r="O6" s="30">
        <f t="shared" si="2"/>
        <v>0.11400317079404133</v>
      </c>
      <c r="P6" s="31">
        <v>407794</v>
      </c>
      <c r="Q6" s="32">
        <f>P6/SUM($P$6:$P$10)</f>
        <v>0.29612884626416852</v>
      </c>
      <c r="S6" s="15">
        <f>$P$16*Q6</f>
        <v>829160.76953967183</v>
      </c>
      <c r="T6" s="33">
        <f t="shared" si="3"/>
        <v>0.79583198590398352</v>
      </c>
      <c r="V6" s="37">
        <f>$R$16*Q6</f>
        <v>568849.01503101119</v>
      </c>
      <c r="W6" s="34">
        <f t="shared" si="4"/>
        <v>0.23203761426123357</v>
      </c>
      <c r="Y6" s="37">
        <f>Q24*$R$16</f>
        <v>362845.35135160323</v>
      </c>
      <c r="Z6" s="34">
        <f t="shared" si="5"/>
        <v>-0.21413396312088603</v>
      </c>
      <c r="AB6" s="37">
        <v>517520.369375946</v>
      </c>
      <c r="AC6" s="34">
        <f t="shared" si="1"/>
        <v>0.120867830249778</v>
      </c>
    </row>
    <row r="7" spans="1:29" x14ac:dyDescent="0.25">
      <c r="A7" t="s">
        <v>54</v>
      </c>
      <c r="B7">
        <v>53</v>
      </c>
      <c r="C7" t="s">
        <v>13</v>
      </c>
      <c r="D7">
        <v>2020</v>
      </c>
      <c r="F7">
        <v>256624</v>
      </c>
      <c r="G7" s="18">
        <f t="shared" si="0"/>
        <v>0</v>
      </c>
      <c r="I7" s="28" t="s">
        <v>54</v>
      </c>
      <c r="J7" s="28">
        <v>6</v>
      </c>
      <c r="K7" s="28" t="s">
        <v>11</v>
      </c>
      <c r="L7" s="28">
        <v>2022</v>
      </c>
      <c r="M7" s="29">
        <v>45686.31</v>
      </c>
      <c r="N7" s="31">
        <v>437150</v>
      </c>
      <c r="O7" s="30">
        <f t="shared" si="2"/>
        <v>0.10450945899576804</v>
      </c>
      <c r="P7" s="31">
        <v>396767</v>
      </c>
      <c r="Q7" s="32">
        <f>P7/SUM($P$6:$P$10)</f>
        <v>0.28812134054374355</v>
      </c>
      <c r="S7" s="15">
        <f>$P$16*Q7</f>
        <v>806739.753522482</v>
      </c>
      <c r="T7" s="33">
        <f t="shared" si="3"/>
        <v>0.84545294183342556</v>
      </c>
      <c r="V7" s="37">
        <f>$R$16*Q7</f>
        <v>553466.98859426391</v>
      </c>
      <c r="W7" s="34">
        <f t="shared" si="4"/>
        <v>0.26608026671454627</v>
      </c>
      <c r="Y7" s="37">
        <f>Q25*$R$16</f>
        <v>388277.31785330048</v>
      </c>
      <c r="Z7" s="34">
        <f t="shared" si="5"/>
        <v>-0.11179842650508869</v>
      </c>
      <c r="AB7" s="37">
        <v>523096.85132088402</v>
      </c>
      <c r="AC7" s="34">
        <f t="shared" si="1"/>
        <v>0.19660723166163563</v>
      </c>
    </row>
    <row r="8" spans="1:29" x14ac:dyDescent="0.25">
      <c r="A8" t="s">
        <v>54</v>
      </c>
      <c r="B8">
        <v>1</v>
      </c>
      <c r="C8" t="s">
        <v>12</v>
      </c>
      <c r="D8">
        <v>2021</v>
      </c>
      <c r="F8">
        <v>456395</v>
      </c>
      <c r="G8" s="18">
        <f t="shared" si="0"/>
        <v>0</v>
      </c>
      <c r="I8" s="28" t="s">
        <v>54</v>
      </c>
      <c r="J8" s="28">
        <v>7</v>
      </c>
      <c r="K8" s="28" t="s">
        <v>11</v>
      </c>
      <c r="L8" s="28">
        <v>2022</v>
      </c>
      <c r="M8" s="29">
        <v>41096.14</v>
      </c>
      <c r="N8" s="31">
        <v>419104</v>
      </c>
      <c r="O8" s="30">
        <f t="shared" si="2"/>
        <v>9.8057140948308766E-2</v>
      </c>
      <c r="P8" s="31">
        <v>365444</v>
      </c>
      <c r="Q8" s="32">
        <f>P8/SUM($P$6:$P$10)</f>
        <v>0.26537543488664084</v>
      </c>
      <c r="S8" s="15">
        <f>$P$16*Q8</f>
        <v>743051.21768259432</v>
      </c>
      <c r="T8" s="33">
        <f t="shared" si="3"/>
        <v>0.77295186321913967</v>
      </c>
      <c r="V8" s="37">
        <f>$R$16*Q8</f>
        <v>509773.2174798866</v>
      </c>
      <c r="W8" s="34">
        <f t="shared" si="4"/>
        <v>0.21634061588504669</v>
      </c>
      <c r="Y8" s="37">
        <f>Q26*$R$16</f>
        <v>376309.11354467936</v>
      </c>
      <c r="Z8" s="34">
        <f t="shared" si="5"/>
        <v>-0.10211042236609681</v>
      </c>
      <c r="AB8" s="37">
        <v>528673.33326582203</v>
      </c>
      <c r="AC8" s="34">
        <f t="shared" si="1"/>
        <v>0.26143709739306242</v>
      </c>
    </row>
    <row r="9" spans="1:29" x14ac:dyDescent="0.25">
      <c r="A9" t="s">
        <v>54</v>
      </c>
      <c r="B9">
        <v>2</v>
      </c>
      <c r="C9" t="s">
        <v>12</v>
      </c>
      <c r="D9">
        <v>2021</v>
      </c>
      <c r="F9">
        <v>442590</v>
      </c>
      <c r="G9" s="18">
        <f t="shared" si="0"/>
        <v>0</v>
      </c>
      <c r="I9" s="28" t="s">
        <v>54</v>
      </c>
      <c r="J9" s="28">
        <v>8</v>
      </c>
      <c r="K9" s="28" t="s">
        <v>11</v>
      </c>
      <c r="L9" s="28">
        <v>2022</v>
      </c>
      <c r="M9" s="29">
        <v>51395.29</v>
      </c>
      <c r="N9" s="31">
        <v>494203</v>
      </c>
      <c r="O9" s="30">
        <f t="shared" si="2"/>
        <v>0.10399631325588878</v>
      </c>
      <c r="P9" s="31">
        <v>131881</v>
      </c>
      <c r="Q9" s="32">
        <f>P9/SUM($P$6:$P$10)</f>
        <v>9.5768374164810696E-2</v>
      </c>
      <c r="S9" s="15">
        <f>$P$16*Q9</f>
        <v>268151.44766146992</v>
      </c>
      <c r="T9" s="33">
        <f t="shared" si="3"/>
        <v>-0.45740627300629516</v>
      </c>
      <c r="V9" s="37">
        <f>$R$16*Q9</f>
        <v>183966.35789468407</v>
      </c>
      <c r="W9" s="34">
        <f t="shared" si="4"/>
        <v>-0.62775143434037417</v>
      </c>
      <c r="Y9" s="37">
        <f>Q27*$R$16</f>
        <v>419810.30003998813</v>
      </c>
      <c r="Z9" s="34">
        <f t="shared" si="5"/>
        <v>-0.15053065230282267</v>
      </c>
      <c r="AB9" s="37">
        <v>534249.81521075999</v>
      </c>
      <c r="AC9" s="34">
        <f t="shared" si="1"/>
        <v>8.1033128513505567E-2</v>
      </c>
    </row>
    <row r="10" spans="1:29" x14ac:dyDescent="0.25">
      <c r="A10" t="s">
        <v>54</v>
      </c>
      <c r="B10">
        <v>3</v>
      </c>
      <c r="C10" t="s">
        <v>12</v>
      </c>
      <c r="D10">
        <v>2021</v>
      </c>
      <c r="F10">
        <v>416756</v>
      </c>
      <c r="G10" s="18">
        <f t="shared" si="0"/>
        <v>0</v>
      </c>
      <c r="I10" s="28" t="s">
        <v>54</v>
      </c>
      <c r="J10" s="28">
        <v>9</v>
      </c>
      <c r="K10" s="28" t="s">
        <v>11</v>
      </c>
      <c r="L10" s="28">
        <v>2022</v>
      </c>
      <c r="M10" s="29">
        <v>65127.91</v>
      </c>
      <c r="N10" s="31">
        <v>482479</v>
      </c>
      <c r="O10" s="30">
        <f t="shared" si="2"/>
        <v>0.13498599939064707</v>
      </c>
      <c r="P10" s="31">
        <v>75197</v>
      </c>
      <c r="Q10" s="32">
        <f>P10/SUM($P$6:$P$10)</f>
        <v>5.4606004140636405E-2</v>
      </c>
      <c r="S10" s="15">
        <f>$P$16*Q10</f>
        <v>152896.81159378192</v>
      </c>
      <c r="T10" s="33">
        <f t="shared" si="3"/>
        <v>-0.68310162391776241</v>
      </c>
      <c r="V10" s="37">
        <f>$R$16*Q10</f>
        <v>104895.46041208785</v>
      </c>
      <c r="W10" s="34">
        <f t="shared" si="4"/>
        <v>-0.7825906196703114</v>
      </c>
      <c r="Y10" s="37">
        <f>Q28*$R$16</f>
        <v>373708.95662236243</v>
      </c>
      <c r="Z10" s="34">
        <f t="shared" si="5"/>
        <v>-0.22543995360966504</v>
      </c>
      <c r="AB10" s="37">
        <v>539826.29715569795</v>
      </c>
      <c r="AC10" s="34">
        <f t="shared" si="1"/>
        <v>0.11885967504429819</v>
      </c>
    </row>
    <row r="11" spans="1:29" x14ac:dyDescent="0.25">
      <c r="A11" t="s">
        <v>54</v>
      </c>
      <c r="B11">
        <v>4</v>
      </c>
      <c r="C11" t="s">
        <v>12</v>
      </c>
      <c r="D11">
        <v>2021</v>
      </c>
      <c r="F11">
        <v>402851</v>
      </c>
      <c r="G11" s="18">
        <f t="shared" si="0"/>
        <v>0</v>
      </c>
    </row>
    <row r="12" spans="1:29" x14ac:dyDescent="0.25">
      <c r="A12" t="s">
        <v>54</v>
      </c>
      <c r="B12">
        <v>5</v>
      </c>
      <c r="C12" t="s">
        <v>11</v>
      </c>
      <c r="D12">
        <v>2021</v>
      </c>
      <c r="F12">
        <v>407794</v>
      </c>
      <c r="G12" s="18">
        <f t="shared" si="0"/>
        <v>0</v>
      </c>
    </row>
    <row r="13" spans="1:29" x14ac:dyDescent="0.25">
      <c r="A13" t="s">
        <v>54</v>
      </c>
      <c r="B13">
        <v>6</v>
      </c>
      <c r="C13" t="s">
        <v>11</v>
      </c>
      <c r="D13">
        <v>2021</v>
      </c>
      <c r="E13">
        <v>1177.46</v>
      </c>
      <c r="F13">
        <v>396767</v>
      </c>
      <c r="G13" s="18">
        <f t="shared" si="0"/>
        <v>2.9676359173015903E-3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29" x14ac:dyDescent="0.25">
      <c r="A14" t="s">
        <v>54</v>
      </c>
      <c r="B14">
        <v>7</v>
      </c>
      <c r="C14" t="s">
        <v>11</v>
      </c>
      <c r="D14">
        <v>2021</v>
      </c>
      <c r="E14">
        <v>3811</v>
      </c>
      <c r="F14">
        <v>365444</v>
      </c>
      <c r="G14" s="18">
        <f t="shared" si="0"/>
        <v>1.0428410372040587E-2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29" x14ac:dyDescent="0.25">
      <c r="A15" t="s">
        <v>54</v>
      </c>
      <c r="B15">
        <v>8</v>
      </c>
      <c r="C15" t="s">
        <v>11</v>
      </c>
      <c r="D15">
        <v>2021</v>
      </c>
      <c r="E15">
        <v>1012.72</v>
      </c>
      <c r="F15">
        <v>131881</v>
      </c>
      <c r="G15" s="18">
        <f t="shared" si="0"/>
        <v>7.6790439866243057E-3</v>
      </c>
      <c r="I15" s="20" t="s">
        <v>57</v>
      </c>
      <c r="J15" s="21">
        <v>44562</v>
      </c>
      <c r="K15" s="20" t="s">
        <v>65</v>
      </c>
      <c r="L15" s="20">
        <v>104747.5</v>
      </c>
      <c r="M15" s="22">
        <v>1697631</v>
      </c>
      <c r="N15" s="23">
        <f>L15/M15</f>
        <v>6.1702160245659984E-2</v>
      </c>
      <c r="O15" s="20">
        <v>112000</v>
      </c>
      <c r="P15" s="22">
        <v>2240000</v>
      </c>
      <c r="Q15" s="20">
        <f>O15/P15</f>
        <v>0.05</v>
      </c>
      <c r="R15" s="22">
        <f>O15/$O$30</f>
        <v>1536760.831529547</v>
      </c>
    </row>
    <row r="16" spans="1:29" ht="15.75" thickBot="1" x14ac:dyDescent="0.3">
      <c r="A16" t="s">
        <v>54</v>
      </c>
      <c r="B16">
        <v>9</v>
      </c>
      <c r="C16" t="s">
        <v>11</v>
      </c>
      <c r="D16">
        <v>2021</v>
      </c>
      <c r="E16">
        <v>628.91</v>
      </c>
      <c r="F16">
        <v>75197</v>
      </c>
      <c r="G16" s="18">
        <f t="shared" si="0"/>
        <v>8.3634985438248866E-3</v>
      </c>
      <c r="I16" s="24" t="s">
        <v>58</v>
      </c>
      <c r="J16" s="25">
        <v>44593</v>
      </c>
      <c r="K16" s="24" t="s">
        <v>65</v>
      </c>
      <c r="L16" s="24">
        <v>255942.5</v>
      </c>
      <c r="M16" s="26">
        <v>2294650</v>
      </c>
      <c r="N16" s="27">
        <f>L16/M16</f>
        <v>0.11153879676639139</v>
      </c>
      <c r="O16" s="24">
        <v>140000</v>
      </c>
      <c r="P16" s="26">
        <v>2800000</v>
      </c>
      <c r="Q16" s="24">
        <f>O16/P16</f>
        <v>0.05</v>
      </c>
      <c r="R16" s="26">
        <f>O16/$O$30</f>
        <v>1920951.0394119336</v>
      </c>
    </row>
    <row r="17" spans="1:25" ht="15.75" thickTop="1" x14ac:dyDescent="0.25">
      <c r="A17" t="s">
        <v>54</v>
      </c>
      <c r="B17">
        <v>10</v>
      </c>
      <c r="C17" t="s">
        <v>10</v>
      </c>
      <c r="D17">
        <v>2021</v>
      </c>
      <c r="E17">
        <v>623.97</v>
      </c>
      <c r="F17">
        <v>64127</v>
      </c>
      <c r="G17" s="18">
        <f t="shared" si="0"/>
        <v>9.7302228390537537E-3</v>
      </c>
    </row>
    <row r="18" spans="1:25" x14ac:dyDescent="0.25">
      <c r="A18" t="s">
        <v>54</v>
      </c>
      <c r="B18">
        <v>11</v>
      </c>
      <c r="C18" t="s">
        <v>10</v>
      </c>
      <c r="D18">
        <v>2021</v>
      </c>
      <c r="E18">
        <v>615.97</v>
      </c>
      <c r="F18">
        <v>60138</v>
      </c>
      <c r="G18" s="18">
        <f t="shared" si="0"/>
        <v>1.0242608666733181E-2</v>
      </c>
    </row>
    <row r="19" spans="1:25" x14ac:dyDescent="0.25">
      <c r="A19" t="s">
        <v>54</v>
      </c>
      <c r="B19">
        <v>12</v>
      </c>
      <c r="C19" t="s">
        <v>10</v>
      </c>
      <c r="D19">
        <v>2021</v>
      </c>
      <c r="E19">
        <v>611.71</v>
      </c>
      <c r="F19">
        <v>55921</v>
      </c>
      <c r="G19" s="18">
        <f t="shared" si="0"/>
        <v>1.0938824413011214E-2</v>
      </c>
      <c r="Q19" t="s">
        <v>74</v>
      </c>
    </row>
    <row r="20" spans="1:25" x14ac:dyDescent="0.25">
      <c r="A20" t="s">
        <v>54</v>
      </c>
      <c r="B20">
        <v>13</v>
      </c>
      <c r="C20" t="s">
        <v>10</v>
      </c>
      <c r="D20">
        <v>2021</v>
      </c>
      <c r="E20">
        <v>612.34</v>
      </c>
      <c r="F20">
        <v>53233</v>
      </c>
      <c r="G20" s="18">
        <f t="shared" si="0"/>
        <v>1.1503015047057277E-2</v>
      </c>
      <c r="I20" s="38" t="s">
        <v>54</v>
      </c>
      <c r="J20" s="38">
        <v>40</v>
      </c>
      <c r="K20" s="38" t="s">
        <v>15</v>
      </c>
      <c r="L20" s="38">
        <v>2021</v>
      </c>
      <c r="M20" s="38">
        <v>55848.95</v>
      </c>
      <c r="N20" s="38">
        <v>578547</v>
      </c>
      <c r="O20" s="39">
        <f t="shared" ref="O20:O28" si="6">M20/N20</f>
        <v>9.6533125225781127E-2</v>
      </c>
      <c r="P20" s="38"/>
      <c r="Q20" s="40">
        <f>N20/SUM($N$20:$N$23)</f>
        <v>0.28529407558667919</v>
      </c>
    </row>
    <row r="21" spans="1:25" x14ac:dyDescent="0.25">
      <c r="A21" t="s">
        <v>54</v>
      </c>
      <c r="B21">
        <v>14</v>
      </c>
      <c r="C21" t="s">
        <v>9</v>
      </c>
      <c r="D21">
        <v>2021</v>
      </c>
      <c r="E21">
        <v>645.1</v>
      </c>
      <c r="F21">
        <v>52644</v>
      </c>
      <c r="G21" s="18">
        <f t="shared" si="0"/>
        <v>1.2254008054099232E-2</v>
      </c>
      <c r="I21" s="38" t="s">
        <v>54</v>
      </c>
      <c r="J21" s="38">
        <v>41</v>
      </c>
      <c r="K21" s="38" t="s">
        <v>15</v>
      </c>
      <c r="L21" s="38">
        <v>2021</v>
      </c>
      <c r="M21" s="38">
        <v>63559.95</v>
      </c>
      <c r="N21" s="38">
        <v>575268</v>
      </c>
      <c r="O21" s="39">
        <f t="shared" si="6"/>
        <v>0.11048754667389807</v>
      </c>
      <c r="P21" s="38"/>
      <c r="Q21" s="40">
        <f>N21/SUM($N$20:$N$23)</f>
        <v>0.28367712955835528</v>
      </c>
    </row>
    <row r="22" spans="1:25" x14ac:dyDescent="0.25">
      <c r="A22" t="s">
        <v>54</v>
      </c>
      <c r="B22">
        <v>15</v>
      </c>
      <c r="C22" t="s">
        <v>9</v>
      </c>
      <c r="D22">
        <v>2021</v>
      </c>
      <c r="E22">
        <v>641.84</v>
      </c>
      <c r="F22">
        <v>50909</v>
      </c>
      <c r="G22" s="18">
        <f t="shared" si="0"/>
        <v>1.2607593942132039E-2</v>
      </c>
      <c r="I22" s="38" t="s">
        <v>54</v>
      </c>
      <c r="J22" s="38">
        <v>42</v>
      </c>
      <c r="K22" s="38" t="s">
        <v>15</v>
      </c>
      <c r="L22" s="38">
        <v>2021</v>
      </c>
      <c r="M22" s="38">
        <v>57515.78</v>
      </c>
      <c r="N22" s="38">
        <v>480337</v>
      </c>
      <c r="O22" s="39">
        <f t="shared" si="6"/>
        <v>0.11974047387563315</v>
      </c>
      <c r="P22" s="38"/>
      <c r="Q22" s="40">
        <f>N22/SUM($N$20:$N$23)</f>
        <v>0.23686459420769398</v>
      </c>
      <c r="Y22" s="19"/>
    </row>
    <row r="23" spans="1:25" x14ac:dyDescent="0.25">
      <c r="A23" t="s">
        <v>54</v>
      </c>
      <c r="B23">
        <v>16</v>
      </c>
      <c r="C23" t="s">
        <v>9</v>
      </c>
      <c r="D23">
        <v>2021</v>
      </c>
      <c r="E23">
        <v>637.72</v>
      </c>
      <c r="F23">
        <v>52533</v>
      </c>
      <c r="G23" s="18">
        <f t="shared" si="0"/>
        <v>1.2139417128281271E-2</v>
      </c>
      <c r="I23" s="38" t="s">
        <v>54</v>
      </c>
      <c r="J23" s="38">
        <v>43</v>
      </c>
      <c r="K23" s="38" t="s">
        <v>15</v>
      </c>
      <c r="L23" s="38">
        <v>2021</v>
      </c>
      <c r="M23" s="38">
        <v>43305.46</v>
      </c>
      <c r="N23" s="38">
        <v>393745</v>
      </c>
      <c r="O23" s="39">
        <f t="shared" si="6"/>
        <v>0.10998351725101271</v>
      </c>
      <c r="P23" s="38"/>
      <c r="Q23" s="40">
        <f>N23/SUM($N$20:$N$23)</f>
        <v>0.19416420064727152</v>
      </c>
      <c r="Y23" s="19"/>
    </row>
    <row r="24" spans="1:25" x14ac:dyDescent="0.25">
      <c r="A24" t="s">
        <v>54</v>
      </c>
      <c r="B24">
        <v>17</v>
      </c>
      <c r="C24" t="s">
        <v>9</v>
      </c>
      <c r="D24">
        <v>2021</v>
      </c>
      <c r="E24">
        <v>628.77</v>
      </c>
      <c r="F24">
        <v>50385</v>
      </c>
      <c r="G24" s="18">
        <f t="shared" si="0"/>
        <v>1.2479309318249478E-2</v>
      </c>
      <c r="I24" s="38" t="s">
        <v>54</v>
      </c>
      <c r="J24" s="38">
        <v>44</v>
      </c>
      <c r="K24" s="38" t="s">
        <v>14</v>
      </c>
      <c r="L24" s="38">
        <v>2021</v>
      </c>
      <c r="M24" s="38">
        <v>32767.98</v>
      </c>
      <c r="N24" s="38">
        <v>387942</v>
      </c>
      <c r="O24" s="39">
        <f t="shared" si="6"/>
        <v>8.4466183089224683E-2</v>
      </c>
      <c r="P24" s="38"/>
      <c r="Q24" s="40">
        <f>N24/SUM($N$24:$N$28)</f>
        <v>0.18888839117038722</v>
      </c>
      <c r="Y24" s="19"/>
    </row>
    <row r="25" spans="1:25" x14ac:dyDescent="0.25">
      <c r="A25" t="s">
        <v>54</v>
      </c>
      <c r="B25">
        <v>18</v>
      </c>
      <c r="C25" t="s">
        <v>8</v>
      </c>
      <c r="D25">
        <v>2021</v>
      </c>
      <c r="E25">
        <v>2958.55</v>
      </c>
      <c r="F25">
        <v>236980</v>
      </c>
      <c r="G25" s="18">
        <f t="shared" si="0"/>
        <v>1.2484386868090135E-2</v>
      </c>
      <c r="I25" s="38" t="s">
        <v>54</v>
      </c>
      <c r="J25" s="38">
        <v>45</v>
      </c>
      <c r="K25" s="38" t="s">
        <v>14</v>
      </c>
      <c r="L25" s="38">
        <v>2021</v>
      </c>
      <c r="M25" s="38">
        <v>20732.150000000001</v>
      </c>
      <c r="N25" s="38">
        <v>415133</v>
      </c>
      <c r="O25" s="39">
        <f t="shared" si="6"/>
        <v>4.9940982769377529E-2</v>
      </c>
      <c r="P25" s="38"/>
      <c r="Q25" s="40">
        <f>N25/SUM($N$24:$N$28)</f>
        <v>0.20212764921492479</v>
      </c>
    </row>
    <row r="26" spans="1:25" x14ac:dyDescent="0.25">
      <c r="A26" t="s">
        <v>54</v>
      </c>
      <c r="B26">
        <v>19</v>
      </c>
      <c r="C26" t="s">
        <v>8</v>
      </c>
      <c r="D26">
        <v>2021</v>
      </c>
      <c r="E26">
        <v>2840.71</v>
      </c>
      <c r="F26">
        <v>240393</v>
      </c>
      <c r="G26" s="18">
        <f t="shared" si="0"/>
        <v>1.1816941425083093E-2</v>
      </c>
      <c r="I26" s="38" t="s">
        <v>54</v>
      </c>
      <c r="J26" s="38">
        <v>46</v>
      </c>
      <c r="K26" s="38" t="s">
        <v>14</v>
      </c>
      <c r="L26" s="38">
        <v>2021</v>
      </c>
      <c r="M26" s="38">
        <v>14046.07</v>
      </c>
      <c r="N26" s="38">
        <v>402337</v>
      </c>
      <c r="O26" s="39">
        <f t="shared" si="6"/>
        <v>3.4911206277324733E-2</v>
      </c>
      <c r="P26" s="38"/>
      <c r="Q26" s="40">
        <f>N26/SUM($N$24:$N$28)</f>
        <v>0.19589729557078142</v>
      </c>
    </row>
    <row r="27" spans="1:25" x14ac:dyDescent="0.25">
      <c r="A27" t="s">
        <v>54</v>
      </c>
      <c r="B27">
        <v>20</v>
      </c>
      <c r="C27" t="s">
        <v>8</v>
      </c>
      <c r="D27">
        <v>2021</v>
      </c>
      <c r="E27">
        <v>2893.83</v>
      </c>
      <c r="F27">
        <v>242109</v>
      </c>
      <c r="G27" s="18">
        <f t="shared" si="0"/>
        <v>1.1952591601303545E-2</v>
      </c>
      <c r="I27" s="38" t="s">
        <v>54</v>
      </c>
      <c r="J27" s="38">
        <v>47</v>
      </c>
      <c r="K27" s="38" t="s">
        <v>14</v>
      </c>
      <c r="L27" s="38">
        <v>2021</v>
      </c>
      <c r="M27" s="38">
        <v>11517.16</v>
      </c>
      <c r="N27" s="38">
        <v>448847</v>
      </c>
      <c r="O27" s="39">
        <f t="shared" si="6"/>
        <v>2.5659434061049757E-2</v>
      </c>
      <c r="P27" s="38"/>
      <c r="Q27" s="40">
        <f>N27/SUM($N$24:$N$28)</f>
        <v>0.21854294639831418</v>
      </c>
    </row>
    <row r="28" spans="1:25" x14ac:dyDescent="0.25">
      <c r="A28" t="s">
        <v>54</v>
      </c>
      <c r="B28">
        <v>21</v>
      </c>
      <c r="C28" t="s">
        <v>8</v>
      </c>
      <c r="D28">
        <v>2021</v>
      </c>
      <c r="E28">
        <v>2777.4</v>
      </c>
      <c r="F28">
        <v>252982</v>
      </c>
      <c r="G28" s="18">
        <f t="shared" si="0"/>
        <v>1.0978646702136911E-2</v>
      </c>
      <c r="I28" s="38" t="s">
        <v>54</v>
      </c>
      <c r="J28" s="38">
        <v>48</v>
      </c>
      <c r="K28" s="38" t="s">
        <v>14</v>
      </c>
      <c r="L28" s="38">
        <v>2021</v>
      </c>
      <c r="M28" s="38">
        <v>9670.33</v>
      </c>
      <c r="N28" s="38">
        <v>399557</v>
      </c>
      <c r="O28" s="39">
        <f t="shared" si="6"/>
        <v>2.4202629412073871E-2</v>
      </c>
      <c r="P28" s="38"/>
      <c r="Q28" s="40">
        <f>N28/SUM($N$24:$N$28)</f>
        <v>0.19454371764559239</v>
      </c>
    </row>
    <row r="29" spans="1:25" x14ac:dyDescent="0.25">
      <c r="A29" t="s">
        <v>54</v>
      </c>
      <c r="B29">
        <v>22</v>
      </c>
      <c r="C29" t="s">
        <v>8</v>
      </c>
      <c r="D29">
        <v>2021</v>
      </c>
      <c r="E29">
        <v>3242.47</v>
      </c>
      <c r="F29">
        <v>268140</v>
      </c>
      <c r="G29" s="18">
        <f t="shared" si="0"/>
        <v>1.2092451704333556E-2</v>
      </c>
      <c r="I29" s="38"/>
      <c r="J29" s="38"/>
      <c r="K29" s="38"/>
      <c r="L29" s="38"/>
      <c r="M29" s="38"/>
      <c r="N29" s="38"/>
      <c r="O29" s="39"/>
      <c r="P29" s="38"/>
      <c r="Q29" s="38"/>
    </row>
    <row r="30" spans="1:25" x14ac:dyDescent="0.25">
      <c r="A30" t="s">
        <v>54</v>
      </c>
      <c r="B30">
        <v>23</v>
      </c>
      <c r="C30" t="s">
        <v>7</v>
      </c>
      <c r="D30">
        <v>2021</v>
      </c>
      <c r="E30">
        <v>4749.32</v>
      </c>
      <c r="F30">
        <v>315905</v>
      </c>
      <c r="G30" s="18">
        <f t="shared" si="0"/>
        <v>1.5034013390101453E-2</v>
      </c>
      <c r="I30" s="38"/>
      <c r="J30" s="38"/>
      <c r="K30" s="38"/>
      <c r="L30" s="38"/>
      <c r="M30" s="38"/>
      <c r="N30" s="38"/>
      <c r="O30" s="39">
        <f>AVERAGE(O20:O29)</f>
        <v>7.2880566515041739E-2</v>
      </c>
      <c r="P30" s="38"/>
      <c r="Q30" s="38"/>
    </row>
    <row r="31" spans="1:25" x14ac:dyDescent="0.25">
      <c r="A31" t="s">
        <v>54</v>
      </c>
      <c r="B31">
        <v>24</v>
      </c>
      <c r="C31" t="s">
        <v>7</v>
      </c>
      <c r="D31">
        <v>2021</v>
      </c>
      <c r="E31">
        <v>5170.63</v>
      </c>
      <c r="F31">
        <v>312908</v>
      </c>
      <c r="G31" s="18">
        <f t="shared" si="0"/>
        <v>1.652444168893093E-2</v>
      </c>
    </row>
    <row r="32" spans="1:25" x14ac:dyDescent="0.25">
      <c r="A32" t="s">
        <v>54</v>
      </c>
      <c r="B32">
        <v>25</v>
      </c>
      <c r="C32" t="s">
        <v>7</v>
      </c>
      <c r="D32">
        <v>2021</v>
      </c>
      <c r="E32">
        <v>5734.05</v>
      </c>
      <c r="F32">
        <v>368266</v>
      </c>
      <c r="G32" s="18">
        <f t="shared" si="0"/>
        <v>1.5570402915284061E-2</v>
      </c>
    </row>
    <row r="33" spans="1:7" x14ac:dyDescent="0.25">
      <c r="A33" t="s">
        <v>54</v>
      </c>
      <c r="B33">
        <v>26</v>
      </c>
      <c r="C33" t="s">
        <v>7</v>
      </c>
      <c r="D33">
        <v>2021</v>
      </c>
      <c r="E33">
        <v>6626.93</v>
      </c>
      <c r="F33">
        <v>427486</v>
      </c>
      <c r="G33" s="18">
        <f t="shared" si="0"/>
        <v>1.5502098314330762E-2</v>
      </c>
    </row>
    <row r="34" spans="1:7" x14ac:dyDescent="0.25">
      <c r="A34" t="s">
        <v>54</v>
      </c>
      <c r="B34">
        <v>27</v>
      </c>
      <c r="C34" t="s">
        <v>18</v>
      </c>
      <c r="D34">
        <v>2021</v>
      </c>
      <c r="E34">
        <v>5342.24</v>
      </c>
      <c r="F34">
        <v>319981</v>
      </c>
      <c r="G34" s="18">
        <f t="shared" ref="G34:G65" si="7">E34/F34</f>
        <v>1.6695491294795629E-2</v>
      </c>
    </row>
    <row r="35" spans="1:7" x14ac:dyDescent="0.25">
      <c r="A35" t="s">
        <v>54</v>
      </c>
      <c r="B35">
        <v>28</v>
      </c>
      <c r="C35" t="s">
        <v>18</v>
      </c>
      <c r="D35">
        <v>2021</v>
      </c>
      <c r="E35">
        <v>5734.46</v>
      </c>
      <c r="F35">
        <v>323911</v>
      </c>
      <c r="G35" s="18">
        <f t="shared" si="7"/>
        <v>1.7703813701911944E-2</v>
      </c>
    </row>
    <row r="36" spans="1:7" x14ac:dyDescent="0.25">
      <c r="A36" t="s">
        <v>54</v>
      </c>
      <c r="B36">
        <v>29</v>
      </c>
      <c r="C36" t="s">
        <v>18</v>
      </c>
      <c r="D36">
        <v>2021</v>
      </c>
      <c r="E36">
        <v>7120.13</v>
      </c>
      <c r="F36">
        <v>421208</v>
      </c>
      <c r="G36" s="18">
        <f t="shared" si="7"/>
        <v>1.6904071147746481E-2</v>
      </c>
    </row>
    <row r="37" spans="1:7" x14ac:dyDescent="0.25">
      <c r="A37" t="s">
        <v>54</v>
      </c>
      <c r="B37">
        <v>30</v>
      </c>
      <c r="C37" t="s">
        <v>18</v>
      </c>
      <c r="D37">
        <v>2021</v>
      </c>
      <c r="E37">
        <v>7059.59</v>
      </c>
      <c r="F37">
        <v>428389</v>
      </c>
      <c r="G37" s="18">
        <f t="shared" si="7"/>
        <v>1.6479391394270161E-2</v>
      </c>
    </row>
    <row r="38" spans="1:7" x14ac:dyDescent="0.25">
      <c r="A38" t="s">
        <v>54</v>
      </c>
      <c r="B38">
        <v>31</v>
      </c>
      <c r="C38" t="s">
        <v>17</v>
      </c>
      <c r="D38">
        <v>2021</v>
      </c>
      <c r="E38">
        <v>8077.6</v>
      </c>
      <c r="F38">
        <v>473848</v>
      </c>
      <c r="G38" s="18">
        <f t="shared" si="7"/>
        <v>1.7046816700714153E-2</v>
      </c>
    </row>
    <row r="39" spans="1:7" x14ac:dyDescent="0.25">
      <c r="A39" t="s">
        <v>54</v>
      </c>
      <c r="B39">
        <v>32</v>
      </c>
      <c r="C39" t="s">
        <v>17</v>
      </c>
      <c r="D39">
        <v>2021</v>
      </c>
      <c r="E39">
        <v>18998.96</v>
      </c>
      <c r="F39">
        <v>508248</v>
      </c>
      <c r="G39" s="18">
        <f t="shared" si="7"/>
        <v>3.7381278431002189E-2</v>
      </c>
    </row>
    <row r="40" spans="1:7" x14ac:dyDescent="0.25">
      <c r="A40" t="s">
        <v>54</v>
      </c>
      <c r="B40">
        <v>33</v>
      </c>
      <c r="C40" t="s">
        <v>17</v>
      </c>
      <c r="D40">
        <v>2021</v>
      </c>
      <c r="E40">
        <v>28513.83</v>
      </c>
      <c r="F40">
        <v>495982</v>
      </c>
      <c r="G40" s="18">
        <f t="shared" si="7"/>
        <v>5.7489646801698449E-2</v>
      </c>
    </row>
    <row r="41" spans="1:7" x14ac:dyDescent="0.25">
      <c r="A41" t="s">
        <v>54</v>
      </c>
      <c r="B41">
        <v>34</v>
      </c>
      <c r="C41" t="s">
        <v>17</v>
      </c>
      <c r="D41">
        <v>2021</v>
      </c>
      <c r="E41">
        <v>27680.83</v>
      </c>
      <c r="F41">
        <v>487977</v>
      </c>
      <c r="G41" s="18">
        <f t="shared" si="7"/>
        <v>5.6725685841750743E-2</v>
      </c>
    </row>
    <row r="42" spans="1:7" x14ac:dyDescent="0.25">
      <c r="A42" t="s">
        <v>54</v>
      </c>
      <c r="B42">
        <v>35</v>
      </c>
      <c r="C42" t="s">
        <v>17</v>
      </c>
      <c r="D42">
        <v>2021</v>
      </c>
      <c r="E42">
        <v>31883.38</v>
      </c>
      <c r="F42">
        <v>462311</v>
      </c>
      <c r="G42" s="18">
        <f t="shared" si="7"/>
        <v>6.8965220381950687E-2</v>
      </c>
    </row>
    <row r="43" spans="1:7" x14ac:dyDescent="0.25">
      <c r="A43" t="s">
        <v>54</v>
      </c>
      <c r="B43">
        <v>36</v>
      </c>
      <c r="C43" t="s">
        <v>16</v>
      </c>
      <c r="D43">
        <v>2021</v>
      </c>
      <c r="E43">
        <v>47165.98</v>
      </c>
      <c r="F43">
        <v>554694</v>
      </c>
      <c r="G43" s="18">
        <f t="shared" si="7"/>
        <v>8.5030629500228966E-2</v>
      </c>
    </row>
    <row r="44" spans="1:7" x14ac:dyDescent="0.25">
      <c r="A44" t="s">
        <v>54</v>
      </c>
      <c r="B44">
        <v>37</v>
      </c>
      <c r="C44" t="s">
        <v>16</v>
      </c>
      <c r="D44">
        <v>2021</v>
      </c>
      <c r="E44">
        <v>49713.42</v>
      </c>
      <c r="F44">
        <v>582428</v>
      </c>
      <c r="G44" s="18">
        <f t="shared" si="7"/>
        <v>8.5355477415234152E-2</v>
      </c>
    </row>
    <row r="45" spans="1:7" x14ac:dyDescent="0.25">
      <c r="A45" t="s">
        <v>54</v>
      </c>
      <c r="B45">
        <v>38</v>
      </c>
      <c r="C45" t="s">
        <v>16</v>
      </c>
      <c r="D45">
        <v>2021</v>
      </c>
      <c r="E45">
        <v>43551.44</v>
      </c>
      <c r="F45">
        <v>537670</v>
      </c>
      <c r="G45" s="18">
        <f t="shared" si="7"/>
        <v>8.1000316179068957E-2</v>
      </c>
    </row>
    <row r="46" spans="1:7" x14ac:dyDescent="0.25">
      <c r="A46" t="s">
        <v>54</v>
      </c>
      <c r="B46">
        <v>39</v>
      </c>
      <c r="C46" t="s">
        <v>16</v>
      </c>
      <c r="D46">
        <v>2021</v>
      </c>
      <c r="E46">
        <v>69748.13</v>
      </c>
      <c r="F46">
        <v>731293</v>
      </c>
      <c r="G46" s="18">
        <f t="shared" si="7"/>
        <v>9.5376449658344881E-2</v>
      </c>
    </row>
    <row r="47" spans="1:7" x14ac:dyDescent="0.25">
      <c r="A47" t="s">
        <v>54</v>
      </c>
      <c r="B47">
        <v>40</v>
      </c>
      <c r="C47" t="s">
        <v>15</v>
      </c>
      <c r="D47">
        <v>2021</v>
      </c>
      <c r="E47">
        <v>55848.95</v>
      </c>
      <c r="F47">
        <v>578547</v>
      </c>
      <c r="G47" s="18">
        <f t="shared" si="7"/>
        <v>9.6533125225781127E-2</v>
      </c>
    </row>
    <row r="48" spans="1:7" x14ac:dyDescent="0.25">
      <c r="A48" t="s">
        <v>54</v>
      </c>
      <c r="B48">
        <v>41</v>
      </c>
      <c r="C48" t="s">
        <v>15</v>
      </c>
      <c r="D48">
        <v>2021</v>
      </c>
      <c r="E48">
        <v>63559.95</v>
      </c>
      <c r="F48">
        <v>575268</v>
      </c>
      <c r="G48" s="18">
        <f t="shared" si="7"/>
        <v>0.11048754667389807</v>
      </c>
    </row>
    <row r="49" spans="1:19" x14ac:dyDescent="0.25">
      <c r="A49" t="s">
        <v>54</v>
      </c>
      <c r="B49">
        <v>42</v>
      </c>
      <c r="C49" t="s">
        <v>15</v>
      </c>
      <c r="D49">
        <v>2021</v>
      </c>
      <c r="E49">
        <v>57515.78</v>
      </c>
      <c r="F49">
        <v>480337</v>
      </c>
      <c r="G49" s="18">
        <f t="shared" si="7"/>
        <v>0.11974047387563315</v>
      </c>
    </row>
    <row r="50" spans="1:19" x14ac:dyDescent="0.25">
      <c r="A50" t="s">
        <v>54</v>
      </c>
      <c r="B50">
        <v>43</v>
      </c>
      <c r="C50" t="s">
        <v>15</v>
      </c>
      <c r="D50">
        <v>2021</v>
      </c>
      <c r="E50">
        <v>43305.46</v>
      </c>
      <c r="F50">
        <v>393745</v>
      </c>
      <c r="G50" s="18">
        <f t="shared" si="7"/>
        <v>0.10998351725101271</v>
      </c>
    </row>
    <row r="51" spans="1:19" x14ac:dyDescent="0.25">
      <c r="A51" t="s">
        <v>54</v>
      </c>
      <c r="B51">
        <v>44</v>
      </c>
      <c r="C51" t="s">
        <v>14</v>
      </c>
      <c r="D51">
        <v>2021</v>
      </c>
      <c r="E51">
        <v>32767.98</v>
      </c>
      <c r="F51">
        <v>387942</v>
      </c>
      <c r="G51" s="18">
        <f t="shared" si="7"/>
        <v>8.4466183089224683E-2</v>
      </c>
    </row>
    <row r="52" spans="1:19" x14ac:dyDescent="0.25">
      <c r="A52" t="s">
        <v>54</v>
      </c>
      <c r="B52">
        <v>45</v>
      </c>
      <c r="C52" t="s">
        <v>14</v>
      </c>
      <c r="D52">
        <v>2021</v>
      </c>
      <c r="E52">
        <v>20732.150000000001</v>
      </c>
      <c r="F52">
        <v>415133</v>
      </c>
      <c r="G52" s="18">
        <f t="shared" si="7"/>
        <v>4.9940982769377529E-2</v>
      </c>
    </row>
    <row r="53" spans="1:19" x14ac:dyDescent="0.25">
      <c r="A53" t="s">
        <v>54</v>
      </c>
      <c r="B53">
        <v>46</v>
      </c>
      <c r="C53" t="s">
        <v>14</v>
      </c>
      <c r="D53">
        <v>2021</v>
      </c>
      <c r="E53">
        <v>14046.07</v>
      </c>
      <c r="F53">
        <v>402337</v>
      </c>
      <c r="G53" s="18">
        <f t="shared" si="7"/>
        <v>3.4911206277324733E-2</v>
      </c>
      <c r="N53" t="s">
        <v>20</v>
      </c>
    </row>
    <row r="54" spans="1:19" ht="15.75" thickBot="1" x14ac:dyDescent="0.3">
      <c r="A54" t="s">
        <v>54</v>
      </c>
      <c r="B54">
        <v>47</v>
      </c>
      <c r="C54" t="s">
        <v>14</v>
      </c>
      <c r="D54">
        <v>2021</v>
      </c>
      <c r="E54">
        <v>11517.16</v>
      </c>
      <c r="F54">
        <v>448847</v>
      </c>
      <c r="G54" s="18">
        <f t="shared" si="7"/>
        <v>2.5659434061049757E-2</v>
      </c>
    </row>
    <row r="55" spans="1:19" x14ac:dyDescent="0.25">
      <c r="A55" t="s">
        <v>54</v>
      </c>
      <c r="B55">
        <v>48</v>
      </c>
      <c r="C55" t="s">
        <v>14</v>
      </c>
      <c r="D55">
        <v>2021</v>
      </c>
      <c r="E55">
        <v>9670.33</v>
      </c>
      <c r="F55">
        <v>399557</v>
      </c>
      <c r="G55" s="18">
        <f t="shared" si="7"/>
        <v>2.4202629412073871E-2</v>
      </c>
      <c r="N55" s="4" t="s">
        <v>21</v>
      </c>
      <c r="O55" s="4"/>
    </row>
    <row r="56" spans="1:19" x14ac:dyDescent="0.25">
      <c r="A56" t="s">
        <v>54</v>
      </c>
      <c r="B56">
        <v>49</v>
      </c>
      <c r="C56" t="s">
        <v>13</v>
      </c>
      <c r="D56">
        <v>2021</v>
      </c>
      <c r="E56">
        <v>10504.88</v>
      </c>
      <c r="F56">
        <v>381390</v>
      </c>
      <c r="G56" s="18">
        <f t="shared" si="7"/>
        <v>2.7543669209995018E-2</v>
      </c>
      <c r="N56" s="1" t="s">
        <v>22</v>
      </c>
      <c r="O56" s="1">
        <v>0.79098095356910147</v>
      </c>
    </row>
    <row r="57" spans="1:19" x14ac:dyDescent="0.25">
      <c r="A57" t="s">
        <v>54</v>
      </c>
      <c r="B57">
        <v>50</v>
      </c>
      <c r="C57" t="s">
        <v>13</v>
      </c>
      <c r="D57">
        <v>2021</v>
      </c>
      <c r="E57">
        <v>9973.9</v>
      </c>
      <c r="F57">
        <v>383470</v>
      </c>
      <c r="G57" s="18">
        <f t="shared" si="7"/>
        <v>2.6009596578611103E-2</v>
      </c>
      <c r="N57" s="1" t="s">
        <v>23</v>
      </c>
      <c r="O57" s="1">
        <v>0.62565086890908506</v>
      </c>
    </row>
    <row r="58" spans="1:19" x14ac:dyDescent="0.25">
      <c r="A58" t="s">
        <v>54</v>
      </c>
      <c r="B58">
        <v>51</v>
      </c>
      <c r="C58" t="s">
        <v>13</v>
      </c>
      <c r="D58">
        <v>2021</v>
      </c>
      <c r="E58">
        <v>9578.35</v>
      </c>
      <c r="F58">
        <v>370236</v>
      </c>
      <c r="G58" s="18">
        <f t="shared" si="7"/>
        <v>2.587093097375728E-2</v>
      </c>
      <c r="N58" s="1" t="s">
        <v>24</v>
      </c>
      <c r="O58" s="1">
        <v>0.60863499931404352</v>
      </c>
    </row>
    <row r="59" spans="1:19" x14ac:dyDescent="0.25">
      <c r="A59" t="s">
        <v>54</v>
      </c>
      <c r="B59">
        <v>52</v>
      </c>
      <c r="C59" t="s">
        <v>13</v>
      </c>
      <c r="D59">
        <v>2021</v>
      </c>
      <c r="E59">
        <v>8206.43</v>
      </c>
      <c r="F59">
        <v>341410</v>
      </c>
      <c r="G59" s="18">
        <f t="shared" si="7"/>
        <v>2.4036876482821243E-2</v>
      </c>
      <c r="N59" s="1" t="s">
        <v>25</v>
      </c>
      <c r="O59" s="1">
        <v>109373.58806642736</v>
      </c>
    </row>
    <row r="60" spans="1:19" ht="15.75" thickBot="1" x14ac:dyDescent="0.3">
      <c r="A60" t="s">
        <v>54</v>
      </c>
      <c r="B60">
        <v>1</v>
      </c>
      <c r="C60" t="s">
        <v>12</v>
      </c>
      <c r="D60">
        <v>2022</v>
      </c>
      <c r="E60">
        <v>10156.61</v>
      </c>
      <c r="F60">
        <v>385491</v>
      </c>
      <c r="G60" s="18">
        <f t="shared" si="7"/>
        <v>2.6347203955474966E-2</v>
      </c>
      <c r="I60" s="19">
        <f t="shared" ref="I60:I68" si="8">$O$69+($O$70*E60)+($O$71*G60)</f>
        <v>297394.89729176078</v>
      </c>
      <c r="N60" s="2" t="s">
        <v>26</v>
      </c>
      <c r="O60" s="2">
        <v>47</v>
      </c>
    </row>
    <row r="61" spans="1:19" x14ac:dyDescent="0.25">
      <c r="A61" t="s">
        <v>54</v>
      </c>
      <c r="B61">
        <v>2</v>
      </c>
      <c r="C61" t="s">
        <v>12</v>
      </c>
      <c r="D61">
        <v>2022</v>
      </c>
      <c r="E61">
        <v>23292.53</v>
      </c>
      <c r="F61">
        <v>411475</v>
      </c>
      <c r="G61" s="18">
        <f t="shared" si="7"/>
        <v>5.6607400206573906E-2</v>
      </c>
      <c r="I61" s="19">
        <f t="shared" si="8"/>
        <v>344256.5399415131</v>
      </c>
    </row>
    <row r="62" spans="1:19" ht="15.75" thickBot="1" x14ac:dyDescent="0.3">
      <c r="A62" t="s">
        <v>54</v>
      </c>
      <c r="B62">
        <v>3</v>
      </c>
      <c r="C62" t="s">
        <v>12</v>
      </c>
      <c r="D62">
        <v>2022</v>
      </c>
      <c r="E62">
        <v>31884.45</v>
      </c>
      <c r="F62">
        <v>434659</v>
      </c>
      <c r="G62" s="18">
        <f t="shared" si="7"/>
        <v>7.3355089852044933E-2</v>
      </c>
      <c r="I62" s="19">
        <f t="shared" si="8"/>
        <v>390221.9348137881</v>
      </c>
      <c r="N62" t="s">
        <v>27</v>
      </c>
    </row>
    <row r="63" spans="1:19" x14ac:dyDescent="0.25">
      <c r="A63" t="s">
        <v>54</v>
      </c>
      <c r="B63">
        <v>4</v>
      </c>
      <c r="C63" t="s">
        <v>12</v>
      </c>
      <c r="D63">
        <v>2022</v>
      </c>
      <c r="E63">
        <v>39413.910000000003</v>
      </c>
      <c r="F63">
        <v>466006</v>
      </c>
      <c r="G63" s="18">
        <f t="shared" si="7"/>
        <v>8.4578117019952534E-2</v>
      </c>
      <c r="I63" s="19">
        <f t="shared" si="8"/>
        <v>447873.77390044322</v>
      </c>
      <c r="N63" s="3"/>
      <c r="O63" s="3" t="s">
        <v>32</v>
      </c>
      <c r="P63" s="3" t="s">
        <v>33</v>
      </c>
      <c r="Q63" s="3" t="s">
        <v>34</v>
      </c>
      <c r="R63" s="3" t="s">
        <v>35</v>
      </c>
      <c r="S63" s="3" t="s">
        <v>36</v>
      </c>
    </row>
    <row r="64" spans="1:19" x14ac:dyDescent="0.25">
      <c r="A64" t="s">
        <v>54</v>
      </c>
      <c r="B64">
        <v>5</v>
      </c>
      <c r="C64" t="s">
        <v>11</v>
      </c>
      <c r="D64">
        <v>2022</v>
      </c>
      <c r="E64">
        <v>52636.86</v>
      </c>
      <c r="F64">
        <v>461714</v>
      </c>
      <c r="G64" s="18">
        <f t="shared" si="7"/>
        <v>0.11400317079404133</v>
      </c>
      <c r="I64" s="19">
        <f t="shared" si="8"/>
        <v>500254.62710028014</v>
      </c>
      <c r="N64" s="1" t="s">
        <v>28</v>
      </c>
      <c r="O64" s="1">
        <v>2</v>
      </c>
      <c r="P64" s="1">
        <v>879696407499.85596</v>
      </c>
      <c r="Q64" s="1">
        <v>439848203749.92798</v>
      </c>
      <c r="R64" s="1">
        <v>36.768668531133976</v>
      </c>
      <c r="S64" s="1">
        <v>4.093457136431111E-10</v>
      </c>
    </row>
    <row r="65" spans="1:22" x14ac:dyDescent="0.25">
      <c r="A65" t="s">
        <v>54</v>
      </c>
      <c r="B65">
        <v>6</v>
      </c>
      <c r="C65" t="s">
        <v>11</v>
      </c>
      <c r="D65">
        <v>2022</v>
      </c>
      <c r="E65">
        <v>45686.31</v>
      </c>
      <c r="F65">
        <v>437150</v>
      </c>
      <c r="G65" s="18">
        <f t="shared" si="7"/>
        <v>0.10450945899576804</v>
      </c>
      <c r="I65" s="19">
        <f t="shared" si="8"/>
        <v>442677.69537756511</v>
      </c>
      <c r="N65" s="1" t="s">
        <v>29</v>
      </c>
      <c r="O65" s="1">
        <v>44</v>
      </c>
      <c r="P65" s="1">
        <v>526353597727.07977</v>
      </c>
      <c r="Q65" s="1">
        <v>11962581766.52454</v>
      </c>
      <c r="R65" s="1"/>
      <c r="S65" s="1"/>
    </row>
    <row r="66" spans="1:22" ht="15.75" thickBot="1" x14ac:dyDescent="0.3">
      <c r="A66" t="s">
        <v>54</v>
      </c>
      <c r="B66">
        <v>7</v>
      </c>
      <c r="C66" t="s">
        <v>11</v>
      </c>
      <c r="D66">
        <v>2022</v>
      </c>
      <c r="E66">
        <v>41096.14</v>
      </c>
      <c r="F66">
        <v>419104</v>
      </c>
      <c r="G66" s="18">
        <f t="shared" ref="G66:G97" si="9">E66/F66</f>
        <v>9.8057140948308766E-2</v>
      </c>
      <c r="I66" s="19">
        <f t="shared" si="8"/>
        <v>405572.23559726687</v>
      </c>
      <c r="N66" s="2" t="s">
        <v>30</v>
      </c>
      <c r="O66" s="2">
        <v>46</v>
      </c>
      <c r="P66" s="2">
        <v>1406050005226.9358</v>
      </c>
      <c r="Q66" s="2"/>
      <c r="R66" s="2"/>
      <c r="S66" s="2"/>
    </row>
    <row r="67" spans="1:22" ht="15.75" thickBot="1" x14ac:dyDescent="0.3">
      <c r="A67" t="s">
        <v>54</v>
      </c>
      <c r="B67">
        <v>8</v>
      </c>
      <c r="C67" t="s">
        <v>11</v>
      </c>
      <c r="D67">
        <v>2022</v>
      </c>
      <c r="E67">
        <v>51395.29</v>
      </c>
      <c r="F67">
        <v>494203</v>
      </c>
      <c r="G67" s="18">
        <f t="shared" si="9"/>
        <v>0.10399631325588878</v>
      </c>
      <c r="I67" s="19">
        <f t="shared" si="8"/>
        <v>531770.32833441556</v>
      </c>
    </row>
    <row r="68" spans="1:22" x14ac:dyDescent="0.25">
      <c r="A68" t="s">
        <v>54</v>
      </c>
      <c r="B68">
        <v>9</v>
      </c>
      <c r="C68" t="s">
        <v>11</v>
      </c>
      <c r="D68">
        <v>2022</v>
      </c>
      <c r="E68">
        <v>65127.91</v>
      </c>
      <c r="F68">
        <v>482479</v>
      </c>
      <c r="G68" s="18">
        <f t="shared" si="9"/>
        <v>0.13498599939064707</v>
      </c>
      <c r="I68" s="19">
        <f t="shared" si="8"/>
        <v>584005.13329243672</v>
      </c>
      <c r="N68" s="3"/>
      <c r="O68" s="3" t="s">
        <v>37</v>
      </c>
      <c r="P68" s="3" t="s">
        <v>25</v>
      </c>
      <c r="Q68" s="3" t="s">
        <v>38</v>
      </c>
      <c r="R68" s="3" t="s">
        <v>39</v>
      </c>
      <c r="S68" s="3" t="s">
        <v>40</v>
      </c>
      <c r="T68" s="3" t="s">
        <v>41</v>
      </c>
      <c r="U68" s="3" t="s">
        <v>42</v>
      </c>
      <c r="V68" s="3" t="s">
        <v>43</v>
      </c>
    </row>
    <row r="69" spans="1:22" x14ac:dyDescent="0.25">
      <c r="A69" t="s">
        <v>54</v>
      </c>
      <c r="B69">
        <v>10</v>
      </c>
      <c r="C69" t="s">
        <v>10</v>
      </c>
      <c r="D69">
        <v>2022</v>
      </c>
      <c r="E69">
        <v>67893</v>
      </c>
      <c r="F69">
        <v>543625</v>
      </c>
      <c r="G69" s="18">
        <f t="shared" si="9"/>
        <v>0.12488939986203725</v>
      </c>
      <c r="N69" s="1" t="s">
        <v>31</v>
      </c>
      <c r="O69" s="1">
        <v>276000.01140013855</v>
      </c>
      <c r="P69" s="1">
        <v>27345.035213840678</v>
      </c>
      <c r="Q69" s="1">
        <v>10.093240299081467</v>
      </c>
      <c r="R69" s="1">
        <v>5.0140833254104388E-13</v>
      </c>
      <c r="S69" s="1">
        <v>220889.71410814114</v>
      </c>
      <c r="T69" s="1">
        <v>331110.30869213596</v>
      </c>
      <c r="U69" s="1">
        <v>220889.71410814114</v>
      </c>
      <c r="V69" s="1">
        <v>331110.30869213596</v>
      </c>
    </row>
    <row r="70" spans="1:22" x14ac:dyDescent="0.25">
      <c r="A70" t="s">
        <v>54</v>
      </c>
      <c r="B70">
        <v>11</v>
      </c>
      <c r="C70" t="s">
        <v>10</v>
      </c>
      <c r="D70">
        <v>2022</v>
      </c>
      <c r="E70">
        <v>53016.88</v>
      </c>
      <c r="F70">
        <v>400602</v>
      </c>
      <c r="G70" s="18">
        <f t="shared" si="9"/>
        <v>0.13234302374925735</v>
      </c>
      <c r="N70" s="1" t="s">
        <v>76</v>
      </c>
      <c r="O70" s="1">
        <v>15.153624808985287</v>
      </c>
      <c r="P70" s="1">
        <v>3.5178755130058126</v>
      </c>
      <c r="Q70" s="1">
        <v>4.3076068931266498</v>
      </c>
      <c r="R70" s="1">
        <v>9.1123598618371305E-5</v>
      </c>
      <c r="S70" s="1">
        <v>8.0638125691436464</v>
      </c>
      <c r="T70" s="1">
        <v>22.243437048826927</v>
      </c>
      <c r="U70" s="1">
        <v>8.0638125691436464</v>
      </c>
      <c r="V70" s="1">
        <v>22.243437048826927</v>
      </c>
    </row>
    <row r="71" spans="1:22" ht="15.75" thickBot="1" x14ac:dyDescent="0.3">
      <c r="A71" t="s">
        <v>54</v>
      </c>
      <c r="B71">
        <v>12</v>
      </c>
      <c r="C71" t="s">
        <v>10</v>
      </c>
      <c r="D71">
        <v>2022</v>
      </c>
      <c r="E71">
        <v>37268.15</v>
      </c>
      <c r="F71">
        <v>311464</v>
      </c>
      <c r="G71" s="18">
        <f t="shared" si="9"/>
        <v>0.11965475945855701</v>
      </c>
      <c r="N71" s="2" t="s">
        <v>77</v>
      </c>
      <c r="O71" s="2">
        <v>-5029549.6859365692</v>
      </c>
      <c r="P71" s="2">
        <v>2052273.8963508264</v>
      </c>
      <c r="Q71" s="2">
        <v>-2.4507204885662066</v>
      </c>
      <c r="R71" s="2">
        <v>1.8301594236881481E-2</v>
      </c>
      <c r="S71" s="2">
        <v>-9165635.9505193885</v>
      </c>
      <c r="T71" s="2">
        <v>-893463.42135374993</v>
      </c>
      <c r="U71" s="2">
        <v>-9165635.9505193885</v>
      </c>
      <c r="V71" s="2">
        <v>-893463.42135374993</v>
      </c>
    </row>
    <row r="72" spans="1:22" x14ac:dyDescent="0.25">
      <c r="A72" t="s">
        <v>54</v>
      </c>
      <c r="B72">
        <v>13</v>
      </c>
      <c r="C72" t="s">
        <v>10</v>
      </c>
      <c r="D72">
        <v>2022</v>
      </c>
      <c r="E72">
        <v>6153.11</v>
      </c>
      <c r="F72">
        <v>217812</v>
      </c>
      <c r="G72" s="18">
        <f t="shared" si="9"/>
        <v>2.8249637301893376E-2</v>
      </c>
    </row>
    <row r="73" spans="1:22" x14ac:dyDescent="0.25">
      <c r="A73" t="s">
        <v>54</v>
      </c>
      <c r="B73">
        <v>14</v>
      </c>
      <c r="C73" t="s">
        <v>9</v>
      </c>
      <c r="D73">
        <v>2022</v>
      </c>
      <c r="E73">
        <v>7096.59</v>
      </c>
      <c r="F73">
        <v>247129</v>
      </c>
      <c r="G73" s="18">
        <f t="shared" si="9"/>
        <v>2.8716136107053401E-2</v>
      </c>
    </row>
    <row r="74" spans="1:22" x14ac:dyDescent="0.25">
      <c r="A74" t="s">
        <v>54</v>
      </c>
      <c r="B74">
        <v>15</v>
      </c>
      <c r="C74" t="s">
        <v>9</v>
      </c>
      <c r="D74">
        <v>2022</v>
      </c>
      <c r="E74">
        <v>9724.0400000000009</v>
      </c>
      <c r="F74">
        <v>247366</v>
      </c>
      <c r="G74" s="18">
        <f t="shared" si="9"/>
        <v>3.9310333675606192E-2</v>
      </c>
    </row>
    <row r="75" spans="1:22" x14ac:dyDescent="0.25">
      <c r="A75" t="s">
        <v>54</v>
      </c>
      <c r="B75">
        <v>16</v>
      </c>
      <c r="C75" t="s">
        <v>9</v>
      </c>
      <c r="D75">
        <v>2022</v>
      </c>
      <c r="E75">
        <v>12327.66</v>
      </c>
      <c r="F75">
        <v>278939</v>
      </c>
      <c r="G75" s="18">
        <f t="shared" si="9"/>
        <v>4.4194823957926281E-2</v>
      </c>
    </row>
    <row r="76" spans="1:22" x14ac:dyDescent="0.25">
      <c r="A76" t="s">
        <v>54</v>
      </c>
      <c r="B76">
        <v>17</v>
      </c>
      <c r="C76" t="s">
        <v>9</v>
      </c>
      <c r="D76">
        <v>2022</v>
      </c>
      <c r="E76">
        <v>29440.89</v>
      </c>
      <c r="F76">
        <v>280548</v>
      </c>
      <c r="G76" s="18">
        <f t="shared" si="9"/>
        <v>0.10494065186706018</v>
      </c>
    </row>
    <row r="77" spans="1:22" x14ac:dyDescent="0.25">
      <c r="A77" t="s">
        <v>54</v>
      </c>
      <c r="B77">
        <v>18</v>
      </c>
      <c r="C77" t="s">
        <v>8</v>
      </c>
      <c r="D77">
        <v>2022</v>
      </c>
      <c r="E77">
        <v>26955.95</v>
      </c>
      <c r="F77">
        <v>277019</v>
      </c>
      <c r="G77" s="18">
        <f t="shared" si="9"/>
        <v>9.7307224414209859E-2</v>
      </c>
    </row>
    <row r="78" spans="1:22" x14ac:dyDescent="0.25">
      <c r="A78" t="s">
        <v>54</v>
      </c>
      <c r="B78">
        <v>19</v>
      </c>
      <c r="C78" t="s">
        <v>8</v>
      </c>
      <c r="D78">
        <v>2022</v>
      </c>
      <c r="E78">
        <v>9631.31</v>
      </c>
      <c r="F78">
        <v>253795</v>
      </c>
      <c r="G78" s="18">
        <f t="shared" si="9"/>
        <v>3.794917157548415E-2</v>
      </c>
    </row>
    <row r="79" spans="1:22" x14ac:dyDescent="0.25">
      <c r="A79" t="s">
        <v>54</v>
      </c>
      <c r="B79">
        <v>20</v>
      </c>
      <c r="C79" t="s">
        <v>8</v>
      </c>
      <c r="D79">
        <v>2022</v>
      </c>
      <c r="E79">
        <v>11017.73</v>
      </c>
      <c r="F79">
        <v>246672</v>
      </c>
      <c r="G79" s="18">
        <f t="shared" si="9"/>
        <v>4.466550723227606E-2</v>
      </c>
    </row>
    <row r="80" spans="1:22" x14ac:dyDescent="0.25">
      <c r="A80" t="s">
        <v>54</v>
      </c>
      <c r="B80">
        <v>21</v>
      </c>
      <c r="C80" t="s">
        <v>8</v>
      </c>
      <c r="D80">
        <v>2022</v>
      </c>
      <c r="E80">
        <v>10598.6</v>
      </c>
      <c r="F80">
        <v>232268</v>
      </c>
      <c r="G80" s="18">
        <f t="shared" si="9"/>
        <v>4.5630909122220883E-2</v>
      </c>
    </row>
    <row r="81" spans="1:7" x14ac:dyDescent="0.25">
      <c r="A81" t="s">
        <v>54</v>
      </c>
      <c r="B81">
        <v>22</v>
      </c>
      <c r="C81" t="s">
        <v>8</v>
      </c>
      <c r="D81">
        <v>2022</v>
      </c>
      <c r="E81">
        <v>3945.78</v>
      </c>
      <c r="F81">
        <v>225833</v>
      </c>
      <c r="G81" s="18">
        <f t="shared" si="9"/>
        <v>1.7472114349984282E-2</v>
      </c>
    </row>
    <row r="82" spans="1:7" x14ac:dyDescent="0.25">
      <c r="A82" t="s">
        <v>54</v>
      </c>
      <c r="B82">
        <v>23</v>
      </c>
      <c r="C82" t="s">
        <v>7</v>
      </c>
      <c r="D82">
        <v>2022</v>
      </c>
      <c r="F82">
        <v>231322</v>
      </c>
      <c r="G82" s="18">
        <f t="shared" si="9"/>
        <v>0</v>
      </c>
    </row>
    <row r="83" spans="1:7" x14ac:dyDescent="0.25">
      <c r="A83" t="s">
        <v>54</v>
      </c>
      <c r="B83">
        <v>24</v>
      </c>
      <c r="C83" t="s">
        <v>7</v>
      </c>
      <c r="D83">
        <v>2022</v>
      </c>
      <c r="F83">
        <v>160385</v>
      </c>
      <c r="G83" s="18">
        <f t="shared" si="9"/>
        <v>0</v>
      </c>
    </row>
  </sheetData>
  <autoFilter ref="A1:G83" xr:uid="{56C9C688-A2D9-4BC5-907E-07FCA5603FD1}"/>
  <conditionalFormatting sqref="A2:G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11A3-271A-490A-AA4F-B68A8D2B0C05}">
  <dimension ref="A1:AG83"/>
  <sheetViews>
    <sheetView workbookViewId="0">
      <selection activeCell="S32" sqref="S32"/>
    </sheetView>
  </sheetViews>
  <sheetFormatPr defaultRowHeight="15" x14ac:dyDescent="0.25"/>
  <cols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3" width="14.28515625" bestFit="1" customWidth="1"/>
    <col min="14" max="14" width="11.5703125" bestFit="1" customWidth="1"/>
    <col min="15" max="15" width="9.140625" bestFit="1" customWidth="1"/>
    <col min="16" max="16" width="14.28515625" bestFit="1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31" max="31" width="11.28515625" bestFit="1" customWidth="1"/>
  </cols>
  <sheetData>
    <row r="1" spans="1:33" s="35" customFormat="1" x14ac:dyDescent="0.25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81</v>
      </c>
      <c r="Y1" s="35" t="s">
        <v>80</v>
      </c>
      <c r="Z1" s="35" t="s">
        <v>50</v>
      </c>
      <c r="AB1" s="35" t="s">
        <v>78</v>
      </c>
      <c r="AE1" s="35" t="s">
        <v>84</v>
      </c>
    </row>
    <row r="2" spans="1:33" x14ac:dyDescent="0.25">
      <c r="A2" t="s">
        <v>79</v>
      </c>
      <c r="B2">
        <v>48</v>
      </c>
      <c r="C2" t="s">
        <v>14</v>
      </c>
      <c r="D2">
        <v>2020</v>
      </c>
      <c r="E2">
        <v>22872.1</v>
      </c>
      <c r="F2">
        <v>87464</v>
      </c>
      <c r="G2" s="18">
        <f t="shared" ref="G2:G33" si="0">E2/F2</f>
        <v>0.26150301838470685</v>
      </c>
      <c r="I2" s="28" t="s">
        <v>79</v>
      </c>
      <c r="J2" s="28">
        <v>1</v>
      </c>
      <c r="K2" s="28" t="s">
        <v>12</v>
      </c>
      <c r="L2" s="28">
        <v>2022</v>
      </c>
      <c r="M2" s="29">
        <v>119023.14</v>
      </c>
      <c r="N2" s="31">
        <v>247523</v>
      </c>
      <c r="O2" s="30">
        <f>M2/N2</f>
        <v>0.48085689006678167</v>
      </c>
      <c r="P2" s="31">
        <v>72695</v>
      </c>
      <c r="Q2" s="32">
        <f>P2/SUM($P$2:$P$5)</f>
        <v>0.26902153800606915</v>
      </c>
      <c r="S2" s="15">
        <f>$P$15*Q2</f>
        <v>396232.40757530904</v>
      </c>
      <c r="T2" s="33">
        <f>(S2-N2)/N2</f>
        <v>0.60079026019929072</v>
      </c>
      <c r="V2" s="37">
        <f>$R$15*Q2</f>
        <v>321988.07869624119</v>
      </c>
      <c r="W2" s="34">
        <f>(V2-N2)/N2</f>
        <v>0.30084104788743349</v>
      </c>
      <c r="Y2" s="37">
        <f>$R$15*Q20</f>
        <v>279360.92869878112</v>
      </c>
      <c r="Z2" s="34">
        <f>(Y2-N2)/N2</f>
        <v>0.12862614261616545</v>
      </c>
      <c r="AB2">
        <v>164322.951381627</v>
      </c>
      <c r="AC2" s="34">
        <f t="shared" ref="AC2:AC10" si="1">(AB2-N2)/N2</f>
        <v>-0.33613057622270653</v>
      </c>
      <c r="AE2">
        <f>$O$15*Q2</f>
        <v>166417.5573773222</v>
      </c>
      <c r="AF2">
        <v>198828.198550184</v>
      </c>
      <c r="AG2" s="17">
        <f t="shared" ref="AG2:AG10" si="2">(AF2-N2)/N2</f>
        <v>-0.19672839069426276</v>
      </c>
    </row>
    <row r="3" spans="1:33" x14ac:dyDescent="0.25">
      <c r="A3" t="s">
        <v>79</v>
      </c>
      <c r="B3">
        <v>49</v>
      </c>
      <c r="C3" t="s">
        <v>13</v>
      </c>
      <c r="D3">
        <v>2020</v>
      </c>
      <c r="E3">
        <v>16471.13</v>
      </c>
      <c r="F3">
        <v>71767</v>
      </c>
      <c r="G3" s="18">
        <f t="shared" si="0"/>
        <v>0.22950840915741219</v>
      </c>
      <c r="I3" s="28" t="s">
        <v>79</v>
      </c>
      <c r="J3" s="28">
        <v>2</v>
      </c>
      <c r="K3" s="28" t="s">
        <v>12</v>
      </c>
      <c r="L3" s="28">
        <v>2022</v>
      </c>
      <c r="M3" s="29">
        <v>109619.18</v>
      </c>
      <c r="N3" s="31">
        <v>185489</v>
      </c>
      <c r="O3" s="30">
        <f t="shared" ref="O3:O10" si="3">M3/N3</f>
        <v>0.59097402002275068</v>
      </c>
      <c r="P3" s="31">
        <v>72274</v>
      </c>
      <c r="Q3" s="32">
        <f>P3/SUM($P$2:$P$5)</f>
        <v>0.26746354821996893</v>
      </c>
      <c r="S3" s="15">
        <f>$P$15*Q3</f>
        <v>393937.69894900452</v>
      </c>
      <c r="T3" s="33">
        <f t="shared" ref="T3:T10" si="4">(S3-N3)/N3</f>
        <v>1.1237793020017603</v>
      </c>
      <c r="V3" s="37">
        <f>$R$15*Q3</f>
        <v>320123.34272910288</v>
      </c>
      <c r="W3" s="34">
        <f t="shared" ref="W3:W10" si="5">(V3-N3)/N3</f>
        <v>0.72583464641624507</v>
      </c>
      <c r="Y3" s="37">
        <f>$R$15*Q21</f>
        <v>273728.1420939113</v>
      </c>
      <c r="Z3" s="34">
        <f t="shared" ref="Z3:Z10" si="6">(Y3-N3)/N3</f>
        <v>0.4757109159783669</v>
      </c>
      <c r="AB3">
        <v>166881.220021104</v>
      </c>
      <c r="AC3" s="34">
        <f t="shared" si="1"/>
        <v>-0.10031743110856167</v>
      </c>
      <c r="AE3">
        <f t="shared" ref="AE3:AE10" si="7">$O$15*Q3</f>
        <v>165453.78006587224</v>
      </c>
      <c r="AF3">
        <v>184199.98842260201</v>
      </c>
      <c r="AG3" s="17">
        <f t="shared" si="2"/>
        <v>-6.9492615594347502E-3</v>
      </c>
    </row>
    <row r="4" spans="1:33" x14ac:dyDescent="0.25">
      <c r="A4" t="s">
        <v>79</v>
      </c>
      <c r="B4">
        <v>50</v>
      </c>
      <c r="C4" t="s">
        <v>13</v>
      </c>
      <c r="D4">
        <v>2020</v>
      </c>
      <c r="E4">
        <v>19367.759999999998</v>
      </c>
      <c r="F4">
        <v>68512</v>
      </c>
      <c r="G4" s="18">
        <f t="shared" si="0"/>
        <v>0.2826914992993928</v>
      </c>
      <c r="I4" s="28" t="s">
        <v>79</v>
      </c>
      <c r="J4" s="28">
        <v>3</v>
      </c>
      <c r="K4" s="28" t="s">
        <v>12</v>
      </c>
      <c r="L4" s="28">
        <v>2022</v>
      </c>
      <c r="M4" s="29">
        <v>134499.49</v>
      </c>
      <c r="N4" s="31">
        <v>213275</v>
      </c>
      <c r="O4" s="30">
        <f t="shared" si="3"/>
        <v>0.63063879967178516</v>
      </c>
      <c r="P4" s="31">
        <v>65719</v>
      </c>
      <c r="Q4" s="32">
        <f>P4/SUM($P$2:$P$5)</f>
        <v>0.24320553622973873</v>
      </c>
      <c r="S4" s="15">
        <f>$P$15*Q4</f>
        <v>358208.92211901414</v>
      </c>
      <c r="T4" s="33">
        <f t="shared" si="4"/>
        <v>0.67956357809876511</v>
      </c>
      <c r="V4" s="37">
        <f>$R$15*Q4</f>
        <v>291089.27084171225</v>
      </c>
      <c r="W4" s="34">
        <f t="shared" si="5"/>
        <v>0.36485415937973154</v>
      </c>
      <c r="Y4" s="37">
        <f>$R$15*Q22</f>
        <v>360039.04998804547</v>
      </c>
      <c r="Z4" s="34">
        <f t="shared" si="6"/>
        <v>0.68814464887138893</v>
      </c>
      <c r="AB4">
        <v>169439.488660581</v>
      </c>
      <c r="AC4" s="34">
        <f t="shared" si="1"/>
        <v>-0.20553516042395498</v>
      </c>
      <c r="AE4">
        <f t="shared" si="7"/>
        <v>150447.69864887869</v>
      </c>
      <c r="AF4">
        <v>228021.32530069901</v>
      </c>
      <c r="AG4" s="17">
        <f t="shared" si="2"/>
        <v>6.914230594630881E-2</v>
      </c>
    </row>
    <row r="5" spans="1:33" x14ac:dyDescent="0.25">
      <c r="A5" t="s">
        <v>79</v>
      </c>
      <c r="B5">
        <v>51</v>
      </c>
      <c r="C5" t="s">
        <v>13</v>
      </c>
      <c r="D5">
        <v>2020</v>
      </c>
      <c r="E5">
        <v>30333.66</v>
      </c>
      <c r="F5">
        <v>70436</v>
      </c>
      <c r="G5" s="18">
        <f t="shared" si="0"/>
        <v>0.43065563064342099</v>
      </c>
      <c r="I5" s="28" t="s">
        <v>79</v>
      </c>
      <c r="J5" s="28">
        <v>4</v>
      </c>
      <c r="K5" s="28" t="s">
        <v>12</v>
      </c>
      <c r="L5" s="28">
        <v>2022</v>
      </c>
      <c r="M5" s="29">
        <v>155166.88</v>
      </c>
      <c r="N5" s="31">
        <v>213656</v>
      </c>
      <c r="O5" s="30">
        <f t="shared" si="3"/>
        <v>0.72624630246751787</v>
      </c>
      <c r="P5" s="31">
        <v>59532</v>
      </c>
      <c r="Q5" s="32">
        <f>P5/SUM($P$2:$P$5)</f>
        <v>0.22030937754422322</v>
      </c>
      <c r="S5" s="15">
        <f>$P$15*Q5</f>
        <v>324485.97135667235</v>
      </c>
      <c r="T5" s="33">
        <f t="shared" si="4"/>
        <v>0.5187309102326747</v>
      </c>
      <c r="V5" s="37">
        <f>$R$15*Q5</f>
        <v>263685.18193747342</v>
      </c>
      <c r="W5" s="34">
        <f t="shared" si="5"/>
        <v>0.23415762692118836</v>
      </c>
      <c r="Y5" s="37">
        <f>$R$15*Q23</f>
        <v>283757.75342379173</v>
      </c>
      <c r="Z5" s="34">
        <f t="shared" si="6"/>
        <v>0.32810570928872451</v>
      </c>
      <c r="AB5">
        <v>171997.757300058</v>
      </c>
      <c r="AC5" s="34">
        <f t="shared" si="1"/>
        <v>-0.19497810826722395</v>
      </c>
      <c r="AE5">
        <f t="shared" si="7"/>
        <v>136284.06390792687</v>
      </c>
      <c r="AF5">
        <v>264660.264374463</v>
      </c>
      <c r="AG5" s="17">
        <f t="shared" si="2"/>
        <v>0.23872142310285227</v>
      </c>
    </row>
    <row r="6" spans="1:33" x14ac:dyDescent="0.25">
      <c r="A6" t="s">
        <v>79</v>
      </c>
      <c r="B6">
        <v>52</v>
      </c>
      <c r="C6" t="s">
        <v>13</v>
      </c>
      <c r="D6">
        <v>2020</v>
      </c>
      <c r="E6">
        <v>14054.71</v>
      </c>
      <c r="F6">
        <v>67236</v>
      </c>
      <c r="G6" s="18">
        <f t="shared" si="0"/>
        <v>0.20903548694151941</v>
      </c>
      <c r="I6" s="28" t="s">
        <v>79</v>
      </c>
      <c r="J6" s="28">
        <v>5</v>
      </c>
      <c r="K6" s="28" t="s">
        <v>11</v>
      </c>
      <c r="L6" s="28">
        <v>2022</v>
      </c>
      <c r="M6" s="29">
        <v>143741.15</v>
      </c>
      <c r="N6" s="31">
        <v>205280</v>
      </c>
      <c r="O6" s="30">
        <f t="shared" si="3"/>
        <v>0.70021994349181604</v>
      </c>
      <c r="P6" s="31">
        <v>57709</v>
      </c>
      <c r="Q6" s="32">
        <f>P6/SUM($P$6:$P$10)</f>
        <v>0.2281592358450657</v>
      </c>
      <c r="S6" s="15">
        <f>$P$16*Q6</f>
        <v>420059.63408886938</v>
      </c>
      <c r="T6" s="33">
        <f t="shared" si="4"/>
        <v>1.0462764715942585</v>
      </c>
      <c r="V6" s="37">
        <f>$R$16*Q6</f>
        <v>341350.71910150204</v>
      </c>
      <c r="W6" s="34">
        <f t="shared" si="5"/>
        <v>0.6628542434796475</v>
      </c>
      <c r="Y6" s="37">
        <f>Q24*$R$16</f>
        <v>261875.40445101011</v>
      </c>
      <c r="Z6" s="34">
        <f t="shared" si="6"/>
        <v>0.27569857974965956</v>
      </c>
      <c r="AB6">
        <v>174556.025939535</v>
      </c>
      <c r="AC6" s="34">
        <f t="shared" si="1"/>
        <v>-0.14966861876687937</v>
      </c>
      <c r="AE6">
        <f t="shared" si="7"/>
        <v>141140.01058738877</v>
      </c>
      <c r="AF6">
        <v>244513.47850547699</v>
      </c>
      <c r="AG6" s="17">
        <f t="shared" si="2"/>
        <v>0.19112177759877721</v>
      </c>
    </row>
    <row r="7" spans="1:33" x14ac:dyDescent="0.25">
      <c r="A7" t="s">
        <v>79</v>
      </c>
      <c r="B7">
        <v>53</v>
      </c>
      <c r="C7" t="s">
        <v>13</v>
      </c>
      <c r="D7">
        <v>2020</v>
      </c>
      <c r="E7">
        <v>15849.96</v>
      </c>
      <c r="F7">
        <v>62364</v>
      </c>
      <c r="G7" s="18">
        <f t="shared" si="0"/>
        <v>0.25415239561285358</v>
      </c>
      <c r="I7" s="28" t="s">
        <v>79</v>
      </c>
      <c r="J7" s="28">
        <v>6</v>
      </c>
      <c r="K7" s="28" t="s">
        <v>11</v>
      </c>
      <c r="L7" s="28">
        <v>2022</v>
      </c>
      <c r="M7" s="29">
        <v>115669.5</v>
      </c>
      <c r="N7" s="31">
        <v>169313</v>
      </c>
      <c r="O7" s="30">
        <f t="shared" si="3"/>
        <v>0.68316963257399022</v>
      </c>
      <c r="P7" s="31">
        <v>66120</v>
      </c>
      <c r="Q7" s="32">
        <f>P7/SUM($P$6:$P$10)</f>
        <v>0.26141310149328084</v>
      </c>
      <c r="S7" s="15">
        <f>$P$16*Q7</f>
        <v>481282.69431035098</v>
      </c>
      <c r="T7" s="33">
        <f t="shared" si="4"/>
        <v>1.8425619669508602</v>
      </c>
      <c r="V7" s="37">
        <f>$R$16*Q7</f>
        <v>391102.07328131341</v>
      </c>
      <c r="W7" s="34">
        <f t="shared" si="5"/>
        <v>1.3099352871977545</v>
      </c>
      <c r="Y7" s="37">
        <f>Q25*$R$16</f>
        <v>321196.76139660628</v>
      </c>
      <c r="Z7" s="34">
        <f t="shared" si="6"/>
        <v>0.89705906455267037</v>
      </c>
      <c r="AB7">
        <v>177114.29457901101</v>
      </c>
      <c r="AC7" s="34">
        <f t="shared" si="1"/>
        <v>4.6076170046074491E-2</v>
      </c>
      <c r="AE7">
        <f t="shared" si="7"/>
        <v>161710.95496435816</v>
      </c>
      <c r="AF7">
        <v>198059.65201965001</v>
      </c>
      <c r="AG7" s="17">
        <f t="shared" si="2"/>
        <v>0.16978408048791296</v>
      </c>
    </row>
    <row r="8" spans="1:33" x14ac:dyDescent="0.25">
      <c r="A8" t="s">
        <v>79</v>
      </c>
      <c r="B8">
        <v>1</v>
      </c>
      <c r="C8" t="s">
        <v>12</v>
      </c>
      <c r="D8">
        <v>2021</v>
      </c>
      <c r="E8">
        <v>19451.28</v>
      </c>
      <c r="F8">
        <v>72695</v>
      </c>
      <c r="G8" s="18">
        <f t="shared" si="0"/>
        <v>0.26757383588967604</v>
      </c>
      <c r="I8" s="28" t="s">
        <v>79</v>
      </c>
      <c r="J8" s="28">
        <v>7</v>
      </c>
      <c r="K8" s="28" t="s">
        <v>11</v>
      </c>
      <c r="L8" s="28">
        <v>2022</v>
      </c>
      <c r="M8" s="29">
        <v>128336.27</v>
      </c>
      <c r="N8" s="31">
        <v>180068</v>
      </c>
      <c r="O8" s="30">
        <f t="shared" si="3"/>
        <v>0.71271003176577741</v>
      </c>
      <c r="P8" s="31">
        <v>57928</v>
      </c>
      <c r="Q8" s="32">
        <f>P8/SUM($P$6:$P$10)</f>
        <v>0.22902507778739825</v>
      </c>
      <c r="S8" s="15">
        <f>$P$16*Q8</f>
        <v>421653.71923790098</v>
      </c>
      <c r="T8" s="33">
        <f t="shared" si="4"/>
        <v>1.3416360443715762</v>
      </c>
      <c r="V8" s="37">
        <f>$R$16*Q8</f>
        <v>342646.11163097282</v>
      </c>
      <c r="W8" s="34">
        <f t="shared" si="5"/>
        <v>0.90287064681660723</v>
      </c>
      <c r="Y8" s="37">
        <f>Q26*$R$16</f>
        <v>303058.81993938185</v>
      </c>
      <c r="Z8" s="34">
        <f t="shared" si="6"/>
        <v>0.6830243015937415</v>
      </c>
      <c r="AB8">
        <v>179672.56321848801</v>
      </c>
      <c r="AC8" s="34">
        <f t="shared" si="1"/>
        <v>-2.1960413927626858E-3</v>
      </c>
      <c r="AE8">
        <f t="shared" si="7"/>
        <v>141675.6230970257</v>
      </c>
      <c r="AF8">
        <v>221058.73191704601</v>
      </c>
      <c r="AG8" s="17">
        <f t="shared" si="2"/>
        <v>0.22764029098477248</v>
      </c>
    </row>
    <row r="9" spans="1:33" x14ac:dyDescent="0.25">
      <c r="A9" t="s">
        <v>79</v>
      </c>
      <c r="B9">
        <v>2</v>
      </c>
      <c r="C9" t="s">
        <v>12</v>
      </c>
      <c r="D9">
        <v>2021</v>
      </c>
      <c r="E9">
        <v>19778.82</v>
      </c>
      <c r="F9">
        <v>72274</v>
      </c>
      <c r="G9" s="18">
        <f t="shared" si="0"/>
        <v>0.27366438830008022</v>
      </c>
      <c r="I9" s="28" t="s">
        <v>79</v>
      </c>
      <c r="J9" s="28">
        <v>8</v>
      </c>
      <c r="K9" s="28" t="s">
        <v>11</v>
      </c>
      <c r="L9" s="28">
        <v>2022</v>
      </c>
      <c r="M9" s="29">
        <v>156981.85</v>
      </c>
      <c r="N9" s="31">
        <v>211340</v>
      </c>
      <c r="O9" s="30">
        <f t="shared" si="3"/>
        <v>0.74279289296867612</v>
      </c>
      <c r="P9" s="31">
        <v>37731</v>
      </c>
      <c r="Q9" s="32">
        <f>P9/SUM($P$6:$P$10)</f>
        <v>0.14917389190022654</v>
      </c>
      <c r="S9" s="15">
        <f>$P$16*Q9</f>
        <v>274641.21807356097</v>
      </c>
      <c r="T9" s="33">
        <f t="shared" si="4"/>
        <v>0.2995231289559997</v>
      </c>
      <c r="V9" s="37">
        <f>$R$16*Q9</f>
        <v>223180.16223498542</v>
      </c>
      <c r="W9" s="34">
        <f t="shared" si="5"/>
        <v>5.602423694040605E-2</v>
      </c>
      <c r="Y9" s="37">
        <f>Q27*$R$16</f>
        <v>324856.23619411519</v>
      </c>
      <c r="Z9" s="34">
        <f t="shared" si="6"/>
        <v>0.53712612943179328</v>
      </c>
      <c r="AB9">
        <v>182230.83185796501</v>
      </c>
      <c r="AC9" s="34">
        <f t="shared" si="1"/>
        <v>-0.13773619826835901</v>
      </c>
      <c r="AE9">
        <f t="shared" si="7"/>
        <v>92279.431968545017</v>
      </c>
      <c r="AF9">
        <v>271299.29037559603</v>
      </c>
      <c r="AG9" s="17">
        <f t="shared" si="2"/>
        <v>0.2837100897870542</v>
      </c>
    </row>
    <row r="10" spans="1:33" x14ac:dyDescent="0.25">
      <c r="A10" t="s">
        <v>79</v>
      </c>
      <c r="B10">
        <v>3</v>
      </c>
      <c r="C10" t="s">
        <v>12</v>
      </c>
      <c r="D10">
        <v>2021</v>
      </c>
      <c r="E10">
        <v>20054.990000000002</v>
      </c>
      <c r="F10">
        <v>65719</v>
      </c>
      <c r="G10" s="18">
        <f t="shared" si="0"/>
        <v>0.30516273832529406</v>
      </c>
      <c r="I10" s="28" t="s">
        <v>79</v>
      </c>
      <c r="J10" s="28">
        <v>9</v>
      </c>
      <c r="K10" s="28" t="s">
        <v>11</v>
      </c>
      <c r="L10" s="28">
        <v>2022</v>
      </c>
      <c r="M10" s="29">
        <v>117192.88</v>
      </c>
      <c r="N10" s="31">
        <v>172186</v>
      </c>
      <c r="O10" s="30">
        <f t="shared" si="3"/>
        <v>0.68061793641759494</v>
      </c>
      <c r="P10" s="31">
        <v>33445</v>
      </c>
      <c r="Q10" s="32">
        <f>P10/SUM($P$6:$P$10)</f>
        <v>0.1322286929740287</v>
      </c>
      <c r="S10" s="15">
        <f>$P$16*Q10</f>
        <v>243443.73428931774</v>
      </c>
      <c r="T10" s="33">
        <f t="shared" si="4"/>
        <v>0.4138416264348887</v>
      </c>
      <c r="V10" s="37">
        <f>$R$16*Q10</f>
        <v>197828.32487739756</v>
      </c>
      <c r="W10" s="34">
        <f t="shared" si="5"/>
        <v>0.14892224035286009</v>
      </c>
      <c r="Y10" s="37">
        <f>Q28*$R$16</f>
        <v>285120.16914505779</v>
      </c>
      <c r="Z10" s="34">
        <f t="shared" si="6"/>
        <v>0.65588473595447827</v>
      </c>
      <c r="AB10">
        <v>184789.10049744201</v>
      </c>
      <c r="AC10" s="34">
        <f t="shared" si="1"/>
        <v>7.3194687706561554E-2</v>
      </c>
      <c r="AE10">
        <f t="shared" si="7"/>
        <v>81797.079382682365</v>
      </c>
      <c r="AF10">
        <v>204869.18771061799</v>
      </c>
      <c r="AG10" s="17">
        <f t="shared" si="2"/>
        <v>0.18981327001392673</v>
      </c>
    </row>
    <row r="11" spans="1:33" x14ac:dyDescent="0.25">
      <c r="A11" t="s">
        <v>79</v>
      </c>
      <c r="B11">
        <v>4</v>
      </c>
      <c r="C11" t="s">
        <v>12</v>
      </c>
      <c r="D11">
        <v>2021</v>
      </c>
      <c r="E11">
        <v>19988.57</v>
      </c>
      <c r="F11">
        <v>59532</v>
      </c>
      <c r="G11" s="18">
        <f t="shared" si="0"/>
        <v>0.33576177517973527</v>
      </c>
    </row>
    <row r="12" spans="1:33" x14ac:dyDescent="0.25">
      <c r="A12" t="s">
        <v>79</v>
      </c>
      <c r="B12">
        <v>5</v>
      </c>
      <c r="C12" t="s">
        <v>11</v>
      </c>
      <c r="D12">
        <v>2021</v>
      </c>
      <c r="E12">
        <v>16897.2</v>
      </c>
      <c r="F12">
        <v>57709</v>
      </c>
      <c r="G12" s="18">
        <f t="shared" si="0"/>
        <v>0.29280008317593442</v>
      </c>
    </row>
    <row r="13" spans="1:33" x14ac:dyDescent="0.25">
      <c r="A13" t="s">
        <v>79</v>
      </c>
      <c r="B13">
        <v>6</v>
      </c>
      <c r="C13" t="s">
        <v>11</v>
      </c>
      <c r="D13">
        <v>2021</v>
      </c>
      <c r="E13">
        <v>2626.65</v>
      </c>
      <c r="F13">
        <v>66120</v>
      </c>
      <c r="G13" s="18">
        <f t="shared" si="0"/>
        <v>3.9725499092558986E-2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33" x14ac:dyDescent="0.25">
      <c r="A14" t="s">
        <v>79</v>
      </c>
      <c r="B14">
        <v>7</v>
      </c>
      <c r="C14" t="s">
        <v>11</v>
      </c>
      <c r="D14">
        <v>2021</v>
      </c>
      <c r="E14">
        <v>16554.13</v>
      </c>
      <c r="F14">
        <v>57928</v>
      </c>
      <c r="G14" s="18">
        <f t="shared" si="0"/>
        <v>0.28577078442204118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33" x14ac:dyDescent="0.25">
      <c r="A15" t="s">
        <v>79</v>
      </c>
      <c r="B15">
        <v>8</v>
      </c>
      <c r="C15" t="s">
        <v>11</v>
      </c>
      <c r="D15">
        <v>2021</v>
      </c>
      <c r="E15">
        <v>6724.36</v>
      </c>
      <c r="F15">
        <v>37731</v>
      </c>
      <c r="G15" s="18">
        <f t="shared" si="0"/>
        <v>0.17821844106967744</v>
      </c>
      <c r="I15" s="20" t="s">
        <v>57</v>
      </c>
      <c r="J15" s="21">
        <v>44562</v>
      </c>
      <c r="K15" s="20" t="s">
        <v>65</v>
      </c>
      <c r="L15" s="20">
        <v>518308.7</v>
      </c>
      <c r="M15" s="22">
        <v>859943</v>
      </c>
      <c r="N15" s="23">
        <f>L15/M15</f>
        <v>0.60272448290177372</v>
      </c>
      <c r="O15" s="20">
        <v>618603.1</v>
      </c>
      <c r="P15" s="22">
        <v>1472865</v>
      </c>
      <c r="Q15" s="20">
        <f>O15/P15</f>
        <v>0.41999986421022972</v>
      </c>
      <c r="R15" s="22">
        <f>O15/$O$30</f>
        <v>1196885.8742045297</v>
      </c>
    </row>
    <row r="16" spans="1:33" ht="15.75" thickBot="1" x14ac:dyDescent="0.3">
      <c r="A16" t="s">
        <v>79</v>
      </c>
      <c r="B16">
        <v>9</v>
      </c>
      <c r="C16" t="s">
        <v>11</v>
      </c>
      <c r="D16">
        <v>2021</v>
      </c>
      <c r="E16">
        <v>5136.8</v>
      </c>
      <c r="F16">
        <v>33445</v>
      </c>
      <c r="G16" s="18">
        <f t="shared" si="0"/>
        <v>0.15358947525788608</v>
      </c>
      <c r="I16" s="24" t="s">
        <v>58</v>
      </c>
      <c r="J16" s="25">
        <v>44593</v>
      </c>
      <c r="K16" s="24" t="s">
        <v>65</v>
      </c>
      <c r="L16" s="24">
        <v>661921.69999999995</v>
      </c>
      <c r="M16" s="26">
        <v>938187</v>
      </c>
      <c r="N16" s="27">
        <f>L16/M16</f>
        <v>0.70553279889830056</v>
      </c>
      <c r="O16" s="24">
        <v>773253.9</v>
      </c>
      <c r="P16" s="26">
        <v>1841081</v>
      </c>
      <c r="Q16" s="24">
        <f>O16/P16</f>
        <v>0.41999993482090142</v>
      </c>
      <c r="R16" s="26">
        <f>O16/$O$30</f>
        <v>1496107.3911261712</v>
      </c>
    </row>
    <row r="17" spans="1:25" ht="15.75" thickTop="1" x14ac:dyDescent="0.25">
      <c r="A17" t="s">
        <v>79</v>
      </c>
      <c r="B17">
        <v>10</v>
      </c>
      <c r="C17" t="s">
        <v>10</v>
      </c>
      <c r="D17">
        <v>2021</v>
      </c>
      <c r="E17">
        <v>5177.82</v>
      </c>
      <c r="F17">
        <v>26409</v>
      </c>
      <c r="G17" s="18">
        <f t="shared" si="0"/>
        <v>0.19606270589571737</v>
      </c>
    </row>
    <row r="18" spans="1:25" x14ac:dyDescent="0.25">
      <c r="A18" t="s">
        <v>79</v>
      </c>
      <c r="B18">
        <v>11</v>
      </c>
      <c r="C18" t="s">
        <v>10</v>
      </c>
      <c r="D18">
        <v>2021</v>
      </c>
      <c r="E18">
        <v>5120.62</v>
      </c>
      <c r="F18">
        <v>24820</v>
      </c>
      <c r="G18" s="18">
        <f t="shared" si="0"/>
        <v>0.20631023368251411</v>
      </c>
    </row>
    <row r="19" spans="1:25" x14ac:dyDescent="0.25">
      <c r="A19" t="s">
        <v>79</v>
      </c>
      <c r="B19">
        <v>12</v>
      </c>
      <c r="C19" t="s">
        <v>10</v>
      </c>
      <c r="D19">
        <v>2021</v>
      </c>
      <c r="E19">
        <v>5259.56</v>
      </c>
      <c r="F19">
        <v>23941</v>
      </c>
      <c r="G19" s="18">
        <f t="shared" si="0"/>
        <v>0.21968840065160186</v>
      </c>
      <c r="P19" t="s">
        <v>83</v>
      </c>
      <c r="Q19" t="s">
        <v>82</v>
      </c>
    </row>
    <row r="20" spans="1:25" x14ac:dyDescent="0.25">
      <c r="A20" t="s">
        <v>79</v>
      </c>
      <c r="B20">
        <v>13</v>
      </c>
      <c r="C20" t="s">
        <v>10</v>
      </c>
      <c r="D20">
        <v>2021</v>
      </c>
      <c r="E20">
        <v>5257.51</v>
      </c>
      <c r="F20">
        <v>22787</v>
      </c>
      <c r="G20" s="18">
        <f t="shared" si="0"/>
        <v>0.23072409707289246</v>
      </c>
      <c r="I20" s="38" t="s">
        <v>79</v>
      </c>
      <c r="J20" s="38">
        <v>40</v>
      </c>
      <c r="K20" s="38" t="s">
        <v>15</v>
      </c>
      <c r="L20" s="38">
        <v>2021</v>
      </c>
      <c r="M20" s="38">
        <v>64542.18</v>
      </c>
      <c r="N20" s="38">
        <v>108267</v>
      </c>
      <c r="O20" s="39">
        <f t="shared" ref="O20:O28" si="8">M20/N20</f>
        <v>0.59613898971985924</v>
      </c>
      <c r="P20" s="40">
        <f>M20/SUM($M$20:$M$23)</f>
        <v>0.26789183263410837</v>
      </c>
      <c r="Q20" s="40">
        <f>N20/SUM($N$20:$N$23)</f>
        <v>0.23340648822048221</v>
      </c>
    </row>
    <row r="21" spans="1:25" x14ac:dyDescent="0.25">
      <c r="A21" t="s">
        <v>79</v>
      </c>
      <c r="B21">
        <v>14</v>
      </c>
      <c r="C21" t="s">
        <v>9</v>
      </c>
      <c r="D21">
        <v>2021</v>
      </c>
      <c r="E21">
        <v>5095.18</v>
      </c>
      <c r="F21">
        <v>22751</v>
      </c>
      <c r="G21" s="18">
        <f t="shared" si="0"/>
        <v>0.22395411190716893</v>
      </c>
      <c r="I21" s="38" t="s">
        <v>79</v>
      </c>
      <c r="J21" s="38">
        <v>41</v>
      </c>
      <c r="K21" s="38" t="s">
        <v>15</v>
      </c>
      <c r="L21" s="38">
        <v>2021</v>
      </c>
      <c r="M21" s="38">
        <v>49850.09</v>
      </c>
      <c r="N21" s="38">
        <v>106084</v>
      </c>
      <c r="O21" s="39">
        <f t="shared" si="8"/>
        <v>0.46991148523811316</v>
      </c>
      <c r="P21" s="40">
        <f>M21/SUM($M$20:$M$23)</f>
        <v>0.20691014724131163</v>
      </c>
      <c r="Q21" s="40">
        <f>N21/SUM($N$20:$N$23)</f>
        <v>0.22870028629574696</v>
      </c>
    </row>
    <row r="22" spans="1:25" x14ac:dyDescent="0.25">
      <c r="A22" t="s">
        <v>79</v>
      </c>
      <c r="B22">
        <v>15</v>
      </c>
      <c r="C22" t="s">
        <v>9</v>
      </c>
      <c r="D22">
        <v>2021</v>
      </c>
      <c r="E22">
        <v>5253.02</v>
      </c>
      <c r="F22">
        <v>21589</v>
      </c>
      <c r="G22" s="18">
        <f t="shared" si="0"/>
        <v>0.24331928296817826</v>
      </c>
      <c r="I22" s="38" t="s">
        <v>79</v>
      </c>
      <c r="J22" s="38">
        <v>42</v>
      </c>
      <c r="K22" s="38" t="s">
        <v>15</v>
      </c>
      <c r="L22" s="38">
        <v>2021</v>
      </c>
      <c r="M22" s="38">
        <v>79383.22</v>
      </c>
      <c r="N22" s="38">
        <v>139534</v>
      </c>
      <c r="O22" s="39">
        <f t="shared" si="8"/>
        <v>0.56891667980563876</v>
      </c>
      <c r="P22" s="40">
        <f>M22/SUM($M$20:$M$23)</f>
        <v>0.32949175695950467</v>
      </c>
      <c r="Q22" s="40">
        <f>N22/SUM($N$20:$N$23)</f>
        <v>0.30081318340174534</v>
      </c>
      <c r="Y22" s="19"/>
    </row>
    <row r="23" spans="1:25" x14ac:dyDescent="0.25">
      <c r="A23" t="s">
        <v>79</v>
      </c>
      <c r="B23">
        <v>16</v>
      </c>
      <c r="C23" t="s">
        <v>9</v>
      </c>
      <c r="D23">
        <v>2021</v>
      </c>
      <c r="E23">
        <v>3990.44</v>
      </c>
      <c r="F23">
        <v>21264</v>
      </c>
      <c r="G23" s="18">
        <f t="shared" si="0"/>
        <v>0.18766177577125659</v>
      </c>
      <c r="I23" s="38" t="s">
        <v>79</v>
      </c>
      <c r="J23" s="38">
        <v>43</v>
      </c>
      <c r="K23" s="38" t="s">
        <v>15</v>
      </c>
      <c r="L23" s="38">
        <v>2021</v>
      </c>
      <c r="M23" s="38">
        <v>47150.78</v>
      </c>
      <c r="N23" s="38">
        <v>109971</v>
      </c>
      <c r="O23" s="39">
        <f t="shared" si="8"/>
        <v>0.42875649034745522</v>
      </c>
      <c r="P23" s="40">
        <f>M23/SUM($M$20:$M$23)</f>
        <v>0.19570626316507536</v>
      </c>
      <c r="Q23" s="40">
        <f>N23/SUM($N$20:$N$23)</f>
        <v>0.23708004208202546</v>
      </c>
      <c r="Y23" s="19"/>
    </row>
    <row r="24" spans="1:25" x14ac:dyDescent="0.25">
      <c r="A24" t="s">
        <v>79</v>
      </c>
      <c r="B24">
        <v>17</v>
      </c>
      <c r="C24" t="s">
        <v>9</v>
      </c>
      <c r="D24">
        <v>2021</v>
      </c>
      <c r="F24">
        <v>22737</v>
      </c>
      <c r="G24" s="18">
        <f t="shared" si="0"/>
        <v>0</v>
      </c>
      <c r="I24" s="38" t="s">
        <v>79</v>
      </c>
      <c r="J24" s="38">
        <v>44</v>
      </c>
      <c r="K24" s="38" t="s">
        <v>14</v>
      </c>
      <c r="L24" s="38">
        <v>2021</v>
      </c>
      <c r="M24" s="38">
        <v>43329.42</v>
      </c>
      <c r="N24" s="38">
        <v>105123</v>
      </c>
      <c r="O24" s="39">
        <f t="shared" si="8"/>
        <v>0.4121783054136583</v>
      </c>
      <c r="P24" s="40">
        <f>M24/SUM($M$24:$M$28)</f>
        <v>0.13813399546724425</v>
      </c>
      <c r="Q24" s="40">
        <f>N24/SUM($N$24:$N$28)</f>
        <v>0.17503783886388499</v>
      </c>
      <c r="Y24" s="19"/>
    </row>
    <row r="25" spans="1:25" x14ac:dyDescent="0.25">
      <c r="A25" t="s">
        <v>79</v>
      </c>
      <c r="B25">
        <v>18</v>
      </c>
      <c r="C25" t="s">
        <v>8</v>
      </c>
      <c r="D25">
        <v>2021</v>
      </c>
      <c r="E25">
        <v>5085.78</v>
      </c>
      <c r="F25">
        <v>24426</v>
      </c>
      <c r="G25" s="18">
        <f t="shared" si="0"/>
        <v>0.2082117415868337</v>
      </c>
      <c r="I25" s="38" t="s">
        <v>79</v>
      </c>
      <c r="J25" s="38">
        <v>45</v>
      </c>
      <c r="K25" s="38" t="s">
        <v>14</v>
      </c>
      <c r="L25" s="38">
        <v>2021</v>
      </c>
      <c r="M25" s="38">
        <v>66345.47</v>
      </c>
      <c r="N25" s="38">
        <v>128936</v>
      </c>
      <c r="O25" s="39">
        <f t="shared" si="8"/>
        <v>0.51456125519637652</v>
      </c>
      <c r="P25" s="40">
        <f>M25/SUM($M$24:$M$28)</f>
        <v>0.21150905902391931</v>
      </c>
      <c r="Q25" s="40">
        <f>N25/SUM($N$24:$N$28)</f>
        <v>0.21468830600110228</v>
      </c>
    </row>
    <row r="26" spans="1:25" x14ac:dyDescent="0.25">
      <c r="A26" t="s">
        <v>79</v>
      </c>
      <c r="B26">
        <v>19</v>
      </c>
      <c r="C26" t="s">
        <v>8</v>
      </c>
      <c r="D26">
        <v>2021</v>
      </c>
      <c r="E26">
        <v>5514.52</v>
      </c>
      <c r="F26">
        <v>24277</v>
      </c>
      <c r="G26" s="18">
        <f t="shared" si="0"/>
        <v>0.22714997734481199</v>
      </c>
      <c r="I26" s="38" t="s">
        <v>79</v>
      </c>
      <c r="J26" s="38">
        <v>46</v>
      </c>
      <c r="K26" s="38" t="s">
        <v>14</v>
      </c>
      <c r="L26" s="38">
        <v>2021</v>
      </c>
      <c r="M26" s="38">
        <v>69479.17</v>
      </c>
      <c r="N26" s="38">
        <v>121655</v>
      </c>
      <c r="O26" s="39">
        <f t="shared" si="8"/>
        <v>0.57111643582261307</v>
      </c>
      <c r="P26" s="40">
        <f>M26/SUM($M$24:$M$28)</f>
        <v>0.2214992804853583</v>
      </c>
      <c r="Q26" s="40">
        <f>N26/SUM($N$24:$N$28)</f>
        <v>0.20256488386923821</v>
      </c>
    </row>
    <row r="27" spans="1:25" x14ac:dyDescent="0.25">
      <c r="A27" t="s">
        <v>79</v>
      </c>
      <c r="B27">
        <v>20</v>
      </c>
      <c r="C27" t="s">
        <v>8</v>
      </c>
      <c r="D27">
        <v>2021</v>
      </c>
      <c r="E27">
        <v>14942.45</v>
      </c>
      <c r="F27">
        <v>40351</v>
      </c>
      <c r="G27" s="18">
        <f t="shared" si="0"/>
        <v>0.37031176426854356</v>
      </c>
      <c r="I27" s="38" t="s">
        <v>79</v>
      </c>
      <c r="J27" s="38">
        <v>47</v>
      </c>
      <c r="K27" s="38" t="s">
        <v>14</v>
      </c>
      <c r="L27" s="38">
        <v>2021</v>
      </c>
      <c r="M27" s="38">
        <v>79841.240000000005</v>
      </c>
      <c r="N27" s="38">
        <v>130405</v>
      </c>
      <c r="O27" s="39">
        <f t="shared" si="8"/>
        <v>0.61225597178022317</v>
      </c>
      <c r="P27" s="40">
        <f>M27/SUM($M$24:$M$28)</f>
        <v>0.25453351289399123</v>
      </c>
      <c r="Q27" s="40">
        <f>N27/SUM($N$24:$N$28)</f>
        <v>0.21713430340691306</v>
      </c>
    </row>
    <row r="28" spans="1:25" x14ac:dyDescent="0.25">
      <c r="A28" t="s">
        <v>79</v>
      </c>
      <c r="B28">
        <v>21</v>
      </c>
      <c r="C28" t="s">
        <v>8</v>
      </c>
      <c r="D28">
        <v>2021</v>
      </c>
      <c r="E28">
        <v>68112.87</v>
      </c>
      <c r="F28">
        <v>77604</v>
      </c>
      <c r="G28" s="18">
        <f t="shared" si="0"/>
        <v>0.87769792794185864</v>
      </c>
      <c r="I28" s="38" t="s">
        <v>79</v>
      </c>
      <c r="J28" s="38">
        <v>48</v>
      </c>
      <c r="K28" s="38" t="s">
        <v>14</v>
      </c>
      <c r="L28" s="38">
        <v>2021</v>
      </c>
      <c r="M28" s="38">
        <v>54681.43</v>
      </c>
      <c r="N28" s="38">
        <v>114454</v>
      </c>
      <c r="O28" s="39">
        <f t="shared" si="8"/>
        <v>0.47775901235430829</v>
      </c>
      <c r="P28" s="40">
        <f>M28/SUM($M$24:$M$28)</f>
        <v>0.17432415212948696</v>
      </c>
      <c r="Q28" s="40">
        <f>N28/SUM($N$24:$N$28)</f>
        <v>0.19057466785886146</v>
      </c>
    </row>
    <row r="29" spans="1:25" x14ac:dyDescent="0.25">
      <c r="A29" t="s">
        <v>79</v>
      </c>
      <c r="B29">
        <v>22</v>
      </c>
      <c r="C29" t="s">
        <v>8</v>
      </c>
      <c r="D29">
        <v>2021</v>
      </c>
      <c r="E29">
        <v>35571.01</v>
      </c>
      <c r="F29">
        <v>64818</v>
      </c>
      <c r="G29" s="18">
        <f t="shared" si="0"/>
        <v>0.54878289981178074</v>
      </c>
      <c r="I29" s="38"/>
      <c r="J29" s="38"/>
      <c r="K29" s="38"/>
      <c r="L29" s="38"/>
      <c r="M29" s="38"/>
      <c r="N29" s="38"/>
      <c r="O29" s="39"/>
      <c r="P29" s="38"/>
      <c r="Q29" s="38"/>
    </row>
    <row r="30" spans="1:25" x14ac:dyDescent="0.25">
      <c r="A30" t="s">
        <v>79</v>
      </c>
      <c r="B30">
        <v>23</v>
      </c>
      <c r="C30" t="s">
        <v>7</v>
      </c>
      <c r="D30">
        <v>2021</v>
      </c>
      <c r="E30">
        <v>31228.1</v>
      </c>
      <c r="F30">
        <v>66725</v>
      </c>
      <c r="G30" s="18">
        <f t="shared" si="0"/>
        <v>0.46801198950917944</v>
      </c>
      <c r="I30" s="38"/>
      <c r="J30" s="38"/>
      <c r="K30" s="38"/>
      <c r="L30" s="38"/>
      <c r="M30" s="38"/>
      <c r="N30" s="38"/>
      <c r="O30" s="39">
        <f>AVERAGE(O20:O28)</f>
        <v>0.51684384729758293</v>
      </c>
      <c r="P30" s="38"/>
      <c r="Q30" s="38"/>
    </row>
    <row r="31" spans="1:25" x14ac:dyDescent="0.25">
      <c r="A31" t="s">
        <v>79</v>
      </c>
      <c r="B31">
        <v>24</v>
      </c>
      <c r="C31" t="s">
        <v>7</v>
      </c>
      <c r="D31">
        <v>2021</v>
      </c>
      <c r="E31">
        <v>21712.21</v>
      </c>
      <c r="F31">
        <v>53750</v>
      </c>
      <c r="G31" s="18">
        <f t="shared" si="0"/>
        <v>0.40394809302325579</v>
      </c>
    </row>
    <row r="32" spans="1:25" x14ac:dyDescent="0.25">
      <c r="A32" t="s">
        <v>79</v>
      </c>
      <c r="B32">
        <v>25</v>
      </c>
      <c r="C32" t="s">
        <v>7</v>
      </c>
      <c r="D32">
        <v>2021</v>
      </c>
      <c r="E32">
        <v>41995.83</v>
      </c>
      <c r="F32">
        <v>99742</v>
      </c>
      <c r="G32" s="18">
        <f t="shared" si="0"/>
        <v>0.42104459505524255</v>
      </c>
    </row>
    <row r="33" spans="1:7" x14ac:dyDescent="0.25">
      <c r="A33" t="s">
        <v>79</v>
      </c>
      <c r="B33">
        <v>26</v>
      </c>
      <c r="C33" t="s">
        <v>7</v>
      </c>
      <c r="D33">
        <v>2021</v>
      </c>
      <c r="E33">
        <v>45561.84</v>
      </c>
      <c r="F33">
        <v>117151</v>
      </c>
      <c r="G33" s="18">
        <f t="shared" si="0"/>
        <v>0.38891550221508991</v>
      </c>
    </row>
    <row r="34" spans="1:7" x14ac:dyDescent="0.25">
      <c r="A34" t="s">
        <v>79</v>
      </c>
      <c r="B34">
        <v>27</v>
      </c>
      <c r="C34" t="s">
        <v>18</v>
      </c>
      <c r="D34">
        <v>2021</v>
      </c>
      <c r="E34">
        <v>30731.71</v>
      </c>
      <c r="F34">
        <v>85073</v>
      </c>
      <c r="G34" s="18">
        <f t="shared" ref="G34:G65" si="9">E34/F34</f>
        <v>0.36123928861095767</v>
      </c>
    </row>
    <row r="35" spans="1:7" x14ac:dyDescent="0.25">
      <c r="A35" t="s">
        <v>79</v>
      </c>
      <c r="B35">
        <v>28</v>
      </c>
      <c r="C35" t="s">
        <v>18</v>
      </c>
      <c r="D35">
        <v>2021</v>
      </c>
      <c r="E35">
        <v>83637.740000000005</v>
      </c>
      <c r="F35">
        <v>182076</v>
      </c>
      <c r="G35" s="18">
        <f t="shared" si="9"/>
        <v>0.45935620290428175</v>
      </c>
    </row>
    <row r="36" spans="1:7" x14ac:dyDescent="0.25">
      <c r="A36" t="s">
        <v>79</v>
      </c>
      <c r="B36">
        <v>29</v>
      </c>
      <c r="C36" t="s">
        <v>18</v>
      </c>
      <c r="D36">
        <v>2021</v>
      </c>
      <c r="E36">
        <v>86265.3</v>
      </c>
      <c r="F36">
        <v>166758</v>
      </c>
      <c r="G36" s="18">
        <f t="shared" si="9"/>
        <v>0.51730831504335628</v>
      </c>
    </row>
    <row r="37" spans="1:7" x14ac:dyDescent="0.25">
      <c r="A37" t="s">
        <v>79</v>
      </c>
      <c r="B37">
        <v>30</v>
      </c>
      <c r="C37" t="s">
        <v>18</v>
      </c>
      <c r="D37">
        <v>2021</v>
      </c>
      <c r="E37">
        <v>98000.14</v>
      </c>
      <c r="F37">
        <v>175681</v>
      </c>
      <c r="G37" s="18">
        <f t="shared" si="9"/>
        <v>0.55783004422789029</v>
      </c>
    </row>
    <row r="38" spans="1:7" x14ac:dyDescent="0.25">
      <c r="A38" t="s">
        <v>79</v>
      </c>
      <c r="B38">
        <v>31</v>
      </c>
      <c r="C38" t="s">
        <v>17</v>
      </c>
      <c r="D38">
        <v>2021</v>
      </c>
      <c r="E38">
        <v>96414.83</v>
      </c>
      <c r="F38">
        <v>180353</v>
      </c>
      <c r="G38" s="18">
        <f t="shared" si="9"/>
        <v>0.53458955492839044</v>
      </c>
    </row>
    <row r="39" spans="1:7" x14ac:dyDescent="0.25">
      <c r="A39" t="s">
        <v>79</v>
      </c>
      <c r="B39">
        <v>32</v>
      </c>
      <c r="C39" t="s">
        <v>17</v>
      </c>
      <c r="D39">
        <v>2021</v>
      </c>
      <c r="E39">
        <v>110884.25</v>
      </c>
      <c r="F39">
        <v>172152</v>
      </c>
      <c r="G39" s="18">
        <f t="shared" si="9"/>
        <v>0.64410666155490492</v>
      </c>
    </row>
    <row r="40" spans="1:7" x14ac:dyDescent="0.25">
      <c r="A40" t="s">
        <v>79</v>
      </c>
      <c r="B40">
        <v>33</v>
      </c>
      <c r="C40" t="s">
        <v>17</v>
      </c>
      <c r="D40">
        <v>2021</v>
      </c>
      <c r="E40">
        <v>178661.25</v>
      </c>
      <c r="F40">
        <v>164430</v>
      </c>
      <c r="G40" s="18">
        <f t="shared" si="9"/>
        <v>1.0865489874110563</v>
      </c>
    </row>
    <row r="41" spans="1:7" x14ac:dyDescent="0.25">
      <c r="A41" t="s">
        <v>79</v>
      </c>
      <c r="B41">
        <v>34</v>
      </c>
      <c r="C41" t="s">
        <v>17</v>
      </c>
      <c r="D41">
        <v>2021</v>
      </c>
      <c r="E41">
        <v>94352.22</v>
      </c>
      <c r="F41">
        <v>174019</v>
      </c>
      <c r="G41" s="18">
        <f t="shared" si="9"/>
        <v>0.54219493273722985</v>
      </c>
    </row>
    <row r="42" spans="1:7" x14ac:dyDescent="0.25">
      <c r="A42" t="s">
        <v>79</v>
      </c>
      <c r="B42">
        <v>35</v>
      </c>
      <c r="C42" t="s">
        <v>17</v>
      </c>
      <c r="D42">
        <v>2021</v>
      </c>
      <c r="E42">
        <v>96494.51</v>
      </c>
      <c r="F42">
        <v>181623</v>
      </c>
      <c r="G42" s="18">
        <f t="shared" si="9"/>
        <v>0.53129014497062599</v>
      </c>
    </row>
    <row r="43" spans="1:7" x14ac:dyDescent="0.25">
      <c r="A43" t="s">
        <v>79</v>
      </c>
      <c r="B43">
        <v>36</v>
      </c>
      <c r="C43" t="s">
        <v>16</v>
      </c>
      <c r="D43">
        <v>2021</v>
      </c>
      <c r="E43">
        <v>126983.25</v>
      </c>
      <c r="F43">
        <v>193411</v>
      </c>
      <c r="G43" s="18">
        <f t="shared" si="9"/>
        <v>0.65654616335161908</v>
      </c>
    </row>
    <row r="44" spans="1:7" x14ac:dyDescent="0.25">
      <c r="A44" t="s">
        <v>79</v>
      </c>
      <c r="B44">
        <v>37</v>
      </c>
      <c r="C44" t="s">
        <v>16</v>
      </c>
      <c r="D44">
        <v>2021</v>
      </c>
      <c r="E44">
        <v>126915.15</v>
      </c>
      <c r="F44">
        <v>171552</v>
      </c>
      <c r="G44" s="18">
        <f t="shared" si="9"/>
        <v>0.73980571488528257</v>
      </c>
    </row>
    <row r="45" spans="1:7" x14ac:dyDescent="0.25">
      <c r="A45" t="s">
        <v>79</v>
      </c>
      <c r="B45">
        <v>38</v>
      </c>
      <c r="C45" t="s">
        <v>16</v>
      </c>
      <c r="D45">
        <v>2021</v>
      </c>
      <c r="E45">
        <v>67504.45</v>
      </c>
      <c r="F45">
        <v>131053</v>
      </c>
      <c r="G45" s="18">
        <f t="shared" si="9"/>
        <v>0.51509274873524447</v>
      </c>
    </row>
    <row r="46" spans="1:7" x14ac:dyDescent="0.25">
      <c r="A46" t="s">
        <v>79</v>
      </c>
      <c r="B46">
        <v>39</v>
      </c>
      <c r="C46" t="s">
        <v>16</v>
      </c>
      <c r="D46">
        <v>2021</v>
      </c>
      <c r="E46">
        <v>133037.16</v>
      </c>
      <c r="F46">
        <v>159749</v>
      </c>
      <c r="G46" s="18">
        <f t="shared" si="9"/>
        <v>0.83278868725312838</v>
      </c>
    </row>
    <row r="47" spans="1:7" x14ac:dyDescent="0.25">
      <c r="A47" t="s">
        <v>79</v>
      </c>
      <c r="B47">
        <v>40</v>
      </c>
      <c r="C47" t="s">
        <v>15</v>
      </c>
      <c r="D47">
        <v>2021</v>
      </c>
      <c r="E47">
        <v>64542.18</v>
      </c>
      <c r="F47">
        <v>108267</v>
      </c>
      <c r="G47" s="18">
        <f t="shared" si="9"/>
        <v>0.59613898971985924</v>
      </c>
    </row>
    <row r="48" spans="1:7" x14ac:dyDescent="0.25">
      <c r="A48" t="s">
        <v>79</v>
      </c>
      <c r="B48">
        <v>41</v>
      </c>
      <c r="C48" t="s">
        <v>15</v>
      </c>
      <c r="D48">
        <v>2021</v>
      </c>
      <c r="E48">
        <v>49850.09</v>
      </c>
      <c r="F48">
        <v>106084</v>
      </c>
      <c r="G48" s="18">
        <f t="shared" si="9"/>
        <v>0.46991148523811316</v>
      </c>
    </row>
    <row r="49" spans="1:7" x14ac:dyDescent="0.25">
      <c r="A49" t="s">
        <v>79</v>
      </c>
      <c r="B49">
        <v>42</v>
      </c>
      <c r="C49" t="s">
        <v>15</v>
      </c>
      <c r="D49">
        <v>2021</v>
      </c>
      <c r="E49">
        <v>79383.22</v>
      </c>
      <c r="F49">
        <v>139534</v>
      </c>
      <c r="G49" s="18">
        <f t="shared" si="9"/>
        <v>0.56891667980563876</v>
      </c>
    </row>
    <row r="50" spans="1:7" x14ac:dyDescent="0.25">
      <c r="A50" t="s">
        <v>79</v>
      </c>
      <c r="B50">
        <v>43</v>
      </c>
      <c r="C50" t="s">
        <v>15</v>
      </c>
      <c r="D50">
        <v>2021</v>
      </c>
      <c r="E50">
        <v>47150.78</v>
      </c>
      <c r="F50">
        <v>109971</v>
      </c>
      <c r="G50" s="18">
        <f t="shared" si="9"/>
        <v>0.42875649034745522</v>
      </c>
    </row>
    <row r="51" spans="1:7" x14ac:dyDescent="0.25">
      <c r="A51" t="s">
        <v>79</v>
      </c>
      <c r="B51">
        <v>44</v>
      </c>
      <c r="C51" t="s">
        <v>14</v>
      </c>
      <c r="D51">
        <v>2021</v>
      </c>
      <c r="E51">
        <v>43329.42</v>
      </c>
      <c r="F51">
        <v>105123</v>
      </c>
      <c r="G51" s="18">
        <f t="shared" si="9"/>
        <v>0.4121783054136583</v>
      </c>
    </row>
    <row r="52" spans="1:7" x14ac:dyDescent="0.25">
      <c r="A52" t="s">
        <v>79</v>
      </c>
      <c r="B52">
        <v>45</v>
      </c>
      <c r="C52" t="s">
        <v>14</v>
      </c>
      <c r="D52">
        <v>2021</v>
      </c>
      <c r="E52">
        <v>66345.47</v>
      </c>
      <c r="F52">
        <v>128936</v>
      </c>
      <c r="G52" s="18">
        <f t="shared" si="9"/>
        <v>0.51456125519637652</v>
      </c>
    </row>
    <row r="53" spans="1:7" x14ac:dyDescent="0.25">
      <c r="A53" t="s">
        <v>79</v>
      </c>
      <c r="B53">
        <v>46</v>
      </c>
      <c r="C53" t="s">
        <v>14</v>
      </c>
      <c r="D53">
        <v>2021</v>
      </c>
      <c r="E53">
        <v>69479.17</v>
      </c>
      <c r="F53">
        <v>121655</v>
      </c>
      <c r="G53" s="18">
        <f t="shared" si="9"/>
        <v>0.57111643582261307</v>
      </c>
    </row>
    <row r="54" spans="1:7" x14ac:dyDescent="0.25">
      <c r="A54" t="s">
        <v>79</v>
      </c>
      <c r="B54">
        <v>47</v>
      </c>
      <c r="C54" t="s">
        <v>14</v>
      </c>
      <c r="D54">
        <v>2021</v>
      </c>
      <c r="E54">
        <v>79841.240000000005</v>
      </c>
      <c r="F54">
        <v>130405</v>
      </c>
      <c r="G54" s="18">
        <f t="shared" si="9"/>
        <v>0.61225597178022317</v>
      </c>
    </row>
    <row r="55" spans="1:7" x14ac:dyDescent="0.25">
      <c r="A55" t="s">
        <v>79</v>
      </c>
      <c r="B55">
        <v>48</v>
      </c>
      <c r="C55" t="s">
        <v>14</v>
      </c>
      <c r="D55">
        <v>2021</v>
      </c>
      <c r="E55">
        <v>54681.43</v>
      </c>
      <c r="F55">
        <v>114454</v>
      </c>
      <c r="G55" s="18">
        <f t="shared" si="9"/>
        <v>0.47775901235430829</v>
      </c>
    </row>
    <row r="56" spans="1:7" x14ac:dyDescent="0.25">
      <c r="A56" t="s">
        <v>79</v>
      </c>
      <c r="B56">
        <v>49</v>
      </c>
      <c r="C56" t="s">
        <v>13</v>
      </c>
      <c r="D56">
        <v>2021</v>
      </c>
      <c r="E56">
        <v>58968.12</v>
      </c>
      <c r="F56">
        <v>125785</v>
      </c>
      <c r="G56" s="18">
        <f t="shared" si="9"/>
        <v>0.4688008904082363</v>
      </c>
    </row>
    <row r="57" spans="1:7" x14ac:dyDescent="0.25">
      <c r="A57" t="s">
        <v>79</v>
      </c>
      <c r="B57">
        <v>50</v>
      </c>
      <c r="C57" t="s">
        <v>13</v>
      </c>
      <c r="D57">
        <v>2021</v>
      </c>
      <c r="E57">
        <v>8176.18</v>
      </c>
      <c r="F57">
        <v>112382</v>
      </c>
      <c r="G57" s="18">
        <f t="shared" si="9"/>
        <v>7.2753465857521668E-2</v>
      </c>
    </row>
    <row r="58" spans="1:7" x14ac:dyDescent="0.25">
      <c r="A58" t="s">
        <v>79</v>
      </c>
      <c r="B58">
        <v>51</v>
      </c>
      <c r="C58" t="s">
        <v>13</v>
      </c>
      <c r="D58">
        <v>2021</v>
      </c>
      <c r="E58">
        <v>53480.41</v>
      </c>
      <c r="F58">
        <v>127967</v>
      </c>
      <c r="G58" s="18">
        <f t="shared" si="9"/>
        <v>0.41792344901419898</v>
      </c>
    </row>
    <row r="59" spans="1:7" x14ac:dyDescent="0.25">
      <c r="A59" t="s">
        <v>79</v>
      </c>
      <c r="B59">
        <v>52</v>
      </c>
      <c r="C59" t="s">
        <v>13</v>
      </c>
      <c r="D59">
        <v>2021</v>
      </c>
      <c r="E59">
        <v>50566.98</v>
      </c>
      <c r="F59">
        <v>172722</v>
      </c>
      <c r="G59" s="18">
        <f t="shared" si="9"/>
        <v>0.29276513704102547</v>
      </c>
    </row>
    <row r="60" spans="1:7" x14ac:dyDescent="0.25">
      <c r="A60" t="s">
        <v>79</v>
      </c>
      <c r="B60">
        <v>1</v>
      </c>
      <c r="C60" t="s">
        <v>12</v>
      </c>
      <c r="D60">
        <v>2022</v>
      </c>
      <c r="E60">
        <v>119023.14</v>
      </c>
      <c r="F60">
        <v>247523</v>
      </c>
      <c r="G60" s="18">
        <f t="shared" si="9"/>
        <v>0.48085689006678167</v>
      </c>
    </row>
    <row r="61" spans="1:7" x14ac:dyDescent="0.25">
      <c r="A61" t="s">
        <v>79</v>
      </c>
      <c r="B61">
        <v>2</v>
      </c>
      <c r="C61" t="s">
        <v>12</v>
      </c>
      <c r="D61">
        <v>2022</v>
      </c>
      <c r="E61">
        <v>109619.18</v>
      </c>
      <c r="F61">
        <v>185489</v>
      </c>
      <c r="G61" s="18">
        <f t="shared" si="9"/>
        <v>0.59097402002275068</v>
      </c>
    </row>
    <row r="62" spans="1:7" x14ac:dyDescent="0.25">
      <c r="A62" t="s">
        <v>79</v>
      </c>
      <c r="B62">
        <v>3</v>
      </c>
      <c r="C62" t="s">
        <v>12</v>
      </c>
      <c r="D62">
        <v>2022</v>
      </c>
      <c r="E62">
        <v>134499.49</v>
      </c>
      <c r="F62">
        <v>213275</v>
      </c>
      <c r="G62" s="18">
        <f t="shared" si="9"/>
        <v>0.63063879967178516</v>
      </c>
    </row>
    <row r="63" spans="1:7" x14ac:dyDescent="0.25">
      <c r="A63" t="s">
        <v>79</v>
      </c>
      <c r="B63">
        <v>4</v>
      </c>
      <c r="C63" t="s">
        <v>12</v>
      </c>
      <c r="D63">
        <v>2022</v>
      </c>
      <c r="E63">
        <v>155166.88</v>
      </c>
      <c r="F63">
        <v>213656</v>
      </c>
      <c r="G63" s="18">
        <f t="shared" si="9"/>
        <v>0.72624630246751787</v>
      </c>
    </row>
    <row r="64" spans="1:7" x14ac:dyDescent="0.25">
      <c r="A64" t="s">
        <v>79</v>
      </c>
      <c r="B64">
        <v>5</v>
      </c>
      <c r="C64" t="s">
        <v>11</v>
      </c>
      <c r="D64">
        <v>2022</v>
      </c>
      <c r="E64">
        <v>143741.15</v>
      </c>
      <c r="F64">
        <v>205280</v>
      </c>
      <c r="G64" s="18">
        <f t="shared" si="9"/>
        <v>0.70021994349181604</v>
      </c>
    </row>
    <row r="65" spans="1:7" x14ac:dyDescent="0.25">
      <c r="A65" t="s">
        <v>79</v>
      </c>
      <c r="B65">
        <v>6</v>
      </c>
      <c r="C65" t="s">
        <v>11</v>
      </c>
      <c r="D65">
        <v>2022</v>
      </c>
      <c r="E65">
        <v>115669.5</v>
      </c>
      <c r="F65">
        <v>169313</v>
      </c>
      <c r="G65" s="18">
        <f t="shared" si="9"/>
        <v>0.68316963257399022</v>
      </c>
    </row>
    <row r="66" spans="1:7" x14ac:dyDescent="0.25">
      <c r="A66" t="s">
        <v>79</v>
      </c>
      <c r="B66">
        <v>7</v>
      </c>
      <c r="C66" t="s">
        <v>11</v>
      </c>
      <c r="D66">
        <v>2022</v>
      </c>
      <c r="E66">
        <v>128336.27</v>
      </c>
      <c r="F66">
        <v>180068</v>
      </c>
      <c r="G66" s="18">
        <f t="shared" ref="G66:G97" si="10">E66/F66</f>
        <v>0.71271003176577741</v>
      </c>
    </row>
    <row r="67" spans="1:7" x14ac:dyDescent="0.25">
      <c r="A67" t="s">
        <v>79</v>
      </c>
      <c r="B67">
        <v>8</v>
      </c>
      <c r="C67" t="s">
        <v>11</v>
      </c>
      <c r="D67">
        <v>2022</v>
      </c>
      <c r="E67">
        <v>156981.85</v>
      </c>
      <c r="F67">
        <v>211340</v>
      </c>
      <c r="G67" s="18">
        <f t="shared" si="10"/>
        <v>0.74279289296867612</v>
      </c>
    </row>
    <row r="68" spans="1:7" x14ac:dyDescent="0.25">
      <c r="A68" t="s">
        <v>79</v>
      </c>
      <c r="B68">
        <v>9</v>
      </c>
      <c r="C68" t="s">
        <v>11</v>
      </c>
      <c r="D68">
        <v>2022</v>
      </c>
      <c r="E68">
        <v>117192.88</v>
      </c>
      <c r="F68">
        <v>172186</v>
      </c>
      <c r="G68" s="18">
        <f t="shared" si="10"/>
        <v>0.68061793641759494</v>
      </c>
    </row>
    <row r="69" spans="1:7" x14ac:dyDescent="0.25">
      <c r="A69" t="s">
        <v>79</v>
      </c>
      <c r="B69">
        <v>10</v>
      </c>
      <c r="C69" t="s">
        <v>10</v>
      </c>
      <c r="D69">
        <v>2022</v>
      </c>
      <c r="E69">
        <v>91844.08</v>
      </c>
      <c r="F69">
        <v>159751</v>
      </c>
      <c r="G69" s="18">
        <f t="shared" si="10"/>
        <v>0.57492021959173967</v>
      </c>
    </row>
    <row r="70" spans="1:7" x14ac:dyDescent="0.25">
      <c r="A70" t="s">
        <v>79</v>
      </c>
      <c r="B70">
        <v>11</v>
      </c>
      <c r="C70" t="s">
        <v>10</v>
      </c>
      <c r="D70">
        <v>2022</v>
      </c>
      <c r="E70">
        <v>96284.3</v>
      </c>
      <c r="F70">
        <v>158489</v>
      </c>
      <c r="G70" s="18">
        <f t="shared" si="10"/>
        <v>0.60751408615108937</v>
      </c>
    </row>
    <row r="71" spans="1:7" x14ac:dyDescent="0.25">
      <c r="A71" t="s">
        <v>79</v>
      </c>
      <c r="B71">
        <v>12</v>
      </c>
      <c r="C71" t="s">
        <v>10</v>
      </c>
      <c r="D71">
        <v>2022</v>
      </c>
      <c r="E71">
        <v>89243.9</v>
      </c>
      <c r="F71">
        <v>144451</v>
      </c>
      <c r="G71" s="18">
        <f t="shared" si="10"/>
        <v>0.61781434534894186</v>
      </c>
    </row>
    <row r="72" spans="1:7" x14ac:dyDescent="0.25">
      <c r="A72" t="s">
        <v>79</v>
      </c>
      <c r="B72">
        <v>13</v>
      </c>
      <c r="C72" t="s">
        <v>10</v>
      </c>
      <c r="D72">
        <v>2022</v>
      </c>
      <c r="E72">
        <v>65129.18</v>
      </c>
      <c r="F72">
        <v>115723</v>
      </c>
      <c r="G72" s="18">
        <f t="shared" si="10"/>
        <v>0.56280238154904383</v>
      </c>
    </row>
    <row r="73" spans="1:7" x14ac:dyDescent="0.25">
      <c r="A73" t="s">
        <v>79</v>
      </c>
      <c r="B73">
        <v>14</v>
      </c>
      <c r="C73" t="s">
        <v>9</v>
      </c>
      <c r="D73">
        <v>2022</v>
      </c>
      <c r="E73">
        <v>86322.18</v>
      </c>
      <c r="F73">
        <v>135082</v>
      </c>
      <c r="G73" s="18">
        <f t="shared" si="10"/>
        <v>0.63903540071956288</v>
      </c>
    </row>
    <row r="74" spans="1:7" x14ac:dyDescent="0.25">
      <c r="A74" t="s">
        <v>79</v>
      </c>
      <c r="B74">
        <v>15</v>
      </c>
      <c r="C74" t="s">
        <v>9</v>
      </c>
      <c r="D74">
        <v>2022</v>
      </c>
      <c r="E74">
        <v>93546.27</v>
      </c>
      <c r="F74">
        <v>139778</v>
      </c>
      <c r="G74" s="18">
        <f t="shared" si="10"/>
        <v>0.66924888036743979</v>
      </c>
    </row>
    <row r="75" spans="1:7" x14ac:dyDescent="0.25">
      <c r="A75" t="s">
        <v>79</v>
      </c>
      <c r="B75">
        <v>16</v>
      </c>
      <c r="C75" t="s">
        <v>9</v>
      </c>
      <c r="D75">
        <v>2022</v>
      </c>
      <c r="E75">
        <v>11661.4</v>
      </c>
      <c r="F75">
        <v>131927</v>
      </c>
      <c r="G75" s="18">
        <f t="shared" si="10"/>
        <v>8.8392823303796789E-2</v>
      </c>
    </row>
    <row r="76" spans="1:7" x14ac:dyDescent="0.25">
      <c r="A76" t="s">
        <v>79</v>
      </c>
      <c r="B76">
        <v>17</v>
      </c>
      <c r="C76" t="s">
        <v>9</v>
      </c>
      <c r="D76">
        <v>2022</v>
      </c>
      <c r="E76">
        <v>84608.06</v>
      </c>
      <c r="F76">
        <v>117146</v>
      </c>
      <c r="G76" s="18">
        <f t="shared" si="10"/>
        <v>0.72224454953647588</v>
      </c>
    </row>
    <row r="77" spans="1:7" x14ac:dyDescent="0.25">
      <c r="A77" t="s">
        <v>79</v>
      </c>
      <c r="B77">
        <v>18</v>
      </c>
      <c r="C77" t="s">
        <v>8</v>
      </c>
      <c r="D77">
        <v>2022</v>
      </c>
      <c r="E77">
        <v>80531.55</v>
      </c>
      <c r="F77">
        <v>116780</v>
      </c>
      <c r="G77" s="18">
        <f t="shared" si="10"/>
        <v>0.68960053091282758</v>
      </c>
    </row>
    <row r="78" spans="1:7" x14ac:dyDescent="0.25">
      <c r="A78" t="s">
        <v>79</v>
      </c>
      <c r="B78">
        <v>19</v>
      </c>
      <c r="C78" t="s">
        <v>8</v>
      </c>
      <c r="D78">
        <v>2022</v>
      </c>
      <c r="E78">
        <v>74883.360000000001</v>
      </c>
      <c r="F78">
        <v>116659</v>
      </c>
      <c r="G78" s="18">
        <f t="shared" si="10"/>
        <v>0.64189955339922333</v>
      </c>
    </row>
    <row r="79" spans="1:7" x14ac:dyDescent="0.25">
      <c r="A79" t="s">
        <v>79</v>
      </c>
      <c r="B79">
        <v>20</v>
      </c>
      <c r="C79" t="s">
        <v>8</v>
      </c>
      <c r="D79">
        <v>2022</v>
      </c>
      <c r="E79">
        <v>57569.61</v>
      </c>
      <c r="F79">
        <v>96875</v>
      </c>
      <c r="G79" s="18">
        <f t="shared" si="10"/>
        <v>0.59426694193548391</v>
      </c>
    </row>
    <row r="80" spans="1:7" x14ac:dyDescent="0.25">
      <c r="A80" t="s">
        <v>79</v>
      </c>
      <c r="B80">
        <v>21</v>
      </c>
      <c r="C80" t="s">
        <v>8</v>
      </c>
      <c r="D80">
        <v>2022</v>
      </c>
      <c r="E80">
        <v>47623.02</v>
      </c>
      <c r="F80">
        <v>85961</v>
      </c>
      <c r="G80" s="18">
        <f t="shared" si="10"/>
        <v>0.55400728237223851</v>
      </c>
    </row>
    <row r="81" spans="1:7" x14ac:dyDescent="0.25">
      <c r="A81" t="s">
        <v>79</v>
      </c>
      <c r="B81">
        <v>22</v>
      </c>
      <c r="C81" t="s">
        <v>8</v>
      </c>
      <c r="D81">
        <v>2022</v>
      </c>
      <c r="E81">
        <v>43277.09</v>
      </c>
      <c r="F81">
        <v>82709</v>
      </c>
      <c r="G81" s="18">
        <f t="shared" si="10"/>
        <v>0.52324523328779204</v>
      </c>
    </row>
    <row r="82" spans="1:7" x14ac:dyDescent="0.25">
      <c r="A82" t="s">
        <v>79</v>
      </c>
      <c r="B82">
        <v>23</v>
      </c>
      <c r="C82" t="s">
        <v>7</v>
      </c>
      <c r="D82">
        <v>2022</v>
      </c>
      <c r="E82">
        <v>38460.959999999999</v>
      </c>
      <c r="F82">
        <v>82857</v>
      </c>
      <c r="G82" s="18">
        <f t="shared" si="10"/>
        <v>0.46418480031862125</v>
      </c>
    </row>
    <row r="83" spans="1:7" x14ac:dyDescent="0.25">
      <c r="A83" t="s">
        <v>79</v>
      </c>
      <c r="B83">
        <v>24</v>
      </c>
      <c r="C83" t="s">
        <v>7</v>
      </c>
      <c r="D83">
        <v>2022</v>
      </c>
      <c r="F83">
        <v>78060</v>
      </c>
      <c r="G83" s="18">
        <f t="shared" si="10"/>
        <v>0</v>
      </c>
    </row>
  </sheetData>
  <autoFilter ref="A1:G83" xr:uid="{56C9C688-A2D9-4BC5-907E-07FCA5603FD1}"/>
  <conditionalFormatting sqref="A2:G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830D-6548-401E-BB63-1A5839CB9966}">
  <dimension ref="A1:AG83"/>
  <sheetViews>
    <sheetView topLeftCell="K1" workbookViewId="0">
      <selection activeCell="AD13" sqref="AD13"/>
    </sheetView>
  </sheetViews>
  <sheetFormatPr defaultRowHeight="15" x14ac:dyDescent="0.25"/>
  <cols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3" width="14.28515625" bestFit="1" customWidth="1"/>
    <col min="14" max="14" width="11.5703125" bestFit="1" customWidth="1"/>
    <col min="15" max="15" width="9.140625" bestFit="1" customWidth="1"/>
    <col min="16" max="16" width="14.28515625" bestFit="1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31" max="31" width="11.28515625" bestFit="1" customWidth="1"/>
  </cols>
  <sheetData>
    <row r="1" spans="1:33" s="35" customFormat="1" x14ac:dyDescent="0.25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81</v>
      </c>
      <c r="Y1" s="35" t="s">
        <v>80</v>
      </c>
      <c r="Z1" s="35" t="s">
        <v>50</v>
      </c>
      <c r="AB1" s="35" t="s">
        <v>78</v>
      </c>
    </row>
    <row r="2" spans="1:33" x14ac:dyDescent="0.25">
      <c r="A2" t="s">
        <v>6</v>
      </c>
      <c r="B2">
        <v>48</v>
      </c>
      <c r="C2" t="s">
        <v>14</v>
      </c>
      <c r="D2">
        <v>2020</v>
      </c>
      <c r="F2">
        <v>55096</v>
      </c>
      <c r="G2" s="18">
        <f t="shared" ref="G2:G33" si="0">E2/F2</f>
        <v>0</v>
      </c>
      <c r="I2" s="28" t="s">
        <v>6</v>
      </c>
      <c r="J2" s="28">
        <v>1</v>
      </c>
      <c r="K2" s="28" t="s">
        <v>12</v>
      </c>
      <c r="L2" s="28">
        <v>2022</v>
      </c>
      <c r="M2" s="29">
        <v>44298.32</v>
      </c>
      <c r="N2" s="31">
        <v>67308</v>
      </c>
      <c r="O2" s="30">
        <f>M2/N2</f>
        <v>0.65814345991561185</v>
      </c>
      <c r="P2" s="31">
        <v>114661</v>
      </c>
      <c r="Q2" s="32">
        <f>P2/SUM($P$2:$P$5)</f>
        <v>0.29274675558437779</v>
      </c>
      <c r="S2" s="15">
        <f>$P$15*Q2</f>
        <v>164911.56608956962</v>
      </c>
      <c r="T2" s="33">
        <f>(S2-N2)/N2</f>
        <v>1.4501034957147683</v>
      </c>
      <c r="V2" s="37">
        <f>$R$15*Q2</f>
        <v>208480.20830128432</v>
      </c>
      <c r="W2" s="34">
        <f>(V2-N2)/N2</f>
        <v>2.0974060780484387</v>
      </c>
      <c r="Y2" s="37">
        <f>$R$15*Q20</f>
        <v>279011.19656179636</v>
      </c>
      <c r="Z2" s="34">
        <f>(Y2-N2)/N2</f>
        <v>3.1452902561626606</v>
      </c>
      <c r="AB2">
        <v>65356.522498999999</v>
      </c>
      <c r="AC2" s="34">
        <f t="shared" ref="AC2:AC10" si="1">(AB2-N2)/N2</f>
        <v>-2.8993247474297278E-2</v>
      </c>
      <c r="AG2" s="17"/>
    </row>
    <row r="3" spans="1:33" x14ac:dyDescent="0.25">
      <c r="A3" t="s">
        <v>6</v>
      </c>
      <c r="B3">
        <v>49</v>
      </c>
      <c r="C3" t="s">
        <v>13</v>
      </c>
      <c r="D3">
        <v>2020</v>
      </c>
      <c r="F3">
        <v>84520</v>
      </c>
      <c r="G3" s="18">
        <f t="shared" si="0"/>
        <v>0</v>
      </c>
      <c r="I3" s="28" t="s">
        <v>6</v>
      </c>
      <c r="J3" s="28">
        <v>2</v>
      </c>
      <c r="K3" s="28" t="s">
        <v>12</v>
      </c>
      <c r="L3" s="28">
        <v>2022</v>
      </c>
      <c r="M3" s="29">
        <v>49824.7</v>
      </c>
      <c r="N3" s="31">
        <v>75133</v>
      </c>
      <c r="O3" s="30">
        <f t="shared" ref="O3:O10" si="2">M3/N3</f>
        <v>0.66315334140790327</v>
      </c>
      <c r="P3" s="31">
        <v>109790</v>
      </c>
      <c r="Q3" s="32">
        <f>P3/SUM($P$2:$P$5)</f>
        <v>0.28031036093884437</v>
      </c>
      <c r="S3" s="15">
        <f>$P$15*Q3</f>
        <v>157905.8340758745</v>
      </c>
      <c r="T3" s="33">
        <f t="shared" ref="T3:T10" si="3">(S3-N3)/N3</f>
        <v>1.1016841344798491</v>
      </c>
      <c r="V3" s="37">
        <f>$R$15*Q3</f>
        <v>199623.60409727809</v>
      </c>
      <c r="W3" s="34">
        <f t="shared" ref="W3:W10" si="4">(V3-N3)/N3</f>
        <v>1.6569364207109805</v>
      </c>
      <c r="Y3" s="37">
        <f>$R$15*Q21</f>
        <v>246299.18046158156</v>
      </c>
      <c r="Z3" s="34">
        <f t="shared" ref="Z3:Z10" si="5">(Y3-N3)/N3</f>
        <v>2.2781757744477336</v>
      </c>
      <c r="AB3">
        <v>74168.082477000004</v>
      </c>
      <c r="AC3" s="34">
        <f t="shared" si="1"/>
        <v>-1.2842792421439268E-2</v>
      </c>
      <c r="AG3" s="17"/>
    </row>
    <row r="4" spans="1:33" x14ac:dyDescent="0.25">
      <c r="A4" t="s">
        <v>6</v>
      </c>
      <c r="B4">
        <v>50</v>
      </c>
      <c r="C4" t="s">
        <v>13</v>
      </c>
      <c r="D4">
        <v>2020</v>
      </c>
      <c r="F4">
        <v>96124</v>
      </c>
      <c r="G4" s="18">
        <f t="shared" si="0"/>
        <v>0</v>
      </c>
      <c r="I4" s="28" t="s">
        <v>6</v>
      </c>
      <c r="J4" s="28">
        <v>3</v>
      </c>
      <c r="K4" s="28" t="s">
        <v>12</v>
      </c>
      <c r="L4" s="28">
        <v>2022</v>
      </c>
      <c r="M4" s="29">
        <v>74765.13</v>
      </c>
      <c r="N4" s="31">
        <v>104063</v>
      </c>
      <c r="O4" s="30">
        <f t="shared" si="2"/>
        <v>0.71846025965040416</v>
      </c>
      <c r="P4" s="31">
        <v>95170</v>
      </c>
      <c r="Q4" s="32">
        <f>P4/SUM($P$2:$P$5)</f>
        <v>0.24298330495081355</v>
      </c>
      <c r="S4" s="15">
        <f>$P$15*Q4</f>
        <v>136878.57026141704</v>
      </c>
      <c r="T4" s="33">
        <f t="shared" si="3"/>
        <v>0.31534330416590955</v>
      </c>
      <c r="V4" s="37">
        <f>$R$15*Q4</f>
        <v>173041.06386681806</v>
      </c>
      <c r="W4" s="34">
        <f t="shared" si="4"/>
        <v>0.66284908052639324</v>
      </c>
      <c r="Y4" s="37">
        <f>$R$15*Q22</f>
        <v>109713.62038920805</v>
      </c>
      <c r="Z4" s="34">
        <f t="shared" si="5"/>
        <v>5.4299995091512371E-2</v>
      </c>
      <c r="AB4">
        <v>113664.048805</v>
      </c>
      <c r="AC4" s="34">
        <f t="shared" si="1"/>
        <v>9.2261887558498207E-2</v>
      </c>
      <c r="AG4" s="17"/>
    </row>
    <row r="5" spans="1:33" x14ac:dyDescent="0.25">
      <c r="A5" t="s">
        <v>6</v>
      </c>
      <c r="B5">
        <v>51</v>
      </c>
      <c r="C5" t="s">
        <v>13</v>
      </c>
      <c r="D5">
        <v>2020</v>
      </c>
      <c r="F5">
        <v>68253</v>
      </c>
      <c r="G5" s="18">
        <f t="shared" si="0"/>
        <v>0</v>
      </c>
      <c r="I5" s="28" t="s">
        <v>6</v>
      </c>
      <c r="J5" s="28">
        <v>4</v>
      </c>
      <c r="K5" s="28" t="s">
        <v>12</v>
      </c>
      <c r="L5" s="28">
        <v>2022</v>
      </c>
      <c r="M5" s="29">
        <v>72099.98</v>
      </c>
      <c r="N5" s="31">
        <v>105904</v>
      </c>
      <c r="O5" s="30">
        <f t="shared" si="2"/>
        <v>0.68080506874150171</v>
      </c>
      <c r="P5" s="31">
        <v>72052</v>
      </c>
      <c r="Q5" s="32">
        <f>P5/SUM($P$2:$P$5)</f>
        <v>0.18395957852596426</v>
      </c>
      <c r="S5" s="15">
        <f>$P$15*Q5</f>
        <v>103629.02957313882</v>
      </c>
      <c r="T5" s="33">
        <f t="shared" si="3"/>
        <v>-2.1481440048167984E-2</v>
      </c>
      <c r="V5" s="37">
        <f>$R$15*Q5</f>
        <v>131007.19484850243</v>
      </c>
      <c r="W5" s="34">
        <f t="shared" si="4"/>
        <v>0.23703726817214113</v>
      </c>
      <c r="Y5" s="37">
        <f>$R$15*Q23</f>
        <v>77128.073701296977</v>
      </c>
      <c r="Z5" s="34">
        <f t="shared" si="5"/>
        <v>-0.27171708621679092</v>
      </c>
      <c r="AB5">
        <v>109528.684511</v>
      </c>
      <c r="AC5" s="34">
        <f t="shared" si="1"/>
        <v>3.4226134149796035E-2</v>
      </c>
      <c r="AG5" s="17"/>
    </row>
    <row r="6" spans="1:33" x14ac:dyDescent="0.25">
      <c r="A6" t="s">
        <v>6</v>
      </c>
      <c r="B6">
        <v>52</v>
      </c>
      <c r="C6" t="s">
        <v>13</v>
      </c>
      <c r="D6">
        <v>2020</v>
      </c>
      <c r="F6">
        <v>122059</v>
      </c>
      <c r="G6" s="18">
        <f t="shared" si="0"/>
        <v>0</v>
      </c>
      <c r="I6" s="28" t="s">
        <v>6</v>
      </c>
      <c r="J6" s="28">
        <v>5</v>
      </c>
      <c r="K6" s="28" t="s">
        <v>11</v>
      </c>
      <c r="L6" s="28">
        <v>2022</v>
      </c>
      <c r="M6" s="29">
        <v>62026.43</v>
      </c>
      <c r="N6" s="31">
        <v>87421</v>
      </c>
      <c r="O6" s="30">
        <f t="shared" si="2"/>
        <v>0.70951407556536761</v>
      </c>
      <c r="P6" s="31">
        <v>75520</v>
      </c>
      <c r="Q6" s="32">
        <f>P6/SUM($P$6:$P$10)</f>
        <v>0.25289919863905941</v>
      </c>
      <c r="S6" s="15">
        <f>$P$16*Q6</f>
        <v>235605.44563772326</v>
      </c>
      <c r="T6" s="33">
        <f t="shared" si="3"/>
        <v>1.6950669248547061</v>
      </c>
      <c r="V6" s="37">
        <f>$R$16*Q6</f>
        <v>297850.89505507617</v>
      </c>
      <c r="W6" s="34">
        <f t="shared" si="4"/>
        <v>2.407086341440571</v>
      </c>
      <c r="Y6" s="37">
        <f>Q24*$R$16</f>
        <v>287593.550038238</v>
      </c>
      <c r="Z6" s="34">
        <f t="shared" si="5"/>
        <v>2.2897536065503483</v>
      </c>
      <c r="AB6">
        <v>93684.153093999994</v>
      </c>
      <c r="AC6" s="34">
        <f t="shared" si="1"/>
        <v>7.1643576417565497E-2</v>
      </c>
      <c r="AG6" s="17"/>
    </row>
    <row r="7" spans="1:33" x14ac:dyDescent="0.25">
      <c r="A7" t="s">
        <v>6</v>
      </c>
      <c r="B7">
        <v>53</v>
      </c>
      <c r="C7" t="s">
        <v>13</v>
      </c>
      <c r="D7">
        <v>2020</v>
      </c>
      <c r="F7">
        <v>123442</v>
      </c>
      <c r="G7" s="18">
        <f t="shared" si="0"/>
        <v>0</v>
      </c>
      <c r="I7" s="28" t="s">
        <v>6</v>
      </c>
      <c r="J7" s="28">
        <v>6</v>
      </c>
      <c r="K7" s="28" t="s">
        <v>11</v>
      </c>
      <c r="L7" s="28">
        <v>2022</v>
      </c>
      <c r="M7" s="29">
        <v>56555.56</v>
      </c>
      <c r="N7" s="31">
        <v>89615</v>
      </c>
      <c r="O7" s="30">
        <f t="shared" si="2"/>
        <v>0.63109479439825922</v>
      </c>
      <c r="P7" s="31">
        <v>96892</v>
      </c>
      <c r="Q7" s="32">
        <f>P7/SUM($P$6:$P$10)</f>
        <v>0.32446913605052624</v>
      </c>
      <c r="S7" s="15">
        <f>$P$16*Q7</f>
        <v>302281.28758911917</v>
      </c>
      <c r="T7" s="33">
        <f t="shared" si="3"/>
        <v>2.3731103898802561</v>
      </c>
      <c r="V7" s="37">
        <f>$R$16*Q7</f>
        <v>382142.06731563085</v>
      </c>
      <c r="W7" s="34">
        <f t="shared" si="4"/>
        <v>3.2642645462883539</v>
      </c>
      <c r="Y7" s="37">
        <f>Q25*$R$16</f>
        <v>317095.25497591373</v>
      </c>
      <c r="Z7" s="34">
        <f t="shared" si="5"/>
        <v>2.538417173195489</v>
      </c>
      <c r="AB7">
        <v>85114.276033000002</v>
      </c>
      <c r="AC7" s="34">
        <f t="shared" si="1"/>
        <v>-5.0222886425263603E-2</v>
      </c>
      <c r="AG7" s="17"/>
    </row>
    <row r="8" spans="1:33" x14ac:dyDescent="0.25">
      <c r="A8" t="s">
        <v>6</v>
      </c>
      <c r="B8">
        <v>1</v>
      </c>
      <c r="C8" t="s">
        <v>12</v>
      </c>
      <c r="D8">
        <v>2021</v>
      </c>
      <c r="F8">
        <v>114661</v>
      </c>
      <c r="G8" s="18">
        <f t="shared" si="0"/>
        <v>0</v>
      </c>
      <c r="I8" s="28" t="s">
        <v>6</v>
      </c>
      <c r="J8" s="28">
        <v>7</v>
      </c>
      <c r="K8" s="28" t="s">
        <v>11</v>
      </c>
      <c r="L8" s="28">
        <v>2022</v>
      </c>
      <c r="M8" s="29">
        <v>60760.77</v>
      </c>
      <c r="N8" s="31">
        <v>100625</v>
      </c>
      <c r="O8" s="30">
        <f t="shared" si="2"/>
        <v>0.6038337391304347</v>
      </c>
      <c r="P8" s="31">
        <v>55246</v>
      </c>
      <c r="Q8" s="32">
        <f>P8/SUM($P$6:$P$10)</f>
        <v>0.18500621197051742</v>
      </c>
      <c r="S8" s="15">
        <f>$P$16*Q8</f>
        <v>172355.1171835495</v>
      </c>
      <c r="T8" s="33">
        <f t="shared" si="3"/>
        <v>0.71284588505390811</v>
      </c>
      <c r="V8" s="37">
        <f>$R$16*Q8</f>
        <v>217890.23501341022</v>
      </c>
      <c r="W8" s="34">
        <f t="shared" si="4"/>
        <v>1.1653687951643252</v>
      </c>
      <c r="Y8" s="37">
        <f>Q26*$R$16</f>
        <v>254478.77180287769</v>
      </c>
      <c r="Z8" s="34">
        <f t="shared" si="5"/>
        <v>1.5289815831341882</v>
      </c>
      <c r="AB8">
        <v>91837.692777999997</v>
      </c>
      <c r="AC8" s="34">
        <f t="shared" si="1"/>
        <v>-8.7327276740372703E-2</v>
      </c>
      <c r="AG8" s="17"/>
    </row>
    <row r="9" spans="1:33" x14ac:dyDescent="0.25">
      <c r="A9" t="s">
        <v>6</v>
      </c>
      <c r="B9">
        <v>2</v>
      </c>
      <c r="C9" t="s">
        <v>12</v>
      </c>
      <c r="D9">
        <v>2021</v>
      </c>
      <c r="F9">
        <v>109790</v>
      </c>
      <c r="G9" s="18">
        <f t="shared" si="0"/>
        <v>0</v>
      </c>
      <c r="I9" s="28" t="s">
        <v>6</v>
      </c>
      <c r="J9" s="28">
        <v>8</v>
      </c>
      <c r="K9" s="28" t="s">
        <v>11</v>
      </c>
      <c r="L9" s="28">
        <v>2022</v>
      </c>
      <c r="M9" s="29">
        <v>67989.2</v>
      </c>
      <c r="N9" s="31">
        <v>106929</v>
      </c>
      <c r="O9" s="30">
        <f t="shared" si="2"/>
        <v>0.63583499331332005</v>
      </c>
      <c r="P9" s="31">
        <v>36361</v>
      </c>
      <c r="Q9" s="32">
        <f>P9/SUM($P$6:$P$10)</f>
        <v>0.12176466845491048</v>
      </c>
      <c r="S9" s="15">
        <f>$P$16*Q9</f>
        <v>113438.1568966268</v>
      </c>
      <c r="T9" s="33">
        <f t="shared" si="3"/>
        <v>6.0873634810264712E-2</v>
      </c>
      <c r="V9" s="37">
        <f>$R$16*Q9</f>
        <v>143407.79124864441</v>
      </c>
      <c r="W9" s="34">
        <f t="shared" si="4"/>
        <v>0.34114965302812533</v>
      </c>
      <c r="Y9" s="37">
        <f>Q27*$R$16</f>
        <v>173746.31887394475</v>
      </c>
      <c r="Z9" s="34">
        <f t="shared" si="5"/>
        <v>0.62487556111012676</v>
      </c>
      <c r="AB9">
        <v>103339.38664500001</v>
      </c>
      <c r="AC9" s="34">
        <f t="shared" si="1"/>
        <v>-3.3570063827399431E-2</v>
      </c>
      <c r="AG9" s="17"/>
    </row>
    <row r="10" spans="1:33" x14ac:dyDescent="0.25">
      <c r="A10" t="s">
        <v>6</v>
      </c>
      <c r="B10">
        <v>3</v>
      </c>
      <c r="C10" t="s">
        <v>12</v>
      </c>
      <c r="D10">
        <v>2021</v>
      </c>
      <c r="F10">
        <v>95170</v>
      </c>
      <c r="G10" s="18">
        <f t="shared" si="0"/>
        <v>0</v>
      </c>
      <c r="I10" s="28" t="s">
        <v>6</v>
      </c>
      <c r="J10" s="28">
        <v>9</v>
      </c>
      <c r="K10" s="28" t="s">
        <v>11</v>
      </c>
      <c r="L10" s="28">
        <v>2022</v>
      </c>
      <c r="M10" s="29">
        <v>71069.600000000006</v>
      </c>
      <c r="N10" s="31">
        <v>111896</v>
      </c>
      <c r="O10" s="30">
        <f t="shared" si="2"/>
        <v>0.6351397726460285</v>
      </c>
      <c r="P10" s="31">
        <v>34598</v>
      </c>
      <c r="Q10" s="32">
        <f>P10/SUM($P$6:$P$10)</f>
        <v>0.11586078488498645</v>
      </c>
      <c r="S10" s="15">
        <f>$P$16*Q10</f>
        <v>107937.99269298131</v>
      </c>
      <c r="T10" s="33">
        <f t="shared" si="3"/>
        <v>-3.5372196566621612E-2</v>
      </c>
      <c r="V10" s="37">
        <f>$R$16*Q10</f>
        <v>136454.51889718653</v>
      </c>
      <c r="W10" s="34">
        <f t="shared" si="4"/>
        <v>0.21947628956519025</v>
      </c>
      <c r="Y10" s="37">
        <f>Q28*$R$16</f>
        <v>144831.611838974</v>
      </c>
      <c r="Z10" s="34">
        <f t="shared" si="5"/>
        <v>0.2943412797506077</v>
      </c>
      <c r="AB10">
        <v>108285.012197</v>
      </c>
      <c r="AC10" s="34">
        <f t="shared" si="1"/>
        <v>-3.2270928388861052E-2</v>
      </c>
      <c r="AG10" s="17"/>
    </row>
    <row r="11" spans="1:33" x14ac:dyDescent="0.25">
      <c r="A11" t="s">
        <v>6</v>
      </c>
      <c r="B11">
        <v>4</v>
      </c>
      <c r="C11" t="s">
        <v>12</v>
      </c>
      <c r="D11">
        <v>2021</v>
      </c>
      <c r="F11">
        <v>72052</v>
      </c>
      <c r="G11" s="18">
        <f t="shared" si="0"/>
        <v>0</v>
      </c>
    </row>
    <row r="12" spans="1:33" x14ac:dyDescent="0.25">
      <c r="A12" t="s">
        <v>6</v>
      </c>
      <c r="B12">
        <v>5</v>
      </c>
      <c r="C12" t="s">
        <v>11</v>
      </c>
      <c r="D12">
        <v>2021</v>
      </c>
      <c r="F12">
        <v>75520</v>
      </c>
      <c r="G12" s="18">
        <f t="shared" si="0"/>
        <v>0</v>
      </c>
    </row>
    <row r="13" spans="1:33" x14ac:dyDescent="0.25">
      <c r="A13" t="s">
        <v>6</v>
      </c>
      <c r="B13">
        <v>6</v>
      </c>
      <c r="C13" t="s">
        <v>11</v>
      </c>
      <c r="D13">
        <v>2021</v>
      </c>
      <c r="E13">
        <v>14403.72</v>
      </c>
      <c r="F13">
        <v>96892</v>
      </c>
      <c r="G13" s="18">
        <f t="shared" si="0"/>
        <v>0.1486574743012839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33" x14ac:dyDescent="0.25">
      <c r="A14" t="s">
        <v>6</v>
      </c>
      <c r="B14">
        <v>7</v>
      </c>
      <c r="C14" t="s">
        <v>11</v>
      </c>
      <c r="D14">
        <v>2021</v>
      </c>
      <c r="E14">
        <v>20552.509999999998</v>
      </c>
      <c r="F14">
        <v>55246</v>
      </c>
      <c r="G14" s="18">
        <f t="shared" si="0"/>
        <v>0.37201806465626469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33" x14ac:dyDescent="0.25">
      <c r="A15" t="s">
        <v>6</v>
      </c>
      <c r="B15">
        <v>8</v>
      </c>
      <c r="C15" t="s">
        <v>11</v>
      </c>
      <c r="D15">
        <v>2021</v>
      </c>
      <c r="E15">
        <v>10609.81</v>
      </c>
      <c r="F15">
        <v>36361</v>
      </c>
      <c r="G15" s="18">
        <f t="shared" si="0"/>
        <v>0.29179092984241356</v>
      </c>
      <c r="I15" s="20" t="s">
        <v>57</v>
      </c>
      <c r="J15" s="21">
        <v>44562</v>
      </c>
      <c r="K15" s="20" t="s">
        <v>65</v>
      </c>
      <c r="L15" s="20">
        <v>240988.1</v>
      </c>
      <c r="M15" s="22">
        <v>352408</v>
      </c>
      <c r="N15" s="23">
        <f>L15/M15</f>
        <v>0.68383265987151254</v>
      </c>
      <c r="O15" s="20">
        <v>366161.3</v>
      </c>
      <c r="P15" s="22">
        <v>563325</v>
      </c>
      <c r="Q15" s="20">
        <f>O15/P15</f>
        <v>0.6500000887587094</v>
      </c>
      <c r="R15" s="22">
        <f>O15/$O$30</f>
        <v>712152.07111388294</v>
      </c>
    </row>
    <row r="16" spans="1:33" ht="15.75" thickBot="1" x14ac:dyDescent="0.3">
      <c r="A16" t="s">
        <v>6</v>
      </c>
      <c r="B16">
        <v>9</v>
      </c>
      <c r="C16" t="s">
        <v>11</v>
      </c>
      <c r="D16">
        <v>2021</v>
      </c>
      <c r="E16">
        <v>8393.66</v>
      </c>
      <c r="F16">
        <v>34598</v>
      </c>
      <c r="G16" s="18">
        <f t="shared" si="0"/>
        <v>0.24260535291057286</v>
      </c>
      <c r="I16" s="24" t="s">
        <v>58</v>
      </c>
      <c r="J16" s="25">
        <v>44593</v>
      </c>
      <c r="K16" s="24" t="s">
        <v>65</v>
      </c>
      <c r="L16" s="24">
        <v>318401.59999999998</v>
      </c>
      <c r="M16" s="26">
        <v>496486</v>
      </c>
      <c r="N16" s="27">
        <f>L16/M16</f>
        <v>0.64131032899215679</v>
      </c>
      <c r="O16" s="24">
        <v>605551.6</v>
      </c>
      <c r="P16" s="26">
        <v>931618</v>
      </c>
      <c r="Q16" s="24">
        <f>O16/P16</f>
        <v>0.64999989265986702</v>
      </c>
      <c r="R16" s="26">
        <f>O16/$O$30</f>
        <v>1177745.5075299481</v>
      </c>
    </row>
    <row r="17" spans="1:25" ht="15.75" thickTop="1" x14ac:dyDescent="0.25">
      <c r="A17" t="s">
        <v>6</v>
      </c>
      <c r="B17">
        <v>10</v>
      </c>
      <c r="C17" t="s">
        <v>10</v>
      </c>
      <c r="D17">
        <v>2021</v>
      </c>
      <c r="E17">
        <v>9296.11</v>
      </c>
      <c r="F17">
        <v>34697</v>
      </c>
      <c r="G17" s="18">
        <f t="shared" si="0"/>
        <v>0.26792258696717297</v>
      </c>
    </row>
    <row r="18" spans="1:25" x14ac:dyDescent="0.25">
      <c r="A18" t="s">
        <v>6</v>
      </c>
      <c r="B18">
        <v>11</v>
      </c>
      <c r="C18" t="s">
        <v>10</v>
      </c>
      <c r="D18">
        <v>2021</v>
      </c>
      <c r="E18">
        <v>9257.7800000000007</v>
      </c>
      <c r="F18">
        <v>35459</v>
      </c>
      <c r="G18" s="18">
        <f t="shared" si="0"/>
        <v>0.26108406892467356</v>
      </c>
    </row>
    <row r="19" spans="1:25" x14ac:dyDescent="0.25">
      <c r="A19" t="s">
        <v>6</v>
      </c>
      <c r="B19">
        <v>12</v>
      </c>
      <c r="C19" t="s">
        <v>10</v>
      </c>
      <c r="D19">
        <v>2021</v>
      </c>
      <c r="E19">
        <v>9170.91</v>
      </c>
      <c r="F19">
        <v>34809</v>
      </c>
      <c r="G19" s="18">
        <f t="shared" si="0"/>
        <v>0.26346375937257605</v>
      </c>
      <c r="P19" t="s">
        <v>83</v>
      </c>
      <c r="Q19" t="s">
        <v>82</v>
      </c>
    </row>
    <row r="20" spans="1:25" x14ac:dyDescent="0.25">
      <c r="A20" t="s">
        <v>6</v>
      </c>
      <c r="B20">
        <v>13</v>
      </c>
      <c r="C20" t="s">
        <v>10</v>
      </c>
      <c r="D20">
        <v>2021</v>
      </c>
      <c r="E20">
        <v>9118.73</v>
      </c>
      <c r="F20">
        <v>34023</v>
      </c>
      <c r="G20" s="18">
        <f t="shared" si="0"/>
        <v>0.26801663580519058</v>
      </c>
      <c r="I20" s="38" t="s">
        <v>6</v>
      </c>
      <c r="J20" s="38">
        <v>40</v>
      </c>
      <c r="K20" s="38" t="s">
        <v>15</v>
      </c>
      <c r="L20" s="38">
        <v>2021</v>
      </c>
      <c r="M20" s="38">
        <v>143711.97</v>
      </c>
      <c r="N20" s="38">
        <v>198554</v>
      </c>
      <c r="O20" s="39">
        <f t="shared" ref="O20:O28" si="6">M20/N20</f>
        <v>0.72379287246794322</v>
      </c>
      <c r="P20" s="40">
        <f>M20/SUM($M$20:$M$23)</f>
        <v>0.45916790879825348</v>
      </c>
      <c r="Q20" s="40">
        <f>N20/SUM($N$20:$N$23)</f>
        <v>0.39178597925776254</v>
      </c>
    </row>
    <row r="21" spans="1:25" x14ac:dyDescent="0.25">
      <c r="A21" t="s">
        <v>6</v>
      </c>
      <c r="B21">
        <v>14</v>
      </c>
      <c r="C21" t="s">
        <v>9</v>
      </c>
      <c r="D21">
        <v>2021</v>
      </c>
      <c r="E21">
        <v>9506.5499999999993</v>
      </c>
      <c r="F21">
        <v>33619</v>
      </c>
      <c r="G21" s="18">
        <f t="shared" si="0"/>
        <v>0.2827731342395669</v>
      </c>
      <c r="I21" s="38" t="s">
        <v>6</v>
      </c>
      <c r="J21" s="38">
        <v>41</v>
      </c>
      <c r="K21" s="38" t="s">
        <v>15</v>
      </c>
      <c r="L21" s="38">
        <v>2021</v>
      </c>
      <c r="M21" s="38">
        <v>115534.68</v>
      </c>
      <c r="N21" s="38">
        <v>175275</v>
      </c>
      <c r="O21" s="39">
        <f t="shared" si="6"/>
        <v>0.65916234488660674</v>
      </c>
      <c r="P21" s="40">
        <f>M21/SUM($M$20:$M$23)</f>
        <v>0.36913986642362073</v>
      </c>
      <c r="Q21" s="40">
        <f>N21/SUM($N$20:$N$23)</f>
        <v>0.34585194714991557</v>
      </c>
    </row>
    <row r="22" spans="1:25" x14ac:dyDescent="0.25">
      <c r="A22" t="s">
        <v>6</v>
      </c>
      <c r="B22">
        <v>15</v>
      </c>
      <c r="C22" t="s">
        <v>9</v>
      </c>
      <c r="D22">
        <v>2021</v>
      </c>
      <c r="E22">
        <v>10363.469999999999</v>
      </c>
      <c r="F22">
        <v>31709</v>
      </c>
      <c r="G22" s="18">
        <f t="shared" si="0"/>
        <v>0.32683055283988771</v>
      </c>
      <c r="I22" s="38" t="s">
        <v>6</v>
      </c>
      <c r="J22" s="38">
        <v>42</v>
      </c>
      <c r="K22" s="38" t="s">
        <v>15</v>
      </c>
      <c r="L22" s="38">
        <v>2021</v>
      </c>
      <c r="M22" s="38">
        <v>31385.87</v>
      </c>
      <c r="N22" s="38">
        <v>78076</v>
      </c>
      <c r="O22" s="39">
        <f t="shared" si="6"/>
        <v>0.40199126492135867</v>
      </c>
      <c r="P22" s="40">
        <f>M22/SUM($M$20:$M$23)</f>
        <v>0.1002796377623509</v>
      </c>
      <c r="Q22" s="40">
        <f>N22/SUM($N$20:$N$23)</f>
        <v>0.15405925902539899</v>
      </c>
      <c r="Y22" s="19"/>
    </row>
    <row r="23" spans="1:25" x14ac:dyDescent="0.25">
      <c r="A23" t="s">
        <v>6</v>
      </c>
      <c r="B23">
        <v>16</v>
      </c>
      <c r="C23" t="s">
        <v>9</v>
      </c>
      <c r="D23">
        <v>2021</v>
      </c>
      <c r="E23">
        <v>12139.35</v>
      </c>
      <c r="F23">
        <v>30233</v>
      </c>
      <c r="G23" s="18">
        <f t="shared" si="0"/>
        <v>0.40152647768994149</v>
      </c>
      <c r="I23" s="38" t="s">
        <v>6</v>
      </c>
      <c r="J23" s="38">
        <v>43</v>
      </c>
      <c r="K23" s="38" t="s">
        <v>15</v>
      </c>
      <c r="L23" s="38">
        <v>2021</v>
      </c>
      <c r="M23" s="38">
        <v>22350.959999999999</v>
      </c>
      <c r="N23" s="38">
        <v>54887</v>
      </c>
      <c r="O23" s="39">
        <f t="shared" si="6"/>
        <v>0.40721773826224789</v>
      </c>
      <c r="P23" s="40">
        <f>M23/SUM($M$20:$M$23)</f>
        <v>7.1412587015774756E-2</v>
      </c>
      <c r="Q23" s="40">
        <f>N23/SUM($N$20:$N$23)</f>
        <v>0.10830281456692292</v>
      </c>
      <c r="Y23" s="19"/>
    </row>
    <row r="24" spans="1:25" x14ac:dyDescent="0.25">
      <c r="A24" t="s">
        <v>6</v>
      </c>
      <c r="B24">
        <v>17</v>
      </c>
      <c r="C24" t="s">
        <v>9</v>
      </c>
      <c r="D24">
        <v>2021</v>
      </c>
      <c r="E24">
        <v>9102.01</v>
      </c>
      <c r="F24">
        <v>22659</v>
      </c>
      <c r="G24" s="18">
        <f t="shared" si="0"/>
        <v>0.40169513217705988</v>
      </c>
      <c r="I24" s="38" t="s">
        <v>6</v>
      </c>
      <c r="J24" s="38">
        <v>44</v>
      </c>
      <c r="K24" s="38" t="s">
        <v>14</v>
      </c>
      <c r="L24" s="38">
        <v>2021</v>
      </c>
      <c r="M24" s="38">
        <v>25433.87</v>
      </c>
      <c r="N24" s="38">
        <v>56833</v>
      </c>
      <c r="O24" s="39">
        <f t="shared" si="6"/>
        <v>0.44751939894075621</v>
      </c>
      <c r="P24" s="40">
        <f>M24/SUM($M$24:$M$28)</f>
        <v>0.2165602421836032</v>
      </c>
      <c r="Q24" s="40">
        <f>N24/SUM($N$24:$N$28)</f>
        <v>0.24418989348675138</v>
      </c>
      <c r="Y24" s="19"/>
    </row>
    <row r="25" spans="1:25" x14ac:dyDescent="0.25">
      <c r="A25" t="s">
        <v>6</v>
      </c>
      <c r="B25">
        <v>18</v>
      </c>
      <c r="C25" t="s">
        <v>8</v>
      </c>
      <c r="D25">
        <v>2021</v>
      </c>
      <c r="E25">
        <v>6171.87</v>
      </c>
      <c r="F25">
        <v>15586</v>
      </c>
      <c r="G25" s="18">
        <f t="shared" si="0"/>
        <v>0.39598806621326832</v>
      </c>
      <c r="I25" s="38" t="s">
        <v>6</v>
      </c>
      <c r="J25" s="38">
        <v>45</v>
      </c>
      <c r="K25" s="38" t="s">
        <v>14</v>
      </c>
      <c r="L25" s="38">
        <v>2021</v>
      </c>
      <c r="M25" s="38">
        <v>37608.07</v>
      </c>
      <c r="N25" s="38">
        <v>62663</v>
      </c>
      <c r="O25" s="39">
        <f t="shared" si="6"/>
        <v>0.60016389256818214</v>
      </c>
      <c r="P25" s="40">
        <f>M25/SUM($M$24:$M$28)</f>
        <v>0.32021917023472646</v>
      </c>
      <c r="Q25" s="40">
        <f>N25/SUM($N$24:$N$28)</f>
        <v>0.26923919721922651</v>
      </c>
    </row>
    <row r="26" spans="1:25" x14ac:dyDescent="0.25">
      <c r="A26" t="s">
        <v>6</v>
      </c>
      <c r="B26">
        <v>19</v>
      </c>
      <c r="C26" t="s">
        <v>8</v>
      </c>
      <c r="D26">
        <v>2021</v>
      </c>
      <c r="E26">
        <v>6056.41</v>
      </c>
      <c r="F26">
        <v>14648</v>
      </c>
      <c r="G26" s="18">
        <f t="shared" si="0"/>
        <v>0.41346327143637357</v>
      </c>
      <c r="I26" s="38" t="s">
        <v>6</v>
      </c>
      <c r="J26" s="38">
        <v>46</v>
      </c>
      <c r="K26" s="38" t="s">
        <v>14</v>
      </c>
      <c r="L26" s="38">
        <v>2021</v>
      </c>
      <c r="M26" s="38">
        <v>28353.54</v>
      </c>
      <c r="N26" s="38">
        <v>50289</v>
      </c>
      <c r="O26" s="39">
        <f t="shared" si="6"/>
        <v>0.56381196683171275</v>
      </c>
      <c r="P26" s="40">
        <f>M26/SUM($M$24:$M$28)</f>
        <v>0.24142018061594561</v>
      </c>
      <c r="Q26" s="40">
        <f>N26/SUM($N$24:$N$28)</f>
        <v>0.21607280195582212</v>
      </c>
    </row>
    <row r="27" spans="1:25" x14ac:dyDescent="0.25">
      <c r="A27" t="s">
        <v>6</v>
      </c>
      <c r="B27">
        <v>20</v>
      </c>
      <c r="C27" t="s">
        <v>8</v>
      </c>
      <c r="D27">
        <v>2021</v>
      </c>
      <c r="E27">
        <v>5854.57</v>
      </c>
      <c r="F27">
        <v>14032</v>
      </c>
      <c r="G27" s="18">
        <f t="shared" si="0"/>
        <v>0.4172299030786773</v>
      </c>
      <c r="I27" s="38" t="s">
        <v>6</v>
      </c>
      <c r="J27" s="38">
        <v>47</v>
      </c>
      <c r="K27" s="38" t="s">
        <v>14</v>
      </c>
      <c r="L27" s="38">
        <v>2021</v>
      </c>
      <c r="M27" s="38">
        <v>14850.74</v>
      </c>
      <c r="N27" s="38">
        <v>34335</v>
      </c>
      <c r="O27" s="39">
        <f t="shared" si="6"/>
        <v>0.43252482889180138</v>
      </c>
      <c r="P27" s="40">
        <f>M27/SUM($M$24:$M$28)</f>
        <v>0.12644870210493814</v>
      </c>
      <c r="Q27" s="40">
        <f>N27/SUM($N$24:$N$28)</f>
        <v>0.14752450148448276</v>
      </c>
    </row>
    <row r="28" spans="1:25" x14ac:dyDescent="0.25">
      <c r="A28" t="s">
        <v>6</v>
      </c>
      <c r="B28">
        <v>21</v>
      </c>
      <c r="C28" t="s">
        <v>8</v>
      </c>
      <c r="D28">
        <v>2021</v>
      </c>
      <c r="E28">
        <v>7791.78</v>
      </c>
      <c r="F28">
        <v>18178</v>
      </c>
      <c r="G28" s="18">
        <f t="shared" si="0"/>
        <v>0.42863791396193202</v>
      </c>
      <c r="I28" s="38" t="s">
        <v>6</v>
      </c>
      <c r="J28" s="38">
        <v>48</v>
      </c>
      <c r="K28" s="38" t="s">
        <v>14</v>
      </c>
      <c r="L28" s="38">
        <v>2021</v>
      </c>
      <c r="M28" s="38">
        <v>11198.56</v>
      </c>
      <c r="N28" s="38">
        <v>28621</v>
      </c>
      <c r="O28" s="39">
        <f t="shared" si="6"/>
        <v>0.39127074525697914</v>
      </c>
      <c r="P28" s="40">
        <f>M28/SUM($M$24:$M$28)</f>
        <v>9.5351704860786479E-2</v>
      </c>
      <c r="Q28" s="40">
        <f>N28/SUM($N$24:$N$28)</f>
        <v>0.12297360585371722</v>
      </c>
    </row>
    <row r="29" spans="1:25" x14ac:dyDescent="0.25">
      <c r="A29" t="s">
        <v>6</v>
      </c>
      <c r="B29">
        <v>22</v>
      </c>
      <c r="C29" t="s">
        <v>8</v>
      </c>
      <c r="D29">
        <v>2021</v>
      </c>
      <c r="E29">
        <v>29368.74</v>
      </c>
      <c r="F29">
        <v>55994</v>
      </c>
      <c r="G29" s="18">
        <f t="shared" si="0"/>
        <v>0.52449798192663499</v>
      </c>
      <c r="I29" s="38"/>
      <c r="J29" s="38"/>
      <c r="K29" s="38"/>
      <c r="L29" s="38"/>
      <c r="M29" s="38"/>
      <c r="N29" s="38"/>
      <c r="O29" s="39"/>
      <c r="P29" s="38"/>
      <c r="Q29" s="38"/>
    </row>
    <row r="30" spans="1:25" x14ac:dyDescent="0.25">
      <c r="A30" t="s">
        <v>6</v>
      </c>
      <c r="B30">
        <v>23</v>
      </c>
      <c r="C30" t="s">
        <v>7</v>
      </c>
      <c r="D30">
        <v>2021</v>
      </c>
      <c r="E30">
        <v>32047.94</v>
      </c>
      <c r="F30">
        <v>66289</v>
      </c>
      <c r="G30" s="18">
        <f t="shared" si="0"/>
        <v>0.4834578889408499</v>
      </c>
      <c r="I30" s="38"/>
      <c r="J30" s="38"/>
      <c r="K30" s="38"/>
      <c r="L30" s="38"/>
      <c r="M30" s="38"/>
      <c r="N30" s="38"/>
      <c r="O30" s="39">
        <f>AVERAGE(O20:O28)</f>
        <v>0.51416167255862089</v>
      </c>
      <c r="P30" s="38"/>
      <c r="Q30" s="38"/>
    </row>
    <row r="31" spans="1:25" x14ac:dyDescent="0.25">
      <c r="A31" t="s">
        <v>6</v>
      </c>
      <c r="B31">
        <v>24</v>
      </c>
      <c r="C31" t="s">
        <v>7</v>
      </c>
      <c r="D31">
        <v>2021</v>
      </c>
      <c r="E31">
        <v>23907.39</v>
      </c>
      <c r="F31">
        <v>54243</v>
      </c>
      <c r="G31" s="18">
        <f t="shared" si="0"/>
        <v>0.44074608705270724</v>
      </c>
    </row>
    <row r="32" spans="1:25" x14ac:dyDescent="0.25">
      <c r="A32" t="s">
        <v>6</v>
      </c>
      <c r="B32">
        <v>25</v>
      </c>
      <c r="C32" t="s">
        <v>7</v>
      </c>
      <c r="D32">
        <v>2021</v>
      </c>
      <c r="E32">
        <v>37618.339999999997</v>
      </c>
      <c r="F32">
        <v>74919</v>
      </c>
      <c r="G32" s="18">
        <f t="shared" si="0"/>
        <v>0.50212015643561714</v>
      </c>
    </row>
    <row r="33" spans="1:7" x14ac:dyDescent="0.25">
      <c r="A33" t="s">
        <v>6</v>
      </c>
      <c r="B33">
        <v>26</v>
      </c>
      <c r="C33" t="s">
        <v>7</v>
      </c>
      <c r="D33">
        <v>2021</v>
      </c>
      <c r="E33">
        <v>59887.94</v>
      </c>
      <c r="F33">
        <v>113487</v>
      </c>
      <c r="G33" s="18">
        <f t="shared" si="0"/>
        <v>0.52770749072581002</v>
      </c>
    </row>
    <row r="34" spans="1:7" x14ac:dyDescent="0.25">
      <c r="A34" t="s">
        <v>6</v>
      </c>
      <c r="B34">
        <v>27</v>
      </c>
      <c r="C34" t="s">
        <v>18</v>
      </c>
      <c r="D34">
        <v>2021</v>
      </c>
      <c r="E34">
        <v>38795.919999999998</v>
      </c>
      <c r="F34">
        <v>70809</v>
      </c>
      <c r="G34" s="18">
        <f t="shared" ref="G34:G65" si="7">E34/F34</f>
        <v>0.54789532404072927</v>
      </c>
    </row>
    <row r="35" spans="1:7" x14ac:dyDescent="0.25">
      <c r="A35" t="s">
        <v>6</v>
      </c>
      <c r="B35">
        <v>28</v>
      </c>
      <c r="C35" t="s">
        <v>18</v>
      </c>
      <c r="D35">
        <v>2021</v>
      </c>
      <c r="E35">
        <v>40523.199999999997</v>
      </c>
      <c r="F35">
        <v>69610</v>
      </c>
      <c r="G35" s="18">
        <f t="shared" si="7"/>
        <v>0.58214624335583964</v>
      </c>
    </row>
    <row r="36" spans="1:7" x14ac:dyDescent="0.25">
      <c r="A36" t="s">
        <v>6</v>
      </c>
      <c r="B36">
        <v>29</v>
      </c>
      <c r="C36" t="s">
        <v>18</v>
      </c>
      <c r="D36">
        <v>2021</v>
      </c>
      <c r="E36">
        <v>70638.52</v>
      </c>
      <c r="F36">
        <v>123559</v>
      </c>
      <c r="G36" s="18">
        <f t="shared" si="7"/>
        <v>0.57169870264408096</v>
      </c>
    </row>
    <row r="37" spans="1:7" x14ac:dyDescent="0.25">
      <c r="A37" t="s">
        <v>6</v>
      </c>
      <c r="B37">
        <v>30</v>
      </c>
      <c r="C37" t="s">
        <v>18</v>
      </c>
      <c r="D37">
        <v>2021</v>
      </c>
      <c r="E37">
        <v>68850.399999999994</v>
      </c>
      <c r="F37">
        <v>114170</v>
      </c>
      <c r="G37" s="18">
        <f t="shared" si="7"/>
        <v>0.60305158973460626</v>
      </c>
    </row>
    <row r="38" spans="1:7" x14ac:dyDescent="0.25">
      <c r="A38" t="s">
        <v>6</v>
      </c>
      <c r="B38">
        <v>31</v>
      </c>
      <c r="C38" t="s">
        <v>17</v>
      </c>
      <c r="D38">
        <v>2021</v>
      </c>
      <c r="E38">
        <v>62151.199999999997</v>
      </c>
      <c r="F38">
        <v>105086</v>
      </c>
      <c r="G38" s="18">
        <f t="shared" si="7"/>
        <v>0.59143177968521021</v>
      </c>
    </row>
    <row r="39" spans="1:7" x14ac:dyDescent="0.25">
      <c r="A39" t="s">
        <v>6</v>
      </c>
      <c r="B39">
        <v>32</v>
      </c>
      <c r="C39" t="s">
        <v>17</v>
      </c>
      <c r="D39">
        <v>2021</v>
      </c>
      <c r="E39">
        <v>73131.48</v>
      </c>
      <c r="F39">
        <v>122338</v>
      </c>
      <c r="G39" s="18">
        <f t="shared" si="7"/>
        <v>0.59778220994294495</v>
      </c>
    </row>
    <row r="40" spans="1:7" x14ac:dyDescent="0.25">
      <c r="A40" t="s">
        <v>6</v>
      </c>
      <c r="B40">
        <v>33</v>
      </c>
      <c r="C40" t="s">
        <v>17</v>
      </c>
      <c r="D40">
        <v>2021</v>
      </c>
      <c r="E40">
        <v>49857.04</v>
      </c>
      <c r="F40">
        <v>95142</v>
      </c>
      <c r="G40" s="18">
        <f t="shared" si="7"/>
        <v>0.52402766391288813</v>
      </c>
    </row>
    <row r="41" spans="1:7" x14ac:dyDescent="0.25">
      <c r="A41" t="s">
        <v>6</v>
      </c>
      <c r="B41">
        <v>34</v>
      </c>
      <c r="C41" t="s">
        <v>17</v>
      </c>
      <c r="D41">
        <v>2021</v>
      </c>
      <c r="E41">
        <v>49698.74</v>
      </c>
      <c r="F41">
        <v>97737</v>
      </c>
      <c r="G41" s="18">
        <f t="shared" si="7"/>
        <v>0.50849463355740399</v>
      </c>
    </row>
    <row r="42" spans="1:7" x14ac:dyDescent="0.25">
      <c r="A42" t="s">
        <v>6</v>
      </c>
      <c r="B42">
        <v>35</v>
      </c>
      <c r="C42" t="s">
        <v>17</v>
      </c>
      <c r="D42">
        <v>2021</v>
      </c>
      <c r="E42">
        <v>51725.29</v>
      </c>
      <c r="F42">
        <v>89175</v>
      </c>
      <c r="G42" s="18">
        <f t="shared" si="7"/>
        <v>0.58004250070086905</v>
      </c>
    </row>
    <row r="43" spans="1:7" x14ac:dyDescent="0.25">
      <c r="A43" t="s">
        <v>6</v>
      </c>
      <c r="B43">
        <v>36</v>
      </c>
      <c r="C43" t="s">
        <v>16</v>
      </c>
      <c r="D43">
        <v>2021</v>
      </c>
      <c r="E43">
        <v>75198.55</v>
      </c>
      <c r="F43">
        <v>113775</v>
      </c>
      <c r="G43" s="18">
        <f t="shared" si="7"/>
        <v>0.66094089211162388</v>
      </c>
    </row>
    <row r="44" spans="1:7" x14ac:dyDescent="0.25">
      <c r="A44" t="s">
        <v>6</v>
      </c>
      <c r="B44">
        <v>37</v>
      </c>
      <c r="C44" t="s">
        <v>16</v>
      </c>
      <c r="D44">
        <v>2021</v>
      </c>
      <c r="E44">
        <v>92626.41</v>
      </c>
      <c r="F44">
        <v>144513</v>
      </c>
      <c r="G44" s="18">
        <f t="shared" si="7"/>
        <v>0.640955554171597</v>
      </c>
    </row>
    <row r="45" spans="1:7" x14ac:dyDescent="0.25">
      <c r="A45" t="s">
        <v>6</v>
      </c>
      <c r="B45">
        <v>38</v>
      </c>
      <c r="C45" t="s">
        <v>16</v>
      </c>
      <c r="D45">
        <v>2021</v>
      </c>
      <c r="E45">
        <v>110986.36</v>
      </c>
      <c r="F45">
        <v>148482</v>
      </c>
      <c r="G45" s="18">
        <f t="shared" si="7"/>
        <v>0.74747349847119515</v>
      </c>
    </row>
    <row r="46" spans="1:7" x14ac:dyDescent="0.25">
      <c r="A46" t="s">
        <v>6</v>
      </c>
      <c r="B46">
        <v>39</v>
      </c>
      <c r="C46" t="s">
        <v>16</v>
      </c>
      <c r="D46">
        <v>2021</v>
      </c>
      <c r="E46">
        <v>146833.37</v>
      </c>
      <c r="F46">
        <v>210242</v>
      </c>
      <c r="G46" s="18">
        <f t="shared" si="7"/>
        <v>0.698401698994492</v>
      </c>
    </row>
    <row r="47" spans="1:7" x14ac:dyDescent="0.25">
      <c r="A47" t="s">
        <v>6</v>
      </c>
      <c r="B47">
        <v>40</v>
      </c>
      <c r="C47" t="s">
        <v>15</v>
      </c>
      <c r="D47">
        <v>2021</v>
      </c>
      <c r="E47">
        <v>143711.97</v>
      </c>
      <c r="F47">
        <v>198554</v>
      </c>
      <c r="G47" s="18">
        <f t="shared" si="7"/>
        <v>0.72379287246794322</v>
      </c>
    </row>
    <row r="48" spans="1:7" x14ac:dyDescent="0.25">
      <c r="A48" t="s">
        <v>6</v>
      </c>
      <c r="B48">
        <v>41</v>
      </c>
      <c r="C48" t="s">
        <v>15</v>
      </c>
      <c r="D48">
        <v>2021</v>
      </c>
      <c r="E48">
        <v>115534.68</v>
      </c>
      <c r="F48">
        <v>175275</v>
      </c>
      <c r="G48" s="18">
        <f t="shared" si="7"/>
        <v>0.65916234488660674</v>
      </c>
    </row>
    <row r="49" spans="1:7" x14ac:dyDescent="0.25">
      <c r="A49" t="s">
        <v>6</v>
      </c>
      <c r="B49">
        <v>42</v>
      </c>
      <c r="C49" t="s">
        <v>15</v>
      </c>
      <c r="D49">
        <v>2021</v>
      </c>
      <c r="E49">
        <v>31385.87</v>
      </c>
      <c r="F49">
        <v>78076</v>
      </c>
      <c r="G49" s="18">
        <f t="shared" si="7"/>
        <v>0.40199126492135867</v>
      </c>
    </row>
    <row r="50" spans="1:7" x14ac:dyDescent="0.25">
      <c r="A50" t="s">
        <v>6</v>
      </c>
      <c r="B50">
        <v>43</v>
      </c>
      <c r="C50" t="s">
        <v>15</v>
      </c>
      <c r="D50">
        <v>2021</v>
      </c>
      <c r="E50">
        <v>22350.959999999999</v>
      </c>
      <c r="F50">
        <v>54887</v>
      </c>
      <c r="G50" s="18">
        <f t="shared" si="7"/>
        <v>0.40721773826224789</v>
      </c>
    </row>
    <row r="51" spans="1:7" x14ac:dyDescent="0.25">
      <c r="A51" t="s">
        <v>6</v>
      </c>
      <c r="B51">
        <v>44</v>
      </c>
      <c r="C51" t="s">
        <v>14</v>
      </c>
      <c r="D51">
        <v>2021</v>
      </c>
      <c r="E51">
        <v>25433.87</v>
      </c>
      <c r="F51">
        <v>56833</v>
      </c>
      <c r="G51" s="18">
        <f t="shared" si="7"/>
        <v>0.44751939894075621</v>
      </c>
    </row>
    <row r="52" spans="1:7" x14ac:dyDescent="0.25">
      <c r="A52" t="s">
        <v>6</v>
      </c>
      <c r="B52">
        <v>45</v>
      </c>
      <c r="C52" t="s">
        <v>14</v>
      </c>
      <c r="D52">
        <v>2021</v>
      </c>
      <c r="E52">
        <v>37608.07</v>
      </c>
      <c r="F52">
        <v>62663</v>
      </c>
      <c r="G52" s="18">
        <f t="shared" si="7"/>
        <v>0.60016389256818214</v>
      </c>
    </row>
    <row r="53" spans="1:7" x14ac:dyDescent="0.25">
      <c r="A53" t="s">
        <v>6</v>
      </c>
      <c r="B53">
        <v>46</v>
      </c>
      <c r="C53" t="s">
        <v>14</v>
      </c>
      <c r="D53">
        <v>2021</v>
      </c>
      <c r="E53">
        <v>28353.54</v>
      </c>
      <c r="F53">
        <v>50289</v>
      </c>
      <c r="G53" s="18">
        <f t="shared" si="7"/>
        <v>0.56381196683171275</v>
      </c>
    </row>
    <row r="54" spans="1:7" x14ac:dyDescent="0.25">
      <c r="A54" t="s">
        <v>6</v>
      </c>
      <c r="B54">
        <v>47</v>
      </c>
      <c r="C54" t="s">
        <v>14</v>
      </c>
      <c r="D54">
        <v>2021</v>
      </c>
      <c r="E54">
        <v>14850.74</v>
      </c>
      <c r="F54">
        <v>34335</v>
      </c>
      <c r="G54" s="18">
        <f t="shared" si="7"/>
        <v>0.43252482889180138</v>
      </c>
    </row>
    <row r="55" spans="1:7" x14ac:dyDescent="0.25">
      <c r="A55" t="s">
        <v>6</v>
      </c>
      <c r="B55">
        <v>48</v>
      </c>
      <c r="C55" t="s">
        <v>14</v>
      </c>
      <c r="D55">
        <v>2021</v>
      </c>
      <c r="E55">
        <v>11198.56</v>
      </c>
      <c r="F55">
        <v>28621</v>
      </c>
      <c r="G55" s="18">
        <f t="shared" si="7"/>
        <v>0.39127074525697914</v>
      </c>
    </row>
    <row r="56" spans="1:7" x14ac:dyDescent="0.25">
      <c r="A56" t="s">
        <v>6</v>
      </c>
      <c r="B56">
        <v>49</v>
      </c>
      <c r="C56" t="s">
        <v>13</v>
      </c>
      <c r="D56">
        <v>2021</v>
      </c>
      <c r="E56">
        <v>12674.55</v>
      </c>
      <c r="F56">
        <v>30425</v>
      </c>
      <c r="G56" s="18">
        <f t="shared" si="7"/>
        <v>0.41658340180772391</v>
      </c>
    </row>
    <row r="57" spans="1:7" x14ac:dyDescent="0.25">
      <c r="A57" t="s">
        <v>6</v>
      </c>
      <c r="B57">
        <v>50</v>
      </c>
      <c r="C57" t="s">
        <v>13</v>
      </c>
      <c r="D57">
        <v>2021</v>
      </c>
      <c r="E57">
        <v>17881.16</v>
      </c>
      <c r="F57">
        <v>37831</v>
      </c>
      <c r="G57" s="18">
        <f t="shared" si="7"/>
        <v>0.4726589305067273</v>
      </c>
    </row>
    <row r="58" spans="1:7" x14ac:dyDescent="0.25">
      <c r="A58" t="s">
        <v>6</v>
      </c>
      <c r="B58">
        <v>51</v>
      </c>
      <c r="C58" t="s">
        <v>13</v>
      </c>
      <c r="D58">
        <v>2021</v>
      </c>
      <c r="E58">
        <v>26170.63</v>
      </c>
      <c r="F58">
        <v>48668</v>
      </c>
      <c r="G58" s="18">
        <f t="shared" si="7"/>
        <v>0.53773793868661135</v>
      </c>
    </row>
    <row r="59" spans="1:7" x14ac:dyDescent="0.25">
      <c r="A59" t="s">
        <v>6</v>
      </c>
      <c r="B59">
        <v>52</v>
      </c>
      <c r="C59" t="s">
        <v>13</v>
      </c>
      <c r="D59">
        <v>2021</v>
      </c>
      <c r="E59">
        <v>19979.080000000002</v>
      </c>
      <c r="F59">
        <v>38601</v>
      </c>
      <c r="G59" s="18">
        <f t="shared" si="7"/>
        <v>0.51757933732286732</v>
      </c>
    </row>
    <row r="60" spans="1:7" x14ac:dyDescent="0.25">
      <c r="A60" s="6" t="s">
        <v>6</v>
      </c>
      <c r="B60" s="6">
        <v>1</v>
      </c>
      <c r="C60" s="6" t="s">
        <v>12</v>
      </c>
      <c r="D60" s="6">
        <v>2022</v>
      </c>
      <c r="E60" s="6">
        <v>44298.32</v>
      </c>
      <c r="F60" s="6">
        <v>67308</v>
      </c>
      <c r="G60" s="41">
        <f t="shared" si="7"/>
        <v>0.65814345991561185</v>
      </c>
    </row>
    <row r="61" spans="1:7" x14ac:dyDescent="0.25">
      <c r="A61" s="6" t="s">
        <v>6</v>
      </c>
      <c r="B61" s="6">
        <v>2</v>
      </c>
      <c r="C61" s="6" t="s">
        <v>12</v>
      </c>
      <c r="D61" s="6">
        <v>2022</v>
      </c>
      <c r="E61" s="6">
        <v>49824.7</v>
      </c>
      <c r="F61" s="6">
        <v>75133</v>
      </c>
      <c r="G61" s="41">
        <f t="shared" si="7"/>
        <v>0.66315334140790327</v>
      </c>
    </row>
    <row r="62" spans="1:7" x14ac:dyDescent="0.25">
      <c r="A62" s="6" t="s">
        <v>6</v>
      </c>
      <c r="B62" s="6">
        <v>3</v>
      </c>
      <c r="C62" s="6" t="s">
        <v>12</v>
      </c>
      <c r="D62" s="6">
        <v>2022</v>
      </c>
      <c r="E62" s="6">
        <v>74765.13</v>
      </c>
      <c r="F62" s="6">
        <v>104063</v>
      </c>
      <c r="G62" s="41">
        <f t="shared" si="7"/>
        <v>0.71846025965040416</v>
      </c>
    </row>
    <row r="63" spans="1:7" x14ac:dyDescent="0.25">
      <c r="A63" s="6" t="s">
        <v>6</v>
      </c>
      <c r="B63" s="6">
        <v>4</v>
      </c>
      <c r="C63" s="6" t="s">
        <v>12</v>
      </c>
      <c r="D63" s="6">
        <v>2022</v>
      </c>
      <c r="E63" s="6">
        <v>72099.98</v>
      </c>
      <c r="F63" s="6">
        <v>105904</v>
      </c>
      <c r="G63" s="41">
        <f t="shared" si="7"/>
        <v>0.68080506874150171</v>
      </c>
    </row>
    <row r="64" spans="1:7" x14ac:dyDescent="0.25">
      <c r="A64" s="6" t="s">
        <v>6</v>
      </c>
      <c r="B64" s="6">
        <v>5</v>
      </c>
      <c r="C64" s="6" t="s">
        <v>11</v>
      </c>
      <c r="D64" s="6">
        <v>2022</v>
      </c>
      <c r="E64" s="6">
        <v>62026.43</v>
      </c>
      <c r="F64" s="6">
        <v>87421</v>
      </c>
      <c r="G64" s="41">
        <f t="shared" si="7"/>
        <v>0.70951407556536761</v>
      </c>
    </row>
    <row r="65" spans="1:7" x14ac:dyDescent="0.25">
      <c r="A65" s="6" t="s">
        <v>6</v>
      </c>
      <c r="B65" s="6">
        <v>6</v>
      </c>
      <c r="C65" s="6" t="s">
        <v>11</v>
      </c>
      <c r="D65" s="6">
        <v>2022</v>
      </c>
      <c r="E65" s="6">
        <v>56555.56</v>
      </c>
      <c r="F65" s="6">
        <v>89615</v>
      </c>
      <c r="G65" s="41">
        <f t="shared" si="7"/>
        <v>0.63109479439825922</v>
      </c>
    </row>
    <row r="66" spans="1:7" x14ac:dyDescent="0.25">
      <c r="A66" s="6" t="s">
        <v>6</v>
      </c>
      <c r="B66" s="6">
        <v>7</v>
      </c>
      <c r="C66" s="6" t="s">
        <v>11</v>
      </c>
      <c r="D66" s="6">
        <v>2022</v>
      </c>
      <c r="E66" s="6">
        <v>60760.77</v>
      </c>
      <c r="F66" s="6">
        <v>100625</v>
      </c>
      <c r="G66" s="41">
        <f t="shared" ref="G66:G97" si="8">E66/F66</f>
        <v>0.6038337391304347</v>
      </c>
    </row>
    <row r="67" spans="1:7" x14ac:dyDescent="0.25">
      <c r="A67" s="6" t="s">
        <v>6</v>
      </c>
      <c r="B67" s="6">
        <v>8</v>
      </c>
      <c r="C67" s="6" t="s">
        <v>11</v>
      </c>
      <c r="D67" s="6">
        <v>2022</v>
      </c>
      <c r="E67" s="6">
        <v>67989.2</v>
      </c>
      <c r="F67" s="6">
        <v>106929</v>
      </c>
      <c r="G67" s="41">
        <f t="shared" si="8"/>
        <v>0.63583499331332005</v>
      </c>
    </row>
    <row r="68" spans="1:7" x14ac:dyDescent="0.25">
      <c r="A68" s="6" t="s">
        <v>6</v>
      </c>
      <c r="B68" s="6">
        <v>9</v>
      </c>
      <c r="C68" s="6" t="s">
        <v>11</v>
      </c>
      <c r="D68" s="6">
        <v>2022</v>
      </c>
      <c r="E68" s="6">
        <v>71069.600000000006</v>
      </c>
      <c r="F68" s="6">
        <v>111896</v>
      </c>
      <c r="G68" s="41">
        <f t="shared" si="8"/>
        <v>0.6351397726460285</v>
      </c>
    </row>
    <row r="69" spans="1:7" x14ac:dyDescent="0.25">
      <c r="A69" t="s">
        <v>6</v>
      </c>
      <c r="B69">
        <v>10</v>
      </c>
      <c r="C69" t="s">
        <v>10</v>
      </c>
      <c r="D69">
        <v>2022</v>
      </c>
      <c r="E69">
        <v>81470.720000000001</v>
      </c>
      <c r="F69">
        <v>128592</v>
      </c>
      <c r="G69" s="18">
        <f t="shared" si="8"/>
        <v>0.63355978598979723</v>
      </c>
    </row>
    <row r="70" spans="1:7" x14ac:dyDescent="0.25">
      <c r="A70" t="s">
        <v>6</v>
      </c>
      <c r="B70">
        <v>11</v>
      </c>
      <c r="C70" t="s">
        <v>10</v>
      </c>
      <c r="D70">
        <v>2022</v>
      </c>
      <c r="E70">
        <v>37379.57</v>
      </c>
      <c r="F70">
        <v>85192</v>
      </c>
      <c r="G70" s="18">
        <f t="shared" si="8"/>
        <v>0.43876854634237955</v>
      </c>
    </row>
    <row r="71" spans="1:7" x14ac:dyDescent="0.25">
      <c r="A71" t="s">
        <v>6</v>
      </c>
      <c r="B71">
        <v>12</v>
      </c>
      <c r="C71" t="s">
        <v>10</v>
      </c>
      <c r="D71">
        <v>2022</v>
      </c>
      <c r="E71">
        <v>3892.72</v>
      </c>
      <c r="F71">
        <v>33705</v>
      </c>
      <c r="G71" s="18">
        <f t="shared" si="8"/>
        <v>0.11549384364337635</v>
      </c>
    </row>
    <row r="72" spans="1:7" x14ac:dyDescent="0.25">
      <c r="A72" t="s">
        <v>6</v>
      </c>
      <c r="B72">
        <v>13</v>
      </c>
      <c r="C72" t="s">
        <v>10</v>
      </c>
      <c r="D72">
        <v>2022</v>
      </c>
      <c r="E72">
        <v>18401.169999999998</v>
      </c>
      <c r="F72">
        <v>56788</v>
      </c>
      <c r="G72" s="18">
        <f t="shared" si="8"/>
        <v>0.32403271817989715</v>
      </c>
    </row>
    <row r="73" spans="1:7" x14ac:dyDescent="0.25">
      <c r="A73" t="s">
        <v>6</v>
      </c>
      <c r="B73">
        <v>14</v>
      </c>
      <c r="C73" t="s">
        <v>9</v>
      </c>
      <c r="D73">
        <v>2022</v>
      </c>
      <c r="E73">
        <v>40196.57</v>
      </c>
      <c r="F73">
        <v>86306</v>
      </c>
      <c r="G73" s="18">
        <f t="shared" si="8"/>
        <v>0.46574479178736122</v>
      </c>
    </row>
    <row r="74" spans="1:7" x14ac:dyDescent="0.25">
      <c r="A74" t="s">
        <v>6</v>
      </c>
      <c r="B74">
        <v>15</v>
      </c>
      <c r="C74" t="s">
        <v>9</v>
      </c>
      <c r="D74">
        <v>2022</v>
      </c>
      <c r="E74">
        <v>93281.97</v>
      </c>
      <c r="F74">
        <v>146945</v>
      </c>
      <c r="G74" s="18">
        <f t="shared" si="8"/>
        <v>0.63480873796318349</v>
      </c>
    </row>
    <row r="75" spans="1:7" x14ac:dyDescent="0.25">
      <c r="A75" t="s">
        <v>6</v>
      </c>
      <c r="B75">
        <v>16</v>
      </c>
      <c r="C75" t="s">
        <v>9</v>
      </c>
      <c r="D75">
        <v>2022</v>
      </c>
      <c r="E75">
        <v>67120.92</v>
      </c>
      <c r="F75">
        <v>140055</v>
      </c>
      <c r="G75" s="18">
        <f t="shared" si="8"/>
        <v>0.47924686730213129</v>
      </c>
    </row>
    <row r="76" spans="1:7" x14ac:dyDescent="0.25">
      <c r="A76" t="s">
        <v>6</v>
      </c>
      <c r="B76">
        <v>17</v>
      </c>
      <c r="C76" t="s">
        <v>9</v>
      </c>
      <c r="D76">
        <v>2022</v>
      </c>
      <c r="E76">
        <v>75800.94</v>
      </c>
      <c r="F76">
        <v>105060</v>
      </c>
      <c r="G76" s="18">
        <f t="shared" si="8"/>
        <v>0.72150142775556825</v>
      </c>
    </row>
    <row r="77" spans="1:7" x14ac:dyDescent="0.25">
      <c r="A77" t="s">
        <v>6</v>
      </c>
      <c r="B77">
        <v>18</v>
      </c>
      <c r="C77" t="s">
        <v>8</v>
      </c>
      <c r="D77">
        <v>2022</v>
      </c>
      <c r="E77">
        <v>53642.81</v>
      </c>
      <c r="F77">
        <v>84935</v>
      </c>
      <c r="G77" s="18">
        <f t="shared" si="8"/>
        <v>0.63157485135691993</v>
      </c>
    </row>
    <row r="78" spans="1:7" x14ac:dyDescent="0.25">
      <c r="A78" t="s">
        <v>6</v>
      </c>
      <c r="B78">
        <v>19</v>
      </c>
      <c r="C78" t="s">
        <v>8</v>
      </c>
      <c r="D78">
        <v>2022</v>
      </c>
      <c r="E78">
        <v>50779.69</v>
      </c>
      <c r="F78">
        <v>78837</v>
      </c>
      <c r="G78" s="18">
        <f t="shared" si="8"/>
        <v>0.64410987226809746</v>
      </c>
    </row>
    <row r="79" spans="1:7" x14ac:dyDescent="0.25">
      <c r="A79" t="s">
        <v>6</v>
      </c>
      <c r="B79">
        <v>20</v>
      </c>
      <c r="C79" t="s">
        <v>8</v>
      </c>
      <c r="D79">
        <v>2022</v>
      </c>
      <c r="E79">
        <v>48358.92</v>
      </c>
      <c r="F79">
        <v>83149</v>
      </c>
      <c r="G79" s="18">
        <f t="shared" si="8"/>
        <v>0.58159352487702798</v>
      </c>
    </row>
    <row r="80" spans="1:7" x14ac:dyDescent="0.25">
      <c r="A80" t="s">
        <v>6</v>
      </c>
      <c r="B80">
        <v>21</v>
      </c>
      <c r="C80" t="s">
        <v>8</v>
      </c>
      <c r="D80">
        <v>2022</v>
      </c>
      <c r="E80">
        <v>45320.95</v>
      </c>
      <c r="F80">
        <v>93182</v>
      </c>
      <c r="G80" s="18">
        <f t="shared" si="8"/>
        <v>0.48637022171664052</v>
      </c>
    </row>
    <row r="81" spans="1:7" x14ac:dyDescent="0.25">
      <c r="A81" t="s">
        <v>6</v>
      </c>
      <c r="B81">
        <v>22</v>
      </c>
      <c r="C81" t="s">
        <v>8</v>
      </c>
      <c r="D81">
        <v>2022</v>
      </c>
      <c r="E81">
        <v>25143.78</v>
      </c>
      <c r="F81">
        <v>106661</v>
      </c>
      <c r="G81" s="18">
        <f t="shared" si="8"/>
        <v>0.23573546094636277</v>
      </c>
    </row>
    <row r="82" spans="1:7" x14ac:dyDescent="0.25">
      <c r="A82" t="s">
        <v>6</v>
      </c>
      <c r="B82">
        <v>23</v>
      </c>
      <c r="C82" t="s">
        <v>7</v>
      </c>
      <c r="D82">
        <v>2022</v>
      </c>
      <c r="F82">
        <v>133694</v>
      </c>
      <c r="G82" s="18">
        <f t="shared" si="8"/>
        <v>0</v>
      </c>
    </row>
    <row r="83" spans="1:7" x14ac:dyDescent="0.25">
      <c r="A83" t="s">
        <v>6</v>
      </c>
      <c r="B83">
        <v>24</v>
      </c>
      <c r="C83" t="s">
        <v>7</v>
      </c>
      <c r="D83">
        <v>2022</v>
      </c>
      <c r="F83">
        <v>103459</v>
      </c>
      <c r="G83" s="18">
        <f t="shared" si="8"/>
        <v>0</v>
      </c>
    </row>
  </sheetData>
  <autoFilter ref="A1:G83" xr:uid="{56C9C688-A2D9-4BC5-907E-07FCA5603FD1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EBAB-6647-4BB0-942F-E88DA3B32B24}">
  <dimension ref="A1:Z83"/>
  <sheetViews>
    <sheetView workbookViewId="0">
      <selection activeCell="M33" sqref="M33"/>
    </sheetView>
  </sheetViews>
  <sheetFormatPr defaultRowHeight="15" x14ac:dyDescent="0.25"/>
  <cols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3" width="14.28515625" bestFit="1" customWidth="1"/>
    <col min="14" max="14" width="11.5703125" bestFit="1" customWidth="1"/>
    <col min="15" max="15" width="9.140625" bestFit="1" customWidth="1"/>
    <col min="16" max="16" width="14.28515625" bestFit="1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31" max="31" width="11.28515625" bestFit="1" customWidth="1"/>
  </cols>
  <sheetData>
    <row r="1" spans="1:26" s="35" customFormat="1" x14ac:dyDescent="0.25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81</v>
      </c>
      <c r="Y1" s="35" t="s">
        <v>80</v>
      </c>
      <c r="Z1" s="35" t="s">
        <v>50</v>
      </c>
    </row>
    <row r="2" spans="1:26" x14ac:dyDescent="0.25">
      <c r="A2" t="s">
        <v>85</v>
      </c>
      <c r="B2">
        <v>48</v>
      </c>
      <c r="C2" t="s">
        <v>14</v>
      </c>
      <c r="D2">
        <v>2020</v>
      </c>
      <c r="F2">
        <v>52374</v>
      </c>
      <c r="G2" s="18">
        <f t="shared" ref="G2:G33" si="0">E2/F2</f>
        <v>0</v>
      </c>
      <c r="I2" s="28" t="str">
        <f t="shared" ref="I2:N2" si="1">A60</f>
        <v>PSM</v>
      </c>
      <c r="J2" s="28">
        <f t="shared" si="1"/>
        <v>1</v>
      </c>
      <c r="K2" s="28" t="str">
        <f t="shared" si="1"/>
        <v>Mar</v>
      </c>
      <c r="L2" s="28">
        <f t="shared" si="1"/>
        <v>2022</v>
      </c>
      <c r="M2" s="28">
        <f t="shared" si="1"/>
        <v>178535.49</v>
      </c>
      <c r="N2" s="28">
        <f t="shared" si="1"/>
        <v>400820</v>
      </c>
      <c r="O2" s="30">
        <f>M2/N2</f>
        <v>0.44542560251484453</v>
      </c>
      <c r="P2" s="31">
        <f>F8</f>
        <v>63463</v>
      </c>
      <c r="Q2" s="32">
        <f>P2/SUM($P$2:$P$5)</f>
        <v>0.24512837151454053</v>
      </c>
      <c r="S2" s="15">
        <f>$P$15*Q2</f>
        <v>353138.55046987801</v>
      </c>
      <c r="T2" s="33">
        <f>(S2-N2)/N2</f>
        <v>-0.11895975632483904</v>
      </c>
      <c r="V2" s="37">
        <f>$R$15*Q2</f>
        <v>552349.63708160585</v>
      </c>
      <c r="W2" s="34">
        <f>(V2-N2)/N2</f>
        <v>0.37804909206528081</v>
      </c>
      <c r="Y2" s="37">
        <f>$R$15*Q20</f>
        <v>619625.50387886178</v>
      </c>
      <c r="Z2" s="34">
        <f>(Y2-N2)/N2</f>
        <v>0.54589467561214955</v>
      </c>
    </row>
    <row r="3" spans="1:26" x14ac:dyDescent="0.25">
      <c r="A3" t="s">
        <v>85</v>
      </c>
      <c r="B3">
        <v>49</v>
      </c>
      <c r="C3" t="s">
        <v>13</v>
      </c>
      <c r="D3">
        <v>2020</v>
      </c>
      <c r="F3">
        <v>58329</v>
      </c>
      <c r="G3" s="18">
        <f t="shared" si="0"/>
        <v>0</v>
      </c>
      <c r="I3" s="28" t="str">
        <f t="shared" ref="I3:I10" si="2">A61</f>
        <v>PSM</v>
      </c>
      <c r="J3" s="28">
        <f t="shared" ref="J3:J10" si="3">B61</f>
        <v>2</v>
      </c>
      <c r="K3" s="28" t="str">
        <f t="shared" ref="K3:K10" si="4">C61</f>
        <v>Mar</v>
      </c>
      <c r="L3" s="28">
        <f t="shared" ref="L3:L10" si="5">D61</f>
        <v>2022</v>
      </c>
      <c r="M3" s="28">
        <f t="shared" ref="M3:M10" si="6">E61</f>
        <v>177478.02</v>
      </c>
      <c r="N3" s="28">
        <f t="shared" ref="N3:N10" si="7">F61</f>
        <v>386851</v>
      </c>
      <c r="O3" s="30">
        <f t="shared" ref="O3:O10" si="8">M3/N3</f>
        <v>0.45877616963637158</v>
      </c>
      <c r="P3" s="31">
        <f t="shared" ref="P3:P10" si="9">F9</f>
        <v>66101</v>
      </c>
      <c r="Q3" s="32">
        <f>P3/SUM($P$2:$P$5)</f>
        <v>0.25531775184725974</v>
      </c>
      <c r="S3" s="15">
        <f>$P$15*Q3</f>
        <v>367817.64689046226</v>
      </c>
      <c r="T3" s="33">
        <f t="shared" ref="T3:T10" si="10">(S3-N3)/N3</f>
        <v>-4.9200733898937164E-2</v>
      </c>
      <c r="V3" s="37">
        <f>$R$15*Q3</f>
        <v>575309.44583034574</v>
      </c>
      <c r="W3" s="34">
        <f t="shared" ref="W3:W10" si="11">(V3-N3)/N3</f>
        <v>0.48716029124997928</v>
      </c>
      <c r="Y3" s="37">
        <f>$R$15*Q21</f>
        <v>678032.79966961953</v>
      </c>
      <c r="Z3" s="34">
        <f t="shared" ref="Z3:Z10" si="12">(Y3-N3)/N3</f>
        <v>0.75269754936556843</v>
      </c>
    </row>
    <row r="4" spans="1:26" x14ac:dyDescent="0.25">
      <c r="A4" t="s">
        <v>85</v>
      </c>
      <c r="B4">
        <v>50</v>
      </c>
      <c r="C4" t="s">
        <v>13</v>
      </c>
      <c r="D4">
        <v>2020</v>
      </c>
      <c r="F4">
        <v>66831</v>
      </c>
      <c r="G4" s="18">
        <f t="shared" si="0"/>
        <v>0</v>
      </c>
      <c r="I4" s="28" t="str">
        <f t="shared" si="2"/>
        <v>PSM</v>
      </c>
      <c r="J4" s="28">
        <f t="shared" si="3"/>
        <v>3</v>
      </c>
      <c r="K4" s="28" t="str">
        <f t="shared" si="4"/>
        <v>Mar</v>
      </c>
      <c r="L4" s="28">
        <f t="shared" si="5"/>
        <v>2022</v>
      </c>
      <c r="M4" s="28">
        <f t="shared" si="6"/>
        <v>180413.88</v>
      </c>
      <c r="N4" s="28">
        <f t="shared" si="7"/>
        <v>381580</v>
      </c>
      <c r="O4" s="30">
        <f t="shared" si="8"/>
        <v>0.47280748466900785</v>
      </c>
      <c r="P4" s="31">
        <f t="shared" si="9"/>
        <v>65188</v>
      </c>
      <c r="Q4" s="32">
        <f>P4/SUM($P$2:$P$5)</f>
        <v>0.25179125289207677</v>
      </c>
      <c r="S4" s="15">
        <f>$P$15*Q4</f>
        <v>362737.27728015388</v>
      </c>
      <c r="T4" s="33">
        <f t="shared" si="10"/>
        <v>-4.9380792284307667E-2</v>
      </c>
      <c r="V4" s="37">
        <f>$R$15*Q4</f>
        <v>567363.15872359835</v>
      </c>
      <c r="W4" s="34">
        <f t="shared" si="11"/>
        <v>0.48687865905864652</v>
      </c>
      <c r="Y4" s="37">
        <f>$R$15*Q22</f>
        <v>550220.72319462267</v>
      </c>
      <c r="Z4" s="34">
        <f t="shared" si="12"/>
        <v>0.44195377953410209</v>
      </c>
    </row>
    <row r="5" spans="1:26" x14ac:dyDescent="0.25">
      <c r="A5" t="s">
        <v>85</v>
      </c>
      <c r="B5">
        <v>51</v>
      </c>
      <c r="C5" t="s">
        <v>13</v>
      </c>
      <c r="D5">
        <v>2020</v>
      </c>
      <c r="F5">
        <v>72174</v>
      </c>
      <c r="G5" s="18">
        <f t="shared" si="0"/>
        <v>0</v>
      </c>
      <c r="I5" s="28" t="str">
        <f t="shared" si="2"/>
        <v>PSM</v>
      </c>
      <c r="J5" s="28">
        <f t="shared" si="3"/>
        <v>4</v>
      </c>
      <c r="K5" s="28" t="str">
        <f t="shared" si="4"/>
        <v>Mar</v>
      </c>
      <c r="L5" s="28">
        <f t="shared" si="5"/>
        <v>2022</v>
      </c>
      <c r="M5" s="28">
        <f t="shared" si="6"/>
        <v>199575.83</v>
      </c>
      <c r="N5" s="28">
        <f t="shared" si="7"/>
        <v>402018</v>
      </c>
      <c r="O5" s="30">
        <f t="shared" si="8"/>
        <v>0.49643506012168609</v>
      </c>
      <c r="P5" s="31">
        <f t="shared" si="9"/>
        <v>64145</v>
      </c>
      <c r="Q5" s="32">
        <f>P5/SUM($P$2:$P$5)</f>
        <v>0.24776262374612298</v>
      </c>
      <c r="S5" s="15">
        <f>$P$15*Q5</f>
        <v>356933.5253595059</v>
      </c>
      <c r="T5" s="33">
        <f t="shared" si="10"/>
        <v>-0.11214541299268713</v>
      </c>
      <c r="V5" s="37">
        <f>$R$15*Q5</f>
        <v>558285.41781194729</v>
      </c>
      <c r="W5" s="34">
        <f t="shared" si="11"/>
        <v>0.38870751511610746</v>
      </c>
      <c r="Y5" s="37">
        <f>$R$15*Q23</f>
        <v>405428.63270439324</v>
      </c>
      <c r="Z5" s="34">
        <f t="shared" si="12"/>
        <v>8.4837810854072205E-3</v>
      </c>
    </row>
    <row r="6" spans="1:26" x14ac:dyDescent="0.25">
      <c r="A6" t="s">
        <v>85</v>
      </c>
      <c r="B6">
        <v>52</v>
      </c>
      <c r="C6" t="s">
        <v>13</v>
      </c>
      <c r="D6">
        <v>2020</v>
      </c>
      <c r="F6">
        <v>72374</v>
      </c>
      <c r="G6" s="18">
        <f t="shared" si="0"/>
        <v>0</v>
      </c>
      <c r="I6" s="28" t="str">
        <f t="shared" si="2"/>
        <v>PSM</v>
      </c>
      <c r="J6" s="28">
        <f t="shared" si="3"/>
        <v>5</v>
      </c>
      <c r="K6" s="28" t="str">
        <f t="shared" si="4"/>
        <v>Apr</v>
      </c>
      <c r="L6" s="28">
        <f t="shared" si="5"/>
        <v>2022</v>
      </c>
      <c r="M6" s="28">
        <f t="shared" si="6"/>
        <v>208992.93</v>
      </c>
      <c r="N6" s="28">
        <f t="shared" si="7"/>
        <v>385273</v>
      </c>
      <c r="O6" s="30">
        <f t="shared" si="8"/>
        <v>0.54245412992864794</v>
      </c>
      <c r="P6" s="31">
        <f t="shared" si="9"/>
        <v>64755</v>
      </c>
      <c r="Q6" s="32">
        <f>P6/SUM($P$6:$P$10)</f>
        <v>0.27512119268042945</v>
      </c>
      <c r="S6" s="15">
        <f>$P$16*Q6</f>
        <v>695235.38072133542</v>
      </c>
      <c r="T6" s="33">
        <f t="shared" si="10"/>
        <v>0.80452661027722006</v>
      </c>
      <c r="V6" s="37">
        <f>$R$16*Q6</f>
        <v>1025234.5679726001</v>
      </c>
      <c r="W6" s="34">
        <f t="shared" si="11"/>
        <v>1.6610599963470061</v>
      </c>
      <c r="Y6" s="37">
        <f>Q24*$R$16</f>
        <v>901150.40790538874</v>
      </c>
      <c r="Z6" s="34">
        <f t="shared" si="12"/>
        <v>1.338991852284974</v>
      </c>
    </row>
    <row r="7" spans="1:26" x14ac:dyDescent="0.25">
      <c r="A7" t="s">
        <v>85</v>
      </c>
      <c r="B7">
        <v>53</v>
      </c>
      <c r="C7" t="s">
        <v>13</v>
      </c>
      <c r="D7">
        <v>2020</v>
      </c>
      <c r="F7">
        <v>62890</v>
      </c>
      <c r="G7" s="18">
        <f t="shared" si="0"/>
        <v>0</v>
      </c>
      <c r="I7" s="28" t="str">
        <f t="shared" si="2"/>
        <v>PSM</v>
      </c>
      <c r="J7" s="28">
        <f t="shared" si="3"/>
        <v>6</v>
      </c>
      <c r="K7" s="28" t="str">
        <f t="shared" si="4"/>
        <v>Apr</v>
      </c>
      <c r="L7" s="28">
        <f t="shared" si="5"/>
        <v>2022</v>
      </c>
      <c r="M7" s="28">
        <f t="shared" si="6"/>
        <v>168714.58</v>
      </c>
      <c r="N7" s="28">
        <f t="shared" si="7"/>
        <v>323455</v>
      </c>
      <c r="O7" s="30">
        <f t="shared" si="8"/>
        <v>0.52160139741231393</v>
      </c>
      <c r="P7" s="31">
        <f t="shared" si="9"/>
        <v>68025</v>
      </c>
      <c r="Q7" s="32">
        <f>P7/SUM($P$6:$P$10)</f>
        <v>0.28901427120818801</v>
      </c>
      <c r="S7" s="15">
        <f>$P$16*Q7</f>
        <v>730343.39855715923</v>
      </c>
      <c r="T7" s="33">
        <f t="shared" si="10"/>
        <v>1.2579443772925423</v>
      </c>
      <c r="V7" s="37">
        <f>$R$16*Q7</f>
        <v>1077006.8950094376</v>
      </c>
      <c r="W7" s="34">
        <f t="shared" si="11"/>
        <v>2.3296962328900079</v>
      </c>
      <c r="Y7" s="37">
        <f>Q25*$R$16</f>
        <v>831064.01150667283</v>
      </c>
      <c r="Z7" s="34">
        <f t="shared" si="12"/>
        <v>1.5693342551720419</v>
      </c>
    </row>
    <row r="8" spans="1:26" x14ac:dyDescent="0.25">
      <c r="A8" t="s">
        <v>85</v>
      </c>
      <c r="B8">
        <v>1</v>
      </c>
      <c r="C8" t="s">
        <v>12</v>
      </c>
      <c r="D8">
        <v>2021</v>
      </c>
      <c r="F8">
        <v>63463</v>
      </c>
      <c r="G8" s="18">
        <f t="shared" si="0"/>
        <v>0</v>
      </c>
      <c r="I8" s="28" t="str">
        <f t="shared" si="2"/>
        <v>PSM</v>
      </c>
      <c r="J8" s="28">
        <f t="shared" si="3"/>
        <v>7</v>
      </c>
      <c r="K8" s="28" t="str">
        <f t="shared" si="4"/>
        <v>Apr</v>
      </c>
      <c r="L8" s="28">
        <f t="shared" si="5"/>
        <v>2022</v>
      </c>
      <c r="M8" s="28">
        <f t="shared" si="6"/>
        <v>207371.61</v>
      </c>
      <c r="N8" s="28">
        <f t="shared" si="7"/>
        <v>372449</v>
      </c>
      <c r="O8" s="30">
        <f t="shared" si="8"/>
        <v>0.5567785388066554</v>
      </c>
      <c r="P8" s="31">
        <f t="shared" si="9"/>
        <v>53606</v>
      </c>
      <c r="Q8" s="32">
        <f>P8/SUM($P$6:$P$10)</f>
        <v>0.22775301760214811</v>
      </c>
      <c r="S8" s="15">
        <f>$P$16*Q8</f>
        <v>575535.29177589226</v>
      </c>
      <c r="T8" s="33">
        <f t="shared" si="10"/>
        <v>0.545272753520327</v>
      </c>
      <c r="V8" s="37">
        <f>$R$16*Q8</f>
        <v>848717.84805403755</v>
      </c>
      <c r="W8" s="34">
        <f t="shared" si="11"/>
        <v>1.2787491658026671</v>
      </c>
      <c r="Y8" s="37">
        <f>Q26*$R$16</f>
        <v>704347.28103408904</v>
      </c>
      <c r="Z8" s="34">
        <f t="shared" si="12"/>
        <v>0.89112410298883615</v>
      </c>
    </row>
    <row r="9" spans="1:26" x14ac:dyDescent="0.25">
      <c r="A9" t="s">
        <v>85</v>
      </c>
      <c r="B9">
        <v>2</v>
      </c>
      <c r="C9" t="s">
        <v>12</v>
      </c>
      <c r="D9">
        <v>2021</v>
      </c>
      <c r="F9">
        <v>66101</v>
      </c>
      <c r="G9" s="18">
        <f t="shared" si="0"/>
        <v>0</v>
      </c>
      <c r="I9" s="28" t="str">
        <f t="shared" si="2"/>
        <v>PSM</v>
      </c>
      <c r="J9" s="28">
        <f t="shared" si="3"/>
        <v>8</v>
      </c>
      <c r="K9" s="28" t="str">
        <f t="shared" si="4"/>
        <v>Apr</v>
      </c>
      <c r="L9" s="28">
        <f t="shared" si="5"/>
        <v>2022</v>
      </c>
      <c r="M9" s="28">
        <f t="shared" si="6"/>
        <v>292095.90999999997</v>
      </c>
      <c r="N9" s="28">
        <f t="shared" si="7"/>
        <v>497783</v>
      </c>
      <c r="O9" s="30">
        <f t="shared" si="8"/>
        <v>0.58679366310219505</v>
      </c>
      <c r="P9" s="31">
        <f t="shared" si="9"/>
        <v>26202</v>
      </c>
      <c r="Q9" s="32">
        <f>P9/SUM($P$6:$P$10)</f>
        <v>0.1113230714325166</v>
      </c>
      <c r="S9" s="15">
        <f>$P$16*Q9</f>
        <v>281315.07135604095</v>
      </c>
      <c r="T9" s="33">
        <f t="shared" si="10"/>
        <v>-0.43486404446105842</v>
      </c>
      <c r="V9" s="37">
        <f>$R$16*Q9</f>
        <v>414843.58196306182</v>
      </c>
      <c r="W9" s="34">
        <f t="shared" si="11"/>
        <v>-0.16661761859472538</v>
      </c>
      <c r="Y9" s="37">
        <f>Q27*$R$16</f>
        <v>619484.64800725877</v>
      </c>
      <c r="Z9" s="34">
        <f t="shared" si="12"/>
        <v>0.24448735293744217</v>
      </c>
    </row>
    <row r="10" spans="1:26" x14ac:dyDescent="0.25">
      <c r="A10" t="s">
        <v>85</v>
      </c>
      <c r="B10">
        <v>3</v>
      </c>
      <c r="C10" t="s">
        <v>12</v>
      </c>
      <c r="D10">
        <v>2021</v>
      </c>
      <c r="F10">
        <v>65188</v>
      </c>
      <c r="G10" s="18">
        <f t="shared" si="0"/>
        <v>0</v>
      </c>
      <c r="I10" s="28" t="str">
        <f t="shared" si="2"/>
        <v>PSM</v>
      </c>
      <c r="J10" s="28">
        <f t="shared" si="3"/>
        <v>9</v>
      </c>
      <c r="K10" s="28" t="str">
        <f t="shared" si="4"/>
        <v>Apr</v>
      </c>
      <c r="L10" s="28">
        <f t="shared" si="5"/>
        <v>2022</v>
      </c>
      <c r="M10" s="28">
        <f t="shared" si="6"/>
        <v>258348.98</v>
      </c>
      <c r="N10" s="28">
        <f t="shared" si="7"/>
        <v>476041</v>
      </c>
      <c r="O10" s="30">
        <f t="shared" si="8"/>
        <v>0.5427032125384158</v>
      </c>
      <c r="P10" s="31">
        <f t="shared" si="9"/>
        <v>22781</v>
      </c>
      <c r="Q10" s="32">
        <f>P10/SUM($P$6:$P$10)</f>
        <v>9.678844707671784E-2</v>
      </c>
      <c r="S10" s="15">
        <f>$P$16*Q10</f>
        <v>244585.85758957214</v>
      </c>
      <c r="T10" s="33">
        <f t="shared" si="10"/>
        <v>-0.48620841988490038</v>
      </c>
      <c r="V10" s="37">
        <f>$R$16*Q10</f>
        <v>360680.54502330022</v>
      </c>
      <c r="W10" s="34">
        <f t="shared" si="11"/>
        <v>-0.24233302378723634</v>
      </c>
      <c r="Y10" s="37">
        <f>Q28*$R$16</f>
        <v>670437.08956902754</v>
      </c>
      <c r="Z10" s="34">
        <f t="shared" si="12"/>
        <v>0.40835997229025972</v>
      </c>
    </row>
    <row r="11" spans="1:26" x14ac:dyDescent="0.25">
      <c r="A11" t="s">
        <v>85</v>
      </c>
      <c r="B11">
        <v>4</v>
      </c>
      <c r="C11" t="s">
        <v>12</v>
      </c>
      <c r="D11">
        <v>2021</v>
      </c>
      <c r="F11">
        <v>64145</v>
      </c>
      <c r="G11" s="18">
        <f t="shared" si="0"/>
        <v>0</v>
      </c>
    </row>
    <row r="12" spans="1:26" x14ac:dyDescent="0.25">
      <c r="A12" t="s">
        <v>85</v>
      </c>
      <c r="B12">
        <v>5</v>
      </c>
      <c r="C12" t="s">
        <v>11</v>
      </c>
      <c r="D12">
        <v>2021</v>
      </c>
      <c r="F12">
        <v>64755</v>
      </c>
      <c r="G12" s="18">
        <f t="shared" si="0"/>
        <v>0</v>
      </c>
    </row>
    <row r="13" spans="1:26" x14ac:dyDescent="0.25">
      <c r="A13" t="s">
        <v>85</v>
      </c>
      <c r="B13">
        <v>6</v>
      </c>
      <c r="C13" t="s">
        <v>11</v>
      </c>
      <c r="D13">
        <v>2021</v>
      </c>
      <c r="E13">
        <v>8800.4500000000007</v>
      </c>
      <c r="F13">
        <v>68025</v>
      </c>
      <c r="G13" s="18">
        <f t="shared" si="0"/>
        <v>0.12937081955163543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26" x14ac:dyDescent="0.25">
      <c r="A14" t="s">
        <v>85</v>
      </c>
      <c r="B14">
        <v>7</v>
      </c>
      <c r="C14" t="s">
        <v>11</v>
      </c>
      <c r="D14">
        <v>2021</v>
      </c>
      <c r="E14">
        <v>25351.1</v>
      </c>
      <c r="F14">
        <v>53606</v>
      </c>
      <c r="G14" s="18">
        <f t="shared" si="0"/>
        <v>0.47291534529716822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26" x14ac:dyDescent="0.25">
      <c r="A15" t="s">
        <v>85</v>
      </c>
      <c r="B15">
        <v>8</v>
      </c>
      <c r="C15" t="s">
        <v>11</v>
      </c>
      <c r="D15">
        <v>2021</v>
      </c>
      <c r="E15">
        <v>10166.879999999999</v>
      </c>
      <c r="F15">
        <v>26202</v>
      </c>
      <c r="G15" s="18">
        <f t="shared" si="0"/>
        <v>0.38801923517288756</v>
      </c>
      <c r="I15" s="20" t="s">
        <v>57</v>
      </c>
      <c r="J15" s="21">
        <v>44562</v>
      </c>
      <c r="K15" s="20" t="s">
        <v>65</v>
      </c>
      <c r="L15" s="20">
        <v>736003.2</v>
      </c>
      <c r="M15" s="22">
        <v>1571269</v>
      </c>
      <c r="N15" s="23">
        <f>L15/M15</f>
        <v>0.46841323796243672</v>
      </c>
      <c r="O15" s="20">
        <v>821848.9</v>
      </c>
      <c r="P15" s="22">
        <v>1440627</v>
      </c>
      <c r="Q15" s="20">
        <f>O15/P15</f>
        <v>0.57048000627504558</v>
      </c>
      <c r="R15" s="22">
        <f>O15/$O$30</f>
        <v>2253307.6594474972</v>
      </c>
    </row>
    <row r="16" spans="1:26" ht="15.75" thickBot="1" x14ac:dyDescent="0.3">
      <c r="A16" t="s">
        <v>85</v>
      </c>
      <c r="B16">
        <v>9</v>
      </c>
      <c r="C16" t="s">
        <v>11</v>
      </c>
      <c r="D16">
        <v>2021</v>
      </c>
      <c r="E16">
        <v>8735.69</v>
      </c>
      <c r="F16">
        <v>22781</v>
      </c>
      <c r="G16" s="18">
        <f t="shared" si="0"/>
        <v>0.38346385145516004</v>
      </c>
      <c r="I16" s="24" t="s">
        <v>58</v>
      </c>
      <c r="J16" s="25">
        <v>44593</v>
      </c>
      <c r="K16" s="24" t="s">
        <v>65</v>
      </c>
      <c r="L16" s="24">
        <v>1135524</v>
      </c>
      <c r="M16" s="26">
        <v>2055001</v>
      </c>
      <c r="N16" s="27">
        <f>L16/M16</f>
        <v>0.55256615446902457</v>
      </c>
      <c r="O16" s="24">
        <v>1359160.3</v>
      </c>
      <c r="P16" s="26">
        <v>2527015</v>
      </c>
      <c r="Q16" s="24">
        <f>O16/P16</f>
        <v>0.53785209031208758</v>
      </c>
      <c r="R16" s="26">
        <f>O16/$O$30</f>
        <v>3726483.438022437</v>
      </c>
    </row>
    <row r="17" spans="1:25" ht="15.75" thickTop="1" x14ac:dyDescent="0.25">
      <c r="A17" t="s">
        <v>85</v>
      </c>
      <c r="B17">
        <v>10</v>
      </c>
      <c r="C17" t="s">
        <v>10</v>
      </c>
      <c r="D17">
        <v>2021</v>
      </c>
      <c r="E17">
        <v>7415.55</v>
      </c>
      <c r="F17">
        <v>22053</v>
      </c>
      <c r="G17" s="18">
        <f t="shared" si="0"/>
        <v>0.33626037273840292</v>
      </c>
    </row>
    <row r="18" spans="1:25" x14ac:dyDescent="0.25">
      <c r="A18" t="s">
        <v>85</v>
      </c>
      <c r="B18">
        <v>11</v>
      </c>
      <c r="C18" t="s">
        <v>10</v>
      </c>
      <c r="D18">
        <v>2021</v>
      </c>
      <c r="E18">
        <v>8563.19</v>
      </c>
      <c r="F18">
        <v>20775</v>
      </c>
      <c r="G18" s="18">
        <f t="shared" si="0"/>
        <v>0.41218724428399522</v>
      </c>
    </row>
    <row r="19" spans="1:25" x14ac:dyDescent="0.25">
      <c r="A19" t="s">
        <v>85</v>
      </c>
      <c r="B19">
        <v>12</v>
      </c>
      <c r="C19" t="s">
        <v>10</v>
      </c>
      <c r="D19">
        <v>2021</v>
      </c>
      <c r="E19">
        <v>8480.17</v>
      </c>
      <c r="F19">
        <v>20596</v>
      </c>
      <c r="G19" s="18">
        <f t="shared" si="0"/>
        <v>0.41173868712371336</v>
      </c>
      <c r="P19" t="s">
        <v>83</v>
      </c>
      <c r="Q19" t="s">
        <v>82</v>
      </c>
    </row>
    <row r="20" spans="1:25" x14ac:dyDescent="0.25">
      <c r="A20" t="s">
        <v>85</v>
      </c>
      <c r="B20">
        <v>13</v>
      </c>
      <c r="C20" t="s">
        <v>10</v>
      </c>
      <c r="D20">
        <v>2021</v>
      </c>
      <c r="E20">
        <v>8473.67</v>
      </c>
      <c r="F20">
        <v>19924</v>
      </c>
      <c r="G20" s="18">
        <f t="shared" si="0"/>
        <v>0.42529963862678177</v>
      </c>
      <c r="I20" s="38" t="str">
        <f t="shared" ref="I20:N20" si="13">A47</f>
        <v>PSM</v>
      </c>
      <c r="J20" s="38">
        <f t="shared" si="13"/>
        <v>40</v>
      </c>
      <c r="K20" s="38" t="str">
        <f t="shared" si="13"/>
        <v>Dec</v>
      </c>
      <c r="L20" s="38">
        <f t="shared" si="13"/>
        <v>2021</v>
      </c>
      <c r="M20" s="38">
        <f t="shared" si="13"/>
        <v>230085.98</v>
      </c>
      <c r="N20" s="38">
        <f t="shared" si="13"/>
        <v>482855</v>
      </c>
      <c r="O20" s="39">
        <f t="shared" ref="O20:O28" si="14">M20/N20</f>
        <v>0.47651154073168966</v>
      </c>
      <c r="P20" s="40">
        <f>M20/SUM($M$20:$M$23)</f>
        <v>0.28444664696954503</v>
      </c>
      <c r="Q20" s="40">
        <f>N20/SUM($N$20:$N$23)</f>
        <v>0.27498486559566909</v>
      </c>
    </row>
    <row r="21" spans="1:25" x14ac:dyDescent="0.25">
      <c r="A21" t="s">
        <v>85</v>
      </c>
      <c r="B21">
        <v>14</v>
      </c>
      <c r="C21" t="s">
        <v>9</v>
      </c>
      <c r="D21">
        <v>2021</v>
      </c>
      <c r="E21">
        <v>8979.65</v>
      </c>
      <c r="F21">
        <v>21521</v>
      </c>
      <c r="G21" s="18">
        <f t="shared" si="0"/>
        <v>0.41725059244458901</v>
      </c>
      <c r="I21" s="38" t="str">
        <f t="shared" ref="I21:I28" si="15">A48</f>
        <v>PSM</v>
      </c>
      <c r="J21" s="38">
        <f t="shared" ref="J21:J28" si="16">B48</f>
        <v>41</v>
      </c>
      <c r="K21" s="38" t="str">
        <f t="shared" ref="K21:K28" si="17">C48</f>
        <v>Dec</v>
      </c>
      <c r="L21" s="38">
        <f t="shared" ref="L21:L28" si="18">D48</f>
        <v>2021</v>
      </c>
      <c r="M21" s="38">
        <f t="shared" ref="M21:M28" si="19">E48</f>
        <v>251343.91</v>
      </c>
      <c r="N21" s="38">
        <f t="shared" ref="N21:N28" si="20">F48</f>
        <v>528370</v>
      </c>
      <c r="O21" s="39">
        <f t="shared" si="14"/>
        <v>0.47569678445029051</v>
      </c>
      <c r="P21" s="40">
        <f>M21/SUM($M$20:$M$23)</f>
        <v>0.31072702663463064</v>
      </c>
      <c r="Q21" s="40">
        <f>N21/SUM($N$20:$N$23)</f>
        <v>0.30090555846948602</v>
      </c>
    </row>
    <row r="22" spans="1:25" x14ac:dyDescent="0.25">
      <c r="A22" t="s">
        <v>85</v>
      </c>
      <c r="B22">
        <v>15</v>
      </c>
      <c r="C22" t="s">
        <v>9</v>
      </c>
      <c r="D22">
        <v>2021</v>
      </c>
      <c r="E22">
        <v>8936.3700000000008</v>
      </c>
      <c r="F22">
        <v>22001</v>
      </c>
      <c r="G22" s="18">
        <f t="shared" si="0"/>
        <v>0.40618017362847147</v>
      </c>
      <c r="I22" s="38" t="str">
        <f t="shared" si="15"/>
        <v>PSM</v>
      </c>
      <c r="J22" s="38">
        <f t="shared" si="16"/>
        <v>42</v>
      </c>
      <c r="K22" s="38" t="str">
        <f t="shared" si="17"/>
        <v>Dec</v>
      </c>
      <c r="L22" s="38">
        <f t="shared" si="18"/>
        <v>2021</v>
      </c>
      <c r="M22" s="38">
        <f t="shared" si="19"/>
        <v>194860.41</v>
      </c>
      <c r="N22" s="38">
        <f t="shared" si="20"/>
        <v>428770</v>
      </c>
      <c r="O22" s="39">
        <f t="shared" si="14"/>
        <v>0.45446372180889522</v>
      </c>
      <c r="P22" s="40">
        <f>M22/SUM($M$20:$M$23)</f>
        <v>0.24089859908722297</v>
      </c>
      <c r="Q22" s="40">
        <f>N22/SUM($N$20:$N$23)</f>
        <v>0.2441835764804238</v>
      </c>
      <c r="Y22" s="19"/>
    </row>
    <row r="23" spans="1:25" x14ac:dyDescent="0.25">
      <c r="A23" t="s">
        <v>85</v>
      </c>
      <c r="B23">
        <v>16</v>
      </c>
      <c r="C23" t="s">
        <v>9</v>
      </c>
      <c r="D23">
        <v>2021</v>
      </c>
      <c r="E23">
        <v>8842.51</v>
      </c>
      <c r="F23">
        <v>23580</v>
      </c>
      <c r="G23" s="18">
        <f t="shared" si="0"/>
        <v>0.37500042408821038</v>
      </c>
      <c r="I23" s="38" t="str">
        <f t="shared" si="15"/>
        <v>PSM</v>
      </c>
      <c r="J23" s="38">
        <f t="shared" si="16"/>
        <v>43</v>
      </c>
      <c r="K23" s="38" t="str">
        <f t="shared" si="17"/>
        <v>Dec</v>
      </c>
      <c r="L23" s="38">
        <f t="shared" si="18"/>
        <v>2021</v>
      </c>
      <c r="M23" s="38">
        <f t="shared" si="19"/>
        <v>132599.46</v>
      </c>
      <c r="N23" s="38">
        <f t="shared" si="20"/>
        <v>315938</v>
      </c>
      <c r="O23" s="39">
        <f t="shared" si="14"/>
        <v>0.41970089068108296</v>
      </c>
      <c r="P23" s="40">
        <f>M23/SUM($M$20:$M$23)</f>
        <v>0.16392772730860133</v>
      </c>
      <c r="Q23" s="40">
        <f>N23/SUM($N$20:$N$23)</f>
        <v>0.17992599945442109</v>
      </c>
      <c r="Y23" s="19"/>
    </row>
    <row r="24" spans="1:25" x14ac:dyDescent="0.25">
      <c r="A24" t="s">
        <v>85</v>
      </c>
      <c r="B24">
        <v>17</v>
      </c>
      <c r="C24" t="s">
        <v>9</v>
      </c>
      <c r="D24">
        <v>2021</v>
      </c>
      <c r="E24">
        <v>6299.79</v>
      </c>
      <c r="F24">
        <v>19835</v>
      </c>
      <c r="G24" s="18">
        <f t="shared" si="0"/>
        <v>0.31760978069069828</v>
      </c>
      <c r="I24" s="38" t="str">
        <f t="shared" si="15"/>
        <v>PSM</v>
      </c>
      <c r="J24" s="38">
        <f t="shared" si="16"/>
        <v>44</v>
      </c>
      <c r="K24" s="38" t="str">
        <f t="shared" si="17"/>
        <v>Jan</v>
      </c>
      <c r="L24" s="38">
        <f t="shared" si="18"/>
        <v>2021</v>
      </c>
      <c r="M24" s="38">
        <f t="shared" si="19"/>
        <v>133193.42000000001</v>
      </c>
      <c r="N24" s="38">
        <f t="shared" si="20"/>
        <v>315361</v>
      </c>
      <c r="O24" s="39">
        <f t="shared" si="14"/>
        <v>0.42235222491049945</v>
      </c>
      <c r="P24" s="40">
        <f>M24/SUM($M$24:$M$28)</f>
        <v>0.33940585547853597</v>
      </c>
      <c r="Q24" s="40">
        <f>N24/SUM($N$24:$N$28)</f>
        <v>0.24182326928134948</v>
      </c>
      <c r="Y24" s="19"/>
    </row>
    <row r="25" spans="1:25" x14ac:dyDescent="0.25">
      <c r="A25" t="s">
        <v>85</v>
      </c>
      <c r="B25">
        <v>18</v>
      </c>
      <c r="C25" t="s">
        <v>8</v>
      </c>
      <c r="D25">
        <v>2021</v>
      </c>
      <c r="E25">
        <v>6334.61</v>
      </c>
      <c r="F25">
        <v>20326</v>
      </c>
      <c r="G25" s="18">
        <f t="shared" si="0"/>
        <v>0.31165059529666433</v>
      </c>
      <c r="I25" s="38" t="str">
        <f t="shared" si="15"/>
        <v>PSM</v>
      </c>
      <c r="J25" s="38">
        <f t="shared" si="16"/>
        <v>45</v>
      </c>
      <c r="K25" s="38" t="str">
        <f t="shared" si="17"/>
        <v>Jan</v>
      </c>
      <c r="L25" s="38">
        <f t="shared" si="18"/>
        <v>2021</v>
      </c>
      <c r="M25" s="38">
        <f t="shared" si="19"/>
        <v>93291.1</v>
      </c>
      <c r="N25" s="38">
        <f t="shared" si="20"/>
        <v>290834</v>
      </c>
      <c r="O25" s="39">
        <f t="shared" si="14"/>
        <v>0.32077095525282467</v>
      </c>
      <c r="P25" s="40">
        <f>M25/SUM($M$24:$M$28)</f>
        <v>0.23772604986067367</v>
      </c>
      <c r="Q25" s="40">
        <f>N25/SUM($N$24:$N$28)</f>
        <v>0.2230156192369126</v>
      </c>
    </row>
    <row r="26" spans="1:25" x14ac:dyDescent="0.25">
      <c r="A26" t="s">
        <v>85</v>
      </c>
      <c r="B26">
        <v>19</v>
      </c>
      <c r="C26" t="s">
        <v>8</v>
      </c>
      <c r="D26">
        <v>2021</v>
      </c>
      <c r="E26">
        <v>6264.5</v>
      </c>
      <c r="F26">
        <v>20606</v>
      </c>
      <c r="G26" s="18">
        <f t="shared" si="0"/>
        <v>0.30401339415704165</v>
      </c>
      <c r="I26" s="38" t="str">
        <f t="shared" si="15"/>
        <v>PSM</v>
      </c>
      <c r="J26" s="38">
        <f t="shared" si="16"/>
        <v>46</v>
      </c>
      <c r="K26" s="38" t="str">
        <f t="shared" si="17"/>
        <v>Jan</v>
      </c>
      <c r="L26" s="38">
        <f t="shared" si="18"/>
        <v>2021</v>
      </c>
      <c r="M26" s="38">
        <f t="shared" si="19"/>
        <v>58666.97</v>
      </c>
      <c r="N26" s="38">
        <f t="shared" si="20"/>
        <v>246489</v>
      </c>
      <c r="O26" s="39">
        <f t="shared" si="14"/>
        <v>0.23801049945433672</v>
      </c>
      <c r="P26" s="40">
        <f>M26/SUM($M$24:$M$28)</f>
        <v>0.14949622241987334</v>
      </c>
      <c r="Q26" s="40">
        <f>N26/SUM($N$24:$N$28)</f>
        <v>0.18901124686277171</v>
      </c>
    </row>
    <row r="27" spans="1:25" x14ac:dyDescent="0.25">
      <c r="A27" t="s">
        <v>85</v>
      </c>
      <c r="B27">
        <v>20</v>
      </c>
      <c r="C27" t="s">
        <v>8</v>
      </c>
      <c r="D27">
        <v>2021</v>
      </c>
      <c r="E27">
        <v>34904.129999999997</v>
      </c>
      <c r="F27">
        <v>78139</v>
      </c>
      <c r="G27" s="18">
        <f t="shared" si="0"/>
        <v>0.4466928166472568</v>
      </c>
      <c r="I27" s="38" t="str">
        <f t="shared" si="15"/>
        <v>PSM</v>
      </c>
      <c r="J27" s="38">
        <f t="shared" si="16"/>
        <v>47</v>
      </c>
      <c r="K27" s="38" t="str">
        <f t="shared" si="17"/>
        <v>Jan</v>
      </c>
      <c r="L27" s="38">
        <f t="shared" si="18"/>
        <v>2021</v>
      </c>
      <c r="M27" s="38">
        <f t="shared" si="19"/>
        <v>50829.21</v>
      </c>
      <c r="N27" s="38">
        <f t="shared" si="20"/>
        <v>216791</v>
      </c>
      <c r="O27" s="39">
        <f t="shared" si="14"/>
        <v>0.23446180883892781</v>
      </c>
      <c r="P27" s="40">
        <f>M27/SUM($M$24:$M$28)</f>
        <v>0.12952390218186569</v>
      </c>
      <c r="Q27" s="40">
        <f>N27/SUM($N$24:$N$28)</f>
        <v>0.16623840097784137</v>
      </c>
    </row>
    <row r="28" spans="1:25" x14ac:dyDescent="0.25">
      <c r="A28" t="s">
        <v>85</v>
      </c>
      <c r="B28">
        <v>21</v>
      </c>
      <c r="C28" t="s">
        <v>8</v>
      </c>
      <c r="D28">
        <v>2021</v>
      </c>
      <c r="E28">
        <v>57856.44</v>
      </c>
      <c r="F28">
        <v>132268</v>
      </c>
      <c r="G28" s="18">
        <f t="shared" si="0"/>
        <v>0.43741827199322592</v>
      </c>
      <c r="I28" s="38" t="str">
        <f t="shared" si="15"/>
        <v>PSM</v>
      </c>
      <c r="J28" s="38">
        <f t="shared" si="16"/>
        <v>48</v>
      </c>
      <c r="K28" s="38" t="str">
        <f t="shared" si="17"/>
        <v>Jan</v>
      </c>
      <c r="L28" s="38">
        <f t="shared" si="18"/>
        <v>2021</v>
      </c>
      <c r="M28" s="38">
        <f t="shared" si="19"/>
        <v>56450.42</v>
      </c>
      <c r="N28" s="38">
        <f t="shared" si="20"/>
        <v>234622</v>
      </c>
      <c r="O28" s="39">
        <f t="shared" si="14"/>
        <v>0.24060156336575428</v>
      </c>
      <c r="P28" s="40">
        <f>M28/SUM($M$24:$M$28)</f>
        <v>0.14384797005905137</v>
      </c>
      <c r="Q28" s="40">
        <f>N28/SUM($N$24:$N$28)</f>
        <v>0.17991146364112484</v>
      </c>
    </row>
    <row r="29" spans="1:25" x14ac:dyDescent="0.25">
      <c r="A29" t="s">
        <v>85</v>
      </c>
      <c r="B29">
        <v>22</v>
      </c>
      <c r="C29" t="s">
        <v>8</v>
      </c>
      <c r="D29">
        <v>2021</v>
      </c>
      <c r="E29">
        <v>53581.16</v>
      </c>
      <c r="F29">
        <v>130470</v>
      </c>
      <c r="G29" s="18">
        <f t="shared" si="0"/>
        <v>0.41067801027056033</v>
      </c>
      <c r="I29" s="38"/>
      <c r="J29" s="38"/>
      <c r="K29" s="38"/>
      <c r="L29" s="38"/>
      <c r="M29" s="38"/>
      <c r="N29" s="38"/>
      <c r="O29" s="39"/>
      <c r="P29" s="38"/>
      <c r="Q29" s="38"/>
    </row>
    <row r="30" spans="1:25" x14ac:dyDescent="0.25">
      <c r="A30" t="s">
        <v>85</v>
      </c>
      <c r="B30">
        <v>23</v>
      </c>
      <c r="C30" t="s">
        <v>7</v>
      </c>
      <c r="D30">
        <v>2021</v>
      </c>
      <c r="E30">
        <v>52960.98</v>
      </c>
      <c r="F30">
        <v>133248</v>
      </c>
      <c r="G30" s="18">
        <f t="shared" si="0"/>
        <v>0.39746172550432279</v>
      </c>
      <c r="I30" s="38"/>
      <c r="J30" s="38"/>
      <c r="K30" s="38"/>
      <c r="L30" s="38"/>
      <c r="M30" s="38"/>
      <c r="N30" s="38"/>
      <c r="O30" s="39">
        <f>AVERAGE(O20:O28)</f>
        <v>0.36472999883270019</v>
      </c>
      <c r="P30" s="38"/>
      <c r="Q30" s="38"/>
    </row>
    <row r="31" spans="1:25" x14ac:dyDescent="0.25">
      <c r="A31" t="s">
        <v>85</v>
      </c>
      <c r="B31">
        <v>24</v>
      </c>
      <c r="C31" t="s">
        <v>7</v>
      </c>
      <c r="D31">
        <v>2021</v>
      </c>
      <c r="E31">
        <v>62031.38</v>
      </c>
      <c r="F31">
        <v>146973</v>
      </c>
      <c r="G31" s="18">
        <f t="shared" si="0"/>
        <v>0.422059698039776</v>
      </c>
    </row>
    <row r="32" spans="1:25" x14ac:dyDescent="0.25">
      <c r="A32" t="s">
        <v>85</v>
      </c>
      <c r="B32">
        <v>25</v>
      </c>
      <c r="C32" t="s">
        <v>7</v>
      </c>
      <c r="D32">
        <v>2021</v>
      </c>
      <c r="E32">
        <v>75181.77</v>
      </c>
      <c r="F32">
        <v>167646</v>
      </c>
      <c r="G32" s="18">
        <f t="shared" si="0"/>
        <v>0.4484554955083927</v>
      </c>
    </row>
    <row r="33" spans="1:7" x14ac:dyDescent="0.25">
      <c r="A33" t="s">
        <v>85</v>
      </c>
      <c r="B33">
        <v>26</v>
      </c>
      <c r="C33" t="s">
        <v>7</v>
      </c>
      <c r="D33">
        <v>2021</v>
      </c>
      <c r="E33">
        <v>128892.43</v>
      </c>
      <c r="F33">
        <v>246532</v>
      </c>
      <c r="G33" s="18">
        <f t="shared" si="0"/>
        <v>0.52282231109957322</v>
      </c>
    </row>
    <row r="34" spans="1:7" x14ac:dyDescent="0.25">
      <c r="A34" t="s">
        <v>85</v>
      </c>
      <c r="B34">
        <v>27</v>
      </c>
      <c r="C34" t="s">
        <v>18</v>
      </c>
      <c r="D34">
        <v>2021</v>
      </c>
      <c r="E34">
        <v>94495.15</v>
      </c>
      <c r="F34">
        <v>189220</v>
      </c>
      <c r="G34" s="18">
        <f t="shared" ref="G34:G65" si="21">E34/F34</f>
        <v>0.49939303456294259</v>
      </c>
    </row>
    <row r="35" spans="1:7" x14ac:dyDescent="0.25">
      <c r="A35" t="s">
        <v>85</v>
      </c>
      <c r="B35">
        <v>28</v>
      </c>
      <c r="C35" t="s">
        <v>18</v>
      </c>
      <c r="D35">
        <v>2021</v>
      </c>
      <c r="E35">
        <v>105517.85</v>
      </c>
      <c r="F35">
        <v>204244</v>
      </c>
      <c r="G35" s="18">
        <f t="shared" si="21"/>
        <v>0.51662643700671751</v>
      </c>
    </row>
    <row r="36" spans="1:7" x14ac:dyDescent="0.25">
      <c r="A36" t="s">
        <v>85</v>
      </c>
      <c r="B36">
        <v>29</v>
      </c>
      <c r="C36" t="s">
        <v>18</v>
      </c>
      <c r="D36">
        <v>2021</v>
      </c>
      <c r="E36">
        <v>146124.93</v>
      </c>
      <c r="F36">
        <v>263960</v>
      </c>
      <c r="G36" s="18">
        <f t="shared" si="21"/>
        <v>0.5535873996060009</v>
      </c>
    </row>
    <row r="37" spans="1:7" x14ac:dyDescent="0.25">
      <c r="A37" t="s">
        <v>85</v>
      </c>
      <c r="B37">
        <v>30</v>
      </c>
      <c r="C37" t="s">
        <v>18</v>
      </c>
      <c r="D37">
        <v>2021</v>
      </c>
      <c r="E37">
        <v>154255.5</v>
      </c>
      <c r="F37">
        <v>273127</v>
      </c>
      <c r="G37" s="18">
        <f t="shared" si="21"/>
        <v>0.56477572704273105</v>
      </c>
    </row>
    <row r="38" spans="1:7" x14ac:dyDescent="0.25">
      <c r="A38" t="s">
        <v>85</v>
      </c>
      <c r="B38">
        <v>31</v>
      </c>
      <c r="C38" t="s">
        <v>17</v>
      </c>
      <c r="D38">
        <v>2021</v>
      </c>
      <c r="E38">
        <v>153630.6</v>
      </c>
      <c r="F38">
        <v>299119</v>
      </c>
      <c r="G38" s="18">
        <f t="shared" si="21"/>
        <v>0.51361030225428672</v>
      </c>
    </row>
    <row r="39" spans="1:7" x14ac:dyDescent="0.25">
      <c r="A39" t="s">
        <v>85</v>
      </c>
      <c r="B39">
        <v>32</v>
      </c>
      <c r="C39" t="s">
        <v>17</v>
      </c>
      <c r="D39">
        <v>2021</v>
      </c>
      <c r="E39">
        <v>147788.82</v>
      </c>
      <c r="F39">
        <v>311010</v>
      </c>
      <c r="G39" s="18">
        <f t="shared" si="21"/>
        <v>0.47518992958425776</v>
      </c>
    </row>
    <row r="40" spans="1:7" x14ac:dyDescent="0.25">
      <c r="A40" t="s">
        <v>85</v>
      </c>
      <c r="B40">
        <v>33</v>
      </c>
      <c r="C40" t="s">
        <v>17</v>
      </c>
      <c r="D40">
        <v>2021</v>
      </c>
      <c r="E40">
        <v>152283.94</v>
      </c>
      <c r="F40">
        <v>314534</v>
      </c>
      <c r="G40" s="18">
        <f t="shared" si="21"/>
        <v>0.48415732480431367</v>
      </c>
    </row>
    <row r="41" spans="1:7" x14ac:dyDescent="0.25">
      <c r="A41" t="s">
        <v>85</v>
      </c>
      <c r="B41">
        <v>34</v>
      </c>
      <c r="C41" t="s">
        <v>17</v>
      </c>
      <c r="D41">
        <v>2021</v>
      </c>
      <c r="E41">
        <v>142712.41</v>
      </c>
      <c r="F41">
        <v>303704</v>
      </c>
      <c r="G41" s="18">
        <f t="shared" si="21"/>
        <v>0.46990625740852937</v>
      </c>
    </row>
    <row r="42" spans="1:7" x14ac:dyDescent="0.25">
      <c r="A42" t="s">
        <v>85</v>
      </c>
      <c r="B42">
        <v>35</v>
      </c>
      <c r="C42" t="s">
        <v>17</v>
      </c>
      <c r="D42">
        <v>2021</v>
      </c>
      <c r="E42">
        <v>162068.10999999999</v>
      </c>
      <c r="F42">
        <v>333405</v>
      </c>
      <c r="G42" s="18">
        <f t="shared" si="21"/>
        <v>0.48609981853901407</v>
      </c>
    </row>
    <row r="43" spans="1:7" x14ac:dyDescent="0.25">
      <c r="A43" t="s">
        <v>85</v>
      </c>
      <c r="B43">
        <v>36</v>
      </c>
      <c r="C43" t="s">
        <v>16</v>
      </c>
      <c r="D43">
        <v>2021</v>
      </c>
      <c r="E43">
        <v>190438.68</v>
      </c>
      <c r="F43">
        <v>379959</v>
      </c>
      <c r="G43" s="18">
        <f t="shared" si="21"/>
        <v>0.50120849881171392</v>
      </c>
    </row>
    <row r="44" spans="1:7" x14ac:dyDescent="0.25">
      <c r="A44" t="s">
        <v>85</v>
      </c>
      <c r="B44">
        <v>37</v>
      </c>
      <c r="C44" t="s">
        <v>16</v>
      </c>
      <c r="D44">
        <v>2021</v>
      </c>
      <c r="E44">
        <v>220467.89</v>
      </c>
      <c r="F44">
        <v>407030</v>
      </c>
      <c r="G44" s="18">
        <f t="shared" si="21"/>
        <v>0.54165022234233351</v>
      </c>
    </row>
    <row r="45" spans="1:7" x14ac:dyDescent="0.25">
      <c r="A45" t="s">
        <v>85</v>
      </c>
      <c r="B45">
        <v>38</v>
      </c>
      <c r="C45" t="s">
        <v>16</v>
      </c>
      <c r="D45">
        <v>2021</v>
      </c>
      <c r="E45">
        <v>193467.55</v>
      </c>
      <c r="F45">
        <v>394343</v>
      </c>
      <c r="G45" s="18">
        <f t="shared" si="21"/>
        <v>0.4906072885787246</v>
      </c>
    </row>
    <row r="46" spans="1:7" x14ac:dyDescent="0.25">
      <c r="A46" t="s">
        <v>85</v>
      </c>
      <c r="B46">
        <v>39</v>
      </c>
      <c r="C46" t="s">
        <v>16</v>
      </c>
      <c r="D46">
        <v>2021</v>
      </c>
      <c r="E46">
        <v>196020.57</v>
      </c>
      <c r="F46">
        <v>388077</v>
      </c>
      <c r="G46" s="18">
        <f t="shared" si="21"/>
        <v>0.50510741425026473</v>
      </c>
    </row>
    <row r="47" spans="1:7" x14ac:dyDescent="0.25">
      <c r="A47" t="s">
        <v>85</v>
      </c>
      <c r="B47">
        <v>40</v>
      </c>
      <c r="C47" t="s">
        <v>15</v>
      </c>
      <c r="D47">
        <v>2021</v>
      </c>
      <c r="E47">
        <v>230085.98</v>
      </c>
      <c r="F47">
        <v>482855</v>
      </c>
      <c r="G47" s="18">
        <f t="shared" si="21"/>
        <v>0.47651154073168966</v>
      </c>
    </row>
    <row r="48" spans="1:7" x14ac:dyDescent="0.25">
      <c r="A48" t="s">
        <v>85</v>
      </c>
      <c r="B48">
        <v>41</v>
      </c>
      <c r="C48" t="s">
        <v>15</v>
      </c>
      <c r="D48">
        <v>2021</v>
      </c>
      <c r="E48">
        <v>251343.91</v>
      </c>
      <c r="F48">
        <v>528370</v>
      </c>
      <c r="G48" s="18">
        <f t="shared" si="21"/>
        <v>0.47569678445029051</v>
      </c>
    </row>
    <row r="49" spans="1:7" x14ac:dyDescent="0.25">
      <c r="A49" t="s">
        <v>85</v>
      </c>
      <c r="B49">
        <v>42</v>
      </c>
      <c r="C49" t="s">
        <v>15</v>
      </c>
      <c r="D49">
        <v>2021</v>
      </c>
      <c r="E49">
        <v>194860.41</v>
      </c>
      <c r="F49">
        <v>428770</v>
      </c>
      <c r="G49" s="18">
        <f t="shared" si="21"/>
        <v>0.45446372180889522</v>
      </c>
    </row>
    <row r="50" spans="1:7" x14ac:dyDescent="0.25">
      <c r="A50" t="s">
        <v>85</v>
      </c>
      <c r="B50">
        <v>43</v>
      </c>
      <c r="C50" t="s">
        <v>15</v>
      </c>
      <c r="D50">
        <v>2021</v>
      </c>
      <c r="E50">
        <v>132599.46</v>
      </c>
      <c r="F50">
        <v>315938</v>
      </c>
      <c r="G50" s="18">
        <f t="shared" si="21"/>
        <v>0.41970089068108296</v>
      </c>
    </row>
    <row r="51" spans="1:7" x14ac:dyDescent="0.25">
      <c r="A51" t="s">
        <v>85</v>
      </c>
      <c r="B51">
        <v>44</v>
      </c>
      <c r="C51" t="s">
        <v>14</v>
      </c>
      <c r="D51">
        <v>2021</v>
      </c>
      <c r="E51">
        <v>133193.42000000001</v>
      </c>
      <c r="F51">
        <v>315361</v>
      </c>
      <c r="G51" s="18">
        <f t="shared" si="21"/>
        <v>0.42235222491049945</v>
      </c>
    </row>
    <row r="52" spans="1:7" x14ac:dyDescent="0.25">
      <c r="A52" t="s">
        <v>85</v>
      </c>
      <c r="B52">
        <v>45</v>
      </c>
      <c r="C52" t="s">
        <v>14</v>
      </c>
      <c r="D52">
        <v>2021</v>
      </c>
      <c r="E52">
        <v>93291.1</v>
      </c>
      <c r="F52">
        <v>290834</v>
      </c>
      <c r="G52" s="18">
        <f t="shared" si="21"/>
        <v>0.32077095525282467</v>
      </c>
    </row>
    <row r="53" spans="1:7" x14ac:dyDescent="0.25">
      <c r="A53" t="s">
        <v>85</v>
      </c>
      <c r="B53">
        <v>46</v>
      </c>
      <c r="C53" t="s">
        <v>14</v>
      </c>
      <c r="D53">
        <v>2021</v>
      </c>
      <c r="E53">
        <v>58666.97</v>
      </c>
      <c r="F53">
        <v>246489</v>
      </c>
      <c r="G53" s="18">
        <f t="shared" si="21"/>
        <v>0.23801049945433672</v>
      </c>
    </row>
    <row r="54" spans="1:7" x14ac:dyDescent="0.25">
      <c r="A54" t="s">
        <v>85</v>
      </c>
      <c r="B54">
        <v>47</v>
      </c>
      <c r="C54" t="s">
        <v>14</v>
      </c>
      <c r="D54">
        <v>2021</v>
      </c>
      <c r="E54">
        <v>50829.21</v>
      </c>
      <c r="F54">
        <v>216791</v>
      </c>
      <c r="G54" s="18">
        <f t="shared" si="21"/>
        <v>0.23446180883892781</v>
      </c>
    </row>
    <row r="55" spans="1:7" x14ac:dyDescent="0.25">
      <c r="A55" t="s">
        <v>85</v>
      </c>
      <c r="B55">
        <v>48</v>
      </c>
      <c r="C55" t="s">
        <v>14</v>
      </c>
      <c r="D55">
        <v>2021</v>
      </c>
      <c r="E55">
        <v>56450.42</v>
      </c>
      <c r="F55">
        <v>234622</v>
      </c>
      <c r="G55" s="18">
        <f t="shared" si="21"/>
        <v>0.24060156336575428</v>
      </c>
    </row>
    <row r="56" spans="1:7" x14ac:dyDescent="0.25">
      <c r="A56" t="s">
        <v>85</v>
      </c>
      <c r="B56">
        <v>49</v>
      </c>
      <c r="C56" t="s">
        <v>13</v>
      </c>
      <c r="D56">
        <v>2021</v>
      </c>
      <c r="E56">
        <v>106672.67</v>
      </c>
      <c r="F56">
        <v>358046</v>
      </c>
      <c r="G56" s="18">
        <f t="shared" si="21"/>
        <v>0.29793007043787667</v>
      </c>
    </row>
    <row r="57" spans="1:7" x14ac:dyDescent="0.25">
      <c r="A57" t="s">
        <v>85</v>
      </c>
      <c r="B57">
        <v>50</v>
      </c>
      <c r="C57" t="s">
        <v>13</v>
      </c>
      <c r="D57">
        <v>2021</v>
      </c>
      <c r="E57">
        <v>100248.25</v>
      </c>
      <c r="F57">
        <v>338285</v>
      </c>
      <c r="G57" s="18">
        <f t="shared" si="21"/>
        <v>0.29634258095984156</v>
      </c>
    </row>
    <row r="58" spans="1:7" x14ac:dyDescent="0.25">
      <c r="A58" t="s">
        <v>85</v>
      </c>
      <c r="B58">
        <v>51</v>
      </c>
      <c r="C58" t="s">
        <v>13</v>
      </c>
      <c r="D58">
        <v>2021</v>
      </c>
      <c r="E58">
        <v>104043.36</v>
      </c>
      <c r="F58">
        <v>397890</v>
      </c>
      <c r="G58" s="18">
        <f t="shared" si="21"/>
        <v>0.26148774787001433</v>
      </c>
    </row>
    <row r="59" spans="1:7" x14ac:dyDescent="0.25">
      <c r="A59" t="s">
        <v>85</v>
      </c>
      <c r="B59">
        <v>52</v>
      </c>
      <c r="C59" t="s">
        <v>13</v>
      </c>
      <c r="D59">
        <v>2021</v>
      </c>
      <c r="E59">
        <v>140287.67999999999</v>
      </c>
      <c r="F59">
        <v>355923</v>
      </c>
      <c r="G59" s="18">
        <f t="shared" si="21"/>
        <v>0.39415176878144992</v>
      </c>
    </row>
    <row r="60" spans="1:7" x14ac:dyDescent="0.25">
      <c r="A60" s="6" t="s">
        <v>85</v>
      </c>
      <c r="B60" s="6">
        <v>1</v>
      </c>
      <c r="C60" s="6" t="s">
        <v>12</v>
      </c>
      <c r="D60" s="6">
        <v>2022</v>
      </c>
      <c r="E60" s="6">
        <v>178535.49</v>
      </c>
      <c r="F60" s="6">
        <v>400820</v>
      </c>
      <c r="G60" s="41">
        <f t="shared" si="21"/>
        <v>0.44542560251484453</v>
      </c>
    </row>
    <row r="61" spans="1:7" x14ac:dyDescent="0.25">
      <c r="A61" s="6" t="s">
        <v>85</v>
      </c>
      <c r="B61" s="6">
        <v>2</v>
      </c>
      <c r="C61" s="6" t="s">
        <v>12</v>
      </c>
      <c r="D61" s="6">
        <v>2022</v>
      </c>
      <c r="E61" s="6">
        <v>177478.02</v>
      </c>
      <c r="F61" s="6">
        <v>386851</v>
      </c>
      <c r="G61" s="41">
        <f t="shared" si="21"/>
        <v>0.45877616963637158</v>
      </c>
    </row>
    <row r="62" spans="1:7" x14ac:dyDescent="0.25">
      <c r="A62" s="6" t="s">
        <v>85</v>
      </c>
      <c r="B62" s="6">
        <v>3</v>
      </c>
      <c r="C62" s="6" t="s">
        <v>12</v>
      </c>
      <c r="D62" s="6">
        <v>2022</v>
      </c>
      <c r="E62" s="6">
        <v>180413.88</v>
      </c>
      <c r="F62" s="6">
        <v>381580</v>
      </c>
      <c r="G62" s="41">
        <f t="shared" si="21"/>
        <v>0.47280748466900785</v>
      </c>
    </row>
    <row r="63" spans="1:7" x14ac:dyDescent="0.25">
      <c r="A63" s="6" t="s">
        <v>85</v>
      </c>
      <c r="B63" s="6">
        <v>4</v>
      </c>
      <c r="C63" s="6" t="s">
        <v>12</v>
      </c>
      <c r="D63" s="6">
        <v>2022</v>
      </c>
      <c r="E63" s="6">
        <v>199575.83</v>
      </c>
      <c r="F63" s="6">
        <v>402018</v>
      </c>
      <c r="G63" s="41">
        <f t="shared" si="21"/>
        <v>0.49643506012168609</v>
      </c>
    </row>
    <row r="64" spans="1:7" x14ac:dyDescent="0.25">
      <c r="A64" s="6" t="s">
        <v>85</v>
      </c>
      <c r="B64" s="6">
        <v>5</v>
      </c>
      <c r="C64" s="6" t="s">
        <v>11</v>
      </c>
      <c r="D64" s="6">
        <v>2022</v>
      </c>
      <c r="E64" s="6">
        <v>208992.93</v>
      </c>
      <c r="F64" s="6">
        <v>385273</v>
      </c>
      <c r="G64" s="41">
        <f t="shared" si="21"/>
        <v>0.54245412992864794</v>
      </c>
    </row>
    <row r="65" spans="1:7" x14ac:dyDescent="0.25">
      <c r="A65" s="6" t="s">
        <v>85</v>
      </c>
      <c r="B65" s="6">
        <v>6</v>
      </c>
      <c r="C65" s="6" t="s">
        <v>11</v>
      </c>
      <c r="D65" s="6">
        <v>2022</v>
      </c>
      <c r="E65" s="6">
        <v>168714.58</v>
      </c>
      <c r="F65" s="6">
        <v>323455</v>
      </c>
      <c r="G65" s="41">
        <f t="shared" si="21"/>
        <v>0.52160139741231393</v>
      </c>
    </row>
    <row r="66" spans="1:7" x14ac:dyDescent="0.25">
      <c r="A66" s="6" t="s">
        <v>85</v>
      </c>
      <c r="B66" s="6">
        <v>7</v>
      </c>
      <c r="C66" s="6" t="s">
        <v>11</v>
      </c>
      <c r="D66" s="6">
        <v>2022</v>
      </c>
      <c r="E66" s="6">
        <v>207371.61</v>
      </c>
      <c r="F66" s="6">
        <v>372449</v>
      </c>
      <c r="G66" s="41">
        <f t="shared" ref="G66:G97" si="22">E66/F66</f>
        <v>0.5567785388066554</v>
      </c>
    </row>
    <row r="67" spans="1:7" x14ac:dyDescent="0.25">
      <c r="A67" s="6" t="s">
        <v>85</v>
      </c>
      <c r="B67" s="6">
        <v>8</v>
      </c>
      <c r="C67" s="6" t="s">
        <v>11</v>
      </c>
      <c r="D67" s="6">
        <v>2022</v>
      </c>
      <c r="E67" s="6">
        <v>292095.90999999997</v>
      </c>
      <c r="F67" s="6">
        <v>497783</v>
      </c>
      <c r="G67" s="41">
        <f t="shared" si="22"/>
        <v>0.58679366310219505</v>
      </c>
    </row>
    <row r="68" spans="1:7" x14ac:dyDescent="0.25">
      <c r="A68" s="6" t="s">
        <v>85</v>
      </c>
      <c r="B68" s="6">
        <v>9</v>
      </c>
      <c r="C68" s="6" t="s">
        <v>11</v>
      </c>
      <c r="D68" s="6">
        <v>2022</v>
      </c>
      <c r="E68" s="6">
        <v>258348.98</v>
      </c>
      <c r="F68" s="6">
        <v>476041</v>
      </c>
      <c r="G68" s="41">
        <f t="shared" si="22"/>
        <v>0.5427032125384158</v>
      </c>
    </row>
    <row r="69" spans="1:7" x14ac:dyDescent="0.25">
      <c r="A69" t="s">
        <v>85</v>
      </c>
      <c r="B69">
        <v>10</v>
      </c>
      <c r="C69" t="s">
        <v>10</v>
      </c>
      <c r="D69">
        <v>2022</v>
      </c>
      <c r="E69">
        <v>363864.24</v>
      </c>
      <c r="F69">
        <v>580762</v>
      </c>
      <c r="G69" s="18">
        <f t="shared" si="22"/>
        <v>0.62652900844063486</v>
      </c>
    </row>
    <row r="70" spans="1:7" x14ac:dyDescent="0.25">
      <c r="A70" t="s">
        <v>85</v>
      </c>
      <c r="B70">
        <v>11</v>
      </c>
      <c r="C70" t="s">
        <v>10</v>
      </c>
      <c r="D70">
        <v>2022</v>
      </c>
      <c r="E70">
        <v>147955.44</v>
      </c>
      <c r="F70">
        <v>258345</v>
      </c>
      <c r="G70" s="18">
        <f t="shared" si="22"/>
        <v>0.57270487139290482</v>
      </c>
    </row>
    <row r="71" spans="1:7" x14ac:dyDescent="0.25">
      <c r="A71" t="s">
        <v>85</v>
      </c>
      <c r="B71">
        <v>12</v>
      </c>
      <c r="C71" t="s">
        <v>10</v>
      </c>
      <c r="D71">
        <v>2022</v>
      </c>
      <c r="E71">
        <v>82407.42</v>
      </c>
      <c r="F71">
        <v>185716</v>
      </c>
      <c r="G71" s="18">
        <f t="shared" si="22"/>
        <v>0.44372816558616379</v>
      </c>
    </row>
    <row r="72" spans="1:7" x14ac:dyDescent="0.25">
      <c r="A72" t="s">
        <v>85</v>
      </c>
      <c r="B72">
        <v>13</v>
      </c>
      <c r="C72" t="s">
        <v>10</v>
      </c>
      <c r="D72">
        <v>2022</v>
      </c>
      <c r="E72">
        <v>95105.43</v>
      </c>
      <c r="F72">
        <v>200338</v>
      </c>
      <c r="G72" s="18">
        <f t="shared" si="22"/>
        <v>0.47472486497818683</v>
      </c>
    </row>
    <row r="73" spans="1:7" x14ac:dyDescent="0.25">
      <c r="A73" t="s">
        <v>85</v>
      </c>
      <c r="B73">
        <v>14</v>
      </c>
      <c r="C73" t="s">
        <v>9</v>
      </c>
      <c r="D73">
        <v>2022</v>
      </c>
      <c r="E73">
        <v>296703.12</v>
      </c>
      <c r="F73">
        <v>286904</v>
      </c>
      <c r="G73" s="18">
        <f t="shared" si="22"/>
        <v>1.0341546998299083</v>
      </c>
    </row>
    <row r="74" spans="1:7" x14ac:dyDescent="0.25">
      <c r="A74" t="s">
        <v>85</v>
      </c>
      <c r="B74">
        <v>15</v>
      </c>
      <c r="C74" t="s">
        <v>9</v>
      </c>
      <c r="D74">
        <v>2022</v>
      </c>
      <c r="E74">
        <v>113857.07</v>
      </c>
      <c r="F74">
        <v>227597</v>
      </c>
      <c r="G74" s="18">
        <f t="shared" si="22"/>
        <v>0.50025734082610929</v>
      </c>
    </row>
    <row r="75" spans="1:7" x14ac:dyDescent="0.25">
      <c r="A75" t="s">
        <v>85</v>
      </c>
      <c r="B75">
        <v>16</v>
      </c>
      <c r="C75" t="s">
        <v>9</v>
      </c>
      <c r="D75">
        <v>2022</v>
      </c>
      <c r="E75">
        <v>115248.42</v>
      </c>
      <c r="F75">
        <v>267516</v>
      </c>
      <c r="G75" s="18">
        <f t="shared" si="22"/>
        <v>0.43080944691158657</v>
      </c>
    </row>
    <row r="76" spans="1:7" x14ac:dyDescent="0.25">
      <c r="A76" t="s">
        <v>85</v>
      </c>
      <c r="B76">
        <v>17</v>
      </c>
      <c r="C76" t="s">
        <v>9</v>
      </c>
      <c r="D76">
        <v>2022</v>
      </c>
      <c r="E76">
        <v>103934</v>
      </c>
      <c r="F76">
        <v>255498</v>
      </c>
      <c r="G76" s="18">
        <f t="shared" si="22"/>
        <v>0.40678987702447766</v>
      </c>
    </row>
    <row r="77" spans="1:7" x14ac:dyDescent="0.25">
      <c r="A77" t="s">
        <v>85</v>
      </c>
      <c r="B77">
        <v>18</v>
      </c>
      <c r="C77" t="s">
        <v>8</v>
      </c>
      <c r="D77">
        <v>2022</v>
      </c>
      <c r="E77">
        <v>107261</v>
      </c>
      <c r="F77">
        <v>273770</v>
      </c>
      <c r="G77" s="18">
        <f t="shared" si="22"/>
        <v>0.39179238046535414</v>
      </c>
    </row>
    <row r="78" spans="1:7" x14ac:dyDescent="0.25">
      <c r="A78" t="s">
        <v>85</v>
      </c>
      <c r="B78">
        <v>19</v>
      </c>
      <c r="C78" t="s">
        <v>8</v>
      </c>
      <c r="D78">
        <v>2022</v>
      </c>
      <c r="E78">
        <v>100473.46</v>
      </c>
      <c r="F78">
        <v>253233</v>
      </c>
      <c r="G78" s="18">
        <f t="shared" si="22"/>
        <v>0.39676290214940391</v>
      </c>
    </row>
    <row r="79" spans="1:7" x14ac:dyDescent="0.25">
      <c r="A79" t="s">
        <v>85</v>
      </c>
      <c r="B79">
        <v>20</v>
      </c>
      <c r="C79" t="s">
        <v>8</v>
      </c>
      <c r="D79">
        <v>2022</v>
      </c>
      <c r="E79">
        <v>114396.24</v>
      </c>
      <c r="F79">
        <v>242121</v>
      </c>
      <c r="G79" s="18">
        <f t="shared" si="22"/>
        <v>0.47247549778829595</v>
      </c>
    </row>
    <row r="80" spans="1:7" x14ac:dyDescent="0.25">
      <c r="A80" t="s">
        <v>85</v>
      </c>
      <c r="B80">
        <v>21</v>
      </c>
      <c r="C80" t="s">
        <v>8</v>
      </c>
      <c r="D80">
        <v>2022</v>
      </c>
      <c r="E80">
        <v>122881.66</v>
      </c>
      <c r="F80">
        <v>230228</v>
      </c>
      <c r="G80" s="18">
        <f t="shared" si="22"/>
        <v>0.53373898917594731</v>
      </c>
    </row>
    <row r="81" spans="1:7" x14ac:dyDescent="0.25">
      <c r="A81" t="s">
        <v>85</v>
      </c>
      <c r="B81">
        <v>22</v>
      </c>
      <c r="C81" t="s">
        <v>8</v>
      </c>
      <c r="D81">
        <v>2022</v>
      </c>
      <c r="E81">
        <v>49577.15</v>
      </c>
      <c r="F81">
        <v>227038</v>
      </c>
      <c r="G81" s="18">
        <f t="shared" si="22"/>
        <v>0.21836498735894433</v>
      </c>
    </row>
    <row r="82" spans="1:7" x14ac:dyDescent="0.25">
      <c r="A82" t="s">
        <v>85</v>
      </c>
      <c r="B82">
        <v>23</v>
      </c>
      <c r="C82" t="s">
        <v>7</v>
      </c>
      <c r="D82">
        <v>2022</v>
      </c>
      <c r="F82">
        <v>297247</v>
      </c>
      <c r="G82" s="18">
        <f t="shared" si="22"/>
        <v>0</v>
      </c>
    </row>
    <row r="83" spans="1:7" x14ac:dyDescent="0.25">
      <c r="A83" t="s">
        <v>85</v>
      </c>
      <c r="B83">
        <v>24</v>
      </c>
      <c r="C83" t="s">
        <v>7</v>
      </c>
      <c r="D83">
        <v>2022</v>
      </c>
      <c r="F83">
        <v>262711</v>
      </c>
      <c r="G83" s="18">
        <f t="shared" si="22"/>
        <v>0</v>
      </c>
    </row>
  </sheetData>
  <autoFilter ref="A1:G83" xr:uid="{56C9C688-A2D9-4BC5-907E-07FCA5603FD1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59C3-DABD-4450-9765-C7CCAF95489A}">
  <dimension ref="A1:Z83"/>
  <sheetViews>
    <sheetView workbookViewId="0">
      <selection activeCell="I5" sqref="I5"/>
    </sheetView>
  </sheetViews>
  <sheetFormatPr defaultRowHeight="15" x14ac:dyDescent="0.25"/>
  <cols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3" width="14.28515625" bestFit="1" customWidth="1"/>
    <col min="14" max="14" width="11.5703125" bestFit="1" customWidth="1"/>
    <col min="15" max="15" width="9.140625" bestFit="1" customWidth="1"/>
    <col min="16" max="16" width="14.28515625" bestFit="1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31" max="31" width="11.28515625" bestFit="1" customWidth="1"/>
  </cols>
  <sheetData>
    <row r="1" spans="1:26" s="35" customFormat="1" x14ac:dyDescent="0.25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81</v>
      </c>
      <c r="Y1" s="35" t="s">
        <v>80</v>
      </c>
      <c r="Z1" s="35" t="s">
        <v>50</v>
      </c>
    </row>
    <row r="2" spans="1:26" x14ac:dyDescent="0.25">
      <c r="A2" t="s">
        <v>86</v>
      </c>
      <c r="B2">
        <v>48</v>
      </c>
      <c r="C2" t="s">
        <v>14</v>
      </c>
      <c r="D2">
        <v>2020</v>
      </c>
      <c r="E2">
        <v>4292.84</v>
      </c>
      <c r="F2">
        <v>65599</v>
      </c>
      <c r="G2" s="18">
        <f t="shared" ref="G2:G33" si="0">E2/F2</f>
        <v>6.5440631716946904E-2</v>
      </c>
      <c r="I2" s="28" t="str">
        <f>A60</f>
        <v>Social Media</v>
      </c>
      <c r="J2" s="28">
        <f t="shared" ref="J2:N10" si="1">B60</f>
        <v>1</v>
      </c>
      <c r="K2" s="28" t="str">
        <f t="shared" si="1"/>
        <v>Mar</v>
      </c>
      <c r="L2" s="28">
        <f t="shared" si="1"/>
        <v>2022</v>
      </c>
      <c r="M2" s="28">
        <f t="shared" si="1"/>
        <v>48680.480000000003</v>
      </c>
      <c r="N2" s="28">
        <f t="shared" si="1"/>
        <v>152267</v>
      </c>
      <c r="O2" s="30">
        <f>M2/N2</f>
        <v>0.31970472919279952</v>
      </c>
      <c r="P2" s="31">
        <f>F8</f>
        <v>143562</v>
      </c>
      <c r="Q2" s="32">
        <f>P2/SUM($P$2:$P$5)</f>
        <v>0.32589952554993074</v>
      </c>
      <c r="S2" s="15">
        <f>$P$15*Q2</f>
        <v>232277.39114662548</v>
      </c>
      <c r="T2" s="33">
        <f>(S2-N2)/N2</f>
        <v>0.52546113830722008</v>
      </c>
      <c r="V2" s="37">
        <f>$R$15*Q2</f>
        <v>297500.95236045483</v>
      </c>
      <c r="W2" s="34">
        <f>(V2-N2)/N2</f>
        <v>0.95381108421690075</v>
      </c>
      <c r="Y2" s="37">
        <f>$R$15*Q20</f>
        <v>199573.597662632</v>
      </c>
      <c r="Z2" s="34">
        <f>(Y2-N2)/N2</f>
        <v>0.31068187895362753</v>
      </c>
    </row>
    <row r="3" spans="1:26" x14ac:dyDescent="0.25">
      <c r="A3" t="s">
        <v>86</v>
      </c>
      <c r="B3">
        <v>49</v>
      </c>
      <c r="C3" t="s">
        <v>13</v>
      </c>
      <c r="D3">
        <v>2020</v>
      </c>
      <c r="E3">
        <v>4290.8900000000003</v>
      </c>
      <c r="F3">
        <v>59985</v>
      </c>
      <c r="G3" s="18">
        <f t="shared" si="0"/>
        <v>7.1532716512461458E-2</v>
      </c>
      <c r="I3" s="28" t="str">
        <f t="shared" ref="I3:I10" si="2">A61</f>
        <v>Social Media</v>
      </c>
      <c r="J3" s="28">
        <f t="shared" si="1"/>
        <v>2</v>
      </c>
      <c r="K3" s="28" t="str">
        <f t="shared" si="1"/>
        <v>Mar</v>
      </c>
      <c r="L3" s="28">
        <f t="shared" si="1"/>
        <v>2022</v>
      </c>
      <c r="M3" s="28">
        <f t="shared" si="1"/>
        <v>41598.269999999997</v>
      </c>
      <c r="N3" s="28">
        <f t="shared" si="1"/>
        <v>193393</v>
      </c>
      <c r="O3" s="30">
        <f t="shared" ref="O3:O10" si="3">M3/N3</f>
        <v>0.21509708210741857</v>
      </c>
      <c r="P3" s="31">
        <f t="shared" ref="P3:P10" si="4">F9</f>
        <v>103963</v>
      </c>
      <c r="Q3" s="32">
        <f>P3/SUM($P$2:$P$5)</f>
        <v>0.23600599305350617</v>
      </c>
      <c r="S3" s="15">
        <f>$P$15*Q3</f>
        <v>168207.84341104628</v>
      </c>
      <c r="T3" s="33">
        <f t="shared" ref="T3:T10" si="5">(S3-N3)/N3</f>
        <v>-0.13022786031011316</v>
      </c>
      <c r="V3" s="37">
        <f>$R$15*Q3</f>
        <v>215440.6563732044</v>
      </c>
      <c r="W3" s="34">
        <f t="shared" ref="W3:W10" si="6">(V3-N3)/N3</f>
        <v>0.11400441780831985</v>
      </c>
      <c r="Y3" s="37">
        <f>$R$15*Q21</f>
        <v>260651.52635250031</v>
      </c>
      <c r="Z3" s="34">
        <f t="shared" ref="Z3:Z10" si="7">(Y3-N3)/N3</f>
        <v>0.34778159681322651</v>
      </c>
    </row>
    <row r="4" spans="1:26" x14ac:dyDescent="0.25">
      <c r="A4" t="s">
        <v>86</v>
      </c>
      <c r="B4">
        <v>50</v>
      </c>
      <c r="C4" t="s">
        <v>13</v>
      </c>
      <c r="D4">
        <v>2020</v>
      </c>
      <c r="E4">
        <v>7638.84</v>
      </c>
      <c r="F4">
        <v>168345</v>
      </c>
      <c r="G4" s="18">
        <f t="shared" si="0"/>
        <v>4.5376102646351245E-2</v>
      </c>
      <c r="I4" s="28" t="str">
        <f t="shared" si="2"/>
        <v>Social Media</v>
      </c>
      <c r="J4" s="28">
        <f t="shared" si="1"/>
        <v>3</v>
      </c>
      <c r="K4" s="28" t="str">
        <f t="shared" si="1"/>
        <v>Mar</v>
      </c>
      <c r="L4" s="28">
        <f t="shared" si="1"/>
        <v>2022</v>
      </c>
      <c r="M4" s="28">
        <f t="shared" si="1"/>
        <v>170230.91</v>
      </c>
      <c r="N4" s="28">
        <f t="shared" si="1"/>
        <v>310701</v>
      </c>
      <c r="O4" s="30">
        <f t="shared" si="3"/>
        <v>0.54789302255222871</v>
      </c>
      <c r="P4" s="31">
        <f t="shared" si="4"/>
        <v>91888</v>
      </c>
      <c r="Q4" s="32">
        <f>P4/SUM($P$2:$P$5)</f>
        <v>0.2085945835508842</v>
      </c>
      <c r="S4" s="15">
        <f>$P$15*Q4</f>
        <v>148670.99175047103</v>
      </c>
      <c r="T4" s="33">
        <f t="shared" si="5"/>
        <v>-0.52149818716234886</v>
      </c>
      <c r="V4" s="37">
        <f>$R$15*Q4</f>
        <v>190417.85089715576</v>
      </c>
      <c r="W4" s="34">
        <f t="shared" si="6"/>
        <v>-0.38713473436791074</v>
      </c>
      <c r="Y4" s="37">
        <f>$R$15*Q22</f>
        <v>239550.2492997857</v>
      </c>
      <c r="Z4" s="34">
        <f t="shared" si="7"/>
        <v>-0.22900071354844143</v>
      </c>
    </row>
    <row r="5" spans="1:26" x14ac:dyDescent="0.25">
      <c r="A5" t="s">
        <v>86</v>
      </c>
      <c r="B5">
        <v>51</v>
      </c>
      <c r="C5" t="s">
        <v>13</v>
      </c>
      <c r="D5">
        <v>2020</v>
      </c>
      <c r="E5">
        <v>11003.22</v>
      </c>
      <c r="F5">
        <v>101541</v>
      </c>
      <c r="G5" s="18">
        <f t="shared" si="0"/>
        <v>0.10836233639613554</v>
      </c>
      <c r="I5" s="28" t="str">
        <f t="shared" si="2"/>
        <v>Social Media</v>
      </c>
      <c r="J5" s="28">
        <f t="shared" si="1"/>
        <v>4</v>
      </c>
      <c r="K5" s="28" t="str">
        <f t="shared" si="1"/>
        <v>Mar</v>
      </c>
      <c r="L5" s="28">
        <f t="shared" si="1"/>
        <v>2022</v>
      </c>
      <c r="M5" s="28">
        <f t="shared" si="1"/>
        <v>595892.89</v>
      </c>
      <c r="N5" s="28">
        <f t="shared" si="1"/>
        <v>387702</v>
      </c>
      <c r="O5" s="30">
        <f t="shared" si="3"/>
        <v>1.5369868868357657</v>
      </c>
      <c r="P5" s="31">
        <f t="shared" si="4"/>
        <v>101097</v>
      </c>
      <c r="Q5" s="32">
        <f>P5/SUM($P$2:$P$5)</f>
        <v>0.22949989784567887</v>
      </c>
      <c r="S5" s="15">
        <f>$P$15*Q5</f>
        <v>163570.77369185718</v>
      </c>
      <c r="T5" s="33">
        <f t="shared" si="5"/>
        <v>-0.57810180578935066</v>
      </c>
      <c r="V5" s="37">
        <f>$R$15*Q5</f>
        <v>209501.49608381678</v>
      </c>
      <c r="W5" s="34">
        <f t="shared" si="6"/>
        <v>-0.4596326661100103</v>
      </c>
      <c r="Y5" s="37">
        <f>$R$15*Q23</f>
        <v>213085.58239971387</v>
      </c>
      <c r="Z5" s="34">
        <f t="shared" si="7"/>
        <v>-0.45038823013625451</v>
      </c>
    </row>
    <row r="6" spans="1:26" x14ac:dyDescent="0.25">
      <c r="A6" t="s">
        <v>86</v>
      </c>
      <c r="B6">
        <v>52</v>
      </c>
      <c r="C6" t="s">
        <v>13</v>
      </c>
      <c r="D6">
        <v>2020</v>
      </c>
      <c r="E6">
        <v>19483.29</v>
      </c>
      <c r="F6">
        <v>139010</v>
      </c>
      <c r="G6" s="18">
        <f t="shared" si="0"/>
        <v>0.1401574706855622</v>
      </c>
      <c r="I6" s="28" t="str">
        <f t="shared" si="2"/>
        <v>Social Media</v>
      </c>
      <c r="J6" s="28">
        <f t="shared" si="1"/>
        <v>5</v>
      </c>
      <c r="K6" s="28" t="str">
        <f t="shared" si="1"/>
        <v>Apr</v>
      </c>
      <c r="L6" s="28">
        <f t="shared" si="1"/>
        <v>2022</v>
      </c>
      <c r="M6" s="28">
        <f t="shared" si="1"/>
        <v>83412.759999999995</v>
      </c>
      <c r="N6" s="28">
        <f t="shared" si="1"/>
        <v>120568</v>
      </c>
      <c r="O6" s="30">
        <f t="shared" si="3"/>
        <v>0.69183166345962444</v>
      </c>
      <c r="P6" s="31">
        <f t="shared" si="4"/>
        <v>138658</v>
      </c>
      <c r="Q6" s="32">
        <f>P6/SUM($P$6:$P$10)</f>
        <v>0.3264961088806998</v>
      </c>
      <c r="S6" s="15">
        <f>$P$16*Q6</f>
        <v>232702.59219421452</v>
      </c>
      <c r="T6" s="33">
        <f t="shared" si="5"/>
        <v>0.93005268557340692</v>
      </c>
      <c r="V6" s="37">
        <f>$R$16*Q6</f>
        <v>298045.54998994409</v>
      </c>
      <c r="W6" s="34">
        <f t="shared" si="6"/>
        <v>1.4720120595012283</v>
      </c>
      <c r="Y6" s="37">
        <f>Q24*$R$16</f>
        <v>178010.7817163374</v>
      </c>
      <c r="Z6" s="34">
        <f t="shared" si="7"/>
        <v>0.47643472327928971</v>
      </c>
    </row>
    <row r="7" spans="1:26" x14ac:dyDescent="0.25">
      <c r="A7" t="s">
        <v>86</v>
      </c>
      <c r="B7">
        <v>53</v>
      </c>
      <c r="C7" t="s">
        <v>13</v>
      </c>
      <c r="D7">
        <v>2020</v>
      </c>
      <c r="E7">
        <v>19980.07</v>
      </c>
      <c r="F7">
        <v>156416</v>
      </c>
      <c r="G7" s="18">
        <f t="shared" si="0"/>
        <v>0.1277367404869067</v>
      </c>
      <c r="I7" s="28" t="str">
        <f t="shared" si="2"/>
        <v>Social Media</v>
      </c>
      <c r="J7" s="28">
        <f t="shared" si="1"/>
        <v>6</v>
      </c>
      <c r="K7" s="28" t="str">
        <f t="shared" si="1"/>
        <v>Apr</v>
      </c>
      <c r="L7" s="28">
        <f t="shared" si="1"/>
        <v>2022</v>
      </c>
      <c r="M7" s="28">
        <f t="shared" si="1"/>
        <v>75575.34</v>
      </c>
      <c r="N7" s="28">
        <f t="shared" si="1"/>
        <v>127966</v>
      </c>
      <c r="O7" s="30">
        <f t="shared" si="3"/>
        <v>0.5905892190112999</v>
      </c>
      <c r="P7" s="31">
        <f t="shared" si="4"/>
        <v>124782</v>
      </c>
      <c r="Q7" s="32">
        <f>P7/SUM($P$6:$P$10)</f>
        <v>0.29382248019120055</v>
      </c>
      <c r="S7" s="15">
        <f>$P$16*Q7</f>
        <v>209415.21483923378</v>
      </c>
      <c r="T7" s="33">
        <f t="shared" si="5"/>
        <v>0.63649105886902602</v>
      </c>
      <c r="V7" s="37">
        <f>$R$16*Q7</f>
        <v>268219.07007778279</v>
      </c>
      <c r="W7" s="34">
        <f t="shared" si="6"/>
        <v>1.0960182398276321</v>
      </c>
      <c r="Y7" s="37">
        <f>Q25*$R$16</f>
        <v>114484.86679638612</v>
      </c>
      <c r="Z7" s="34">
        <f t="shared" si="7"/>
        <v>-0.10534933657076002</v>
      </c>
    </row>
    <row r="8" spans="1:26" x14ac:dyDescent="0.25">
      <c r="A8" t="s">
        <v>86</v>
      </c>
      <c r="B8">
        <v>1</v>
      </c>
      <c r="C8" t="s">
        <v>12</v>
      </c>
      <c r="D8">
        <v>2021</v>
      </c>
      <c r="E8">
        <v>19398.93</v>
      </c>
      <c r="F8">
        <v>143562</v>
      </c>
      <c r="G8" s="18">
        <f t="shared" si="0"/>
        <v>0.13512579930622309</v>
      </c>
      <c r="I8" s="28" t="str">
        <f t="shared" si="2"/>
        <v>Social Media</v>
      </c>
      <c r="J8" s="28">
        <f t="shared" si="1"/>
        <v>7</v>
      </c>
      <c r="K8" s="28" t="str">
        <f t="shared" si="1"/>
        <v>Apr</v>
      </c>
      <c r="L8" s="28">
        <f t="shared" si="1"/>
        <v>2022</v>
      </c>
      <c r="M8" s="28">
        <f t="shared" si="1"/>
        <v>63867.88</v>
      </c>
      <c r="N8" s="28">
        <f t="shared" si="1"/>
        <v>172567</v>
      </c>
      <c r="O8" s="30">
        <f t="shared" si="3"/>
        <v>0.37010482884908469</v>
      </c>
      <c r="P8" s="31">
        <f t="shared" si="4"/>
        <v>117402</v>
      </c>
      <c r="Q8" s="32">
        <f>P8/SUM($P$6:$P$10)</f>
        <v>0.27644489445118148</v>
      </c>
      <c r="S8" s="15">
        <f>$P$16*Q8</f>
        <v>197029.74028750721</v>
      </c>
      <c r="T8" s="33">
        <f t="shared" si="5"/>
        <v>0.14175792757310038</v>
      </c>
      <c r="V8" s="37">
        <f>$R$16*Q8</f>
        <v>252355.75055113604</v>
      </c>
      <c r="W8" s="34">
        <f t="shared" si="6"/>
        <v>0.46236389663803645</v>
      </c>
      <c r="Y8" s="37">
        <f>Q26*$R$16</f>
        <v>252470.15129238745</v>
      </c>
      <c r="Z8" s="34">
        <f t="shared" si="7"/>
        <v>0.46302683185306259</v>
      </c>
    </row>
    <row r="9" spans="1:26" x14ac:dyDescent="0.25">
      <c r="A9" t="s">
        <v>86</v>
      </c>
      <c r="B9">
        <v>2</v>
      </c>
      <c r="C9" t="s">
        <v>12</v>
      </c>
      <c r="D9">
        <v>2021</v>
      </c>
      <c r="E9">
        <v>19511.689999999999</v>
      </c>
      <c r="F9">
        <v>103963</v>
      </c>
      <c r="G9" s="18">
        <f t="shared" si="0"/>
        <v>0.18767917432163364</v>
      </c>
      <c r="I9" s="28" t="str">
        <f t="shared" si="2"/>
        <v>Social Media</v>
      </c>
      <c r="J9" s="28">
        <f t="shared" si="1"/>
        <v>8</v>
      </c>
      <c r="K9" s="28" t="str">
        <f t="shared" si="1"/>
        <v>Apr</v>
      </c>
      <c r="L9" s="28">
        <f t="shared" si="1"/>
        <v>2022</v>
      </c>
      <c r="M9" s="28">
        <f t="shared" si="1"/>
        <v>77825.55</v>
      </c>
      <c r="N9" s="28">
        <f t="shared" si="1"/>
        <v>209398</v>
      </c>
      <c r="O9" s="30">
        <f t="shared" si="3"/>
        <v>0.37166329191300779</v>
      </c>
      <c r="P9" s="31">
        <f t="shared" si="4"/>
        <v>30658</v>
      </c>
      <c r="Q9" s="32">
        <f>P9/SUM($P$6:$P$10)</f>
        <v>7.2189976099932898E-2</v>
      </c>
      <c r="S9" s="15">
        <f>$P$16*Q9</f>
        <v>51451.745095776874</v>
      </c>
      <c r="T9" s="33">
        <f t="shared" si="5"/>
        <v>-0.75428731365258095</v>
      </c>
      <c r="V9" s="37">
        <f>$R$16*Q9</f>
        <v>65899.41057560117</v>
      </c>
      <c r="W9" s="34">
        <f t="shared" si="6"/>
        <v>-0.68529111751019034</v>
      </c>
      <c r="Y9" s="37">
        <f>Q27*$R$16</f>
        <v>190293.88672218859</v>
      </c>
      <c r="Z9" s="34">
        <f t="shared" si="7"/>
        <v>-9.1233504034476984E-2</v>
      </c>
    </row>
    <row r="10" spans="1:26" x14ac:dyDescent="0.25">
      <c r="A10" t="s">
        <v>86</v>
      </c>
      <c r="B10">
        <v>3</v>
      </c>
      <c r="C10" t="s">
        <v>12</v>
      </c>
      <c r="D10">
        <v>2021</v>
      </c>
      <c r="E10">
        <v>19109.82</v>
      </c>
      <c r="F10">
        <v>91888</v>
      </c>
      <c r="G10" s="18">
        <f t="shared" si="0"/>
        <v>0.20796861396482674</v>
      </c>
      <c r="I10" s="28" t="str">
        <f t="shared" si="2"/>
        <v>Social Media</v>
      </c>
      <c r="J10" s="28">
        <f t="shared" si="1"/>
        <v>9</v>
      </c>
      <c r="K10" s="28" t="str">
        <f t="shared" si="1"/>
        <v>Apr</v>
      </c>
      <c r="L10" s="28">
        <f t="shared" si="1"/>
        <v>2022</v>
      </c>
      <c r="M10" s="28">
        <f t="shared" si="1"/>
        <v>136528</v>
      </c>
      <c r="N10" s="28">
        <f t="shared" si="1"/>
        <v>266582</v>
      </c>
      <c r="O10" s="30">
        <f t="shared" si="3"/>
        <v>0.51214260527717548</v>
      </c>
      <c r="P10" s="31">
        <f t="shared" si="4"/>
        <v>13185</v>
      </c>
      <c r="Q10" s="32">
        <f>P10/SUM($P$6:$P$10)</f>
        <v>3.1046540376985295E-2</v>
      </c>
      <c r="S10" s="15">
        <f>$P$16*Q10</f>
        <v>22127.707583267598</v>
      </c>
      <c r="T10" s="33">
        <f t="shared" si="5"/>
        <v>-0.91699474239345646</v>
      </c>
      <c r="V10" s="37">
        <f>$R$16*Q10</f>
        <v>28341.1745201677</v>
      </c>
      <c r="W10" s="34">
        <f t="shared" si="6"/>
        <v>-0.89368684112142716</v>
      </c>
      <c r="Y10" s="37">
        <f>Q28*$R$16</f>
        <v>177601.26918733231</v>
      </c>
      <c r="Z10" s="34">
        <f t="shared" si="7"/>
        <v>-0.33378371687761249</v>
      </c>
    </row>
    <row r="11" spans="1:26" x14ac:dyDescent="0.25">
      <c r="A11" t="s">
        <v>86</v>
      </c>
      <c r="B11">
        <v>4</v>
      </c>
      <c r="C11" t="s">
        <v>12</v>
      </c>
      <c r="D11">
        <v>2021</v>
      </c>
      <c r="E11">
        <v>34135.410000000003</v>
      </c>
      <c r="F11">
        <v>101097</v>
      </c>
      <c r="G11" s="18">
        <f t="shared" si="0"/>
        <v>0.33765007863734831</v>
      </c>
    </row>
    <row r="12" spans="1:26" x14ac:dyDescent="0.25">
      <c r="A12" t="s">
        <v>86</v>
      </c>
      <c r="B12">
        <v>5</v>
      </c>
      <c r="C12" t="s">
        <v>11</v>
      </c>
      <c r="D12">
        <v>2021</v>
      </c>
      <c r="E12">
        <v>28207.41</v>
      </c>
      <c r="F12">
        <v>138658</v>
      </c>
      <c r="G12" s="18">
        <f t="shared" si="0"/>
        <v>0.20343153658642127</v>
      </c>
    </row>
    <row r="13" spans="1:26" x14ac:dyDescent="0.25">
      <c r="A13" t="s">
        <v>86</v>
      </c>
      <c r="B13">
        <v>6</v>
      </c>
      <c r="C13" t="s">
        <v>11</v>
      </c>
      <c r="D13">
        <v>2021</v>
      </c>
      <c r="E13">
        <v>27634.23</v>
      </c>
      <c r="F13">
        <v>124782</v>
      </c>
      <c r="G13" s="18">
        <f t="shared" si="0"/>
        <v>0.22146006635572438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26" x14ac:dyDescent="0.25">
      <c r="A14" t="s">
        <v>86</v>
      </c>
      <c r="B14">
        <v>7</v>
      </c>
      <c r="C14" t="s">
        <v>11</v>
      </c>
      <c r="D14">
        <v>2021</v>
      </c>
      <c r="E14">
        <v>22713.79</v>
      </c>
      <c r="F14">
        <v>117402</v>
      </c>
      <c r="G14" s="18">
        <f t="shared" si="0"/>
        <v>0.19347021345462601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26" x14ac:dyDescent="0.25">
      <c r="A15" t="s">
        <v>86</v>
      </c>
      <c r="B15">
        <v>8</v>
      </c>
      <c r="C15" t="s">
        <v>11</v>
      </c>
      <c r="D15">
        <v>2021</v>
      </c>
      <c r="E15">
        <v>3041.16</v>
      </c>
      <c r="F15">
        <v>30658</v>
      </c>
      <c r="G15" s="18">
        <f t="shared" si="0"/>
        <v>9.9196294604997057E-2</v>
      </c>
      <c r="I15" s="20" t="s">
        <v>57</v>
      </c>
      <c r="J15" s="21">
        <v>44562</v>
      </c>
      <c r="K15" s="20" t="s">
        <v>65</v>
      </c>
      <c r="L15" s="20">
        <v>856402.6</v>
      </c>
      <c r="M15" s="22">
        <v>1044063</v>
      </c>
      <c r="N15" s="23">
        <f>L15/M15</f>
        <v>0.82025950541298753</v>
      </c>
      <c r="O15" s="20">
        <v>383189.8</v>
      </c>
      <c r="P15" s="22">
        <v>712727</v>
      </c>
      <c r="Q15" s="20">
        <f>O15/P15</f>
        <v>0.53763895572919218</v>
      </c>
      <c r="R15" s="22">
        <f>O15/$O$30</f>
        <v>912860.95571463183</v>
      </c>
    </row>
    <row r="16" spans="1:26" ht="15.75" thickBot="1" x14ac:dyDescent="0.3">
      <c r="A16" t="s">
        <v>86</v>
      </c>
      <c r="B16">
        <v>9</v>
      </c>
      <c r="C16" t="s">
        <v>11</v>
      </c>
      <c r="D16">
        <v>2021</v>
      </c>
      <c r="E16">
        <v>183.41</v>
      </c>
      <c r="F16">
        <v>13185</v>
      </c>
      <c r="G16" s="18">
        <f t="shared" si="0"/>
        <v>1.3910504361016306E-2</v>
      </c>
      <c r="I16" s="24" t="s">
        <v>58</v>
      </c>
      <c r="J16" s="25">
        <v>44593</v>
      </c>
      <c r="K16" s="24" t="s">
        <v>65</v>
      </c>
      <c r="L16" s="24">
        <v>437209.5</v>
      </c>
      <c r="M16" s="26">
        <v>897081</v>
      </c>
      <c r="N16" s="27">
        <f>L16/M16</f>
        <v>0.48736903356553085</v>
      </c>
      <c r="O16" s="24">
        <v>383189.8</v>
      </c>
      <c r="P16" s="26">
        <v>712727</v>
      </c>
      <c r="Q16" s="24">
        <f>O16/P16</f>
        <v>0.53763895572919218</v>
      </c>
      <c r="R16" s="26">
        <f>O16/$O$30</f>
        <v>912860.95571463183</v>
      </c>
    </row>
    <row r="17" spans="1:25" ht="15.75" thickTop="1" x14ac:dyDescent="0.25">
      <c r="A17" t="s">
        <v>86</v>
      </c>
      <c r="B17">
        <v>10</v>
      </c>
      <c r="C17" t="s">
        <v>10</v>
      </c>
      <c r="D17">
        <v>2021</v>
      </c>
      <c r="E17">
        <v>217.92</v>
      </c>
      <c r="F17">
        <v>11732</v>
      </c>
      <c r="G17" s="18">
        <f t="shared" si="0"/>
        <v>1.8574838049778383E-2</v>
      </c>
    </row>
    <row r="18" spans="1:25" x14ac:dyDescent="0.25">
      <c r="A18" t="s">
        <v>86</v>
      </c>
      <c r="B18">
        <v>11</v>
      </c>
      <c r="C18" t="s">
        <v>10</v>
      </c>
      <c r="D18">
        <v>2021</v>
      </c>
      <c r="E18">
        <v>252.36</v>
      </c>
      <c r="F18">
        <v>12413</v>
      </c>
      <c r="G18" s="18">
        <f t="shared" si="0"/>
        <v>2.0330298880206238E-2</v>
      </c>
    </row>
    <row r="19" spans="1:25" x14ac:dyDescent="0.25">
      <c r="A19" t="s">
        <v>86</v>
      </c>
      <c r="B19">
        <v>12</v>
      </c>
      <c r="C19" t="s">
        <v>10</v>
      </c>
      <c r="D19">
        <v>2021</v>
      </c>
      <c r="E19">
        <v>198.52</v>
      </c>
      <c r="F19">
        <v>10567</v>
      </c>
      <c r="G19" s="18">
        <f t="shared" si="0"/>
        <v>1.878678906028201E-2</v>
      </c>
      <c r="P19" t="s">
        <v>83</v>
      </c>
      <c r="Q19" t="s">
        <v>82</v>
      </c>
    </row>
    <row r="20" spans="1:25" x14ac:dyDescent="0.25">
      <c r="A20" t="s">
        <v>86</v>
      </c>
      <c r="B20">
        <v>13</v>
      </c>
      <c r="C20" t="s">
        <v>10</v>
      </c>
      <c r="D20">
        <v>2021</v>
      </c>
      <c r="E20">
        <v>91.84</v>
      </c>
      <c r="F20">
        <v>15340</v>
      </c>
      <c r="G20" s="18">
        <f t="shared" si="0"/>
        <v>5.9869621903520208E-3</v>
      </c>
      <c r="I20" s="38" t="str">
        <f>A47</f>
        <v>Social Media</v>
      </c>
      <c r="J20" s="38">
        <f t="shared" ref="J20:N28" si="8">B47</f>
        <v>40</v>
      </c>
      <c r="K20" s="38" t="str">
        <f t="shared" si="8"/>
        <v>Dec</v>
      </c>
      <c r="L20" s="38">
        <f t="shared" si="8"/>
        <v>2021</v>
      </c>
      <c r="M20" s="38">
        <f t="shared" si="8"/>
        <v>131519.22</v>
      </c>
      <c r="N20" s="38">
        <f t="shared" si="8"/>
        <v>229439</v>
      </c>
      <c r="O20" s="39">
        <f t="shared" ref="O20:O28" si="9">M20/N20</f>
        <v>0.57322085608811058</v>
      </c>
      <c r="P20" s="40">
        <f>M20/SUM($M$20:$M$23)</f>
        <v>0.23350741148965545</v>
      </c>
      <c r="Q20" s="40">
        <f>N20/SUM($N$20:$N$23)</f>
        <v>0.21862431119797002</v>
      </c>
    </row>
    <row r="21" spans="1:25" x14ac:dyDescent="0.25">
      <c r="A21" t="s">
        <v>86</v>
      </c>
      <c r="B21">
        <v>14</v>
      </c>
      <c r="C21" t="s">
        <v>9</v>
      </c>
      <c r="D21">
        <v>2021</v>
      </c>
      <c r="F21">
        <v>15473</v>
      </c>
      <c r="G21" s="18">
        <f t="shared" si="0"/>
        <v>0</v>
      </c>
      <c r="I21" s="38" t="str">
        <f t="shared" ref="I21:I28" si="10">A48</f>
        <v>Social Media</v>
      </c>
      <c r="J21" s="38">
        <f t="shared" si="8"/>
        <v>41</v>
      </c>
      <c r="K21" s="38" t="str">
        <f t="shared" si="8"/>
        <v>Dec</v>
      </c>
      <c r="L21" s="38">
        <f t="shared" si="8"/>
        <v>2021</v>
      </c>
      <c r="M21" s="38">
        <f t="shared" si="8"/>
        <v>155554.28</v>
      </c>
      <c r="N21" s="38">
        <f t="shared" si="8"/>
        <v>299657</v>
      </c>
      <c r="O21" s="39">
        <f t="shared" si="9"/>
        <v>0.51910777989501333</v>
      </c>
      <c r="P21" s="40">
        <f>M21/SUM($M$20:$M$23)</f>
        <v>0.27618075342096071</v>
      </c>
      <c r="Q21" s="40">
        <f>N21/SUM($N$20:$N$23)</f>
        <v>0.28553256081420381</v>
      </c>
    </row>
    <row r="22" spans="1:25" x14ac:dyDescent="0.25">
      <c r="A22" t="s">
        <v>86</v>
      </c>
      <c r="B22">
        <v>15</v>
      </c>
      <c r="C22" t="s">
        <v>9</v>
      </c>
      <c r="D22">
        <v>2021</v>
      </c>
      <c r="E22">
        <v>5261.56</v>
      </c>
      <c r="F22">
        <v>12295</v>
      </c>
      <c r="G22" s="18">
        <f t="shared" si="0"/>
        <v>0.4279430662871086</v>
      </c>
      <c r="I22" s="38" t="str">
        <f t="shared" si="10"/>
        <v>Social Media</v>
      </c>
      <c r="J22" s="38">
        <f t="shared" si="8"/>
        <v>42</v>
      </c>
      <c r="K22" s="38" t="str">
        <f t="shared" si="8"/>
        <v>Dec</v>
      </c>
      <c r="L22" s="38">
        <f t="shared" si="8"/>
        <v>2021</v>
      </c>
      <c r="M22" s="38">
        <f t="shared" si="8"/>
        <v>183431.46</v>
      </c>
      <c r="N22" s="38">
        <f t="shared" si="8"/>
        <v>275398</v>
      </c>
      <c r="O22" s="39">
        <f t="shared" si="9"/>
        <v>0.66605952112941991</v>
      </c>
      <c r="P22" s="40">
        <f>M22/SUM($M$20:$M$23)</f>
        <v>0.32567563440817449</v>
      </c>
      <c r="Q22" s="40">
        <f>N22/SUM($N$20:$N$23)</f>
        <v>0.2624170174002613</v>
      </c>
      <c r="Y22" s="19"/>
    </row>
    <row r="23" spans="1:25" x14ac:dyDescent="0.25">
      <c r="A23" t="s">
        <v>86</v>
      </c>
      <c r="B23">
        <v>16</v>
      </c>
      <c r="C23" t="s">
        <v>9</v>
      </c>
      <c r="D23">
        <v>2021</v>
      </c>
      <c r="E23">
        <v>6007.74</v>
      </c>
      <c r="F23">
        <v>13139</v>
      </c>
      <c r="G23" s="18">
        <f t="shared" si="0"/>
        <v>0.45724484359540296</v>
      </c>
      <c r="I23" s="38" t="str">
        <f t="shared" si="10"/>
        <v>Social Media</v>
      </c>
      <c r="J23" s="38">
        <f t="shared" si="8"/>
        <v>43</v>
      </c>
      <c r="K23" s="38" t="str">
        <f t="shared" si="8"/>
        <v>Dec</v>
      </c>
      <c r="L23" s="38">
        <f t="shared" si="8"/>
        <v>2021</v>
      </c>
      <c r="M23" s="38">
        <f t="shared" si="8"/>
        <v>92728.639999999999</v>
      </c>
      <c r="N23" s="38">
        <f t="shared" si="8"/>
        <v>244973</v>
      </c>
      <c r="O23" s="39">
        <f t="shared" si="9"/>
        <v>0.37852596000375549</v>
      </c>
      <c r="P23" s="40">
        <f>M23/SUM($M$20:$M$23)</f>
        <v>0.16463620068120938</v>
      </c>
      <c r="Q23" s="40">
        <f>N23/SUM($N$20:$N$23)</f>
        <v>0.23342611058756493</v>
      </c>
      <c r="Y23" s="19"/>
    </row>
    <row r="24" spans="1:25" x14ac:dyDescent="0.25">
      <c r="A24" t="s">
        <v>86</v>
      </c>
      <c r="B24">
        <v>17</v>
      </c>
      <c r="C24" t="s">
        <v>9</v>
      </c>
      <c r="D24">
        <v>2021</v>
      </c>
      <c r="E24">
        <v>5844.85</v>
      </c>
      <c r="F24">
        <v>11462</v>
      </c>
      <c r="G24" s="18">
        <f t="shared" si="0"/>
        <v>0.50993282149712094</v>
      </c>
      <c r="I24" s="38" t="str">
        <f t="shared" si="10"/>
        <v>Social Media</v>
      </c>
      <c r="J24" s="38">
        <f t="shared" si="8"/>
        <v>44</v>
      </c>
      <c r="K24" s="38" t="str">
        <f t="shared" si="8"/>
        <v>Jan</v>
      </c>
      <c r="L24" s="38">
        <f t="shared" si="8"/>
        <v>2021</v>
      </c>
      <c r="M24" s="38">
        <f t="shared" si="8"/>
        <v>103761.14</v>
      </c>
      <c r="N24" s="38">
        <f t="shared" si="8"/>
        <v>235167</v>
      </c>
      <c r="O24" s="39">
        <f t="shared" si="9"/>
        <v>0.44122321584235885</v>
      </c>
      <c r="P24" s="40">
        <f>M24/SUM($M$24:$M$28)</f>
        <v>0.26655097412829593</v>
      </c>
      <c r="Q24" s="40">
        <f>N24/SUM($N$24:$N$28)</f>
        <v>0.19500317173383971</v>
      </c>
      <c r="Y24" s="19"/>
    </row>
    <row r="25" spans="1:25" x14ac:dyDescent="0.25">
      <c r="A25" t="s">
        <v>86</v>
      </c>
      <c r="B25">
        <v>18</v>
      </c>
      <c r="C25" t="s">
        <v>8</v>
      </c>
      <c r="D25">
        <v>2021</v>
      </c>
      <c r="E25">
        <v>58.9</v>
      </c>
      <c r="F25">
        <v>11298</v>
      </c>
      <c r="G25" s="18">
        <f t="shared" si="0"/>
        <v>5.2133120906355107E-3</v>
      </c>
      <c r="I25" s="38" t="str">
        <f t="shared" si="10"/>
        <v>Social Media</v>
      </c>
      <c r="J25" s="38">
        <f t="shared" si="8"/>
        <v>45</v>
      </c>
      <c r="K25" s="38" t="str">
        <f t="shared" si="8"/>
        <v>Jan</v>
      </c>
      <c r="L25" s="38">
        <f t="shared" si="8"/>
        <v>2021</v>
      </c>
      <c r="M25" s="38">
        <f t="shared" si="8"/>
        <v>41567.47</v>
      </c>
      <c r="N25" s="38">
        <f t="shared" si="8"/>
        <v>151244</v>
      </c>
      <c r="O25" s="39">
        <f t="shared" si="9"/>
        <v>0.27483715056465052</v>
      </c>
      <c r="P25" s="40">
        <f>M25/SUM($M$24:$M$28)</f>
        <v>0.10678226569743468</v>
      </c>
      <c r="Q25" s="40">
        <f>N25/SUM($N$24:$N$28)</f>
        <v>0.12541325826205571</v>
      </c>
    </row>
    <row r="26" spans="1:25" x14ac:dyDescent="0.25">
      <c r="A26" t="s">
        <v>86</v>
      </c>
      <c r="B26">
        <v>19</v>
      </c>
      <c r="C26" t="s">
        <v>8</v>
      </c>
      <c r="D26">
        <v>2021</v>
      </c>
      <c r="E26">
        <v>8404.9500000000007</v>
      </c>
      <c r="F26">
        <v>15588</v>
      </c>
      <c r="G26" s="18">
        <f t="shared" si="0"/>
        <v>0.53919361046959202</v>
      </c>
      <c r="I26" s="38" t="str">
        <f t="shared" si="10"/>
        <v>Social Media</v>
      </c>
      <c r="J26" s="38">
        <f t="shared" si="8"/>
        <v>46</v>
      </c>
      <c r="K26" s="38" t="str">
        <f t="shared" si="8"/>
        <v>Jan</v>
      </c>
      <c r="L26" s="38">
        <f t="shared" si="8"/>
        <v>2021</v>
      </c>
      <c r="M26" s="38">
        <f t="shared" si="8"/>
        <v>76207.759999999995</v>
      </c>
      <c r="N26" s="38">
        <f t="shared" si="8"/>
        <v>333534</v>
      </c>
      <c r="O26" s="39">
        <f t="shared" si="9"/>
        <v>0.22848573158958305</v>
      </c>
      <c r="P26" s="40">
        <f>M26/SUM($M$24:$M$28)</f>
        <v>0.19576936668328224</v>
      </c>
      <c r="Q26" s="40">
        <f>N26/SUM($N$24:$N$28)</f>
        <v>0.27657021555351941</v>
      </c>
    </row>
    <row r="27" spans="1:25" x14ac:dyDescent="0.25">
      <c r="A27" t="s">
        <v>86</v>
      </c>
      <c r="B27">
        <v>20</v>
      </c>
      <c r="C27" t="s">
        <v>8</v>
      </c>
      <c r="D27">
        <v>2021</v>
      </c>
      <c r="E27">
        <v>13245.17</v>
      </c>
      <c r="F27">
        <v>54627</v>
      </c>
      <c r="G27" s="18">
        <f t="shared" si="0"/>
        <v>0.24246563054899592</v>
      </c>
      <c r="I27" s="38" t="str">
        <f t="shared" si="10"/>
        <v>Social Media</v>
      </c>
      <c r="J27" s="38">
        <f t="shared" si="8"/>
        <v>47</v>
      </c>
      <c r="K27" s="38" t="str">
        <f t="shared" si="8"/>
        <v>Jan</v>
      </c>
      <c r="L27" s="38">
        <f t="shared" si="8"/>
        <v>2021</v>
      </c>
      <c r="M27" s="38">
        <f t="shared" si="8"/>
        <v>64934.47</v>
      </c>
      <c r="N27" s="38">
        <f t="shared" si="8"/>
        <v>251394</v>
      </c>
      <c r="O27" s="39">
        <f t="shared" si="9"/>
        <v>0.25829761251262956</v>
      </c>
      <c r="P27" s="40">
        <f>M27/SUM($M$24:$M$28)</f>
        <v>0.16680952264985341</v>
      </c>
      <c r="Q27" s="40">
        <f>N27/SUM($N$24:$N$28)</f>
        <v>0.20845878611734173</v>
      </c>
    </row>
    <row r="28" spans="1:25" x14ac:dyDescent="0.25">
      <c r="A28" t="s">
        <v>86</v>
      </c>
      <c r="B28">
        <v>21</v>
      </c>
      <c r="C28" t="s">
        <v>8</v>
      </c>
      <c r="D28">
        <v>2021</v>
      </c>
      <c r="E28">
        <v>29436.91</v>
      </c>
      <c r="F28">
        <v>69352</v>
      </c>
      <c r="G28" s="18">
        <f t="shared" si="0"/>
        <v>0.42445654054677584</v>
      </c>
      <c r="I28" s="38" t="str">
        <f t="shared" si="10"/>
        <v>Social Media</v>
      </c>
      <c r="J28" s="38">
        <f t="shared" si="8"/>
        <v>48</v>
      </c>
      <c r="K28" s="38" t="str">
        <f t="shared" si="8"/>
        <v>Jan</v>
      </c>
      <c r="L28" s="38">
        <f t="shared" si="8"/>
        <v>2021</v>
      </c>
      <c r="M28" s="38">
        <f t="shared" si="8"/>
        <v>102802.32</v>
      </c>
      <c r="N28" s="38">
        <f t="shared" si="8"/>
        <v>234626</v>
      </c>
      <c r="O28" s="39">
        <f t="shared" si="9"/>
        <v>0.43815399827811075</v>
      </c>
      <c r="P28" s="40">
        <f>M28/SUM($M$24:$M$28)</f>
        <v>0.26408787084113378</v>
      </c>
      <c r="Q28" s="40">
        <f>N28/SUM($N$24:$N$28)</f>
        <v>0.1945545683332435</v>
      </c>
    </row>
    <row r="29" spans="1:25" x14ac:dyDescent="0.25">
      <c r="A29" t="s">
        <v>86</v>
      </c>
      <c r="B29">
        <v>22</v>
      </c>
      <c r="C29" t="s">
        <v>8</v>
      </c>
      <c r="D29">
        <v>2021</v>
      </c>
      <c r="E29">
        <v>10265.5</v>
      </c>
      <c r="F29">
        <v>59982</v>
      </c>
      <c r="G29" s="18">
        <f t="shared" si="0"/>
        <v>0.17114300956953754</v>
      </c>
      <c r="I29" s="38"/>
      <c r="J29" s="38"/>
      <c r="K29" s="38"/>
      <c r="L29" s="38"/>
      <c r="M29" s="38"/>
      <c r="N29" s="38"/>
      <c r="O29" s="39"/>
      <c r="P29" s="38"/>
      <c r="Q29" s="38"/>
    </row>
    <row r="30" spans="1:25" x14ac:dyDescent="0.25">
      <c r="A30" t="s">
        <v>86</v>
      </c>
      <c r="B30">
        <v>23</v>
      </c>
      <c r="C30" t="s">
        <v>7</v>
      </c>
      <c r="D30">
        <v>2021</v>
      </c>
      <c r="E30">
        <v>24631.35</v>
      </c>
      <c r="F30">
        <v>151159</v>
      </c>
      <c r="G30" s="18">
        <f t="shared" si="0"/>
        <v>0.16294994012926783</v>
      </c>
      <c r="I30" s="38"/>
      <c r="J30" s="38"/>
      <c r="K30" s="38"/>
      <c r="L30" s="38"/>
      <c r="M30" s="38"/>
      <c r="N30" s="38"/>
      <c r="O30" s="39">
        <f>AVERAGE(O20:O28)</f>
        <v>0.41976798065595916</v>
      </c>
      <c r="P30" s="38"/>
      <c r="Q30" s="38"/>
    </row>
    <row r="31" spans="1:25" x14ac:dyDescent="0.25">
      <c r="A31" t="s">
        <v>86</v>
      </c>
      <c r="B31">
        <v>24</v>
      </c>
      <c r="C31" t="s">
        <v>7</v>
      </c>
      <c r="D31">
        <v>2021</v>
      </c>
      <c r="E31">
        <v>148586.66</v>
      </c>
      <c r="F31">
        <v>226490</v>
      </c>
      <c r="G31" s="18">
        <f t="shared" si="0"/>
        <v>0.65604070819903748</v>
      </c>
    </row>
    <row r="32" spans="1:25" x14ac:dyDescent="0.25">
      <c r="A32" t="s">
        <v>86</v>
      </c>
      <c r="B32">
        <v>25</v>
      </c>
      <c r="C32" t="s">
        <v>7</v>
      </c>
      <c r="D32">
        <v>2021</v>
      </c>
      <c r="E32">
        <v>51927.01</v>
      </c>
      <c r="F32">
        <v>195765</v>
      </c>
      <c r="G32" s="18">
        <f t="shared" si="0"/>
        <v>0.26525175593185707</v>
      </c>
    </row>
    <row r="33" spans="1:7" x14ac:dyDescent="0.25">
      <c r="A33" t="s">
        <v>86</v>
      </c>
      <c r="B33">
        <v>26</v>
      </c>
      <c r="C33" t="s">
        <v>7</v>
      </c>
      <c r="D33">
        <v>2021</v>
      </c>
      <c r="E33">
        <v>9481.51</v>
      </c>
      <c r="F33">
        <v>239938</v>
      </c>
      <c r="G33" s="18">
        <f t="shared" si="0"/>
        <v>3.9516500095858095E-2</v>
      </c>
    </row>
    <row r="34" spans="1:7" x14ac:dyDescent="0.25">
      <c r="A34" t="s">
        <v>86</v>
      </c>
      <c r="B34">
        <v>27</v>
      </c>
      <c r="C34" t="s">
        <v>18</v>
      </c>
      <c r="D34">
        <v>2021</v>
      </c>
      <c r="E34">
        <v>24028.73</v>
      </c>
      <c r="F34">
        <v>61718</v>
      </c>
      <c r="G34" s="18">
        <f t="shared" ref="G34:G65" si="11">E34/F34</f>
        <v>0.3893309893386046</v>
      </c>
    </row>
    <row r="35" spans="1:7" x14ac:dyDescent="0.25">
      <c r="A35" t="s">
        <v>86</v>
      </c>
      <c r="B35">
        <v>28</v>
      </c>
      <c r="C35" t="s">
        <v>18</v>
      </c>
      <c r="D35">
        <v>2021</v>
      </c>
      <c r="E35">
        <v>108962.27</v>
      </c>
      <c r="F35">
        <v>161657</v>
      </c>
      <c r="G35" s="18">
        <f t="shared" si="11"/>
        <v>0.67403372572793019</v>
      </c>
    </row>
    <row r="36" spans="1:7" x14ac:dyDescent="0.25">
      <c r="A36" t="s">
        <v>86</v>
      </c>
      <c r="B36">
        <v>29</v>
      </c>
      <c r="C36" t="s">
        <v>18</v>
      </c>
      <c r="D36">
        <v>2021</v>
      </c>
      <c r="E36">
        <v>65349.14</v>
      </c>
      <c r="F36">
        <v>121233</v>
      </c>
      <c r="G36" s="18">
        <f t="shared" si="11"/>
        <v>0.53903755578101675</v>
      </c>
    </row>
    <row r="37" spans="1:7" x14ac:dyDescent="0.25">
      <c r="A37" t="s">
        <v>86</v>
      </c>
      <c r="B37">
        <v>30</v>
      </c>
      <c r="C37" t="s">
        <v>18</v>
      </c>
      <c r="D37">
        <v>2021</v>
      </c>
      <c r="E37">
        <v>57567.85</v>
      </c>
      <c r="F37">
        <v>168580</v>
      </c>
      <c r="G37" s="18">
        <f t="shared" si="11"/>
        <v>0.34148683117807566</v>
      </c>
    </row>
    <row r="38" spans="1:7" x14ac:dyDescent="0.25">
      <c r="A38" t="s">
        <v>86</v>
      </c>
      <c r="B38">
        <v>31</v>
      </c>
      <c r="C38" t="s">
        <v>17</v>
      </c>
      <c r="D38">
        <v>2021</v>
      </c>
      <c r="E38">
        <v>66548.75</v>
      </c>
      <c r="F38">
        <v>156506</v>
      </c>
      <c r="G38" s="18">
        <f t="shared" si="11"/>
        <v>0.42521532720790256</v>
      </c>
    </row>
    <row r="39" spans="1:7" x14ac:dyDescent="0.25">
      <c r="A39" t="s">
        <v>86</v>
      </c>
      <c r="B39">
        <v>32</v>
      </c>
      <c r="C39" t="s">
        <v>17</v>
      </c>
      <c r="D39">
        <v>2021</v>
      </c>
      <c r="E39">
        <v>106564.67</v>
      </c>
      <c r="F39">
        <v>191198</v>
      </c>
      <c r="G39" s="18">
        <f t="shared" si="11"/>
        <v>0.5573524304647538</v>
      </c>
    </row>
    <row r="40" spans="1:7" x14ac:dyDescent="0.25">
      <c r="A40" t="s">
        <v>86</v>
      </c>
      <c r="B40">
        <v>33</v>
      </c>
      <c r="C40" t="s">
        <v>17</v>
      </c>
      <c r="D40">
        <v>2021</v>
      </c>
      <c r="E40">
        <v>89828.32</v>
      </c>
      <c r="F40">
        <v>167111</v>
      </c>
      <c r="G40" s="18">
        <f t="shared" si="11"/>
        <v>0.53753684676652047</v>
      </c>
    </row>
    <row r="41" spans="1:7" x14ac:dyDescent="0.25">
      <c r="A41" t="s">
        <v>86</v>
      </c>
      <c r="B41">
        <v>34</v>
      </c>
      <c r="C41" t="s">
        <v>17</v>
      </c>
      <c r="D41">
        <v>2021</v>
      </c>
      <c r="E41">
        <v>131957.4</v>
      </c>
      <c r="F41">
        <v>148885</v>
      </c>
      <c r="G41" s="18">
        <f t="shared" si="11"/>
        <v>0.88630419451254316</v>
      </c>
    </row>
    <row r="42" spans="1:7" x14ac:dyDescent="0.25">
      <c r="A42" t="s">
        <v>86</v>
      </c>
      <c r="B42">
        <v>35</v>
      </c>
      <c r="C42" t="s">
        <v>17</v>
      </c>
      <c r="D42">
        <v>2021</v>
      </c>
      <c r="E42">
        <v>70888.45</v>
      </c>
      <c r="F42">
        <v>154409</v>
      </c>
      <c r="G42" s="18">
        <f t="shared" si="11"/>
        <v>0.45909532475438608</v>
      </c>
    </row>
    <row r="43" spans="1:7" x14ac:dyDescent="0.25">
      <c r="A43" t="s">
        <v>86</v>
      </c>
      <c r="B43">
        <v>36</v>
      </c>
      <c r="C43" t="s">
        <v>16</v>
      </c>
      <c r="D43">
        <v>2021</v>
      </c>
      <c r="E43">
        <v>129304.14</v>
      </c>
      <c r="F43">
        <v>226829</v>
      </c>
      <c r="G43" s="18">
        <f t="shared" si="11"/>
        <v>0.57005118393150789</v>
      </c>
    </row>
    <row r="44" spans="1:7" x14ac:dyDescent="0.25">
      <c r="A44" t="s">
        <v>86</v>
      </c>
      <c r="B44">
        <v>37</v>
      </c>
      <c r="C44" t="s">
        <v>16</v>
      </c>
      <c r="D44">
        <v>2021</v>
      </c>
      <c r="E44">
        <v>177300.47</v>
      </c>
      <c r="F44">
        <v>223559</v>
      </c>
      <c r="G44" s="18">
        <f t="shared" si="11"/>
        <v>0.79308133423391591</v>
      </c>
    </row>
    <row r="45" spans="1:7" x14ac:dyDescent="0.25">
      <c r="A45" t="s">
        <v>86</v>
      </c>
      <c r="B45">
        <v>38</v>
      </c>
      <c r="C45" t="s">
        <v>16</v>
      </c>
      <c r="D45">
        <v>2021</v>
      </c>
      <c r="E45">
        <v>105632.58</v>
      </c>
      <c r="F45">
        <v>186504</v>
      </c>
      <c r="G45" s="18">
        <f t="shared" si="11"/>
        <v>0.56638238321966283</v>
      </c>
    </row>
    <row r="46" spans="1:7" x14ac:dyDescent="0.25">
      <c r="A46" t="s">
        <v>86</v>
      </c>
      <c r="B46">
        <v>39</v>
      </c>
      <c r="C46" t="s">
        <v>16</v>
      </c>
      <c r="D46">
        <v>2021</v>
      </c>
      <c r="E46">
        <v>19535.21</v>
      </c>
      <c r="F46">
        <v>224806</v>
      </c>
      <c r="G46" s="18">
        <f t="shared" si="11"/>
        <v>8.6898081012072623E-2</v>
      </c>
    </row>
    <row r="47" spans="1:7" x14ac:dyDescent="0.25">
      <c r="A47" t="s">
        <v>86</v>
      </c>
      <c r="B47">
        <v>40</v>
      </c>
      <c r="C47" t="s">
        <v>15</v>
      </c>
      <c r="D47">
        <v>2021</v>
      </c>
      <c r="E47">
        <v>131519.22</v>
      </c>
      <c r="F47">
        <v>229439</v>
      </c>
      <c r="G47" s="18">
        <f t="shared" si="11"/>
        <v>0.57322085608811058</v>
      </c>
    </row>
    <row r="48" spans="1:7" x14ac:dyDescent="0.25">
      <c r="A48" t="s">
        <v>86</v>
      </c>
      <c r="B48">
        <v>41</v>
      </c>
      <c r="C48" t="s">
        <v>15</v>
      </c>
      <c r="D48">
        <v>2021</v>
      </c>
      <c r="E48">
        <v>155554.28</v>
      </c>
      <c r="F48">
        <v>299657</v>
      </c>
      <c r="G48" s="18">
        <f t="shared" si="11"/>
        <v>0.51910777989501333</v>
      </c>
    </row>
    <row r="49" spans="1:7" x14ac:dyDescent="0.25">
      <c r="A49" t="s">
        <v>86</v>
      </c>
      <c r="B49">
        <v>42</v>
      </c>
      <c r="C49" t="s">
        <v>15</v>
      </c>
      <c r="D49">
        <v>2021</v>
      </c>
      <c r="E49">
        <v>183431.46</v>
      </c>
      <c r="F49">
        <v>275398</v>
      </c>
      <c r="G49" s="18">
        <f t="shared" si="11"/>
        <v>0.66605952112941991</v>
      </c>
    </row>
    <row r="50" spans="1:7" x14ac:dyDescent="0.25">
      <c r="A50" t="s">
        <v>86</v>
      </c>
      <c r="B50">
        <v>43</v>
      </c>
      <c r="C50" t="s">
        <v>15</v>
      </c>
      <c r="D50">
        <v>2021</v>
      </c>
      <c r="E50">
        <v>92728.639999999999</v>
      </c>
      <c r="F50">
        <v>244973</v>
      </c>
      <c r="G50" s="18">
        <f t="shared" si="11"/>
        <v>0.37852596000375549</v>
      </c>
    </row>
    <row r="51" spans="1:7" x14ac:dyDescent="0.25">
      <c r="A51" t="s">
        <v>86</v>
      </c>
      <c r="B51">
        <v>44</v>
      </c>
      <c r="C51" t="s">
        <v>14</v>
      </c>
      <c r="D51">
        <v>2021</v>
      </c>
      <c r="E51">
        <v>103761.14</v>
      </c>
      <c r="F51">
        <v>235167</v>
      </c>
      <c r="G51" s="18">
        <f t="shared" si="11"/>
        <v>0.44122321584235885</v>
      </c>
    </row>
    <row r="52" spans="1:7" x14ac:dyDescent="0.25">
      <c r="A52" t="s">
        <v>86</v>
      </c>
      <c r="B52">
        <v>45</v>
      </c>
      <c r="C52" t="s">
        <v>14</v>
      </c>
      <c r="D52">
        <v>2021</v>
      </c>
      <c r="E52">
        <v>41567.47</v>
      </c>
      <c r="F52">
        <v>151244</v>
      </c>
      <c r="G52" s="18">
        <f t="shared" si="11"/>
        <v>0.27483715056465052</v>
      </c>
    </row>
    <row r="53" spans="1:7" x14ac:dyDescent="0.25">
      <c r="A53" t="s">
        <v>86</v>
      </c>
      <c r="B53">
        <v>46</v>
      </c>
      <c r="C53" t="s">
        <v>14</v>
      </c>
      <c r="D53">
        <v>2021</v>
      </c>
      <c r="E53">
        <v>76207.759999999995</v>
      </c>
      <c r="F53">
        <v>333534</v>
      </c>
      <c r="G53" s="18">
        <f t="shared" si="11"/>
        <v>0.22848573158958305</v>
      </c>
    </row>
    <row r="54" spans="1:7" x14ac:dyDescent="0.25">
      <c r="A54" t="s">
        <v>86</v>
      </c>
      <c r="B54">
        <v>47</v>
      </c>
      <c r="C54" t="s">
        <v>14</v>
      </c>
      <c r="D54">
        <v>2021</v>
      </c>
      <c r="E54">
        <v>64934.47</v>
      </c>
      <c r="F54">
        <v>251394</v>
      </c>
      <c r="G54" s="18">
        <f t="shared" si="11"/>
        <v>0.25829761251262956</v>
      </c>
    </row>
    <row r="55" spans="1:7" x14ac:dyDescent="0.25">
      <c r="A55" t="s">
        <v>86</v>
      </c>
      <c r="B55">
        <v>48</v>
      </c>
      <c r="C55" t="s">
        <v>14</v>
      </c>
      <c r="D55">
        <v>2021</v>
      </c>
      <c r="E55">
        <v>102802.32</v>
      </c>
      <c r="F55">
        <v>234626</v>
      </c>
      <c r="G55" s="18">
        <f t="shared" si="11"/>
        <v>0.43815399827811075</v>
      </c>
    </row>
    <row r="56" spans="1:7" x14ac:dyDescent="0.25">
      <c r="A56" t="s">
        <v>86</v>
      </c>
      <c r="B56">
        <v>49</v>
      </c>
      <c r="C56" t="s">
        <v>13</v>
      </c>
      <c r="D56">
        <v>2021</v>
      </c>
      <c r="E56">
        <v>61046.21</v>
      </c>
      <c r="F56">
        <v>256977</v>
      </c>
      <c r="G56" s="18">
        <f t="shared" si="11"/>
        <v>0.23755515085007609</v>
      </c>
    </row>
    <row r="57" spans="1:7" x14ac:dyDescent="0.25">
      <c r="A57" t="s">
        <v>86</v>
      </c>
      <c r="B57">
        <v>50</v>
      </c>
      <c r="C57" t="s">
        <v>13</v>
      </c>
      <c r="D57">
        <v>2021</v>
      </c>
      <c r="E57">
        <v>62712.02</v>
      </c>
      <c r="F57">
        <v>279744</v>
      </c>
      <c r="G57" s="18">
        <f t="shared" si="11"/>
        <v>0.22417646133607869</v>
      </c>
    </row>
    <row r="58" spans="1:7" x14ac:dyDescent="0.25">
      <c r="A58" t="s">
        <v>86</v>
      </c>
      <c r="B58">
        <v>51</v>
      </c>
      <c r="C58" t="s">
        <v>13</v>
      </c>
      <c r="D58">
        <v>2021</v>
      </c>
      <c r="E58">
        <v>18896.79</v>
      </c>
      <c r="F58">
        <v>106881</v>
      </c>
      <c r="G58" s="18">
        <f t="shared" si="11"/>
        <v>0.17680214444101386</v>
      </c>
    </row>
    <row r="59" spans="1:7" x14ac:dyDescent="0.25">
      <c r="A59" t="s">
        <v>86</v>
      </c>
      <c r="B59">
        <v>52</v>
      </c>
      <c r="C59" t="s">
        <v>13</v>
      </c>
      <c r="D59">
        <v>2021</v>
      </c>
      <c r="E59">
        <v>17474.71</v>
      </c>
      <c r="F59">
        <v>132104</v>
      </c>
      <c r="G59" s="18">
        <f t="shared" si="11"/>
        <v>0.13227994610307031</v>
      </c>
    </row>
    <row r="60" spans="1:7" x14ac:dyDescent="0.25">
      <c r="A60" s="6" t="s">
        <v>86</v>
      </c>
      <c r="B60" s="6">
        <v>1</v>
      </c>
      <c r="C60" s="6" t="s">
        <v>12</v>
      </c>
      <c r="D60" s="6">
        <v>2022</v>
      </c>
      <c r="E60" s="6">
        <v>48680.480000000003</v>
      </c>
      <c r="F60" s="6">
        <v>152267</v>
      </c>
      <c r="G60" s="41">
        <f t="shared" si="11"/>
        <v>0.31970472919279952</v>
      </c>
    </row>
    <row r="61" spans="1:7" x14ac:dyDescent="0.25">
      <c r="A61" s="6" t="s">
        <v>86</v>
      </c>
      <c r="B61" s="6">
        <v>2</v>
      </c>
      <c r="C61" s="6" t="s">
        <v>12</v>
      </c>
      <c r="D61" s="6">
        <v>2022</v>
      </c>
      <c r="E61" s="6">
        <v>41598.269999999997</v>
      </c>
      <c r="F61" s="6">
        <v>193393</v>
      </c>
      <c r="G61" s="41">
        <f t="shared" si="11"/>
        <v>0.21509708210741857</v>
      </c>
    </row>
    <row r="62" spans="1:7" x14ac:dyDescent="0.25">
      <c r="A62" s="6" t="s">
        <v>86</v>
      </c>
      <c r="B62" s="6">
        <v>3</v>
      </c>
      <c r="C62" s="6" t="s">
        <v>12</v>
      </c>
      <c r="D62" s="6">
        <v>2022</v>
      </c>
      <c r="E62" s="6">
        <v>170230.91</v>
      </c>
      <c r="F62" s="6">
        <v>310701</v>
      </c>
      <c r="G62" s="41">
        <f t="shared" si="11"/>
        <v>0.54789302255222871</v>
      </c>
    </row>
    <row r="63" spans="1:7" x14ac:dyDescent="0.25">
      <c r="A63" s="6" t="s">
        <v>86</v>
      </c>
      <c r="B63" s="6">
        <v>4</v>
      </c>
      <c r="C63" s="6" t="s">
        <v>12</v>
      </c>
      <c r="D63" s="6">
        <v>2022</v>
      </c>
      <c r="E63" s="6">
        <v>595892.89</v>
      </c>
      <c r="F63" s="6">
        <v>387702</v>
      </c>
      <c r="G63" s="41">
        <f t="shared" si="11"/>
        <v>1.5369868868357657</v>
      </c>
    </row>
    <row r="64" spans="1:7" x14ac:dyDescent="0.25">
      <c r="A64" s="6" t="s">
        <v>86</v>
      </c>
      <c r="B64" s="6">
        <v>5</v>
      </c>
      <c r="C64" s="6" t="s">
        <v>11</v>
      </c>
      <c r="D64" s="6">
        <v>2022</v>
      </c>
      <c r="E64" s="6">
        <v>83412.759999999995</v>
      </c>
      <c r="F64" s="6">
        <v>120568</v>
      </c>
      <c r="G64" s="41">
        <f t="shared" si="11"/>
        <v>0.69183166345962444</v>
      </c>
    </row>
    <row r="65" spans="1:7" x14ac:dyDescent="0.25">
      <c r="A65" s="6" t="s">
        <v>86</v>
      </c>
      <c r="B65" s="6">
        <v>6</v>
      </c>
      <c r="C65" s="6" t="s">
        <v>11</v>
      </c>
      <c r="D65" s="6">
        <v>2022</v>
      </c>
      <c r="E65" s="6">
        <v>75575.34</v>
      </c>
      <c r="F65" s="6">
        <v>127966</v>
      </c>
      <c r="G65" s="41">
        <f t="shared" si="11"/>
        <v>0.5905892190112999</v>
      </c>
    </row>
    <row r="66" spans="1:7" x14ac:dyDescent="0.25">
      <c r="A66" s="6" t="s">
        <v>86</v>
      </c>
      <c r="B66" s="6">
        <v>7</v>
      </c>
      <c r="C66" s="6" t="s">
        <v>11</v>
      </c>
      <c r="D66" s="6">
        <v>2022</v>
      </c>
      <c r="E66" s="6">
        <v>63867.88</v>
      </c>
      <c r="F66" s="6">
        <v>172567</v>
      </c>
      <c r="G66" s="41">
        <f t="shared" ref="G66:G97" si="12">E66/F66</f>
        <v>0.37010482884908469</v>
      </c>
    </row>
    <row r="67" spans="1:7" x14ac:dyDescent="0.25">
      <c r="A67" s="6" t="s">
        <v>86</v>
      </c>
      <c r="B67" s="6">
        <v>8</v>
      </c>
      <c r="C67" s="6" t="s">
        <v>11</v>
      </c>
      <c r="D67" s="6">
        <v>2022</v>
      </c>
      <c r="E67" s="6">
        <v>77825.55</v>
      </c>
      <c r="F67" s="6">
        <v>209398</v>
      </c>
      <c r="G67" s="41">
        <f t="shared" si="12"/>
        <v>0.37166329191300779</v>
      </c>
    </row>
    <row r="68" spans="1:7" x14ac:dyDescent="0.25">
      <c r="A68" s="6" t="s">
        <v>86</v>
      </c>
      <c r="B68" s="6">
        <v>9</v>
      </c>
      <c r="C68" s="6" t="s">
        <v>11</v>
      </c>
      <c r="D68" s="6">
        <v>2022</v>
      </c>
      <c r="E68" s="6">
        <v>136528</v>
      </c>
      <c r="F68" s="6">
        <v>266582</v>
      </c>
      <c r="G68" s="41">
        <f t="shared" si="12"/>
        <v>0.51214260527717548</v>
      </c>
    </row>
    <row r="69" spans="1:7" x14ac:dyDescent="0.25">
      <c r="A69" t="s">
        <v>86</v>
      </c>
      <c r="B69">
        <v>10</v>
      </c>
      <c r="C69" t="s">
        <v>10</v>
      </c>
      <c r="D69">
        <v>2022</v>
      </c>
      <c r="E69">
        <v>62334.9</v>
      </c>
      <c r="F69">
        <v>129866</v>
      </c>
      <c r="G69" s="18">
        <f t="shared" si="12"/>
        <v>0.47999399380900315</v>
      </c>
    </row>
    <row r="70" spans="1:7" x14ac:dyDescent="0.25">
      <c r="A70" t="s">
        <v>86</v>
      </c>
      <c r="B70">
        <v>11</v>
      </c>
      <c r="C70" t="s">
        <v>10</v>
      </c>
      <c r="D70">
        <v>2022</v>
      </c>
      <c r="E70">
        <v>62299.08</v>
      </c>
      <c r="F70">
        <v>156350</v>
      </c>
      <c r="G70" s="18">
        <f t="shared" si="12"/>
        <v>0.39845909817716663</v>
      </c>
    </row>
    <row r="71" spans="1:7" x14ac:dyDescent="0.25">
      <c r="A71" t="s">
        <v>86</v>
      </c>
      <c r="B71">
        <v>12</v>
      </c>
      <c r="C71" t="s">
        <v>10</v>
      </c>
      <c r="D71">
        <v>2022</v>
      </c>
      <c r="E71">
        <v>58652.74</v>
      </c>
      <c r="F71">
        <v>162886</v>
      </c>
      <c r="G71" s="18">
        <f t="shared" si="12"/>
        <v>0.36008459904473067</v>
      </c>
    </row>
    <row r="72" spans="1:7" x14ac:dyDescent="0.25">
      <c r="A72" t="s">
        <v>86</v>
      </c>
      <c r="B72">
        <v>13</v>
      </c>
      <c r="C72" t="s">
        <v>10</v>
      </c>
      <c r="D72">
        <v>2022</v>
      </c>
      <c r="E72">
        <v>39914.22</v>
      </c>
      <c r="F72">
        <v>91966</v>
      </c>
      <c r="G72" s="18">
        <f t="shared" si="12"/>
        <v>0.43401061261770657</v>
      </c>
    </row>
    <row r="73" spans="1:7" x14ac:dyDescent="0.25">
      <c r="A73" t="s">
        <v>86</v>
      </c>
      <c r="B73">
        <v>14</v>
      </c>
      <c r="C73" t="s">
        <v>9</v>
      </c>
      <c r="D73">
        <v>2022</v>
      </c>
      <c r="E73">
        <v>26983.26</v>
      </c>
      <c r="F73">
        <v>73116</v>
      </c>
      <c r="G73" s="18">
        <f t="shared" si="12"/>
        <v>0.36904726735598226</v>
      </c>
    </row>
    <row r="74" spans="1:7" x14ac:dyDescent="0.25">
      <c r="A74" t="s">
        <v>86</v>
      </c>
      <c r="B74">
        <v>15</v>
      </c>
      <c r="C74" t="s">
        <v>9</v>
      </c>
      <c r="D74">
        <v>2022</v>
      </c>
      <c r="E74">
        <v>29627.63</v>
      </c>
      <c r="F74">
        <v>107744</v>
      </c>
      <c r="G74" s="18">
        <f t="shared" si="12"/>
        <v>0.27498171591921594</v>
      </c>
    </row>
    <row r="75" spans="1:7" x14ac:dyDescent="0.25">
      <c r="A75" t="s">
        <v>86</v>
      </c>
      <c r="B75">
        <v>16</v>
      </c>
      <c r="C75" t="s">
        <v>9</v>
      </c>
      <c r="D75">
        <v>2022</v>
      </c>
      <c r="E75">
        <v>96920.94</v>
      </c>
      <c r="F75">
        <v>529248</v>
      </c>
      <c r="G75" s="18">
        <f t="shared" si="12"/>
        <v>0.18312953473607838</v>
      </c>
    </row>
    <row r="76" spans="1:7" x14ac:dyDescent="0.25">
      <c r="A76" t="s">
        <v>86</v>
      </c>
      <c r="B76">
        <v>17</v>
      </c>
      <c r="C76" t="s">
        <v>9</v>
      </c>
      <c r="D76">
        <v>2022</v>
      </c>
      <c r="E76">
        <v>76865.679999999993</v>
      </c>
      <c r="F76">
        <v>197903</v>
      </c>
      <c r="G76" s="18">
        <f t="shared" si="12"/>
        <v>0.38840078220138147</v>
      </c>
    </row>
    <row r="77" spans="1:7" x14ac:dyDescent="0.25">
      <c r="A77" t="s">
        <v>86</v>
      </c>
      <c r="B77">
        <v>18</v>
      </c>
      <c r="C77" t="s">
        <v>8</v>
      </c>
      <c r="D77">
        <v>2022</v>
      </c>
      <c r="E77">
        <v>70318.39</v>
      </c>
      <c r="F77">
        <v>215506</v>
      </c>
      <c r="G77" s="18">
        <f t="shared" si="12"/>
        <v>0.32629434911324973</v>
      </c>
    </row>
    <row r="78" spans="1:7" x14ac:dyDescent="0.25">
      <c r="A78" t="s">
        <v>86</v>
      </c>
      <c r="B78">
        <v>19</v>
      </c>
      <c r="C78" t="s">
        <v>8</v>
      </c>
      <c r="D78">
        <v>2022</v>
      </c>
      <c r="E78">
        <v>64943.48</v>
      </c>
      <c r="F78">
        <v>185731</v>
      </c>
      <c r="G78" s="18">
        <f t="shared" si="12"/>
        <v>0.34966419176120306</v>
      </c>
    </row>
    <row r="79" spans="1:7" x14ac:dyDescent="0.25">
      <c r="A79" t="s">
        <v>86</v>
      </c>
      <c r="B79">
        <v>20</v>
      </c>
      <c r="C79" t="s">
        <v>8</v>
      </c>
      <c r="D79">
        <v>2022</v>
      </c>
      <c r="E79">
        <v>9052.89</v>
      </c>
      <c r="F79">
        <v>190483</v>
      </c>
      <c r="G79" s="18">
        <f t="shared" si="12"/>
        <v>4.7525973446449286E-2</v>
      </c>
    </row>
    <row r="80" spans="1:7" x14ac:dyDescent="0.25">
      <c r="A80" t="s">
        <v>86</v>
      </c>
      <c r="B80">
        <v>21</v>
      </c>
      <c r="C80" t="s">
        <v>8</v>
      </c>
      <c r="D80">
        <v>2022</v>
      </c>
      <c r="E80">
        <v>58097.29</v>
      </c>
      <c r="F80">
        <v>173251</v>
      </c>
      <c r="G80" s="18">
        <f t="shared" si="12"/>
        <v>0.33533595765681007</v>
      </c>
    </row>
    <row r="81" spans="1:7" x14ac:dyDescent="0.25">
      <c r="A81" t="s">
        <v>86</v>
      </c>
      <c r="B81">
        <v>22</v>
      </c>
      <c r="C81" t="s">
        <v>8</v>
      </c>
      <c r="D81">
        <v>2022</v>
      </c>
      <c r="E81">
        <v>32357.59</v>
      </c>
      <c r="F81">
        <v>75640</v>
      </c>
      <c r="G81" s="18">
        <f t="shared" si="12"/>
        <v>0.42778410893707036</v>
      </c>
    </row>
    <row r="82" spans="1:7" x14ac:dyDescent="0.25">
      <c r="A82" t="s">
        <v>86</v>
      </c>
      <c r="B82">
        <v>23</v>
      </c>
      <c r="C82" t="s">
        <v>7</v>
      </c>
      <c r="D82">
        <v>2022</v>
      </c>
      <c r="E82">
        <v>41686.31</v>
      </c>
      <c r="F82">
        <v>130267</v>
      </c>
      <c r="G82" s="18">
        <f t="shared" si="12"/>
        <v>0.32000667859089404</v>
      </c>
    </row>
    <row r="83" spans="1:7" x14ac:dyDescent="0.25">
      <c r="A83" t="s">
        <v>86</v>
      </c>
      <c r="B83">
        <v>24</v>
      </c>
      <c r="C83" t="s">
        <v>7</v>
      </c>
      <c r="D83">
        <v>2022</v>
      </c>
      <c r="F83">
        <v>129773</v>
      </c>
      <c r="G83" s="18">
        <f t="shared" si="12"/>
        <v>0</v>
      </c>
    </row>
  </sheetData>
  <autoFilter ref="A1:G83" xr:uid="{56C9C688-A2D9-4BC5-907E-07FCA5603FD1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ECC1-0DDD-4032-AB07-2418B30D4533}">
  <dimension ref="A1:Z83"/>
  <sheetViews>
    <sheetView topLeftCell="B1" workbookViewId="0">
      <selection activeCell="S26" sqref="S26"/>
    </sheetView>
  </sheetViews>
  <sheetFormatPr defaultRowHeight="15" x14ac:dyDescent="0.25"/>
  <cols>
    <col min="1" max="1" width="17" customWidth="1"/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3" width="14.28515625" bestFit="1" customWidth="1"/>
    <col min="14" max="14" width="11.5703125" bestFit="1" customWidth="1"/>
    <col min="15" max="15" width="13.42578125" customWidth="1"/>
    <col min="16" max="16" width="18.140625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31" max="31" width="11.28515625" bestFit="1" customWidth="1"/>
  </cols>
  <sheetData>
    <row r="1" spans="1:26" s="35" customFormat="1" x14ac:dyDescent="0.25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81</v>
      </c>
      <c r="Y1" s="35" t="s">
        <v>80</v>
      </c>
      <c r="Z1" s="35" t="s">
        <v>50</v>
      </c>
    </row>
    <row r="2" spans="1:26" x14ac:dyDescent="0.25">
      <c r="A2" t="s">
        <v>87</v>
      </c>
      <c r="B2">
        <v>48</v>
      </c>
      <c r="C2" t="s">
        <v>14</v>
      </c>
      <c r="D2">
        <v>2020</v>
      </c>
      <c r="F2">
        <v>3003</v>
      </c>
      <c r="G2" s="18">
        <f t="shared" ref="G2:G33" si="0">E2/F2</f>
        <v>0</v>
      </c>
      <c r="I2" s="28" t="str">
        <f>A60</f>
        <v>Social Media Branding</v>
      </c>
      <c r="J2" s="28">
        <f t="shared" ref="J2:N10" si="1">B60</f>
        <v>1</v>
      </c>
      <c r="K2" s="28" t="str">
        <f t="shared" si="1"/>
        <v>Mar</v>
      </c>
      <c r="L2" s="28">
        <f t="shared" si="1"/>
        <v>2022</v>
      </c>
      <c r="M2" s="28">
        <f t="shared" si="1"/>
        <v>39469.800000000003</v>
      </c>
      <c r="N2" s="28">
        <f t="shared" si="1"/>
        <v>13791</v>
      </c>
      <c r="O2" s="30">
        <f>M2/N2</f>
        <v>2.861996954535567</v>
      </c>
      <c r="P2" s="31">
        <f>F8</f>
        <v>587</v>
      </c>
      <c r="Q2" s="32">
        <f>P2/SUM($P$2:$P$5)</f>
        <v>1.9855229332972534E-2</v>
      </c>
      <c r="S2" s="15">
        <f>$P$15*Q2</f>
        <v>1245.578101745366</v>
      </c>
      <c r="T2" s="33">
        <f>(S2-N2)/N2</f>
        <v>-0.90968181410011117</v>
      </c>
      <c r="V2" s="37">
        <f>$R$15*Q2</f>
        <v>4681.8979403811081</v>
      </c>
      <c r="W2" s="34">
        <f>(V2-N2)/N2</f>
        <v>-0.66051062719301656</v>
      </c>
      <c r="Y2" s="37">
        <f>$R$15*Q20</f>
        <v>79135.479604108361</v>
      </c>
      <c r="Z2" s="34">
        <f>(Y2-N2)/N2</f>
        <v>4.7381973463931812</v>
      </c>
    </row>
    <row r="3" spans="1:26" x14ac:dyDescent="0.25">
      <c r="A3" t="s">
        <v>87</v>
      </c>
      <c r="B3">
        <v>49</v>
      </c>
      <c r="C3" t="s">
        <v>13</v>
      </c>
      <c r="D3">
        <v>2020</v>
      </c>
      <c r="F3">
        <v>1054</v>
      </c>
      <c r="G3" s="18">
        <f t="shared" si="0"/>
        <v>0</v>
      </c>
      <c r="I3" s="28" t="str">
        <f t="shared" ref="I3:I10" si="2">A61</f>
        <v>Social Media Branding</v>
      </c>
      <c r="J3" s="28">
        <f t="shared" si="1"/>
        <v>2</v>
      </c>
      <c r="K3" s="28" t="str">
        <f t="shared" si="1"/>
        <v>Mar</v>
      </c>
      <c r="L3" s="28">
        <f t="shared" si="1"/>
        <v>2022</v>
      </c>
      <c r="M3" s="28">
        <f t="shared" si="1"/>
        <v>6593.78</v>
      </c>
      <c r="N3" s="28">
        <f t="shared" si="1"/>
        <v>2129</v>
      </c>
      <c r="O3" s="30">
        <f t="shared" ref="O3:O10" si="3">M3/N3</f>
        <v>3.0971254109910755</v>
      </c>
      <c r="P3" s="31">
        <f t="shared" ref="P3:P10" si="4">F9</f>
        <v>8044</v>
      </c>
      <c r="Q3" s="32">
        <f>P3/SUM($P$2:$P$5)</f>
        <v>0.27208767419834934</v>
      </c>
      <c r="S3" s="15">
        <f>$P$15*Q3</f>
        <v>17068.876065485048</v>
      </c>
      <c r="T3" s="33">
        <f t="shared" ref="T3:T10" si="5">(S3-N3)/N3</f>
        <v>7.0173208386496233</v>
      </c>
      <c r="V3" s="37">
        <f>$R$15*Q3</f>
        <v>64158.751332922715</v>
      </c>
      <c r="W3" s="34">
        <f t="shared" ref="W3:W10" si="6">(V3-N3)/N3</f>
        <v>29.135627681034624</v>
      </c>
      <c r="Y3" s="37">
        <f>$R$15*Q21</f>
        <v>50316.161954692201</v>
      </c>
      <c r="Z3" s="34">
        <f t="shared" ref="Z3:Z10" si="7">(Y3-N3)/N3</f>
        <v>22.633706883368813</v>
      </c>
    </row>
    <row r="4" spans="1:26" x14ac:dyDescent="0.25">
      <c r="A4" t="s">
        <v>87</v>
      </c>
      <c r="B4">
        <v>50</v>
      </c>
      <c r="C4" t="s">
        <v>13</v>
      </c>
      <c r="D4">
        <v>2020</v>
      </c>
      <c r="F4">
        <v>6228</v>
      </c>
      <c r="G4" s="18">
        <f t="shared" si="0"/>
        <v>0</v>
      </c>
      <c r="I4" s="28" t="str">
        <f t="shared" si="2"/>
        <v>Social Media Branding</v>
      </c>
      <c r="J4" s="28">
        <f t="shared" si="1"/>
        <v>3</v>
      </c>
      <c r="K4" s="28" t="str">
        <f t="shared" si="1"/>
        <v>Mar</v>
      </c>
      <c r="L4" s="28">
        <f t="shared" si="1"/>
        <v>2022</v>
      </c>
      <c r="M4" s="28">
        <f t="shared" si="1"/>
        <v>17988.7</v>
      </c>
      <c r="N4" s="28">
        <f t="shared" si="1"/>
        <v>8538</v>
      </c>
      <c r="O4" s="30">
        <f t="shared" si="3"/>
        <v>2.1068985710939332</v>
      </c>
      <c r="P4" s="31">
        <f t="shared" si="4"/>
        <v>13317</v>
      </c>
      <c r="Q4" s="32">
        <f>P4/SUM($P$2:$P$5)</f>
        <v>0.45044648897307538</v>
      </c>
      <c r="S4" s="15">
        <f>$P$15*Q4</f>
        <v>28257.859592747936</v>
      </c>
      <c r="T4" s="33">
        <f t="shared" si="5"/>
        <v>2.3096579518327403</v>
      </c>
      <c r="V4" s="37">
        <f>$R$15*Q4</f>
        <v>106216.07303586919</v>
      </c>
      <c r="W4" s="34">
        <f t="shared" si="6"/>
        <v>11.44039271912265</v>
      </c>
      <c r="Y4" s="37">
        <f>$R$15*Q22</f>
        <v>41199.987826332785</v>
      </c>
      <c r="Z4" s="34">
        <f t="shared" si="7"/>
        <v>3.8254846364877939</v>
      </c>
    </row>
    <row r="5" spans="1:26" x14ac:dyDescent="0.25">
      <c r="A5" t="s">
        <v>87</v>
      </c>
      <c r="B5">
        <v>51</v>
      </c>
      <c r="C5" t="s">
        <v>13</v>
      </c>
      <c r="D5">
        <v>2020</v>
      </c>
      <c r="F5">
        <v>7675</v>
      </c>
      <c r="G5" s="18">
        <f t="shared" si="0"/>
        <v>0</v>
      </c>
      <c r="I5" s="28" t="str">
        <f>A63</f>
        <v>Social Media Branding</v>
      </c>
      <c r="J5" s="28">
        <f t="shared" si="1"/>
        <v>4</v>
      </c>
      <c r="K5" s="28" t="str">
        <f t="shared" si="1"/>
        <v>Mar</v>
      </c>
      <c r="L5" s="28">
        <f t="shared" si="1"/>
        <v>2022</v>
      </c>
      <c r="M5" s="28">
        <f t="shared" si="1"/>
        <v>272066.78999999998</v>
      </c>
      <c r="N5" s="28">
        <f t="shared" si="1"/>
        <v>20671</v>
      </c>
      <c r="O5" s="30">
        <f t="shared" si="3"/>
        <v>13.161762372405786</v>
      </c>
      <c r="P5" s="31">
        <f t="shared" si="4"/>
        <v>7616</v>
      </c>
      <c r="Q5" s="32">
        <f>P5/SUM($P$2:$P$5)</f>
        <v>0.25761060749560277</v>
      </c>
      <c r="S5" s="15">
        <f>$P$15*Q5</f>
        <v>16160.686240021649</v>
      </c>
      <c r="T5" s="33">
        <f t="shared" si="5"/>
        <v>-0.21819523777167776</v>
      </c>
      <c r="V5" s="37">
        <f>$R$15*Q5</f>
        <v>60745.033584229168</v>
      </c>
      <c r="W5" s="34">
        <f t="shared" si="6"/>
        <v>1.9386596480203748</v>
      </c>
      <c r="Y5" s="37">
        <f>$R$15*Q23</f>
        <v>65150.126508268833</v>
      </c>
      <c r="Z5" s="34">
        <f t="shared" si="7"/>
        <v>2.1517646223341313</v>
      </c>
    </row>
    <row r="6" spans="1:26" x14ac:dyDescent="0.25">
      <c r="A6" t="s">
        <v>87</v>
      </c>
      <c r="B6">
        <v>52</v>
      </c>
      <c r="C6" t="s">
        <v>13</v>
      </c>
      <c r="D6">
        <v>2020</v>
      </c>
      <c r="E6">
        <v>2.61</v>
      </c>
      <c r="F6">
        <v>381</v>
      </c>
      <c r="G6" s="18">
        <f t="shared" si="0"/>
        <v>6.850393700787401E-3</v>
      </c>
      <c r="I6" s="28" t="str">
        <f t="shared" si="2"/>
        <v>Social Media Branding</v>
      </c>
      <c r="J6" s="28">
        <f t="shared" si="1"/>
        <v>5</v>
      </c>
      <c r="K6" s="28" t="str">
        <f t="shared" si="1"/>
        <v>Apr</v>
      </c>
      <c r="L6" s="28">
        <f t="shared" si="1"/>
        <v>2022</v>
      </c>
      <c r="M6" s="28">
        <f t="shared" si="1"/>
        <v>87680.9</v>
      </c>
      <c r="N6" s="28">
        <f t="shared" si="1"/>
        <v>25520</v>
      </c>
      <c r="O6" s="30">
        <f t="shared" si="3"/>
        <v>3.4357719435736676</v>
      </c>
      <c r="P6" s="31">
        <f t="shared" si="4"/>
        <v>8625</v>
      </c>
      <c r="Q6" s="32">
        <f>P6/SUM($P$6:$P$10)</f>
        <v>0.3120703379405167</v>
      </c>
      <c r="S6" s="15">
        <f>$P$16*Q6</f>
        <v>80379.644873000943</v>
      </c>
      <c r="T6" s="33">
        <f t="shared" si="5"/>
        <v>2.1496726047414163</v>
      </c>
      <c r="V6" s="37">
        <f>$R$16*Q6</f>
        <v>302131.06761919335</v>
      </c>
      <c r="W6" s="34">
        <f t="shared" si="6"/>
        <v>10.838991677868078</v>
      </c>
      <c r="Y6" s="37">
        <f>Q24*$R$16</f>
        <v>206903.90738263048</v>
      </c>
      <c r="Z6" s="34">
        <f t="shared" si="7"/>
        <v>7.1075198817645173</v>
      </c>
    </row>
    <row r="7" spans="1:26" x14ac:dyDescent="0.25">
      <c r="A7" t="s">
        <v>87</v>
      </c>
      <c r="B7">
        <v>53</v>
      </c>
      <c r="C7" t="s">
        <v>13</v>
      </c>
      <c r="D7">
        <v>2020</v>
      </c>
      <c r="E7">
        <v>6.73</v>
      </c>
      <c r="F7">
        <v>665</v>
      </c>
      <c r="G7" s="18">
        <f t="shared" si="0"/>
        <v>1.01203007518797E-2</v>
      </c>
      <c r="I7" s="28" t="str">
        <f t="shared" si="2"/>
        <v>Social Media Branding</v>
      </c>
      <c r="J7" s="28">
        <f t="shared" si="1"/>
        <v>6</v>
      </c>
      <c r="K7" s="28" t="str">
        <f t="shared" si="1"/>
        <v>Apr</v>
      </c>
      <c r="L7" s="28">
        <f t="shared" si="1"/>
        <v>2022</v>
      </c>
      <c r="M7" s="28">
        <f t="shared" si="1"/>
        <v>25727.35</v>
      </c>
      <c r="N7" s="28">
        <f t="shared" si="1"/>
        <v>10374</v>
      </c>
      <c r="O7" s="30">
        <f t="shared" si="3"/>
        <v>2.4799836128783497</v>
      </c>
      <c r="P7" s="31">
        <f t="shared" si="4"/>
        <v>7325</v>
      </c>
      <c r="Q7" s="32">
        <f>P7/SUM($P$6:$P$10)</f>
        <v>0.26503364932339535</v>
      </c>
      <c r="S7" s="15">
        <f>$P$16*Q7</f>
        <v>68264.452022577621</v>
      </c>
      <c r="T7" s="33">
        <f t="shared" si="5"/>
        <v>5.5803404687273588</v>
      </c>
      <c r="V7" s="37">
        <f>$R$16*Q7</f>
        <v>256592.47192006858</v>
      </c>
      <c r="W7" s="34">
        <f t="shared" si="6"/>
        <v>23.734188540588836</v>
      </c>
      <c r="Y7" s="37">
        <f>Q25*$R$16</f>
        <v>158981.31118738884</v>
      </c>
      <c r="Z7" s="34">
        <f t="shared" si="7"/>
        <v>14.324976979698173</v>
      </c>
    </row>
    <row r="8" spans="1:26" x14ac:dyDescent="0.25">
      <c r="A8" t="s">
        <v>87</v>
      </c>
      <c r="B8">
        <v>1</v>
      </c>
      <c r="C8" t="s">
        <v>12</v>
      </c>
      <c r="D8">
        <v>2021</v>
      </c>
      <c r="E8">
        <v>375.63</v>
      </c>
      <c r="F8">
        <v>587</v>
      </c>
      <c r="G8" s="18">
        <f t="shared" si="0"/>
        <v>0.63991482112436116</v>
      </c>
      <c r="I8" s="28" t="str">
        <f t="shared" si="2"/>
        <v>Social Media Branding</v>
      </c>
      <c r="J8" s="28">
        <f t="shared" si="1"/>
        <v>7</v>
      </c>
      <c r="K8" s="28" t="str">
        <f t="shared" si="1"/>
        <v>Apr</v>
      </c>
      <c r="L8" s="28">
        <f t="shared" si="1"/>
        <v>2022</v>
      </c>
      <c r="M8" s="28">
        <f t="shared" si="1"/>
        <v>2916.19</v>
      </c>
      <c r="N8" s="28">
        <f t="shared" si="1"/>
        <v>2942</v>
      </c>
      <c r="O8" s="30">
        <f t="shared" si="3"/>
        <v>0.99122705642420128</v>
      </c>
      <c r="P8" s="31">
        <f t="shared" si="4"/>
        <v>5846</v>
      </c>
      <c r="Q8" s="32">
        <f>P8/SUM($P$6:$P$10)</f>
        <v>0.21152037050437802</v>
      </c>
      <c r="S8" s="15">
        <f>$P$16*Q8</f>
        <v>54481.090310442145</v>
      </c>
      <c r="T8" s="33">
        <f t="shared" si="5"/>
        <v>17.518385557594204</v>
      </c>
      <c r="V8" s="37">
        <f>$R$16*Q8</f>
        <v>204783.56189006424</v>
      </c>
      <c r="W8" s="34">
        <f t="shared" si="6"/>
        <v>68.606921104712526</v>
      </c>
      <c r="Y8" s="37">
        <f>Q26*$R$16</f>
        <v>213749.99255337927</v>
      </c>
      <c r="Z8" s="34">
        <f t="shared" si="7"/>
        <v>71.654654164982759</v>
      </c>
    </row>
    <row r="9" spans="1:26" x14ac:dyDescent="0.25">
      <c r="A9" t="s">
        <v>87</v>
      </c>
      <c r="B9">
        <v>2</v>
      </c>
      <c r="C9" t="s">
        <v>12</v>
      </c>
      <c r="D9">
        <v>2021</v>
      </c>
      <c r="E9">
        <v>8483.65</v>
      </c>
      <c r="F9">
        <v>8044</v>
      </c>
      <c r="G9" s="18">
        <f t="shared" si="0"/>
        <v>1.0546556439582297</v>
      </c>
      <c r="I9" s="28" t="str">
        <f t="shared" si="2"/>
        <v>Social Media Branding</v>
      </c>
      <c r="J9" s="28">
        <f t="shared" si="1"/>
        <v>8</v>
      </c>
      <c r="K9" s="28" t="str">
        <f t="shared" si="1"/>
        <v>Apr</v>
      </c>
      <c r="L9" s="28">
        <f t="shared" si="1"/>
        <v>2022</v>
      </c>
      <c r="M9" s="28">
        <f t="shared" si="1"/>
        <v>499.9</v>
      </c>
      <c r="N9" s="28">
        <f t="shared" si="1"/>
        <v>1641</v>
      </c>
      <c r="O9" s="30">
        <f t="shared" si="3"/>
        <v>0.30463132236441193</v>
      </c>
      <c r="P9" s="31">
        <f t="shared" si="4"/>
        <v>2470</v>
      </c>
      <c r="Q9" s="32">
        <f>P9/SUM($P$6:$P$10)</f>
        <v>8.9369708372530568E-2</v>
      </c>
      <c r="S9" s="15">
        <f>$P$16*Q9</f>
        <v>23018.866415804325</v>
      </c>
      <c r="T9" s="33">
        <f t="shared" si="5"/>
        <v>13.027340899332312</v>
      </c>
      <c r="V9" s="37">
        <f>$R$16*Q9</f>
        <v>86523.331828337105</v>
      </c>
      <c r="W9" s="34">
        <f t="shared" si="6"/>
        <v>51.725979176317551</v>
      </c>
      <c r="Y9" s="37">
        <f>Q27*$R$16</f>
        <v>203100.52673221446</v>
      </c>
      <c r="Z9" s="34">
        <f t="shared" si="7"/>
        <v>122.76631732615141</v>
      </c>
    </row>
    <row r="10" spans="1:26" x14ac:dyDescent="0.25">
      <c r="A10" t="s">
        <v>87</v>
      </c>
      <c r="B10">
        <v>3</v>
      </c>
      <c r="C10" t="s">
        <v>12</v>
      </c>
      <c r="D10">
        <v>2021</v>
      </c>
      <c r="E10">
        <v>15296.37</v>
      </c>
      <c r="F10">
        <v>13317</v>
      </c>
      <c r="G10" s="18">
        <f t="shared" si="0"/>
        <v>1.1486348276638882</v>
      </c>
      <c r="I10" s="28" t="str">
        <f t="shared" si="2"/>
        <v>Social Media Branding</v>
      </c>
      <c r="J10" s="28">
        <f t="shared" si="1"/>
        <v>9</v>
      </c>
      <c r="K10" s="28" t="str">
        <f t="shared" si="1"/>
        <v>Apr</v>
      </c>
      <c r="L10" s="28">
        <f t="shared" si="1"/>
        <v>2022</v>
      </c>
      <c r="M10" s="28">
        <f t="shared" si="1"/>
        <v>1960.5</v>
      </c>
      <c r="N10" s="28">
        <f t="shared" si="1"/>
        <v>1146</v>
      </c>
      <c r="O10" s="30">
        <f t="shared" si="3"/>
        <v>1.7107329842931938</v>
      </c>
      <c r="P10" s="31">
        <f t="shared" si="4"/>
        <v>3372</v>
      </c>
      <c r="Q10" s="32">
        <f>P10/SUM($P$6:$P$10)</f>
        <v>0.12200593385917939</v>
      </c>
      <c r="S10" s="15">
        <f>$P$16*Q10</f>
        <v>31424.946378174976</v>
      </c>
      <c r="T10" s="33">
        <f t="shared" si="5"/>
        <v>26.421419178163156</v>
      </c>
      <c r="V10" s="37">
        <f>$R$16*Q10</f>
        <v>118120.11130572985</v>
      </c>
      <c r="W10" s="34">
        <f t="shared" si="6"/>
        <v>102.07165035404</v>
      </c>
      <c r="Y10" s="37">
        <f>Q28*$R$16</f>
        <v>185414.80670778005</v>
      </c>
      <c r="Z10" s="34">
        <f t="shared" si="7"/>
        <v>160.79302505041889</v>
      </c>
    </row>
    <row r="11" spans="1:26" x14ac:dyDescent="0.25">
      <c r="A11" t="s">
        <v>87</v>
      </c>
      <c r="B11">
        <v>4</v>
      </c>
      <c r="C11" t="s">
        <v>12</v>
      </c>
      <c r="D11">
        <v>2021</v>
      </c>
      <c r="E11">
        <v>17360.810000000001</v>
      </c>
      <c r="F11">
        <v>7616</v>
      </c>
      <c r="G11" s="18">
        <f t="shared" si="0"/>
        <v>2.2795181197478995</v>
      </c>
    </row>
    <row r="12" spans="1:26" x14ac:dyDescent="0.25">
      <c r="A12" t="s">
        <v>87</v>
      </c>
      <c r="B12">
        <v>5</v>
      </c>
      <c r="C12" t="s">
        <v>11</v>
      </c>
      <c r="D12">
        <v>2021</v>
      </c>
      <c r="E12">
        <v>19526.78</v>
      </c>
      <c r="F12">
        <v>8625</v>
      </c>
      <c r="G12" s="18">
        <f t="shared" si="0"/>
        <v>2.2639744927536229</v>
      </c>
    </row>
    <row r="13" spans="1:26" x14ac:dyDescent="0.25">
      <c r="A13" t="s">
        <v>87</v>
      </c>
      <c r="B13">
        <v>6</v>
      </c>
      <c r="C13" t="s">
        <v>11</v>
      </c>
      <c r="D13">
        <v>2021</v>
      </c>
      <c r="E13">
        <v>18824.47</v>
      </c>
      <c r="F13">
        <v>7325</v>
      </c>
      <c r="G13" s="18">
        <f t="shared" si="0"/>
        <v>2.5698935153583617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26" x14ac:dyDescent="0.25">
      <c r="A14" t="s">
        <v>87</v>
      </c>
      <c r="B14">
        <v>7</v>
      </c>
      <c r="C14" t="s">
        <v>11</v>
      </c>
      <c r="D14">
        <v>2021</v>
      </c>
      <c r="E14">
        <v>19491.91</v>
      </c>
      <c r="F14">
        <v>5846</v>
      </c>
      <c r="G14" s="18">
        <f t="shared" si="0"/>
        <v>3.3342302429011288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26" x14ac:dyDescent="0.25">
      <c r="A15" t="s">
        <v>87</v>
      </c>
      <c r="B15">
        <v>8</v>
      </c>
      <c r="C15" t="s">
        <v>11</v>
      </c>
      <c r="D15">
        <v>2021</v>
      </c>
      <c r="E15">
        <v>2777.88</v>
      </c>
      <c r="F15">
        <v>2470</v>
      </c>
      <c r="G15" s="18">
        <f t="shared" si="0"/>
        <v>1.1246477732793523</v>
      </c>
      <c r="I15" s="20" t="s">
        <v>57</v>
      </c>
      <c r="J15" s="21">
        <v>44562</v>
      </c>
      <c r="K15" s="20" t="s">
        <v>65</v>
      </c>
      <c r="L15" s="20">
        <v>336119.1</v>
      </c>
      <c r="M15" s="22">
        <v>45129</v>
      </c>
      <c r="N15" s="23">
        <f>L15/M15</f>
        <v>7.4479625074785609</v>
      </c>
      <c r="O15" s="20">
        <v>156833.29999999999</v>
      </c>
      <c r="P15" s="22">
        <v>62733</v>
      </c>
      <c r="Q15" s="20">
        <f>O15/P15</f>
        <v>2.5000127524588334</v>
      </c>
      <c r="R15" s="22">
        <f>O15/$O$30</f>
        <v>235801.75589340218</v>
      </c>
    </row>
    <row r="16" spans="1:26" ht="15.75" thickBot="1" x14ac:dyDescent="0.3">
      <c r="A16" t="s">
        <v>87</v>
      </c>
      <c r="B16">
        <v>9</v>
      </c>
      <c r="C16" t="s">
        <v>11</v>
      </c>
      <c r="D16">
        <v>2021</v>
      </c>
      <c r="E16">
        <v>3746.57</v>
      </c>
      <c r="F16">
        <v>3372</v>
      </c>
      <c r="G16" s="18">
        <f t="shared" si="0"/>
        <v>1.1110824436536182</v>
      </c>
      <c r="I16" s="24" t="s">
        <v>58</v>
      </c>
      <c r="J16" s="25">
        <v>44593</v>
      </c>
      <c r="K16" s="24" t="s">
        <v>65</v>
      </c>
      <c r="L16" s="24">
        <v>118784.8</v>
      </c>
      <c r="M16" s="26">
        <v>41623</v>
      </c>
      <c r="N16" s="27">
        <f>L16/M16</f>
        <v>2.8538260096581216</v>
      </c>
      <c r="O16" s="24">
        <v>643923.30000000005</v>
      </c>
      <c r="P16" s="26">
        <v>257569</v>
      </c>
      <c r="Q16" s="24">
        <f>O16/P16</f>
        <v>2.500003105963839</v>
      </c>
      <c r="R16" s="26">
        <f>O16/$O$30</f>
        <v>968150.54456339311</v>
      </c>
    </row>
    <row r="17" spans="1:25" ht="15.75" thickTop="1" x14ac:dyDescent="0.25">
      <c r="A17" t="s">
        <v>87</v>
      </c>
      <c r="B17">
        <v>10</v>
      </c>
      <c r="C17" t="s">
        <v>10</v>
      </c>
      <c r="D17">
        <v>2021</v>
      </c>
      <c r="E17">
        <v>10108.51</v>
      </c>
      <c r="F17">
        <v>10235</v>
      </c>
      <c r="G17" s="18">
        <f t="shared" si="0"/>
        <v>0.98764142647777242</v>
      </c>
    </row>
    <row r="18" spans="1:25" x14ac:dyDescent="0.25">
      <c r="A18" t="s">
        <v>87</v>
      </c>
      <c r="B18">
        <v>11</v>
      </c>
      <c r="C18" t="s">
        <v>10</v>
      </c>
      <c r="D18">
        <v>2021</v>
      </c>
      <c r="E18">
        <v>16048.6</v>
      </c>
      <c r="F18">
        <v>11936</v>
      </c>
      <c r="G18" s="18">
        <f t="shared" si="0"/>
        <v>1.3445542895442359</v>
      </c>
    </row>
    <row r="19" spans="1:25" x14ac:dyDescent="0.25">
      <c r="A19" t="s">
        <v>87</v>
      </c>
      <c r="B19">
        <v>12</v>
      </c>
      <c r="C19" t="s">
        <v>10</v>
      </c>
      <c r="D19">
        <v>2021</v>
      </c>
      <c r="E19">
        <v>30901.13</v>
      </c>
      <c r="F19">
        <v>18037</v>
      </c>
      <c r="G19" s="18">
        <f t="shared" si="0"/>
        <v>1.7132078505294672</v>
      </c>
      <c r="P19" t="s">
        <v>83</v>
      </c>
      <c r="Q19" t="s">
        <v>82</v>
      </c>
    </row>
    <row r="20" spans="1:25" x14ac:dyDescent="0.25">
      <c r="A20" t="s">
        <v>87</v>
      </c>
      <c r="B20">
        <v>13</v>
      </c>
      <c r="C20" t="s">
        <v>10</v>
      </c>
      <c r="D20">
        <v>2021</v>
      </c>
      <c r="E20">
        <v>60007.94</v>
      </c>
      <c r="F20">
        <v>14255</v>
      </c>
      <c r="G20" s="18">
        <f t="shared" si="0"/>
        <v>4.2096064538758329</v>
      </c>
      <c r="I20" s="38" t="str">
        <f>A47</f>
        <v>Social Media Branding</v>
      </c>
      <c r="J20" s="38">
        <f t="shared" ref="J20:N28" si="8">B47</f>
        <v>40</v>
      </c>
      <c r="K20" s="38" t="str">
        <f t="shared" si="8"/>
        <v>Dec</v>
      </c>
      <c r="L20" s="38">
        <f t="shared" si="8"/>
        <v>2021</v>
      </c>
      <c r="M20" s="38">
        <f t="shared" si="8"/>
        <v>19199.57</v>
      </c>
      <c r="N20" s="38">
        <f t="shared" si="8"/>
        <v>40192</v>
      </c>
      <c r="O20" s="39">
        <f t="shared" ref="O20:O28" si="9">M20/N20</f>
        <v>0.47769630772292992</v>
      </c>
      <c r="P20" s="40">
        <f>M20/SUM($M$20:$M$23)</f>
        <v>0.12524675631360532</v>
      </c>
      <c r="Q20" s="40">
        <f>N20/SUM($N$20:$N$23)</f>
        <v>0.33560174013243044</v>
      </c>
    </row>
    <row r="21" spans="1:25" x14ac:dyDescent="0.25">
      <c r="A21" t="s">
        <v>87</v>
      </c>
      <c r="B21">
        <v>14</v>
      </c>
      <c r="C21" t="s">
        <v>9</v>
      </c>
      <c r="D21">
        <v>2021</v>
      </c>
      <c r="E21">
        <v>84116.71</v>
      </c>
      <c r="F21">
        <v>41102</v>
      </c>
      <c r="G21" s="18">
        <f t="shared" si="0"/>
        <v>2.0465356916938351</v>
      </c>
      <c r="I21" s="38" t="str">
        <f t="shared" ref="I21:I28" si="10">A48</f>
        <v>Social Media Branding</v>
      </c>
      <c r="J21" s="38">
        <f t="shared" si="8"/>
        <v>41</v>
      </c>
      <c r="K21" s="38" t="str">
        <f t="shared" si="8"/>
        <v>Dec</v>
      </c>
      <c r="L21" s="38">
        <f t="shared" si="8"/>
        <v>2021</v>
      </c>
      <c r="M21" s="38">
        <f t="shared" si="8"/>
        <v>38573.050000000003</v>
      </c>
      <c r="N21" s="38">
        <f t="shared" si="8"/>
        <v>25555</v>
      </c>
      <c r="O21" s="39">
        <f t="shared" si="9"/>
        <v>1.5094130307180591</v>
      </c>
      <c r="P21" s="40">
        <f>M21/SUM($M$20:$M$23)</f>
        <v>0.25162799966991523</v>
      </c>
      <c r="Q21" s="40">
        <f>N21/SUM($N$20:$N$23)</f>
        <v>0.21338332178255023</v>
      </c>
    </row>
    <row r="22" spans="1:25" x14ac:dyDescent="0.25">
      <c r="A22" t="s">
        <v>87</v>
      </c>
      <c r="B22">
        <v>15</v>
      </c>
      <c r="C22" t="s">
        <v>9</v>
      </c>
      <c r="D22">
        <v>2021</v>
      </c>
      <c r="E22">
        <v>64362.79</v>
      </c>
      <c r="F22">
        <v>38196</v>
      </c>
      <c r="G22" s="18">
        <f t="shared" si="0"/>
        <v>1.6850662373023353</v>
      </c>
      <c r="I22" s="38" t="str">
        <f t="shared" si="10"/>
        <v>Social Media Branding</v>
      </c>
      <c r="J22" s="38">
        <f t="shared" si="8"/>
        <v>42</v>
      </c>
      <c r="K22" s="38" t="str">
        <f t="shared" si="8"/>
        <v>Dec</v>
      </c>
      <c r="L22" s="38">
        <f t="shared" si="8"/>
        <v>2021</v>
      </c>
      <c r="M22" s="38">
        <f t="shared" si="8"/>
        <v>63299.01</v>
      </c>
      <c r="N22" s="38">
        <f t="shared" si="8"/>
        <v>20925</v>
      </c>
      <c r="O22" s="39">
        <f t="shared" si="9"/>
        <v>3.02504229390681</v>
      </c>
      <c r="P22" s="40">
        <f>M22/SUM($M$20:$M$23)</f>
        <v>0.41292568950046626</v>
      </c>
      <c r="Q22" s="40">
        <f>N22/SUM($N$20:$N$23)</f>
        <v>0.17472298995499369</v>
      </c>
      <c r="Y22" s="19"/>
    </row>
    <row r="23" spans="1:25" x14ac:dyDescent="0.25">
      <c r="A23" t="s">
        <v>87</v>
      </c>
      <c r="B23">
        <v>16</v>
      </c>
      <c r="C23" t="s">
        <v>9</v>
      </c>
      <c r="D23">
        <v>2021</v>
      </c>
      <c r="E23">
        <v>17245.810000000001</v>
      </c>
      <c r="F23">
        <v>34295</v>
      </c>
      <c r="G23" s="18">
        <f t="shared" si="0"/>
        <v>0.50286659862953786</v>
      </c>
      <c r="I23" s="38" t="str">
        <f t="shared" si="10"/>
        <v>Social Media Branding</v>
      </c>
      <c r="J23" s="38">
        <f t="shared" si="8"/>
        <v>43</v>
      </c>
      <c r="K23" s="38" t="str">
        <f t="shared" si="8"/>
        <v>Dec</v>
      </c>
      <c r="L23" s="38">
        <f t="shared" si="8"/>
        <v>2021</v>
      </c>
      <c r="M23" s="38">
        <f t="shared" si="8"/>
        <v>32222.32</v>
      </c>
      <c r="N23" s="38">
        <f t="shared" si="8"/>
        <v>33089</v>
      </c>
      <c r="O23" s="39">
        <f t="shared" si="9"/>
        <v>0.97380760977968506</v>
      </c>
      <c r="P23" s="40">
        <f>M23/SUM($M$20:$M$23)</f>
        <v>0.21019955451601316</v>
      </c>
      <c r="Q23" s="40">
        <f>N23/SUM($N$20:$N$23)</f>
        <v>0.27629194813002561</v>
      </c>
      <c r="Y23" s="19"/>
    </row>
    <row r="24" spans="1:25" x14ac:dyDescent="0.25">
      <c r="A24" t="s">
        <v>87</v>
      </c>
      <c r="B24">
        <v>17</v>
      </c>
      <c r="C24" t="s">
        <v>9</v>
      </c>
      <c r="D24">
        <v>2021</v>
      </c>
      <c r="E24">
        <v>19120.52</v>
      </c>
      <c r="F24">
        <v>53983</v>
      </c>
      <c r="G24" s="18">
        <f t="shared" si="0"/>
        <v>0.3541952096030232</v>
      </c>
      <c r="I24" s="38" t="str">
        <f t="shared" si="10"/>
        <v>Social Media Branding</v>
      </c>
      <c r="J24" s="38">
        <f t="shared" si="8"/>
        <v>44</v>
      </c>
      <c r="K24" s="38" t="str">
        <f t="shared" si="8"/>
        <v>Jan</v>
      </c>
      <c r="L24" s="38">
        <f t="shared" si="8"/>
        <v>2021</v>
      </c>
      <c r="M24" s="38">
        <f t="shared" si="8"/>
        <v>0</v>
      </c>
      <c r="N24" s="38">
        <f t="shared" si="8"/>
        <v>1088</v>
      </c>
      <c r="O24" s="39">
        <f t="shared" si="9"/>
        <v>0</v>
      </c>
      <c r="P24" s="40" t="e">
        <f>M24/SUM($M$24:$M$28)</f>
        <v>#DIV/0!</v>
      </c>
      <c r="Q24" s="40">
        <f>N24/SUM($N$24:$N$28)</f>
        <v>0.21371046945590258</v>
      </c>
      <c r="Y24" s="19"/>
    </row>
    <row r="25" spans="1:25" x14ac:dyDescent="0.25">
      <c r="A25" t="s">
        <v>87</v>
      </c>
      <c r="B25">
        <v>18</v>
      </c>
      <c r="C25" t="s">
        <v>8</v>
      </c>
      <c r="D25">
        <v>2021</v>
      </c>
      <c r="E25">
        <v>3762.12</v>
      </c>
      <c r="F25">
        <v>7133</v>
      </c>
      <c r="G25" s="18">
        <f t="shared" si="0"/>
        <v>0.52742464601149586</v>
      </c>
      <c r="I25" s="38" t="str">
        <f t="shared" si="10"/>
        <v>Social Media Branding</v>
      </c>
      <c r="J25" s="38">
        <f t="shared" si="8"/>
        <v>45</v>
      </c>
      <c r="K25" s="38" t="str">
        <f t="shared" si="8"/>
        <v>Jan</v>
      </c>
      <c r="L25" s="38">
        <f t="shared" si="8"/>
        <v>2021</v>
      </c>
      <c r="M25" s="38">
        <f t="shared" si="8"/>
        <v>0</v>
      </c>
      <c r="N25" s="38">
        <f t="shared" si="8"/>
        <v>836</v>
      </c>
      <c r="O25" s="39">
        <f t="shared" si="9"/>
        <v>0</v>
      </c>
      <c r="P25" s="40" t="e">
        <f>M25/SUM($M$24:$M$28)</f>
        <v>#DIV/0!</v>
      </c>
      <c r="Q25" s="40">
        <f>N25/SUM($N$24:$N$28)</f>
        <v>0.16421135336868983</v>
      </c>
    </row>
    <row r="26" spans="1:25" x14ac:dyDescent="0.25">
      <c r="A26" t="s">
        <v>87</v>
      </c>
      <c r="B26">
        <v>19</v>
      </c>
      <c r="C26" t="s">
        <v>8</v>
      </c>
      <c r="D26">
        <v>2021</v>
      </c>
      <c r="E26">
        <v>5107.91</v>
      </c>
      <c r="F26">
        <v>10700</v>
      </c>
      <c r="G26" s="18">
        <f t="shared" si="0"/>
        <v>0.4773747663551402</v>
      </c>
      <c r="I26" s="38" t="str">
        <f t="shared" si="10"/>
        <v>Social Media Branding</v>
      </c>
      <c r="J26" s="38">
        <f t="shared" si="8"/>
        <v>46</v>
      </c>
      <c r="K26" s="38" t="str">
        <f t="shared" si="8"/>
        <v>Jan</v>
      </c>
      <c r="L26" s="38">
        <f t="shared" si="8"/>
        <v>2021</v>
      </c>
      <c r="M26" s="38">
        <f t="shared" si="8"/>
        <v>0</v>
      </c>
      <c r="N26" s="38">
        <f t="shared" si="8"/>
        <v>1124</v>
      </c>
      <c r="O26" s="39">
        <f t="shared" si="9"/>
        <v>0</v>
      </c>
      <c r="P26" s="40" t="e">
        <f>M26/SUM($M$24:$M$28)</f>
        <v>#DIV/0!</v>
      </c>
      <c r="Q26" s="40">
        <f>N26/SUM($N$24:$N$28)</f>
        <v>0.22078177175407582</v>
      </c>
    </row>
    <row r="27" spans="1:25" x14ac:dyDescent="0.25">
      <c r="A27" t="s">
        <v>87</v>
      </c>
      <c r="B27">
        <v>20</v>
      </c>
      <c r="C27" t="s">
        <v>8</v>
      </c>
      <c r="D27">
        <v>2021</v>
      </c>
      <c r="E27">
        <v>6110.89</v>
      </c>
      <c r="F27">
        <v>10295</v>
      </c>
      <c r="G27" s="18">
        <f t="shared" si="0"/>
        <v>0.59357843613404571</v>
      </c>
      <c r="I27" s="38" t="str">
        <f t="shared" si="10"/>
        <v>Social Media Branding</v>
      </c>
      <c r="J27" s="38">
        <f t="shared" si="8"/>
        <v>47</v>
      </c>
      <c r="K27" s="38" t="str">
        <f t="shared" si="8"/>
        <v>Jan</v>
      </c>
      <c r="L27" s="38">
        <f t="shared" si="8"/>
        <v>2021</v>
      </c>
      <c r="M27" s="38">
        <f t="shared" si="8"/>
        <v>0</v>
      </c>
      <c r="N27" s="38">
        <f t="shared" si="8"/>
        <v>1068</v>
      </c>
      <c r="O27" s="39">
        <f t="shared" si="9"/>
        <v>0</v>
      </c>
      <c r="P27" s="40" t="e">
        <f>M27/SUM($M$24:$M$28)</f>
        <v>#DIV/0!</v>
      </c>
      <c r="Q27" s="40">
        <f>N27/SUM($N$24:$N$28)</f>
        <v>0.20978196817913966</v>
      </c>
    </row>
    <row r="28" spans="1:25" x14ac:dyDescent="0.25">
      <c r="A28" t="s">
        <v>87</v>
      </c>
      <c r="B28">
        <v>21</v>
      </c>
      <c r="C28" t="s">
        <v>8</v>
      </c>
      <c r="D28">
        <v>2021</v>
      </c>
      <c r="E28">
        <v>7489.14</v>
      </c>
      <c r="F28">
        <v>6988</v>
      </c>
      <c r="G28" s="18">
        <f t="shared" si="0"/>
        <v>1.0717143674871208</v>
      </c>
      <c r="I28" s="38" t="str">
        <f t="shared" si="10"/>
        <v>Social Media Branding</v>
      </c>
      <c r="J28" s="38">
        <f t="shared" si="8"/>
        <v>48</v>
      </c>
      <c r="K28" s="38" t="str">
        <f t="shared" si="8"/>
        <v>Jan</v>
      </c>
      <c r="L28" s="38">
        <f t="shared" si="8"/>
        <v>2021</v>
      </c>
      <c r="M28" s="38">
        <f t="shared" si="8"/>
        <v>0</v>
      </c>
      <c r="N28" s="38">
        <f t="shared" si="8"/>
        <v>975</v>
      </c>
      <c r="O28" s="39">
        <f t="shared" si="9"/>
        <v>0</v>
      </c>
      <c r="P28" s="40" t="e">
        <f>M28/SUM($M$24:$M$28)</f>
        <v>#DIV/0!</v>
      </c>
      <c r="Q28" s="40">
        <f>N28/SUM($N$24:$N$28)</f>
        <v>0.19151443724219211</v>
      </c>
    </row>
    <row r="29" spans="1:25" x14ac:dyDescent="0.25">
      <c r="A29" t="s">
        <v>87</v>
      </c>
      <c r="B29">
        <v>22</v>
      </c>
      <c r="C29" t="s">
        <v>8</v>
      </c>
      <c r="D29">
        <v>2021</v>
      </c>
      <c r="E29">
        <v>2329.96</v>
      </c>
      <c r="F29">
        <v>2468</v>
      </c>
      <c r="G29" s="18">
        <f t="shared" si="0"/>
        <v>0.9440680713128039</v>
      </c>
      <c r="I29" s="38"/>
      <c r="J29" s="38"/>
      <c r="K29" s="38"/>
      <c r="L29" s="38"/>
      <c r="M29" s="38"/>
      <c r="N29" s="38"/>
      <c r="O29" s="39"/>
      <c r="P29" s="38"/>
      <c r="Q29" s="38"/>
    </row>
    <row r="30" spans="1:25" x14ac:dyDescent="0.25">
      <c r="A30" t="s">
        <v>87</v>
      </c>
      <c r="B30">
        <v>23</v>
      </c>
      <c r="C30" t="s">
        <v>7</v>
      </c>
      <c r="D30">
        <v>2021</v>
      </c>
      <c r="E30">
        <v>6354.59</v>
      </c>
      <c r="F30">
        <v>1449</v>
      </c>
      <c r="G30" s="18">
        <f t="shared" si="0"/>
        <v>4.3855003450655623</v>
      </c>
      <c r="I30" s="38"/>
      <c r="J30" s="38"/>
      <c r="K30" s="38"/>
      <c r="L30" s="38"/>
      <c r="M30" s="38"/>
      <c r="N30" s="38"/>
      <c r="O30" s="39">
        <f>AVERAGE(O20:O28)</f>
        <v>0.66510658245860943</v>
      </c>
      <c r="P30" s="38"/>
      <c r="Q30" s="38"/>
    </row>
    <row r="31" spans="1:25" x14ac:dyDescent="0.25">
      <c r="A31" t="s">
        <v>87</v>
      </c>
      <c r="B31">
        <v>24</v>
      </c>
      <c r="C31" t="s">
        <v>7</v>
      </c>
      <c r="D31">
        <v>2021</v>
      </c>
      <c r="E31">
        <v>89057.07</v>
      </c>
      <c r="F31">
        <v>8220</v>
      </c>
      <c r="G31" s="18">
        <f t="shared" si="0"/>
        <v>10.834193430656935</v>
      </c>
    </row>
    <row r="32" spans="1:25" x14ac:dyDescent="0.25">
      <c r="A32" t="s">
        <v>87</v>
      </c>
      <c r="B32">
        <v>25</v>
      </c>
      <c r="C32" t="s">
        <v>7</v>
      </c>
      <c r="D32">
        <v>2021</v>
      </c>
      <c r="E32">
        <v>92314.72</v>
      </c>
      <c r="F32">
        <v>19688</v>
      </c>
      <c r="G32" s="18">
        <f t="shared" si="0"/>
        <v>4.6888825680617634</v>
      </c>
    </row>
    <row r="33" spans="1:7" x14ac:dyDescent="0.25">
      <c r="A33" t="s">
        <v>87</v>
      </c>
      <c r="B33">
        <v>26</v>
      </c>
      <c r="C33" t="s">
        <v>7</v>
      </c>
      <c r="D33">
        <v>2021</v>
      </c>
      <c r="E33">
        <v>466.69</v>
      </c>
      <c r="F33">
        <v>3886</v>
      </c>
      <c r="G33" s="18">
        <f t="shared" si="0"/>
        <v>0.12009521358723624</v>
      </c>
    </row>
    <row r="34" spans="1:7" x14ac:dyDescent="0.25">
      <c r="A34" t="s">
        <v>87</v>
      </c>
      <c r="B34">
        <v>27</v>
      </c>
      <c r="C34" t="s">
        <v>18</v>
      </c>
      <c r="D34">
        <v>2021</v>
      </c>
      <c r="E34">
        <v>23462.560000000001</v>
      </c>
      <c r="F34">
        <v>4981</v>
      </c>
      <c r="G34" s="18">
        <f t="shared" ref="G34:G65" si="11">E34/F34</f>
        <v>4.7104115639429835</v>
      </c>
    </row>
    <row r="35" spans="1:7" x14ac:dyDescent="0.25">
      <c r="A35" t="s">
        <v>87</v>
      </c>
      <c r="B35">
        <v>28</v>
      </c>
      <c r="C35" t="s">
        <v>18</v>
      </c>
      <c r="D35">
        <v>2021</v>
      </c>
      <c r="E35">
        <v>68257.119999999995</v>
      </c>
      <c r="F35">
        <v>46090</v>
      </c>
      <c r="G35" s="18">
        <f t="shared" si="11"/>
        <v>1.4809529182035148</v>
      </c>
    </row>
    <row r="36" spans="1:7" x14ac:dyDescent="0.25">
      <c r="A36" t="s">
        <v>87</v>
      </c>
      <c r="B36">
        <v>29</v>
      </c>
      <c r="C36" t="s">
        <v>18</v>
      </c>
      <c r="D36">
        <v>2021</v>
      </c>
      <c r="E36">
        <v>21708.76</v>
      </c>
      <c r="F36">
        <v>17428</v>
      </c>
      <c r="G36" s="18">
        <f t="shared" si="11"/>
        <v>1.2456254303419783</v>
      </c>
    </row>
    <row r="37" spans="1:7" x14ac:dyDescent="0.25">
      <c r="A37" t="s">
        <v>87</v>
      </c>
      <c r="B37">
        <v>30</v>
      </c>
      <c r="C37" t="s">
        <v>18</v>
      </c>
      <c r="D37">
        <v>2021</v>
      </c>
      <c r="E37">
        <v>42200.43</v>
      </c>
      <c r="F37">
        <v>76802</v>
      </c>
      <c r="G37" s="18">
        <f t="shared" si="11"/>
        <v>0.54947045649852866</v>
      </c>
    </row>
    <row r="38" spans="1:7" x14ac:dyDescent="0.25">
      <c r="A38" t="s">
        <v>87</v>
      </c>
      <c r="B38">
        <v>31</v>
      </c>
      <c r="C38" t="s">
        <v>17</v>
      </c>
      <c r="D38">
        <v>2021</v>
      </c>
      <c r="E38">
        <v>45175.9</v>
      </c>
      <c r="F38">
        <v>42454</v>
      </c>
      <c r="G38" s="18">
        <f t="shared" si="11"/>
        <v>1.0641140999670231</v>
      </c>
    </row>
    <row r="39" spans="1:7" x14ac:dyDescent="0.25">
      <c r="A39" t="s">
        <v>87</v>
      </c>
      <c r="B39">
        <v>32</v>
      </c>
      <c r="C39" t="s">
        <v>17</v>
      </c>
      <c r="D39">
        <v>2021</v>
      </c>
      <c r="F39">
        <v>2078</v>
      </c>
      <c r="G39" s="18">
        <f t="shared" si="11"/>
        <v>0</v>
      </c>
    </row>
    <row r="40" spans="1:7" x14ac:dyDescent="0.25">
      <c r="A40" t="s">
        <v>87</v>
      </c>
      <c r="B40">
        <v>33</v>
      </c>
      <c r="C40" t="s">
        <v>17</v>
      </c>
      <c r="D40">
        <v>2021</v>
      </c>
      <c r="E40">
        <v>29682.51</v>
      </c>
      <c r="F40">
        <v>18179</v>
      </c>
      <c r="G40" s="18">
        <f t="shared" si="11"/>
        <v>1.6327911326255569</v>
      </c>
    </row>
    <row r="41" spans="1:7" x14ac:dyDescent="0.25">
      <c r="A41" t="s">
        <v>87</v>
      </c>
      <c r="B41">
        <v>34</v>
      </c>
      <c r="C41" t="s">
        <v>17</v>
      </c>
      <c r="D41">
        <v>2021</v>
      </c>
      <c r="E41">
        <v>53060.55</v>
      </c>
      <c r="F41">
        <v>15722</v>
      </c>
      <c r="G41" s="18">
        <f t="shared" si="11"/>
        <v>3.3749236738328459</v>
      </c>
    </row>
    <row r="42" spans="1:7" x14ac:dyDescent="0.25">
      <c r="A42" t="s">
        <v>87</v>
      </c>
      <c r="B42">
        <v>35</v>
      </c>
      <c r="C42" t="s">
        <v>17</v>
      </c>
      <c r="D42">
        <v>2021</v>
      </c>
      <c r="E42">
        <v>26979.26</v>
      </c>
      <c r="F42">
        <v>11965</v>
      </c>
      <c r="G42" s="18">
        <f t="shared" si="11"/>
        <v>2.2548483075637273</v>
      </c>
    </row>
    <row r="43" spans="1:7" x14ac:dyDescent="0.25">
      <c r="A43" t="s">
        <v>87</v>
      </c>
      <c r="B43">
        <v>36</v>
      </c>
      <c r="C43" t="s">
        <v>16</v>
      </c>
      <c r="D43">
        <v>2021</v>
      </c>
      <c r="E43">
        <v>219402</v>
      </c>
      <c r="F43">
        <v>45741</v>
      </c>
      <c r="G43" s="18">
        <f t="shared" si="11"/>
        <v>4.7966157276841344</v>
      </c>
    </row>
    <row r="44" spans="1:7" x14ac:dyDescent="0.25">
      <c r="A44" t="s">
        <v>87</v>
      </c>
      <c r="B44">
        <v>37</v>
      </c>
      <c r="C44" t="s">
        <v>16</v>
      </c>
      <c r="D44">
        <v>2021</v>
      </c>
      <c r="E44">
        <v>376034.63</v>
      </c>
      <c r="F44">
        <v>45982</v>
      </c>
      <c r="G44" s="18">
        <f t="shared" si="11"/>
        <v>8.1778659040494102</v>
      </c>
    </row>
    <row r="45" spans="1:7" x14ac:dyDescent="0.25">
      <c r="A45" t="s">
        <v>87</v>
      </c>
      <c r="B45">
        <v>38</v>
      </c>
      <c r="C45" t="s">
        <v>16</v>
      </c>
      <c r="D45">
        <v>2021</v>
      </c>
      <c r="E45">
        <v>73089.289999999994</v>
      </c>
      <c r="F45">
        <v>15530</v>
      </c>
      <c r="G45" s="18">
        <f t="shared" si="11"/>
        <v>4.7063290405666445</v>
      </c>
    </row>
    <row r="46" spans="1:7" x14ac:dyDescent="0.25">
      <c r="A46" t="s">
        <v>87</v>
      </c>
      <c r="B46">
        <v>39</v>
      </c>
      <c r="C46" t="s">
        <v>16</v>
      </c>
      <c r="D46">
        <v>2021</v>
      </c>
      <c r="E46">
        <v>6867.59</v>
      </c>
      <c r="F46">
        <v>54507</v>
      </c>
      <c r="G46" s="18">
        <f t="shared" si="11"/>
        <v>0.12599464288990406</v>
      </c>
    </row>
    <row r="47" spans="1:7" x14ac:dyDescent="0.25">
      <c r="A47" t="s">
        <v>87</v>
      </c>
      <c r="B47">
        <v>40</v>
      </c>
      <c r="C47" t="s">
        <v>15</v>
      </c>
      <c r="D47">
        <v>2021</v>
      </c>
      <c r="E47">
        <v>19199.57</v>
      </c>
      <c r="F47">
        <v>40192</v>
      </c>
      <c r="G47" s="18">
        <f t="shared" si="11"/>
        <v>0.47769630772292992</v>
      </c>
    </row>
    <row r="48" spans="1:7" x14ac:dyDescent="0.25">
      <c r="A48" t="s">
        <v>87</v>
      </c>
      <c r="B48">
        <v>41</v>
      </c>
      <c r="C48" t="s">
        <v>15</v>
      </c>
      <c r="D48">
        <v>2021</v>
      </c>
      <c r="E48">
        <v>38573.050000000003</v>
      </c>
      <c r="F48">
        <v>25555</v>
      </c>
      <c r="G48" s="18">
        <f t="shared" si="11"/>
        <v>1.5094130307180591</v>
      </c>
    </row>
    <row r="49" spans="1:7" x14ac:dyDescent="0.25">
      <c r="A49" t="s">
        <v>87</v>
      </c>
      <c r="B49">
        <v>42</v>
      </c>
      <c r="C49" t="s">
        <v>15</v>
      </c>
      <c r="D49">
        <v>2021</v>
      </c>
      <c r="E49">
        <v>63299.01</v>
      </c>
      <c r="F49">
        <v>20925</v>
      </c>
      <c r="G49" s="18">
        <f t="shared" si="11"/>
        <v>3.02504229390681</v>
      </c>
    </row>
    <row r="50" spans="1:7" x14ac:dyDescent="0.25">
      <c r="A50" t="s">
        <v>87</v>
      </c>
      <c r="B50">
        <v>43</v>
      </c>
      <c r="C50" t="s">
        <v>15</v>
      </c>
      <c r="D50">
        <v>2021</v>
      </c>
      <c r="E50">
        <v>32222.32</v>
      </c>
      <c r="F50">
        <v>33089</v>
      </c>
      <c r="G50" s="18">
        <f t="shared" si="11"/>
        <v>0.97380760977968506</v>
      </c>
    </row>
    <row r="51" spans="1:7" x14ac:dyDescent="0.25">
      <c r="A51" t="s">
        <v>87</v>
      </c>
      <c r="B51">
        <v>44</v>
      </c>
      <c r="C51" t="s">
        <v>14</v>
      </c>
      <c r="D51">
        <v>2021</v>
      </c>
      <c r="F51">
        <v>1088</v>
      </c>
      <c r="G51" s="18">
        <f t="shared" si="11"/>
        <v>0</v>
      </c>
    </row>
    <row r="52" spans="1:7" x14ac:dyDescent="0.25">
      <c r="A52" t="s">
        <v>87</v>
      </c>
      <c r="B52">
        <v>45</v>
      </c>
      <c r="C52" t="s">
        <v>14</v>
      </c>
      <c r="D52">
        <v>2021</v>
      </c>
      <c r="F52">
        <v>836</v>
      </c>
      <c r="G52" s="18">
        <f t="shared" si="11"/>
        <v>0</v>
      </c>
    </row>
    <row r="53" spans="1:7" x14ac:dyDescent="0.25">
      <c r="A53" t="s">
        <v>87</v>
      </c>
      <c r="B53">
        <v>46</v>
      </c>
      <c r="C53" t="s">
        <v>14</v>
      </c>
      <c r="D53">
        <v>2021</v>
      </c>
      <c r="F53">
        <v>1124</v>
      </c>
      <c r="G53" s="18">
        <f t="shared" si="11"/>
        <v>0</v>
      </c>
    </row>
    <row r="54" spans="1:7" x14ac:dyDescent="0.25">
      <c r="A54" t="s">
        <v>87</v>
      </c>
      <c r="B54">
        <v>47</v>
      </c>
      <c r="C54" t="s">
        <v>14</v>
      </c>
      <c r="D54">
        <v>2021</v>
      </c>
      <c r="F54">
        <v>1068</v>
      </c>
      <c r="G54" s="18">
        <f t="shared" si="11"/>
        <v>0</v>
      </c>
    </row>
    <row r="55" spans="1:7" x14ac:dyDescent="0.25">
      <c r="A55" t="s">
        <v>87</v>
      </c>
      <c r="B55">
        <v>48</v>
      </c>
      <c r="C55" t="s">
        <v>14</v>
      </c>
      <c r="D55">
        <v>2021</v>
      </c>
      <c r="F55">
        <v>975</v>
      </c>
      <c r="G55" s="18">
        <f t="shared" si="11"/>
        <v>0</v>
      </c>
    </row>
    <row r="56" spans="1:7" x14ac:dyDescent="0.25">
      <c r="A56" t="s">
        <v>87</v>
      </c>
      <c r="B56">
        <v>49</v>
      </c>
      <c r="C56" t="s">
        <v>13</v>
      </c>
      <c r="D56">
        <v>2021</v>
      </c>
      <c r="F56">
        <v>1039</v>
      </c>
      <c r="G56" s="18">
        <f t="shared" si="11"/>
        <v>0</v>
      </c>
    </row>
    <row r="57" spans="1:7" x14ac:dyDescent="0.25">
      <c r="A57" t="s">
        <v>87</v>
      </c>
      <c r="B57">
        <v>50</v>
      </c>
      <c r="C57" t="s">
        <v>13</v>
      </c>
      <c r="D57">
        <v>2021</v>
      </c>
      <c r="E57">
        <v>0.3</v>
      </c>
      <c r="F57">
        <v>951</v>
      </c>
      <c r="G57" s="18">
        <f t="shared" si="11"/>
        <v>3.1545741324921133E-4</v>
      </c>
    </row>
    <row r="58" spans="1:7" x14ac:dyDescent="0.25">
      <c r="A58" t="s">
        <v>87</v>
      </c>
      <c r="B58">
        <v>51</v>
      </c>
      <c r="C58" t="s">
        <v>13</v>
      </c>
      <c r="D58">
        <v>2021</v>
      </c>
      <c r="E58">
        <v>50423.1</v>
      </c>
      <c r="F58">
        <v>4177</v>
      </c>
      <c r="G58" s="18">
        <f t="shared" si="11"/>
        <v>12.071606416088102</v>
      </c>
    </row>
    <row r="59" spans="1:7" x14ac:dyDescent="0.25">
      <c r="A59" t="s">
        <v>87</v>
      </c>
      <c r="B59">
        <v>52</v>
      </c>
      <c r="C59" t="s">
        <v>13</v>
      </c>
      <c r="D59">
        <v>2021</v>
      </c>
      <c r="E59">
        <v>87784.07</v>
      </c>
      <c r="F59">
        <v>23327</v>
      </c>
      <c r="G59" s="18">
        <f t="shared" si="11"/>
        <v>3.7631958674497366</v>
      </c>
    </row>
    <row r="60" spans="1:7" x14ac:dyDescent="0.25">
      <c r="A60" s="6" t="s">
        <v>87</v>
      </c>
      <c r="B60" s="6">
        <v>1</v>
      </c>
      <c r="C60" s="6" t="s">
        <v>12</v>
      </c>
      <c r="D60" s="6">
        <v>2022</v>
      </c>
      <c r="E60" s="6">
        <v>39469.800000000003</v>
      </c>
      <c r="F60" s="6">
        <v>13791</v>
      </c>
      <c r="G60" s="41">
        <f t="shared" si="11"/>
        <v>2.861996954535567</v>
      </c>
    </row>
    <row r="61" spans="1:7" x14ac:dyDescent="0.25">
      <c r="A61" s="6" t="s">
        <v>87</v>
      </c>
      <c r="B61" s="6">
        <v>2</v>
      </c>
      <c r="C61" s="6" t="s">
        <v>12</v>
      </c>
      <c r="D61" s="6">
        <v>2022</v>
      </c>
      <c r="E61" s="6">
        <v>6593.78</v>
      </c>
      <c r="F61" s="6">
        <v>2129</v>
      </c>
      <c r="G61" s="41">
        <f t="shared" si="11"/>
        <v>3.0971254109910755</v>
      </c>
    </row>
    <row r="62" spans="1:7" x14ac:dyDescent="0.25">
      <c r="A62" s="6" t="s">
        <v>87</v>
      </c>
      <c r="B62" s="6">
        <v>3</v>
      </c>
      <c r="C62" s="6" t="s">
        <v>12</v>
      </c>
      <c r="D62" s="6">
        <v>2022</v>
      </c>
      <c r="E62" s="6">
        <v>17988.7</v>
      </c>
      <c r="F62" s="6">
        <v>8538</v>
      </c>
      <c r="G62" s="41">
        <f t="shared" si="11"/>
        <v>2.1068985710939332</v>
      </c>
    </row>
    <row r="63" spans="1:7" x14ac:dyDescent="0.25">
      <c r="A63" s="6" t="s">
        <v>87</v>
      </c>
      <c r="B63" s="6">
        <v>4</v>
      </c>
      <c r="C63" s="6" t="s">
        <v>12</v>
      </c>
      <c r="D63" s="6">
        <v>2022</v>
      </c>
      <c r="E63" s="6">
        <v>272066.78999999998</v>
      </c>
      <c r="F63" s="6">
        <v>20671</v>
      </c>
      <c r="G63" s="41">
        <f t="shared" si="11"/>
        <v>13.161762372405786</v>
      </c>
    </row>
    <row r="64" spans="1:7" x14ac:dyDescent="0.25">
      <c r="A64" s="6" t="s">
        <v>87</v>
      </c>
      <c r="B64" s="6">
        <v>5</v>
      </c>
      <c r="C64" s="6" t="s">
        <v>11</v>
      </c>
      <c r="D64" s="6">
        <v>2022</v>
      </c>
      <c r="E64" s="6">
        <v>87680.9</v>
      </c>
      <c r="F64" s="6">
        <v>25520</v>
      </c>
      <c r="G64" s="41">
        <f t="shared" si="11"/>
        <v>3.4357719435736676</v>
      </c>
    </row>
    <row r="65" spans="1:7" x14ac:dyDescent="0.25">
      <c r="A65" s="6" t="s">
        <v>87</v>
      </c>
      <c r="B65" s="6">
        <v>6</v>
      </c>
      <c r="C65" s="6" t="s">
        <v>11</v>
      </c>
      <c r="D65" s="6">
        <v>2022</v>
      </c>
      <c r="E65" s="6">
        <v>25727.35</v>
      </c>
      <c r="F65" s="6">
        <v>10374</v>
      </c>
      <c r="G65" s="41">
        <f t="shared" si="11"/>
        <v>2.4799836128783497</v>
      </c>
    </row>
    <row r="66" spans="1:7" x14ac:dyDescent="0.25">
      <c r="A66" s="6" t="s">
        <v>87</v>
      </c>
      <c r="B66" s="6">
        <v>7</v>
      </c>
      <c r="C66" s="6" t="s">
        <v>11</v>
      </c>
      <c r="D66" s="6">
        <v>2022</v>
      </c>
      <c r="E66" s="6">
        <v>2916.19</v>
      </c>
      <c r="F66" s="6">
        <v>2942</v>
      </c>
      <c r="G66" s="41">
        <f t="shared" ref="G66:G97" si="12">E66/F66</f>
        <v>0.99122705642420128</v>
      </c>
    </row>
    <row r="67" spans="1:7" x14ac:dyDescent="0.25">
      <c r="A67" s="6" t="s">
        <v>87</v>
      </c>
      <c r="B67" s="6">
        <v>8</v>
      </c>
      <c r="C67" s="6" t="s">
        <v>11</v>
      </c>
      <c r="D67" s="6">
        <v>2022</v>
      </c>
      <c r="E67" s="6">
        <v>499.9</v>
      </c>
      <c r="F67" s="6">
        <v>1641</v>
      </c>
      <c r="G67" s="41">
        <f t="shared" si="12"/>
        <v>0.30463132236441193</v>
      </c>
    </row>
    <row r="68" spans="1:7" x14ac:dyDescent="0.25">
      <c r="A68" s="6" t="s">
        <v>87</v>
      </c>
      <c r="B68" s="6">
        <v>9</v>
      </c>
      <c r="C68" s="6" t="s">
        <v>11</v>
      </c>
      <c r="D68" s="6">
        <v>2022</v>
      </c>
      <c r="E68" s="6">
        <v>1960.5</v>
      </c>
      <c r="F68" s="6">
        <v>1146</v>
      </c>
      <c r="G68" s="41">
        <f t="shared" si="12"/>
        <v>1.7107329842931938</v>
      </c>
    </row>
    <row r="69" spans="1:7" x14ac:dyDescent="0.25">
      <c r="A69" t="s">
        <v>87</v>
      </c>
      <c r="B69">
        <v>10</v>
      </c>
      <c r="C69" t="s">
        <v>10</v>
      </c>
      <c r="D69">
        <v>2022</v>
      </c>
      <c r="E69">
        <v>36642.129999999997</v>
      </c>
      <c r="F69">
        <v>5732</v>
      </c>
      <c r="G69" s="18">
        <f t="shared" si="12"/>
        <v>6.3925558269364968</v>
      </c>
    </row>
    <row r="70" spans="1:7" x14ac:dyDescent="0.25">
      <c r="A70" t="s">
        <v>87</v>
      </c>
      <c r="B70">
        <v>11</v>
      </c>
      <c r="C70" t="s">
        <v>10</v>
      </c>
      <c r="D70">
        <v>2022</v>
      </c>
      <c r="E70">
        <v>41849.39</v>
      </c>
      <c r="F70">
        <v>31804</v>
      </c>
      <c r="G70" s="18">
        <f t="shared" si="12"/>
        <v>1.315853037353792</v>
      </c>
    </row>
    <row r="71" spans="1:7" x14ac:dyDescent="0.25">
      <c r="A71" t="s">
        <v>87</v>
      </c>
      <c r="B71">
        <v>12</v>
      </c>
      <c r="C71" t="s">
        <v>10</v>
      </c>
      <c r="D71">
        <v>2022</v>
      </c>
      <c r="E71">
        <v>74320.5</v>
      </c>
      <c r="F71">
        <v>35275</v>
      </c>
      <c r="G71" s="18">
        <f t="shared" si="12"/>
        <v>2.1068887313961731</v>
      </c>
    </row>
    <row r="72" spans="1:7" x14ac:dyDescent="0.25">
      <c r="A72" t="s">
        <v>87</v>
      </c>
      <c r="B72">
        <v>13</v>
      </c>
      <c r="C72" t="s">
        <v>10</v>
      </c>
      <c r="D72">
        <v>2022</v>
      </c>
      <c r="E72">
        <v>28727.05</v>
      </c>
      <c r="F72">
        <v>24390</v>
      </c>
      <c r="G72" s="18">
        <f t="shared" si="12"/>
        <v>1.177820828208282</v>
      </c>
    </row>
    <row r="73" spans="1:7" x14ac:dyDescent="0.25">
      <c r="A73" t="s">
        <v>87</v>
      </c>
      <c r="B73">
        <v>14</v>
      </c>
      <c r="C73" t="s">
        <v>9</v>
      </c>
      <c r="D73">
        <v>2022</v>
      </c>
      <c r="E73">
        <v>31859.67</v>
      </c>
      <c r="F73">
        <v>5120</v>
      </c>
      <c r="G73" s="18">
        <f t="shared" si="12"/>
        <v>6.2225917968749993</v>
      </c>
    </row>
    <row r="74" spans="1:7" x14ac:dyDescent="0.25">
      <c r="A74" t="s">
        <v>87</v>
      </c>
      <c r="B74">
        <v>15</v>
      </c>
      <c r="C74" t="s">
        <v>9</v>
      </c>
      <c r="D74">
        <v>2022</v>
      </c>
      <c r="E74">
        <v>51200.14</v>
      </c>
      <c r="F74">
        <v>34909</v>
      </c>
      <c r="G74" s="18">
        <f t="shared" si="12"/>
        <v>1.4666744965481682</v>
      </c>
    </row>
    <row r="75" spans="1:7" x14ac:dyDescent="0.25">
      <c r="A75" t="s">
        <v>87</v>
      </c>
      <c r="B75">
        <v>16</v>
      </c>
      <c r="C75" t="s">
        <v>9</v>
      </c>
      <c r="D75">
        <v>2022</v>
      </c>
      <c r="E75">
        <v>23570.66</v>
      </c>
      <c r="F75">
        <v>24810</v>
      </c>
      <c r="G75" s="18">
        <f t="shared" si="12"/>
        <v>0.95004675534058847</v>
      </c>
    </row>
    <row r="76" spans="1:7" x14ac:dyDescent="0.25">
      <c r="A76" t="s">
        <v>87</v>
      </c>
      <c r="B76">
        <v>17</v>
      </c>
      <c r="C76" t="s">
        <v>9</v>
      </c>
      <c r="D76">
        <v>2022</v>
      </c>
      <c r="E76">
        <v>29479.53</v>
      </c>
      <c r="F76">
        <v>4559</v>
      </c>
      <c r="G76" s="18">
        <f t="shared" si="12"/>
        <v>6.4662272428164069</v>
      </c>
    </row>
    <row r="77" spans="1:7" x14ac:dyDescent="0.25">
      <c r="A77" t="s">
        <v>87</v>
      </c>
      <c r="B77">
        <v>18</v>
      </c>
      <c r="C77" t="s">
        <v>8</v>
      </c>
      <c r="D77">
        <v>2022</v>
      </c>
      <c r="E77">
        <v>4135.51</v>
      </c>
      <c r="F77">
        <v>1960</v>
      </c>
      <c r="G77" s="18">
        <f t="shared" si="12"/>
        <v>2.1099540816326532</v>
      </c>
    </row>
    <row r="78" spans="1:7" x14ac:dyDescent="0.25">
      <c r="A78" t="s">
        <v>87</v>
      </c>
      <c r="B78">
        <v>19</v>
      </c>
      <c r="C78" t="s">
        <v>8</v>
      </c>
      <c r="D78">
        <v>2022</v>
      </c>
      <c r="E78">
        <v>2219.9</v>
      </c>
      <c r="F78">
        <v>1586</v>
      </c>
      <c r="G78" s="18">
        <f t="shared" si="12"/>
        <v>1.3996847414880202</v>
      </c>
    </row>
    <row r="79" spans="1:7" x14ac:dyDescent="0.25">
      <c r="A79" t="s">
        <v>87</v>
      </c>
      <c r="B79">
        <v>20</v>
      </c>
      <c r="C79" t="s">
        <v>8</v>
      </c>
      <c r="D79">
        <v>2022</v>
      </c>
      <c r="E79">
        <v>1537.66</v>
      </c>
      <c r="F79">
        <v>6524</v>
      </c>
      <c r="G79" s="18">
        <f t="shared" si="12"/>
        <v>0.23569282648681791</v>
      </c>
    </row>
    <row r="80" spans="1:7" x14ac:dyDescent="0.25">
      <c r="A80" t="s">
        <v>87</v>
      </c>
      <c r="B80">
        <v>21</v>
      </c>
      <c r="C80" t="s">
        <v>8</v>
      </c>
      <c r="D80">
        <v>2022</v>
      </c>
      <c r="E80">
        <v>10726.78</v>
      </c>
      <c r="F80">
        <v>5607</v>
      </c>
      <c r="G80" s="18">
        <f t="shared" si="12"/>
        <v>1.9131050472623508</v>
      </c>
    </row>
    <row r="81" spans="1:7" x14ac:dyDescent="0.25">
      <c r="A81" t="s">
        <v>87</v>
      </c>
      <c r="B81">
        <v>22</v>
      </c>
      <c r="C81" t="s">
        <v>8</v>
      </c>
      <c r="D81">
        <v>2022</v>
      </c>
      <c r="E81">
        <v>1469.39</v>
      </c>
      <c r="F81">
        <v>1356</v>
      </c>
      <c r="G81" s="18">
        <f t="shared" si="12"/>
        <v>1.0836209439528024</v>
      </c>
    </row>
    <row r="82" spans="1:7" x14ac:dyDescent="0.25">
      <c r="A82" t="s">
        <v>87</v>
      </c>
      <c r="B82">
        <v>23</v>
      </c>
      <c r="C82" t="s">
        <v>7</v>
      </c>
      <c r="D82">
        <v>2022</v>
      </c>
      <c r="F82">
        <v>1244</v>
      </c>
      <c r="G82" s="18">
        <f t="shared" si="12"/>
        <v>0</v>
      </c>
    </row>
    <row r="83" spans="1:7" x14ac:dyDescent="0.25">
      <c r="A83" t="s">
        <v>87</v>
      </c>
      <c r="B83">
        <v>24</v>
      </c>
      <c r="C83" t="s">
        <v>7</v>
      </c>
      <c r="D83">
        <v>2022</v>
      </c>
      <c r="F83">
        <v>4307</v>
      </c>
      <c r="G83" s="18">
        <f t="shared" si="12"/>
        <v>0</v>
      </c>
    </row>
  </sheetData>
  <autoFilter ref="A1:G83" xr:uid="{56C9C688-A2D9-4BC5-907E-07FCA5603FD1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4C7C-10ED-4B23-93E5-3E96D370DB75}">
  <dimension ref="A1:AF83"/>
  <sheetViews>
    <sheetView tabSelected="1" topLeftCell="N1" workbookViewId="0">
      <selection activeCell="T22" sqref="T22"/>
    </sheetView>
  </sheetViews>
  <sheetFormatPr defaultRowHeight="15" x14ac:dyDescent="0.25"/>
  <cols>
    <col min="1" max="1" width="17" customWidth="1"/>
    <col min="8" max="8" width="4.85546875" customWidth="1"/>
    <col min="9" max="9" width="12.7109375" bestFit="1" customWidth="1"/>
    <col min="10" max="10" width="9.42578125" bestFit="1" customWidth="1"/>
    <col min="11" max="11" width="15.5703125" bestFit="1" customWidth="1"/>
    <col min="12" max="12" width="9" bestFit="1" customWidth="1"/>
    <col min="13" max="14" width="14.28515625" bestFit="1" customWidth="1"/>
    <col min="15" max="15" width="13.42578125" customWidth="1"/>
    <col min="16" max="16" width="18.140625" customWidth="1"/>
    <col min="17" max="17" width="10" bestFit="1" customWidth="1"/>
    <col min="18" max="18" width="13.140625" customWidth="1"/>
    <col min="19" max="19" width="12.85546875" bestFit="1" customWidth="1"/>
    <col min="20" max="20" width="13.42578125" bestFit="1" customWidth="1"/>
    <col min="21" max="21" width="3.5703125" customWidth="1"/>
    <col min="22" max="22" width="11.5703125" bestFit="1" customWidth="1"/>
    <col min="24" max="24" width="4.7109375" customWidth="1"/>
    <col min="25" max="25" width="12.5703125" bestFit="1" customWidth="1"/>
    <col min="28" max="28" width="14.28515625" bestFit="1" customWidth="1"/>
    <col min="31" max="31" width="13.28515625" bestFit="1" customWidth="1"/>
  </cols>
  <sheetData>
    <row r="1" spans="1:32" s="35" customFormat="1" ht="15.75" thickBot="1" x14ac:dyDescent="0.3">
      <c r="A1" s="35" t="s">
        <v>0</v>
      </c>
      <c r="B1" s="35" t="s">
        <v>3</v>
      </c>
      <c r="C1" s="35" t="s">
        <v>4</v>
      </c>
      <c r="D1" s="35" t="s">
        <v>5</v>
      </c>
      <c r="E1" s="35" t="s">
        <v>1</v>
      </c>
      <c r="F1" s="35" t="s">
        <v>2</v>
      </c>
      <c r="G1" s="35" t="s">
        <v>69</v>
      </c>
      <c r="I1" s="36" t="s">
        <v>0</v>
      </c>
      <c r="J1" s="36" t="s">
        <v>3</v>
      </c>
      <c r="K1" s="36" t="s">
        <v>4</v>
      </c>
      <c r="L1" s="36" t="s">
        <v>5</v>
      </c>
      <c r="M1" s="36" t="s">
        <v>1</v>
      </c>
      <c r="N1" s="36" t="s">
        <v>2</v>
      </c>
      <c r="O1" s="36" t="s">
        <v>19</v>
      </c>
      <c r="P1" s="36" t="s">
        <v>55</v>
      </c>
      <c r="Q1" s="36" t="s">
        <v>56</v>
      </c>
      <c r="S1" s="35" t="s">
        <v>70</v>
      </c>
      <c r="T1" s="35" t="s">
        <v>68</v>
      </c>
      <c r="V1" s="35" t="s">
        <v>72</v>
      </c>
      <c r="W1" s="35" t="s">
        <v>81</v>
      </c>
      <c r="Y1" s="35" t="s">
        <v>80</v>
      </c>
      <c r="Z1" s="35" t="s">
        <v>50</v>
      </c>
      <c r="AB1" s="43" t="s">
        <v>89</v>
      </c>
      <c r="AC1" s="43" t="s">
        <v>50</v>
      </c>
      <c r="AD1" s="35" t="s">
        <v>91</v>
      </c>
      <c r="AE1" s="35" t="s">
        <v>90</v>
      </c>
      <c r="AF1" s="35" t="s">
        <v>50</v>
      </c>
    </row>
    <row r="2" spans="1:32" x14ac:dyDescent="0.25">
      <c r="A2" t="s">
        <v>88</v>
      </c>
      <c r="B2">
        <v>48</v>
      </c>
      <c r="C2" t="s">
        <v>14</v>
      </c>
      <c r="D2">
        <v>2020</v>
      </c>
      <c r="E2">
        <v>27164.94</v>
      </c>
      <c r="F2">
        <v>1726427</v>
      </c>
      <c r="G2" s="18">
        <f t="shared" ref="G2:G33" si="0">E2/F2</f>
        <v>1.5734774768930281E-2</v>
      </c>
      <c r="I2" s="28" t="str">
        <f>A60</f>
        <v>all</v>
      </c>
      <c r="J2" s="28">
        <f t="shared" ref="J2:N10" si="1">B60</f>
        <v>1</v>
      </c>
      <c r="K2" s="28" t="str">
        <f t="shared" si="1"/>
        <v>Mar</v>
      </c>
      <c r="L2" s="28">
        <f t="shared" si="1"/>
        <v>2022</v>
      </c>
      <c r="M2" s="28">
        <f t="shared" si="1"/>
        <v>666010.59</v>
      </c>
      <c r="N2" s="31">
        <f t="shared" si="1"/>
        <v>2170220</v>
      </c>
      <c r="O2" s="30">
        <f>M2/N2</f>
        <v>0.30688620969302649</v>
      </c>
      <c r="P2" s="31">
        <f>F8</f>
        <v>3139843</v>
      </c>
      <c r="Q2" s="32">
        <f>P2/SUM($P$2:$P$5)</f>
        <v>0.3201186374131571</v>
      </c>
      <c r="S2" s="15">
        <f>$P$15*Q2</f>
        <v>4097656.5300211362</v>
      </c>
      <c r="T2" s="33">
        <f>(S2-N2)/N2</f>
        <v>0.88812955830336837</v>
      </c>
      <c r="V2" s="37">
        <f>$R$15*Q2</f>
        <v>4687099.8242512923</v>
      </c>
      <c r="W2" s="34">
        <f>(V2-N2)/N2</f>
        <v>1.1597348767642415</v>
      </c>
      <c r="Y2" s="37">
        <f>$R$15*Q20</f>
        <v>3981533.8385318741</v>
      </c>
      <c r="Z2" s="34">
        <f>(Y2-N2)/N2</f>
        <v>0.83462222195531977</v>
      </c>
      <c r="AB2" s="45">
        <v>2238093.9121841202</v>
      </c>
      <c r="AC2" s="48">
        <f>(AB2-N2)/N2</f>
        <v>3.1275129795191342E-2</v>
      </c>
      <c r="AD2">
        <f>ABS(N2-AB2)/N2*100</f>
        <v>3.1275129795191341</v>
      </c>
      <c r="AE2" s="13">
        <v>2527173.2839013799</v>
      </c>
      <c r="AF2" s="17">
        <f>(AE2-N2)/N2</f>
        <v>0.1644779256948051</v>
      </c>
    </row>
    <row r="3" spans="1:32" x14ac:dyDescent="0.25">
      <c r="A3" t="s">
        <v>88</v>
      </c>
      <c r="B3">
        <v>49</v>
      </c>
      <c r="C3" t="s">
        <v>13</v>
      </c>
      <c r="D3">
        <v>2020</v>
      </c>
      <c r="E3">
        <v>20762.02</v>
      </c>
      <c r="F3">
        <v>1651875</v>
      </c>
      <c r="G3" s="18">
        <f t="shared" si="0"/>
        <v>1.2568759742716611E-2</v>
      </c>
      <c r="I3" s="28" t="str">
        <f t="shared" ref="I3:I10" si="2">A61</f>
        <v>all</v>
      </c>
      <c r="J3" s="28">
        <f t="shared" si="1"/>
        <v>2</v>
      </c>
      <c r="K3" s="28" t="str">
        <f t="shared" si="1"/>
        <v>Mar</v>
      </c>
      <c r="L3" s="28">
        <f t="shared" si="1"/>
        <v>2022</v>
      </c>
      <c r="M3" s="28">
        <f t="shared" si="1"/>
        <v>604335.97</v>
      </c>
      <c r="N3" s="31">
        <f t="shared" si="1"/>
        <v>2150061</v>
      </c>
      <c r="O3" s="30">
        <f t="shared" ref="O3:O10" si="3">M3/N3</f>
        <v>0.28107852288842033</v>
      </c>
      <c r="P3" s="31">
        <f t="shared" ref="P3:P10" si="4">F9</f>
        <v>2724946</v>
      </c>
      <c r="Q3" s="32">
        <f>P3/SUM($P$2:$P$5)</f>
        <v>0.27781834968959684</v>
      </c>
      <c r="S3" s="15">
        <f>$P$15*Q3</f>
        <v>3556194.615735556</v>
      </c>
      <c r="T3" s="33">
        <f t="shared" ref="T3:T10" si="5">(S3-N3)/N3</f>
        <v>0.65399707995985046</v>
      </c>
      <c r="V3" s="37">
        <f>$R$15*Q3</f>
        <v>4067749.2211216488</v>
      </c>
      <c r="W3" s="34">
        <f t="shared" ref="W3:W10" si="6">(V3-N3)/N3</f>
        <v>0.89192270411009211</v>
      </c>
      <c r="Y3" s="37">
        <f>$R$15*Q21</f>
        <v>4062021.2825550358</v>
      </c>
      <c r="Z3" s="34">
        <f t="shared" ref="Z3:Z10" si="7">(Y3-N3)/N3</f>
        <v>0.88925862222282803</v>
      </c>
      <c r="AB3" s="46">
        <v>2245415.17356491</v>
      </c>
      <c r="AC3" s="49">
        <f t="shared" ref="AC3:AC10" si="8">(AB3-N3)/N3</f>
        <v>4.4349520113573501E-2</v>
      </c>
      <c r="AD3">
        <f t="shared" ref="AD3:AD10" si="9">ABS(N3-AB3)/N3*100</f>
        <v>4.4349520113573497</v>
      </c>
      <c r="AE3" s="13">
        <v>2283333.8624872798</v>
      </c>
      <c r="AF3" s="17">
        <f t="shared" ref="AF3:AF10" si="10">(AE3-N3)/N3</f>
        <v>6.1985619239305213E-2</v>
      </c>
    </row>
    <row r="4" spans="1:32" x14ac:dyDescent="0.25">
      <c r="A4" t="s">
        <v>88</v>
      </c>
      <c r="B4">
        <v>50</v>
      </c>
      <c r="C4" t="s">
        <v>13</v>
      </c>
      <c r="D4">
        <v>2020</v>
      </c>
      <c r="E4">
        <v>27006.6</v>
      </c>
      <c r="F4">
        <v>2436377</v>
      </c>
      <c r="G4" s="18">
        <f t="shared" si="0"/>
        <v>1.1084737706849144E-2</v>
      </c>
      <c r="I4" s="28" t="str">
        <f t="shared" si="2"/>
        <v>all</v>
      </c>
      <c r="J4" s="28">
        <f t="shared" si="1"/>
        <v>3</v>
      </c>
      <c r="K4" s="28" t="str">
        <f t="shared" si="1"/>
        <v>Mar</v>
      </c>
      <c r="L4" s="28">
        <f t="shared" si="1"/>
        <v>2022</v>
      </c>
      <c r="M4" s="28">
        <f t="shared" si="1"/>
        <v>609782.64</v>
      </c>
      <c r="N4" s="31">
        <f t="shared" si="1"/>
        <v>2402575</v>
      </c>
      <c r="O4" s="30">
        <f t="shared" si="3"/>
        <v>0.25380378968398487</v>
      </c>
      <c r="P4" s="31">
        <f t="shared" si="4"/>
        <v>2094709</v>
      </c>
      <c r="Q4" s="32">
        <f>P4/SUM($P$2:$P$5)</f>
        <v>0.21356335041499747</v>
      </c>
      <c r="S4" s="15">
        <f>$P$15*Q4</f>
        <v>2733702.9311159966</v>
      </c>
      <c r="T4" s="33">
        <f t="shared" si="5"/>
        <v>0.13782209967056036</v>
      </c>
      <c r="V4" s="37">
        <f>$R$15*Q4</f>
        <v>3126943.0305138184</v>
      </c>
      <c r="W4" s="34">
        <f t="shared" si="6"/>
        <v>0.30149653205990173</v>
      </c>
      <c r="Y4" s="37">
        <f>$R$15*Q22</f>
        <v>3780236.2611509142</v>
      </c>
      <c r="Z4" s="34">
        <f t="shared" si="7"/>
        <v>0.57341030400753956</v>
      </c>
      <c r="AB4" s="46">
        <v>2252736.4349457002</v>
      </c>
      <c r="AC4" s="49">
        <f t="shared" si="8"/>
        <v>-6.2365822109320117E-2</v>
      </c>
      <c r="AD4">
        <f t="shared" si="9"/>
        <v>6.2365822109320117</v>
      </c>
      <c r="AE4" s="13">
        <v>2305954.3897816502</v>
      </c>
      <c r="AF4" s="17">
        <f t="shared" si="10"/>
        <v>-4.021543977538676E-2</v>
      </c>
    </row>
    <row r="5" spans="1:32" x14ac:dyDescent="0.25">
      <c r="A5" t="s">
        <v>88</v>
      </c>
      <c r="B5">
        <v>51</v>
      </c>
      <c r="C5" t="s">
        <v>13</v>
      </c>
      <c r="D5">
        <v>2020</v>
      </c>
      <c r="E5">
        <v>41336.879999999997</v>
      </c>
      <c r="F5">
        <v>2753629</v>
      </c>
      <c r="G5" s="18">
        <f t="shared" si="0"/>
        <v>1.5011782633027179E-2</v>
      </c>
      <c r="I5" s="28" t="str">
        <f>A63</f>
        <v>all</v>
      </c>
      <c r="J5" s="28">
        <f t="shared" si="1"/>
        <v>4</v>
      </c>
      <c r="K5" s="28" t="str">
        <f t="shared" si="1"/>
        <v>Mar</v>
      </c>
      <c r="L5" s="28">
        <f t="shared" si="1"/>
        <v>2022</v>
      </c>
      <c r="M5" s="28">
        <f t="shared" si="1"/>
        <v>1440389.46</v>
      </c>
      <c r="N5" s="31">
        <f t="shared" si="1"/>
        <v>2447733</v>
      </c>
      <c r="O5" s="30">
        <f t="shared" si="3"/>
        <v>0.58845856962340248</v>
      </c>
      <c r="P5" s="31">
        <f t="shared" si="4"/>
        <v>1848875</v>
      </c>
      <c r="Q5" s="32">
        <f>P5/SUM($P$2:$P$5)</f>
        <v>0.18849966248224859</v>
      </c>
      <c r="S5" s="15">
        <f>$P$15*Q5</f>
        <v>2412876.9231273117</v>
      </c>
      <c r="T5" s="33">
        <f t="shared" si="5"/>
        <v>-1.4240146646994689E-2</v>
      </c>
      <c r="V5" s="37">
        <f>$R$15*Q5</f>
        <v>2759966.5612460901</v>
      </c>
      <c r="W5" s="34">
        <f t="shared" si="6"/>
        <v>0.12756030222499354</v>
      </c>
      <c r="Y5" s="37">
        <f>$R$15*Q23</f>
        <v>2817967.2548950249</v>
      </c>
      <c r="Z5" s="34">
        <f t="shared" si="7"/>
        <v>0.15125598049093791</v>
      </c>
      <c r="AB5" s="46">
        <v>2260057.6963264998</v>
      </c>
      <c r="AC5" s="49">
        <f t="shared" si="8"/>
        <v>-7.6673110863603261E-2</v>
      </c>
      <c r="AD5">
        <f t="shared" si="9"/>
        <v>7.6673110863603258</v>
      </c>
      <c r="AE5" s="13">
        <v>3619404.6506976602</v>
      </c>
      <c r="AF5" s="17">
        <f t="shared" si="10"/>
        <v>0.47867624887913029</v>
      </c>
    </row>
    <row r="6" spans="1:32" x14ac:dyDescent="0.25">
      <c r="A6" t="s">
        <v>88</v>
      </c>
      <c r="B6">
        <v>52</v>
      </c>
      <c r="C6" t="s">
        <v>13</v>
      </c>
      <c r="D6">
        <v>2020</v>
      </c>
      <c r="E6">
        <v>33540.61</v>
      </c>
      <c r="F6">
        <v>2683528</v>
      </c>
      <c r="G6" s="18">
        <f t="shared" si="0"/>
        <v>1.2498699473230762E-2</v>
      </c>
      <c r="I6" s="28" t="str">
        <f t="shared" si="2"/>
        <v>all</v>
      </c>
      <c r="J6" s="28">
        <f t="shared" si="1"/>
        <v>5</v>
      </c>
      <c r="K6" s="28" t="str">
        <f t="shared" si="1"/>
        <v>Apr</v>
      </c>
      <c r="L6" s="28">
        <f t="shared" si="1"/>
        <v>2022</v>
      </c>
      <c r="M6" s="28">
        <f t="shared" si="1"/>
        <v>803050.75</v>
      </c>
      <c r="N6" s="31">
        <f t="shared" si="1"/>
        <v>2188137</v>
      </c>
      <c r="O6" s="30">
        <f t="shared" si="3"/>
        <v>0.36700204329070801</v>
      </c>
      <c r="P6" s="31">
        <f t="shared" si="4"/>
        <v>1744602</v>
      </c>
      <c r="Q6" s="32">
        <f>P6/SUM($P$6:$P$10)</f>
        <v>0.20044537749085783</v>
      </c>
      <c r="S6" s="15">
        <f>$P$16*Q6</f>
        <v>3040912.7239307561</v>
      </c>
      <c r="T6" s="33">
        <f t="shared" si="5"/>
        <v>0.38972684248324307</v>
      </c>
      <c r="V6" s="37">
        <f>$R$16*Q6</f>
        <v>4472911.1428166134</v>
      </c>
      <c r="W6" s="34">
        <f t="shared" si="6"/>
        <v>1.0441641189818616</v>
      </c>
      <c r="Y6" s="37">
        <f>Q24*$R$16</f>
        <v>4237849.1530702086</v>
      </c>
      <c r="Z6" s="34">
        <f t="shared" si="7"/>
        <v>0.93673849172616186</v>
      </c>
      <c r="AB6" s="46">
        <v>2267378.9577072901</v>
      </c>
      <c r="AC6" s="49">
        <f t="shared" si="8"/>
        <v>3.6214349333378151E-2</v>
      </c>
      <c r="AD6">
        <f t="shared" si="9"/>
        <v>3.6214349333378153</v>
      </c>
      <c r="AE6" s="13">
        <v>3075191.83746594</v>
      </c>
      <c r="AF6" s="17">
        <f t="shared" si="10"/>
        <v>0.40539273247787505</v>
      </c>
    </row>
    <row r="7" spans="1:32" x14ac:dyDescent="0.25">
      <c r="A7" t="s">
        <v>88</v>
      </c>
      <c r="B7">
        <v>53</v>
      </c>
      <c r="C7" t="s">
        <v>13</v>
      </c>
      <c r="D7">
        <v>2020</v>
      </c>
      <c r="E7">
        <v>35836.76</v>
      </c>
      <c r="F7">
        <v>2498872</v>
      </c>
      <c r="G7" s="18">
        <f t="shared" si="0"/>
        <v>1.4341174738041805E-2</v>
      </c>
      <c r="I7" s="28" t="str">
        <f t="shared" si="2"/>
        <v>all</v>
      </c>
      <c r="J7" s="28">
        <f t="shared" si="1"/>
        <v>6</v>
      </c>
      <c r="K7" s="28" t="str">
        <f t="shared" si="1"/>
        <v>Apr</v>
      </c>
      <c r="L7" s="28">
        <f t="shared" si="1"/>
        <v>2022</v>
      </c>
      <c r="M7" s="28">
        <f t="shared" si="1"/>
        <v>568855.79</v>
      </c>
      <c r="N7" s="31">
        <f t="shared" si="1"/>
        <v>2143648</v>
      </c>
      <c r="O7" s="30">
        <f t="shared" si="3"/>
        <v>0.26536809681440238</v>
      </c>
      <c r="P7" s="31">
        <f t="shared" si="4"/>
        <v>1798985</v>
      </c>
      <c r="Q7" s="32">
        <f>P7/SUM($P$6:$P$10)</f>
        <v>0.20669369141236274</v>
      </c>
      <c r="S7" s="15">
        <f>$P$16*Q7</f>
        <v>3135704.5198048446</v>
      </c>
      <c r="T7" s="33">
        <f t="shared" si="5"/>
        <v>0.46278890928214178</v>
      </c>
      <c r="V7" s="37">
        <f>$R$16*Q7</f>
        <v>4612341.4121157397</v>
      </c>
      <c r="W7" s="34">
        <f t="shared" si="6"/>
        <v>1.1516318967086665</v>
      </c>
      <c r="Y7" s="37">
        <f>Q25*$R$16</f>
        <v>4313981.6148032434</v>
      </c>
      <c r="Z7" s="34">
        <f t="shared" si="7"/>
        <v>1.012448692510731</v>
      </c>
      <c r="AB7" s="46">
        <v>2274700.2190880799</v>
      </c>
      <c r="AC7" s="49">
        <f t="shared" si="8"/>
        <v>6.1135139299026649E-2</v>
      </c>
      <c r="AD7">
        <f t="shared" si="9"/>
        <v>6.1135139299026653</v>
      </c>
      <c r="AE7" s="13">
        <v>2146476.4110232</v>
      </c>
      <c r="AF7" s="17">
        <f t="shared" si="10"/>
        <v>1.3194381835077511E-3</v>
      </c>
    </row>
    <row r="8" spans="1:32" x14ac:dyDescent="0.25">
      <c r="A8" t="s">
        <v>88</v>
      </c>
      <c r="B8">
        <v>1</v>
      </c>
      <c r="C8" t="s">
        <v>12</v>
      </c>
      <c r="D8">
        <v>2021</v>
      </c>
      <c r="E8">
        <v>39225.839999999997</v>
      </c>
      <c r="F8">
        <v>3139843</v>
      </c>
      <c r="G8" s="18">
        <f t="shared" si="0"/>
        <v>1.2492930379003026E-2</v>
      </c>
      <c r="I8" s="28" t="str">
        <f t="shared" si="2"/>
        <v>all</v>
      </c>
      <c r="J8" s="28">
        <f t="shared" si="1"/>
        <v>7</v>
      </c>
      <c r="K8" s="28" t="str">
        <f t="shared" si="1"/>
        <v>Apr</v>
      </c>
      <c r="L8" s="28">
        <f t="shared" si="1"/>
        <v>2022</v>
      </c>
      <c r="M8" s="28">
        <f t="shared" si="1"/>
        <v>565489.35</v>
      </c>
      <c r="N8" s="31">
        <f t="shared" si="1"/>
        <v>2121655</v>
      </c>
      <c r="O8" s="30">
        <f t="shared" si="3"/>
        <v>0.26653218831525388</v>
      </c>
      <c r="P8" s="31">
        <f t="shared" si="4"/>
        <v>1842049</v>
      </c>
      <c r="Q8" s="32">
        <f>P8/SUM($P$6:$P$10)</f>
        <v>0.21164151317128904</v>
      </c>
      <c r="S8" s="15">
        <f>$P$16*Q8</f>
        <v>3210766.8351887283</v>
      </c>
      <c r="T8" s="33">
        <f t="shared" si="5"/>
        <v>0.51333126035511345</v>
      </c>
      <c r="V8" s="37">
        <f>$R$16*Q8</f>
        <v>4722751.3769411016</v>
      </c>
      <c r="W8" s="34">
        <f t="shared" si="6"/>
        <v>1.225975183025092</v>
      </c>
      <c r="Y8" s="37">
        <f>Q26*$R$16</f>
        <v>4622376.3784131464</v>
      </c>
      <c r="Z8" s="34">
        <f t="shared" si="7"/>
        <v>1.1786654184648995</v>
      </c>
      <c r="AB8" s="46">
        <v>2282021.4804688701</v>
      </c>
      <c r="AC8" s="49">
        <f t="shared" si="8"/>
        <v>7.5585559607415032E-2</v>
      </c>
      <c r="AD8">
        <f t="shared" si="9"/>
        <v>7.5585559607415034</v>
      </c>
      <c r="AE8" s="13">
        <v>2134110.41111342</v>
      </c>
      <c r="AF8" s="17">
        <f t="shared" si="10"/>
        <v>5.8706109680509017E-3</v>
      </c>
    </row>
    <row r="9" spans="1:32" x14ac:dyDescent="0.25">
      <c r="A9" t="s">
        <v>88</v>
      </c>
      <c r="B9">
        <v>2</v>
      </c>
      <c r="C9" t="s">
        <v>12</v>
      </c>
      <c r="D9">
        <v>2021</v>
      </c>
      <c r="E9">
        <v>47774.16</v>
      </c>
      <c r="F9">
        <v>2724946</v>
      </c>
      <c r="G9" s="18">
        <f t="shared" si="0"/>
        <v>1.7532149260939486E-2</v>
      </c>
      <c r="I9" s="28" t="str">
        <f t="shared" si="2"/>
        <v>all</v>
      </c>
      <c r="J9" s="28">
        <f t="shared" si="1"/>
        <v>8</v>
      </c>
      <c r="K9" s="28" t="str">
        <f t="shared" si="1"/>
        <v>Apr</v>
      </c>
      <c r="L9" s="28">
        <f t="shared" si="1"/>
        <v>2022</v>
      </c>
      <c r="M9" s="28">
        <f t="shared" si="1"/>
        <v>646787.69999999995</v>
      </c>
      <c r="N9" s="31">
        <f t="shared" si="1"/>
        <v>2547889</v>
      </c>
      <c r="O9" s="30">
        <f t="shared" si="3"/>
        <v>0.2538523852491219</v>
      </c>
      <c r="P9" s="31">
        <f t="shared" si="4"/>
        <v>1669030</v>
      </c>
      <c r="Q9" s="32">
        <f>P9/SUM($P$6:$P$10)</f>
        <v>0.19176256154330126</v>
      </c>
      <c r="S9" s="15">
        <f>$P$16*Q9</f>
        <v>2909187.6334098838</v>
      </c>
      <c r="T9" s="33">
        <f t="shared" si="5"/>
        <v>0.14180312933957634</v>
      </c>
      <c r="V9" s="37">
        <f>$R$16*Q9</f>
        <v>4279155.2942706775</v>
      </c>
      <c r="W9" s="34">
        <f t="shared" si="6"/>
        <v>0.67949047005998986</v>
      </c>
      <c r="Y9" s="37">
        <f>Q27*$R$16</f>
        <v>4899086.2538292352</v>
      </c>
      <c r="Z9" s="34">
        <f t="shared" si="7"/>
        <v>0.92280207412066817</v>
      </c>
      <c r="AB9" s="46">
        <v>2289342.7418496702</v>
      </c>
      <c r="AC9" s="49">
        <f t="shared" si="8"/>
        <v>-0.10147469460024743</v>
      </c>
      <c r="AD9">
        <f t="shared" si="9"/>
        <v>10.147469460024743</v>
      </c>
      <c r="AE9" s="13">
        <v>2457849.0301824301</v>
      </c>
      <c r="AF9" s="17">
        <f t="shared" si="10"/>
        <v>-3.5339047273083693E-2</v>
      </c>
    </row>
    <row r="10" spans="1:32" ht="15.75" thickBot="1" x14ac:dyDescent="0.3">
      <c r="A10" t="s">
        <v>88</v>
      </c>
      <c r="B10">
        <v>3</v>
      </c>
      <c r="C10" t="s">
        <v>12</v>
      </c>
      <c r="D10">
        <v>2021</v>
      </c>
      <c r="E10">
        <v>55410.26</v>
      </c>
      <c r="F10">
        <v>2094709</v>
      </c>
      <c r="G10" s="18">
        <f t="shared" si="0"/>
        <v>2.6452485762938911E-2</v>
      </c>
      <c r="I10" s="28" t="str">
        <f t="shared" si="2"/>
        <v>all</v>
      </c>
      <c r="J10" s="28">
        <f t="shared" si="1"/>
        <v>9</v>
      </c>
      <c r="K10" s="28" t="str">
        <f t="shared" si="1"/>
        <v>Apr</v>
      </c>
      <c r="L10" s="28">
        <f t="shared" si="1"/>
        <v>2022</v>
      </c>
      <c r="M10" s="28">
        <f t="shared" si="1"/>
        <v>650227.87</v>
      </c>
      <c r="N10" s="31">
        <f t="shared" si="1"/>
        <v>2542808</v>
      </c>
      <c r="O10" s="30">
        <f t="shared" si="3"/>
        <v>0.25571253118599596</v>
      </c>
      <c r="P10" s="31">
        <f t="shared" si="4"/>
        <v>1648962</v>
      </c>
      <c r="Q10" s="32">
        <f>P10/SUM($P$6:$P$10)</f>
        <v>0.18945685638218912</v>
      </c>
      <c r="S10" s="15">
        <f>$P$16*Q10</f>
        <v>2874208.2876657872</v>
      </c>
      <c r="T10" s="33">
        <f t="shared" si="5"/>
        <v>0.13032847453122184</v>
      </c>
      <c r="V10" s="37">
        <f>$R$16*Q10</f>
        <v>4227703.7994231163</v>
      </c>
      <c r="W10" s="34">
        <f t="shared" si="6"/>
        <v>0.66261227722388649</v>
      </c>
      <c r="Y10" s="37">
        <f>Q28*$R$16</f>
        <v>4241569.6254514158</v>
      </c>
      <c r="Z10" s="34">
        <f t="shared" si="7"/>
        <v>0.66806523553937847</v>
      </c>
      <c r="AB10" s="47">
        <v>2296664.00323046</v>
      </c>
      <c r="AC10" s="50">
        <f t="shared" si="8"/>
        <v>-9.6800071719744474E-2</v>
      </c>
      <c r="AD10">
        <f t="shared" si="9"/>
        <v>9.6800071719744469</v>
      </c>
      <c r="AE10" s="13">
        <v>2472504.0984237399</v>
      </c>
      <c r="AF10" s="17">
        <f t="shared" si="10"/>
        <v>-2.7648136067001561E-2</v>
      </c>
    </row>
    <row r="11" spans="1:32" x14ac:dyDescent="0.25">
      <c r="A11" t="s">
        <v>88</v>
      </c>
      <c r="B11">
        <v>4</v>
      </c>
      <c r="C11" t="s">
        <v>12</v>
      </c>
      <c r="D11">
        <v>2021</v>
      </c>
      <c r="E11">
        <v>204581.04</v>
      </c>
      <c r="F11">
        <v>1848875</v>
      </c>
      <c r="G11" s="18">
        <f t="shared" si="0"/>
        <v>0.11065163410181868</v>
      </c>
      <c r="AB11" s="44"/>
      <c r="AC11" s="44" t="s">
        <v>92</v>
      </c>
      <c r="AD11" s="5">
        <f>AVERAGE(AD2:AD10)</f>
        <v>6.5097044160166657</v>
      </c>
    </row>
    <row r="12" spans="1:32" x14ac:dyDescent="0.25">
      <c r="A12" t="s">
        <v>88</v>
      </c>
      <c r="B12">
        <v>5</v>
      </c>
      <c r="C12" t="s">
        <v>11</v>
      </c>
      <c r="D12">
        <v>2021</v>
      </c>
      <c r="E12">
        <v>240429.56</v>
      </c>
      <c r="F12">
        <v>1744602</v>
      </c>
      <c r="G12" s="18">
        <f t="shared" si="0"/>
        <v>0.13781341532338034</v>
      </c>
    </row>
    <row r="13" spans="1:32" x14ac:dyDescent="0.25">
      <c r="A13" t="s">
        <v>88</v>
      </c>
      <c r="B13">
        <v>6</v>
      </c>
      <c r="C13" t="s">
        <v>11</v>
      </c>
      <c r="D13">
        <v>2021</v>
      </c>
      <c r="E13">
        <v>238214.29</v>
      </c>
      <c r="F13">
        <v>1798985</v>
      </c>
      <c r="G13" s="18">
        <f t="shared" si="0"/>
        <v>0.13241594009955615</v>
      </c>
      <c r="I13" s="20"/>
      <c r="J13" s="20" t="s">
        <v>59</v>
      </c>
      <c r="K13" s="20" t="s">
        <v>60</v>
      </c>
      <c r="L13" s="20" t="s">
        <v>63</v>
      </c>
      <c r="M13" s="20" t="s">
        <v>61</v>
      </c>
      <c r="N13" s="20" t="s">
        <v>66</v>
      </c>
      <c r="O13" s="20" t="s">
        <v>64</v>
      </c>
      <c r="P13" s="20" t="s">
        <v>62</v>
      </c>
      <c r="Q13" s="20" t="s">
        <v>67</v>
      </c>
      <c r="R13" s="20" t="s">
        <v>71</v>
      </c>
    </row>
    <row r="14" spans="1:32" x14ac:dyDescent="0.25">
      <c r="A14" t="s">
        <v>88</v>
      </c>
      <c r="B14">
        <v>7</v>
      </c>
      <c r="C14" t="s">
        <v>11</v>
      </c>
      <c r="D14">
        <v>2021</v>
      </c>
      <c r="E14">
        <v>237279.73</v>
      </c>
      <c r="F14">
        <v>1842049</v>
      </c>
      <c r="G14" s="18">
        <f t="shared" si="0"/>
        <v>0.12881293060065177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32" x14ac:dyDescent="0.25">
      <c r="A15" t="s">
        <v>88</v>
      </c>
      <c r="B15">
        <v>8</v>
      </c>
      <c r="C15" t="s">
        <v>11</v>
      </c>
      <c r="D15">
        <v>2021</v>
      </c>
      <c r="E15">
        <v>37734.67</v>
      </c>
      <c r="F15">
        <v>1669030</v>
      </c>
      <c r="G15" s="18">
        <f t="shared" si="0"/>
        <v>2.2608742802705761E-2</v>
      </c>
      <c r="I15" s="20" t="s">
        <v>57</v>
      </c>
      <c r="J15" s="21">
        <v>44562</v>
      </c>
      <c r="K15" s="20" t="s">
        <v>65</v>
      </c>
      <c r="L15" s="20">
        <v>3668168.4</v>
      </c>
      <c r="M15" s="22">
        <v>9165700</v>
      </c>
      <c r="N15" s="23">
        <f>L15/M15</f>
        <v>0.40020602899942176</v>
      </c>
      <c r="O15" s="20">
        <v>2869545.1</v>
      </c>
      <c r="P15" s="22">
        <v>12800431</v>
      </c>
      <c r="Q15" s="20">
        <f>O15/P15</f>
        <v>0.22417566252261351</v>
      </c>
      <c r="R15" s="22">
        <f>O15/$O$30</f>
        <v>14641758.63713285</v>
      </c>
    </row>
    <row r="16" spans="1:32" ht="15.75" thickBot="1" x14ac:dyDescent="0.3">
      <c r="A16" t="s">
        <v>88</v>
      </c>
      <c r="B16">
        <v>9</v>
      </c>
      <c r="C16" t="s">
        <v>11</v>
      </c>
      <c r="D16">
        <v>2021</v>
      </c>
      <c r="E16">
        <v>30326.6</v>
      </c>
      <c r="F16">
        <v>1648962</v>
      </c>
      <c r="G16" s="18">
        <f t="shared" si="0"/>
        <v>1.8391327392626392E-2</v>
      </c>
      <c r="I16" s="24" t="s">
        <v>58</v>
      </c>
      <c r="J16" s="25">
        <v>44593</v>
      </c>
      <c r="K16" s="24" t="s">
        <v>65</v>
      </c>
      <c r="L16" s="24">
        <v>10487960.9</v>
      </c>
      <c r="M16" s="26">
        <v>11537798</v>
      </c>
      <c r="N16" s="27">
        <f>L16/M16</f>
        <v>0.90900888540430336</v>
      </c>
      <c r="O16" s="24">
        <v>4373348</v>
      </c>
      <c r="P16" s="26">
        <v>15170780</v>
      </c>
      <c r="Q16" s="24">
        <f>O16/P16</f>
        <v>0.28827443282415277</v>
      </c>
      <c r="R16" s="26">
        <f>O16/$O$30</f>
        <v>22314863.025567248</v>
      </c>
    </row>
    <row r="17" spans="1:32" ht="15.75" thickTop="1" x14ac:dyDescent="0.25">
      <c r="A17" t="s">
        <v>88</v>
      </c>
      <c r="B17">
        <v>10</v>
      </c>
      <c r="C17" t="s">
        <v>10</v>
      </c>
      <c r="D17">
        <v>2021</v>
      </c>
      <c r="E17">
        <v>45968.3</v>
      </c>
      <c r="F17">
        <v>1556371</v>
      </c>
      <c r="G17" s="18">
        <f t="shared" si="0"/>
        <v>2.9535567033824199E-2</v>
      </c>
    </row>
    <row r="18" spans="1:32" x14ac:dyDescent="0.25">
      <c r="A18" t="s">
        <v>88</v>
      </c>
      <c r="B18">
        <v>11</v>
      </c>
      <c r="C18" t="s">
        <v>10</v>
      </c>
      <c r="D18">
        <v>2021</v>
      </c>
      <c r="E18">
        <v>70215.55</v>
      </c>
      <c r="F18">
        <v>1609857</v>
      </c>
      <c r="G18" s="18">
        <f t="shared" si="0"/>
        <v>4.3616016826339234E-2</v>
      </c>
    </row>
    <row r="19" spans="1:32" x14ac:dyDescent="0.25">
      <c r="A19" t="s">
        <v>88</v>
      </c>
      <c r="B19">
        <v>12</v>
      </c>
      <c r="C19" t="s">
        <v>10</v>
      </c>
      <c r="D19">
        <v>2021</v>
      </c>
      <c r="E19">
        <v>215640.86</v>
      </c>
      <c r="F19">
        <v>1531463</v>
      </c>
      <c r="G19" s="18">
        <f t="shared" si="0"/>
        <v>0.14080709752700521</v>
      </c>
      <c r="P19" t="s">
        <v>83</v>
      </c>
      <c r="Q19" t="s">
        <v>82</v>
      </c>
    </row>
    <row r="20" spans="1:32" x14ac:dyDescent="0.25">
      <c r="A20" t="s">
        <v>88</v>
      </c>
      <c r="B20">
        <v>13</v>
      </c>
      <c r="C20" t="s">
        <v>10</v>
      </c>
      <c r="D20">
        <v>2021</v>
      </c>
      <c r="E20">
        <v>235340.28</v>
      </c>
      <c r="F20">
        <v>1469220</v>
      </c>
      <c r="G20" s="18">
        <f t="shared" si="0"/>
        <v>0.16018042226487525</v>
      </c>
      <c r="I20" s="38" t="str">
        <f>A47</f>
        <v>all</v>
      </c>
      <c r="J20" s="38">
        <f t="shared" ref="J20:N28" si="11">B47</f>
        <v>40</v>
      </c>
      <c r="K20" s="38" t="str">
        <f t="shared" si="11"/>
        <v>Dec</v>
      </c>
      <c r="L20" s="38">
        <f t="shared" si="11"/>
        <v>2021</v>
      </c>
      <c r="M20" s="38">
        <f t="shared" si="11"/>
        <v>815368.44</v>
      </c>
      <c r="N20" s="38">
        <f t="shared" si="11"/>
        <v>2823521</v>
      </c>
      <c r="O20" s="39">
        <f t="shared" ref="O20:O28" si="12">M20/N20</f>
        <v>0.28877718281535714</v>
      </c>
      <c r="P20" s="40">
        <f>M20/SUM($M$20:$M$23)</f>
        <v>0.27053648216675025</v>
      </c>
      <c r="Q20" s="40">
        <f>N20/SUM($N$20:$N$23)</f>
        <v>0.2719300281616675</v>
      </c>
    </row>
    <row r="21" spans="1:32" x14ac:dyDescent="0.25">
      <c r="A21" t="s">
        <v>88</v>
      </c>
      <c r="B21">
        <v>14</v>
      </c>
      <c r="C21" t="s">
        <v>9</v>
      </c>
      <c r="D21">
        <v>2021</v>
      </c>
      <c r="E21">
        <v>237131.63</v>
      </c>
      <c r="F21">
        <v>1584822</v>
      </c>
      <c r="G21" s="18">
        <f t="shared" si="0"/>
        <v>0.14962666469799132</v>
      </c>
      <c r="I21" s="38" t="str">
        <f t="shared" ref="I21:I28" si="13">A48</f>
        <v>all</v>
      </c>
      <c r="J21" s="38">
        <f t="shared" si="11"/>
        <v>41</v>
      </c>
      <c r="K21" s="38" t="str">
        <f t="shared" si="11"/>
        <v>Dec</v>
      </c>
      <c r="L21" s="38">
        <f t="shared" si="11"/>
        <v>2021</v>
      </c>
      <c r="M21" s="38">
        <f t="shared" si="11"/>
        <v>860813.42</v>
      </c>
      <c r="N21" s="38">
        <f t="shared" si="11"/>
        <v>2880599</v>
      </c>
      <c r="O21" s="39">
        <f t="shared" si="12"/>
        <v>0.29883139583121426</v>
      </c>
      <c r="P21" s="40">
        <f>M21/SUM($M$20:$M$23)</f>
        <v>0.2856149723537611</v>
      </c>
      <c r="Q21" s="40">
        <f>N21/SUM($N$20:$N$23)</f>
        <v>0.27742714404903351</v>
      </c>
      <c r="AF21" s="42"/>
    </row>
    <row r="22" spans="1:32" x14ac:dyDescent="0.25">
      <c r="A22" t="s">
        <v>88</v>
      </c>
      <c r="B22">
        <v>15</v>
      </c>
      <c r="C22" t="s">
        <v>9</v>
      </c>
      <c r="D22">
        <v>2021</v>
      </c>
      <c r="E22">
        <v>115361.75</v>
      </c>
      <c r="F22">
        <v>1457746</v>
      </c>
      <c r="G22" s="18">
        <f t="shared" si="0"/>
        <v>7.9137071890439073E-2</v>
      </c>
      <c r="I22" s="38" t="str">
        <f t="shared" si="13"/>
        <v>all</v>
      </c>
      <c r="J22" s="38">
        <f t="shared" si="11"/>
        <v>42</v>
      </c>
      <c r="K22" s="38" t="str">
        <f t="shared" si="11"/>
        <v>Dec</v>
      </c>
      <c r="L22" s="38">
        <f t="shared" si="11"/>
        <v>2021</v>
      </c>
      <c r="M22" s="38">
        <f t="shared" si="11"/>
        <v>786399.37</v>
      </c>
      <c r="N22" s="38">
        <f t="shared" si="11"/>
        <v>2680770</v>
      </c>
      <c r="O22" s="39">
        <f t="shared" si="12"/>
        <v>0.29334831783405513</v>
      </c>
      <c r="P22" s="40">
        <f>M22/SUM($M$20:$M$23)</f>
        <v>0.26092464302144025</v>
      </c>
      <c r="Q22" s="40">
        <f>N22/SUM($N$20:$N$23)</f>
        <v>0.25818184514829295</v>
      </c>
      <c r="AF22" s="42"/>
    </row>
    <row r="23" spans="1:32" x14ac:dyDescent="0.25">
      <c r="A23" t="s">
        <v>88</v>
      </c>
      <c r="B23">
        <v>16</v>
      </c>
      <c r="C23" t="s">
        <v>9</v>
      </c>
      <c r="D23">
        <v>2021</v>
      </c>
      <c r="E23">
        <v>70400.59</v>
      </c>
      <c r="F23">
        <v>1189668</v>
      </c>
      <c r="G23" s="18">
        <f t="shared" si="0"/>
        <v>5.9176669457361213E-2</v>
      </c>
      <c r="I23" s="38" t="str">
        <f t="shared" si="13"/>
        <v>all</v>
      </c>
      <c r="J23" s="38">
        <f t="shared" si="11"/>
        <v>43</v>
      </c>
      <c r="K23" s="38" t="str">
        <f t="shared" si="11"/>
        <v>Dec</v>
      </c>
      <c r="L23" s="38">
        <f t="shared" si="11"/>
        <v>2021</v>
      </c>
      <c r="M23" s="38">
        <f t="shared" si="11"/>
        <v>551313.36</v>
      </c>
      <c r="N23" s="38">
        <f t="shared" si="11"/>
        <v>1998373</v>
      </c>
      <c r="O23" s="39">
        <f t="shared" si="12"/>
        <v>0.27588110928240123</v>
      </c>
      <c r="P23" s="40">
        <f>M23/SUM($M$20:$M$23)</f>
        <v>0.18292390245804849</v>
      </c>
      <c r="Q23" s="40">
        <f>N23/SUM($N$20:$N$23)</f>
        <v>0.192460982641006</v>
      </c>
      <c r="AF23" s="42"/>
    </row>
    <row r="24" spans="1:32" x14ac:dyDescent="0.25">
      <c r="A24" t="s">
        <v>88</v>
      </c>
      <c r="B24">
        <v>17</v>
      </c>
      <c r="C24" t="s">
        <v>9</v>
      </c>
      <c r="D24">
        <v>2021</v>
      </c>
      <c r="E24">
        <v>59890.22</v>
      </c>
      <c r="F24">
        <v>1109757</v>
      </c>
      <c r="G24" s="18">
        <f t="shared" si="0"/>
        <v>5.3966967543345075E-2</v>
      </c>
      <c r="I24" s="38" t="str">
        <f t="shared" si="13"/>
        <v>all</v>
      </c>
      <c r="J24" s="38">
        <f t="shared" si="11"/>
        <v>44</v>
      </c>
      <c r="K24" s="38" t="str">
        <f t="shared" si="11"/>
        <v>Jan</v>
      </c>
      <c r="L24" s="38">
        <f t="shared" si="11"/>
        <v>2021</v>
      </c>
      <c r="M24" s="38">
        <f t="shared" si="11"/>
        <v>338843.43</v>
      </c>
      <c r="N24" s="38">
        <f t="shared" si="11"/>
        <v>2053729</v>
      </c>
      <c r="O24" s="39">
        <f t="shared" si="12"/>
        <v>0.16498935838175338</v>
      </c>
      <c r="P24" s="40">
        <f>M24/SUM($M$24:$M$28)</f>
        <v>0.26026498553963207</v>
      </c>
      <c r="Q24" s="40">
        <f>N24/SUM($N$24:$N$28)</f>
        <v>0.18991150195341525</v>
      </c>
      <c r="AF24" s="42"/>
    </row>
    <row r="25" spans="1:32" x14ac:dyDescent="0.25">
      <c r="A25" t="s">
        <v>88</v>
      </c>
      <c r="B25">
        <v>18</v>
      </c>
      <c r="C25" t="s">
        <v>8</v>
      </c>
      <c r="D25">
        <v>2021</v>
      </c>
      <c r="E25">
        <v>39882.800000000003</v>
      </c>
      <c r="F25">
        <v>1098414</v>
      </c>
      <c r="G25" s="18">
        <f t="shared" si="0"/>
        <v>3.6309442523492969E-2</v>
      </c>
      <c r="I25" s="38" t="str">
        <f t="shared" si="13"/>
        <v>all</v>
      </c>
      <c r="J25" s="38">
        <f t="shared" si="11"/>
        <v>45</v>
      </c>
      <c r="K25" s="38" t="str">
        <f t="shared" si="11"/>
        <v>Jan</v>
      </c>
      <c r="L25" s="38">
        <f t="shared" si="11"/>
        <v>2021</v>
      </c>
      <c r="M25" s="38">
        <f t="shared" si="11"/>
        <v>259544.26</v>
      </c>
      <c r="N25" s="38">
        <f t="shared" si="11"/>
        <v>2090624</v>
      </c>
      <c r="O25" s="39">
        <f t="shared" si="12"/>
        <v>0.12414679062327803</v>
      </c>
      <c r="P25" s="40">
        <f>M25/SUM($M$24:$M$28)</f>
        <v>0.19935544589368165</v>
      </c>
      <c r="Q25" s="40">
        <f>N25/SUM($N$24:$N$28)</f>
        <v>0.19332323975551632</v>
      </c>
      <c r="AF25" s="42"/>
    </row>
    <row r="26" spans="1:32" x14ac:dyDescent="0.25">
      <c r="A26" t="s">
        <v>88</v>
      </c>
      <c r="B26">
        <v>19</v>
      </c>
      <c r="C26" t="s">
        <v>8</v>
      </c>
      <c r="D26">
        <v>2021</v>
      </c>
      <c r="E26">
        <v>51395.69</v>
      </c>
      <c r="F26">
        <v>1168227</v>
      </c>
      <c r="G26" s="18">
        <f t="shared" si="0"/>
        <v>4.3994608924464169E-2</v>
      </c>
      <c r="I26" s="38" t="str">
        <f t="shared" si="13"/>
        <v>all</v>
      </c>
      <c r="J26" s="38">
        <f t="shared" si="11"/>
        <v>46</v>
      </c>
      <c r="K26" s="38" t="str">
        <f t="shared" si="11"/>
        <v>Jan</v>
      </c>
      <c r="L26" s="38">
        <f t="shared" si="11"/>
        <v>2021</v>
      </c>
      <c r="M26" s="38">
        <f t="shared" si="11"/>
        <v>246753.51</v>
      </c>
      <c r="N26" s="38">
        <f t="shared" si="11"/>
        <v>2240077</v>
      </c>
      <c r="O26" s="39">
        <f t="shared" si="12"/>
        <v>0.11015403041949005</v>
      </c>
      <c r="P26" s="40">
        <f>M26/SUM($M$24:$M$28)</f>
        <v>0.18953089546993268</v>
      </c>
      <c r="Q26" s="40">
        <f>N26/SUM($N$24:$N$28)</f>
        <v>0.2071433901752863</v>
      </c>
      <c r="AF26" s="42"/>
    </row>
    <row r="27" spans="1:32" x14ac:dyDescent="0.25">
      <c r="A27" t="s">
        <v>88</v>
      </c>
      <c r="B27">
        <v>20</v>
      </c>
      <c r="C27" t="s">
        <v>8</v>
      </c>
      <c r="D27">
        <v>2021</v>
      </c>
      <c r="E27">
        <v>101991.87</v>
      </c>
      <c r="F27">
        <v>1313663</v>
      </c>
      <c r="G27" s="18">
        <f t="shared" si="0"/>
        <v>7.7639295618434856E-2</v>
      </c>
      <c r="I27" s="38" t="str">
        <f t="shared" si="13"/>
        <v>all</v>
      </c>
      <c r="J27" s="38">
        <f t="shared" si="11"/>
        <v>47</v>
      </c>
      <c r="K27" s="38" t="str">
        <f t="shared" si="11"/>
        <v>Jan</v>
      </c>
      <c r="L27" s="38">
        <f t="shared" si="11"/>
        <v>2021</v>
      </c>
      <c r="M27" s="38">
        <f t="shared" si="11"/>
        <v>221972.82</v>
      </c>
      <c r="N27" s="38">
        <f t="shared" si="11"/>
        <v>2374175</v>
      </c>
      <c r="O27" s="39">
        <f t="shared" si="12"/>
        <v>9.3494717112260053E-2</v>
      </c>
      <c r="P27" s="40">
        <f>M27/SUM($M$24:$M$28)</f>
        <v>0.17049689524005629</v>
      </c>
      <c r="Q27" s="40">
        <f>N27/SUM($N$24:$N$28)</f>
        <v>0.21954363995943457</v>
      </c>
      <c r="AF27" s="42"/>
    </row>
    <row r="28" spans="1:32" x14ac:dyDescent="0.25">
      <c r="A28" t="s">
        <v>88</v>
      </c>
      <c r="B28">
        <v>21</v>
      </c>
      <c r="C28" t="s">
        <v>8</v>
      </c>
      <c r="D28">
        <v>2021</v>
      </c>
      <c r="E28">
        <v>211730.29</v>
      </c>
      <c r="F28">
        <v>1296588</v>
      </c>
      <c r="G28" s="18">
        <f t="shared" si="0"/>
        <v>0.16329804841630496</v>
      </c>
      <c r="I28" s="38" t="str">
        <f t="shared" si="13"/>
        <v>all</v>
      </c>
      <c r="J28" s="38">
        <f t="shared" si="11"/>
        <v>48</v>
      </c>
      <c r="K28" s="38" t="str">
        <f t="shared" si="11"/>
        <v>Jan</v>
      </c>
      <c r="L28" s="38">
        <f t="shared" si="11"/>
        <v>2021</v>
      </c>
      <c r="M28" s="38">
        <f t="shared" si="11"/>
        <v>234803.06</v>
      </c>
      <c r="N28" s="38">
        <f t="shared" si="11"/>
        <v>2055532</v>
      </c>
      <c r="O28" s="39">
        <f t="shared" si="12"/>
        <v>0.11422982468772075</v>
      </c>
      <c r="P28" s="40">
        <f>M28/SUM($M$24:$M$28)</f>
        <v>0.18035177785669729</v>
      </c>
      <c r="Q28" s="40">
        <f>N28/SUM($N$24:$N$28)</f>
        <v>0.19007822815634756</v>
      </c>
      <c r="AF28" s="42"/>
    </row>
    <row r="29" spans="1:32" x14ac:dyDescent="0.25">
      <c r="A29" t="s">
        <v>88</v>
      </c>
      <c r="B29">
        <v>22</v>
      </c>
      <c r="C29" t="s">
        <v>8</v>
      </c>
      <c r="D29">
        <v>2021</v>
      </c>
      <c r="E29">
        <v>160056.19</v>
      </c>
      <c r="F29">
        <v>1487124</v>
      </c>
      <c r="G29" s="18">
        <f t="shared" si="0"/>
        <v>0.10762800546558324</v>
      </c>
      <c r="I29" s="38"/>
      <c r="J29" s="38"/>
      <c r="K29" s="38"/>
      <c r="L29" s="38"/>
      <c r="M29" s="38"/>
      <c r="N29" s="38"/>
      <c r="O29" s="39"/>
      <c r="P29" s="38"/>
      <c r="Q29" s="38"/>
      <c r="AF29" s="42"/>
    </row>
    <row r="30" spans="1:32" x14ac:dyDescent="0.25">
      <c r="A30" t="s">
        <v>88</v>
      </c>
      <c r="B30">
        <v>23</v>
      </c>
      <c r="C30" t="s">
        <v>7</v>
      </c>
      <c r="D30">
        <v>2021</v>
      </c>
      <c r="E30">
        <v>177737.87</v>
      </c>
      <c r="F30">
        <v>1680840</v>
      </c>
      <c r="G30" s="18">
        <f t="shared" si="0"/>
        <v>0.10574347945075081</v>
      </c>
      <c r="I30" s="38"/>
      <c r="J30" s="38"/>
      <c r="K30" s="38"/>
      <c r="L30" s="38"/>
      <c r="M30" s="38"/>
      <c r="N30" s="38"/>
      <c r="O30" s="39">
        <f>AVERAGE(O20:O28)</f>
        <v>0.19598363633194779</v>
      </c>
      <c r="P30" s="38"/>
      <c r="Q30" s="38"/>
    </row>
    <row r="31" spans="1:32" x14ac:dyDescent="0.25">
      <c r="A31" t="s">
        <v>88</v>
      </c>
      <c r="B31">
        <v>24</v>
      </c>
      <c r="C31" t="s">
        <v>7</v>
      </c>
      <c r="D31">
        <v>2021</v>
      </c>
      <c r="E31">
        <v>526014.56999999995</v>
      </c>
      <c r="F31">
        <v>1561300</v>
      </c>
      <c r="G31" s="18">
        <f t="shared" si="0"/>
        <v>0.33690807019791197</v>
      </c>
    </row>
    <row r="32" spans="1:32" x14ac:dyDescent="0.25">
      <c r="A32" t="s">
        <v>88</v>
      </c>
      <c r="B32">
        <v>25</v>
      </c>
      <c r="C32" t="s">
        <v>7</v>
      </c>
      <c r="D32">
        <v>2021</v>
      </c>
      <c r="E32">
        <v>450589.87</v>
      </c>
      <c r="F32">
        <v>1897717</v>
      </c>
      <c r="G32" s="18">
        <f t="shared" si="0"/>
        <v>0.23743786349597965</v>
      </c>
    </row>
    <row r="33" spans="1:7" x14ac:dyDescent="0.25">
      <c r="A33" t="s">
        <v>88</v>
      </c>
      <c r="B33">
        <v>26</v>
      </c>
      <c r="C33" t="s">
        <v>7</v>
      </c>
      <c r="D33">
        <v>2021</v>
      </c>
      <c r="E33">
        <v>250917.34</v>
      </c>
      <c r="F33">
        <v>2112196</v>
      </c>
      <c r="G33" s="18">
        <f t="shared" si="0"/>
        <v>0.11879453421936222</v>
      </c>
    </row>
    <row r="34" spans="1:7" x14ac:dyDescent="0.25">
      <c r="A34" t="s">
        <v>88</v>
      </c>
      <c r="B34">
        <v>27</v>
      </c>
      <c r="C34" t="s">
        <v>18</v>
      </c>
      <c r="D34">
        <v>2021</v>
      </c>
      <c r="E34">
        <v>370242.41</v>
      </c>
      <c r="F34">
        <v>1573200</v>
      </c>
      <c r="G34" s="18">
        <f t="shared" ref="G34:G65" si="14">E34/F34</f>
        <v>0.23534351004322399</v>
      </c>
    </row>
    <row r="35" spans="1:7" x14ac:dyDescent="0.25">
      <c r="A35" t="s">
        <v>88</v>
      </c>
      <c r="B35">
        <v>28</v>
      </c>
      <c r="C35" t="s">
        <v>18</v>
      </c>
      <c r="D35">
        <v>2021</v>
      </c>
      <c r="E35">
        <v>541675.54</v>
      </c>
      <c r="F35">
        <v>1915560</v>
      </c>
      <c r="G35" s="18">
        <f t="shared" si="14"/>
        <v>0.28277659796613003</v>
      </c>
    </row>
    <row r="36" spans="1:7" x14ac:dyDescent="0.25">
      <c r="A36" t="s">
        <v>88</v>
      </c>
      <c r="B36">
        <v>29</v>
      </c>
      <c r="C36" t="s">
        <v>18</v>
      </c>
      <c r="D36">
        <v>2021</v>
      </c>
      <c r="E36">
        <v>497634.9</v>
      </c>
      <c r="F36">
        <v>2131144</v>
      </c>
      <c r="G36" s="18">
        <f t="shared" si="14"/>
        <v>0.23350599490226848</v>
      </c>
    </row>
    <row r="37" spans="1:7" x14ac:dyDescent="0.25">
      <c r="A37" t="s">
        <v>88</v>
      </c>
      <c r="B37">
        <v>30</v>
      </c>
      <c r="C37" t="s">
        <v>18</v>
      </c>
      <c r="D37">
        <v>2021</v>
      </c>
      <c r="E37">
        <v>475859.08</v>
      </c>
      <c r="F37">
        <v>2241867</v>
      </c>
      <c r="G37" s="18">
        <f t="shared" si="14"/>
        <v>0.21226017422086146</v>
      </c>
    </row>
    <row r="38" spans="1:7" x14ac:dyDescent="0.25">
      <c r="A38" t="s">
        <v>88</v>
      </c>
      <c r="B38">
        <v>31</v>
      </c>
      <c r="C38" t="s">
        <v>17</v>
      </c>
      <c r="D38">
        <v>2021</v>
      </c>
      <c r="E38">
        <v>557925.97</v>
      </c>
      <c r="F38">
        <v>2293574</v>
      </c>
      <c r="G38" s="18">
        <f t="shared" si="14"/>
        <v>0.24325614521266808</v>
      </c>
    </row>
    <row r="39" spans="1:7" x14ac:dyDescent="0.25">
      <c r="A39" t="s">
        <v>88</v>
      </c>
      <c r="B39">
        <v>32</v>
      </c>
      <c r="C39" t="s">
        <v>17</v>
      </c>
      <c r="D39">
        <v>2021</v>
      </c>
      <c r="E39">
        <v>560175.82999999996</v>
      </c>
      <c r="F39">
        <v>2338989</v>
      </c>
      <c r="G39" s="18">
        <f t="shared" si="14"/>
        <v>0.23949485440076887</v>
      </c>
    </row>
    <row r="40" spans="1:7" x14ac:dyDescent="0.25">
      <c r="A40" t="s">
        <v>88</v>
      </c>
      <c r="B40">
        <v>33</v>
      </c>
      <c r="C40" t="s">
        <v>17</v>
      </c>
      <c r="D40">
        <v>2021</v>
      </c>
      <c r="E40">
        <v>740037.64</v>
      </c>
      <c r="F40">
        <v>2306548</v>
      </c>
      <c r="G40" s="18">
        <f t="shared" si="14"/>
        <v>0.32084207222221262</v>
      </c>
    </row>
    <row r="41" spans="1:7" x14ac:dyDescent="0.25">
      <c r="A41" t="s">
        <v>88</v>
      </c>
      <c r="B41">
        <v>34</v>
      </c>
      <c r="C41" t="s">
        <v>17</v>
      </c>
      <c r="D41">
        <v>2021</v>
      </c>
      <c r="E41">
        <v>718075.28</v>
      </c>
      <c r="F41">
        <v>2152979</v>
      </c>
      <c r="G41" s="18">
        <f t="shared" si="14"/>
        <v>0.3335263743863735</v>
      </c>
    </row>
    <row r="42" spans="1:7" x14ac:dyDescent="0.25">
      <c r="A42" t="s">
        <v>88</v>
      </c>
      <c r="B42">
        <v>35</v>
      </c>
      <c r="C42" t="s">
        <v>17</v>
      </c>
      <c r="D42">
        <v>2021</v>
      </c>
      <c r="E42">
        <v>641683.17000000004</v>
      </c>
      <c r="F42">
        <v>2186950</v>
      </c>
      <c r="G42" s="18">
        <f t="shared" si="14"/>
        <v>0.29341465054070742</v>
      </c>
    </row>
    <row r="43" spans="1:7" x14ac:dyDescent="0.25">
      <c r="A43" t="s">
        <v>88</v>
      </c>
      <c r="B43">
        <v>36</v>
      </c>
      <c r="C43" t="s">
        <v>16</v>
      </c>
      <c r="D43">
        <v>2021</v>
      </c>
      <c r="E43">
        <v>1255244.33</v>
      </c>
      <c r="F43">
        <v>2740949</v>
      </c>
      <c r="G43" s="18">
        <f t="shared" si="14"/>
        <v>0.4579597540851727</v>
      </c>
    </row>
    <row r="44" spans="1:7" x14ac:dyDescent="0.25">
      <c r="A44" t="s">
        <v>88</v>
      </c>
      <c r="B44">
        <v>37</v>
      </c>
      <c r="C44" t="s">
        <v>16</v>
      </c>
      <c r="D44">
        <v>2021</v>
      </c>
      <c r="E44">
        <v>1642981.6</v>
      </c>
      <c r="F44">
        <v>2784854</v>
      </c>
      <c r="G44" s="18">
        <f t="shared" si="14"/>
        <v>0.58997046164718159</v>
      </c>
    </row>
    <row r="45" spans="1:7" x14ac:dyDescent="0.25">
      <c r="A45" t="s">
        <v>88</v>
      </c>
      <c r="B45">
        <v>38</v>
      </c>
      <c r="C45" t="s">
        <v>16</v>
      </c>
      <c r="D45">
        <v>2021</v>
      </c>
      <c r="E45">
        <v>811125.44</v>
      </c>
      <c r="F45">
        <v>2646164</v>
      </c>
      <c r="G45" s="18">
        <f t="shared" si="14"/>
        <v>0.30652878657558635</v>
      </c>
    </row>
    <row r="46" spans="1:7" x14ac:dyDescent="0.25">
      <c r="A46" t="s">
        <v>88</v>
      </c>
      <c r="B46">
        <v>39</v>
      </c>
      <c r="C46" t="s">
        <v>16</v>
      </c>
      <c r="D46">
        <v>2021</v>
      </c>
      <c r="E46">
        <v>810017.24</v>
      </c>
      <c r="F46">
        <v>3242586</v>
      </c>
      <c r="G46" s="18">
        <f t="shared" si="14"/>
        <v>0.24980593884017263</v>
      </c>
    </row>
    <row r="47" spans="1:7" x14ac:dyDescent="0.25">
      <c r="A47" t="s">
        <v>88</v>
      </c>
      <c r="B47">
        <v>40</v>
      </c>
      <c r="C47" t="s">
        <v>15</v>
      </c>
      <c r="D47">
        <v>2021</v>
      </c>
      <c r="E47">
        <v>815368.44</v>
      </c>
      <c r="F47">
        <v>2823521</v>
      </c>
      <c r="G47" s="18">
        <f t="shared" si="14"/>
        <v>0.28877718281535714</v>
      </c>
    </row>
    <row r="48" spans="1:7" x14ac:dyDescent="0.25">
      <c r="A48" t="s">
        <v>88</v>
      </c>
      <c r="B48">
        <v>41</v>
      </c>
      <c r="C48" t="s">
        <v>15</v>
      </c>
      <c r="D48">
        <v>2021</v>
      </c>
      <c r="E48">
        <v>860813.42</v>
      </c>
      <c r="F48">
        <v>2880599</v>
      </c>
      <c r="G48" s="18">
        <f t="shared" si="14"/>
        <v>0.29883139583121426</v>
      </c>
    </row>
    <row r="49" spans="1:7" x14ac:dyDescent="0.25">
      <c r="A49" t="s">
        <v>88</v>
      </c>
      <c r="B49">
        <v>42</v>
      </c>
      <c r="C49" t="s">
        <v>15</v>
      </c>
      <c r="D49">
        <v>2021</v>
      </c>
      <c r="E49">
        <v>786399.37</v>
      </c>
      <c r="F49">
        <v>2680770</v>
      </c>
      <c r="G49" s="18">
        <f t="shared" si="14"/>
        <v>0.29334831783405513</v>
      </c>
    </row>
    <row r="50" spans="1:7" x14ac:dyDescent="0.25">
      <c r="A50" t="s">
        <v>88</v>
      </c>
      <c r="B50">
        <v>43</v>
      </c>
      <c r="C50" t="s">
        <v>15</v>
      </c>
      <c r="D50">
        <v>2021</v>
      </c>
      <c r="E50">
        <v>551313.36</v>
      </c>
      <c r="F50">
        <v>1998373</v>
      </c>
      <c r="G50" s="18">
        <f t="shared" si="14"/>
        <v>0.27588110928240123</v>
      </c>
    </row>
    <row r="51" spans="1:7" x14ac:dyDescent="0.25">
      <c r="A51" t="s">
        <v>88</v>
      </c>
      <c r="B51">
        <v>44</v>
      </c>
      <c r="C51" t="s">
        <v>14</v>
      </c>
      <c r="D51">
        <v>2021</v>
      </c>
      <c r="E51">
        <v>338843.43</v>
      </c>
      <c r="F51">
        <v>2053729</v>
      </c>
      <c r="G51" s="18">
        <f t="shared" si="14"/>
        <v>0.16498935838175338</v>
      </c>
    </row>
    <row r="52" spans="1:7" x14ac:dyDescent="0.25">
      <c r="A52" t="s">
        <v>88</v>
      </c>
      <c r="B52">
        <v>45</v>
      </c>
      <c r="C52" t="s">
        <v>14</v>
      </c>
      <c r="D52">
        <v>2021</v>
      </c>
      <c r="E52">
        <v>259544.26</v>
      </c>
      <c r="F52">
        <v>2090624</v>
      </c>
      <c r="G52" s="18">
        <f t="shared" si="14"/>
        <v>0.12414679062327803</v>
      </c>
    </row>
    <row r="53" spans="1:7" x14ac:dyDescent="0.25">
      <c r="A53" t="s">
        <v>88</v>
      </c>
      <c r="B53">
        <v>46</v>
      </c>
      <c r="C53" t="s">
        <v>14</v>
      </c>
      <c r="D53">
        <v>2021</v>
      </c>
      <c r="E53">
        <v>246753.51</v>
      </c>
      <c r="F53">
        <v>2240077</v>
      </c>
      <c r="G53" s="18">
        <f t="shared" si="14"/>
        <v>0.11015403041949005</v>
      </c>
    </row>
    <row r="54" spans="1:7" x14ac:dyDescent="0.25">
      <c r="A54" t="s">
        <v>88</v>
      </c>
      <c r="B54">
        <v>47</v>
      </c>
      <c r="C54" t="s">
        <v>14</v>
      </c>
      <c r="D54">
        <v>2021</v>
      </c>
      <c r="E54">
        <v>221972.82</v>
      </c>
      <c r="F54">
        <v>2374175</v>
      </c>
      <c r="G54" s="18">
        <f t="shared" si="14"/>
        <v>9.3494717112260053E-2</v>
      </c>
    </row>
    <row r="55" spans="1:7" x14ac:dyDescent="0.25">
      <c r="A55" t="s">
        <v>88</v>
      </c>
      <c r="B55">
        <v>48</v>
      </c>
      <c r="C55" t="s">
        <v>14</v>
      </c>
      <c r="D55">
        <v>2021</v>
      </c>
      <c r="E55">
        <v>234803.06</v>
      </c>
      <c r="F55">
        <v>2055532</v>
      </c>
      <c r="G55" s="18">
        <f t="shared" si="14"/>
        <v>0.11422982468772075</v>
      </c>
    </row>
    <row r="56" spans="1:7" x14ac:dyDescent="0.25">
      <c r="A56" t="s">
        <v>88</v>
      </c>
      <c r="B56">
        <v>49</v>
      </c>
      <c r="C56" t="s">
        <v>13</v>
      </c>
      <c r="D56">
        <v>2021</v>
      </c>
      <c r="E56">
        <v>249866.43</v>
      </c>
      <c r="F56">
        <v>2209014</v>
      </c>
      <c r="G56" s="18">
        <f t="shared" si="14"/>
        <v>0.11311219847407032</v>
      </c>
    </row>
    <row r="57" spans="1:7" x14ac:dyDescent="0.25">
      <c r="A57" t="s">
        <v>88</v>
      </c>
      <c r="B57">
        <v>50</v>
      </c>
      <c r="C57" t="s">
        <v>13</v>
      </c>
      <c r="D57">
        <v>2021</v>
      </c>
      <c r="E57">
        <v>198991.81</v>
      </c>
      <c r="F57">
        <v>2114363</v>
      </c>
      <c r="G57" s="18">
        <f t="shared" si="14"/>
        <v>9.411430771348156E-2</v>
      </c>
    </row>
    <row r="58" spans="1:7" x14ac:dyDescent="0.25">
      <c r="A58" t="s">
        <v>88</v>
      </c>
      <c r="B58">
        <v>51</v>
      </c>
      <c r="C58" t="s">
        <v>13</v>
      </c>
      <c r="D58">
        <v>2021</v>
      </c>
      <c r="E58">
        <v>309314.38</v>
      </c>
      <c r="F58">
        <v>1936124</v>
      </c>
      <c r="G58" s="18">
        <f t="shared" si="14"/>
        <v>0.15975959184432403</v>
      </c>
    </row>
    <row r="59" spans="1:7" x14ac:dyDescent="0.25">
      <c r="A59" t="s">
        <v>88</v>
      </c>
      <c r="B59">
        <v>52</v>
      </c>
      <c r="C59" t="s">
        <v>13</v>
      </c>
      <c r="D59">
        <v>2021</v>
      </c>
      <c r="E59">
        <v>361841.24</v>
      </c>
      <c r="F59">
        <v>1873475</v>
      </c>
      <c r="G59" s="18">
        <f t="shared" si="14"/>
        <v>0.19313908111931036</v>
      </c>
    </row>
    <row r="60" spans="1:7" x14ac:dyDescent="0.25">
      <c r="A60" s="6" t="s">
        <v>88</v>
      </c>
      <c r="B60" s="6">
        <v>1</v>
      </c>
      <c r="C60" s="6" t="s">
        <v>12</v>
      </c>
      <c r="D60" s="6">
        <v>2022</v>
      </c>
      <c r="E60" s="6">
        <v>666010.59</v>
      </c>
      <c r="F60" s="6">
        <v>2170220</v>
      </c>
      <c r="G60" s="41">
        <f t="shared" si="14"/>
        <v>0.30688620969302649</v>
      </c>
    </row>
    <row r="61" spans="1:7" x14ac:dyDescent="0.25">
      <c r="A61" s="6" t="s">
        <v>88</v>
      </c>
      <c r="B61" s="6">
        <v>2</v>
      </c>
      <c r="C61" s="6" t="s">
        <v>12</v>
      </c>
      <c r="D61" s="6">
        <v>2022</v>
      </c>
      <c r="E61" s="6">
        <v>604335.97</v>
      </c>
      <c r="F61" s="6">
        <v>2150061</v>
      </c>
      <c r="G61" s="41">
        <f t="shared" si="14"/>
        <v>0.28107852288842033</v>
      </c>
    </row>
    <row r="62" spans="1:7" x14ac:dyDescent="0.25">
      <c r="A62" s="6" t="s">
        <v>88</v>
      </c>
      <c r="B62" s="6">
        <v>3</v>
      </c>
      <c r="C62" s="6" t="s">
        <v>12</v>
      </c>
      <c r="D62" s="6">
        <v>2022</v>
      </c>
      <c r="E62" s="6">
        <v>609782.64</v>
      </c>
      <c r="F62" s="6">
        <v>2402575</v>
      </c>
      <c r="G62" s="41">
        <f t="shared" si="14"/>
        <v>0.25380378968398487</v>
      </c>
    </row>
    <row r="63" spans="1:7" x14ac:dyDescent="0.25">
      <c r="A63" s="6" t="s">
        <v>88</v>
      </c>
      <c r="B63" s="6">
        <v>4</v>
      </c>
      <c r="C63" s="6" t="s">
        <v>12</v>
      </c>
      <c r="D63" s="6">
        <v>2022</v>
      </c>
      <c r="E63" s="6">
        <v>1440389.46</v>
      </c>
      <c r="F63" s="6">
        <v>2447733</v>
      </c>
      <c r="G63" s="41">
        <f t="shared" si="14"/>
        <v>0.58845856962340248</v>
      </c>
    </row>
    <row r="64" spans="1:7" x14ac:dyDescent="0.25">
      <c r="A64" s="6" t="s">
        <v>88</v>
      </c>
      <c r="B64" s="6">
        <v>5</v>
      </c>
      <c r="C64" s="6" t="s">
        <v>11</v>
      </c>
      <c r="D64" s="6">
        <v>2022</v>
      </c>
      <c r="E64" s="6">
        <v>803050.75</v>
      </c>
      <c r="F64" s="6">
        <v>2188137</v>
      </c>
      <c r="G64" s="41">
        <f t="shared" si="14"/>
        <v>0.36700204329070801</v>
      </c>
    </row>
    <row r="65" spans="1:7" x14ac:dyDescent="0.25">
      <c r="A65" s="6" t="s">
        <v>88</v>
      </c>
      <c r="B65" s="6">
        <v>6</v>
      </c>
      <c r="C65" s="6" t="s">
        <v>11</v>
      </c>
      <c r="D65" s="6">
        <v>2022</v>
      </c>
      <c r="E65" s="6">
        <v>568855.79</v>
      </c>
      <c r="F65" s="6">
        <v>2143648</v>
      </c>
      <c r="G65" s="41">
        <f t="shared" si="14"/>
        <v>0.26536809681440238</v>
      </c>
    </row>
    <row r="66" spans="1:7" x14ac:dyDescent="0.25">
      <c r="A66" s="6" t="s">
        <v>88</v>
      </c>
      <c r="B66" s="6">
        <v>7</v>
      </c>
      <c r="C66" s="6" t="s">
        <v>11</v>
      </c>
      <c r="D66" s="6">
        <v>2022</v>
      </c>
      <c r="E66" s="6">
        <v>565489.35</v>
      </c>
      <c r="F66" s="6">
        <v>2121655</v>
      </c>
      <c r="G66" s="41">
        <f t="shared" ref="G66:G97" si="15">E66/F66</f>
        <v>0.26653218831525388</v>
      </c>
    </row>
    <row r="67" spans="1:7" x14ac:dyDescent="0.25">
      <c r="A67" s="6" t="s">
        <v>88</v>
      </c>
      <c r="B67" s="6">
        <v>8</v>
      </c>
      <c r="C67" s="6" t="s">
        <v>11</v>
      </c>
      <c r="D67" s="6">
        <v>2022</v>
      </c>
      <c r="E67" s="6">
        <v>646787.69999999995</v>
      </c>
      <c r="F67" s="6">
        <v>2547889</v>
      </c>
      <c r="G67" s="41">
        <f t="shared" si="15"/>
        <v>0.2538523852491219</v>
      </c>
    </row>
    <row r="68" spans="1:7" x14ac:dyDescent="0.25">
      <c r="A68" s="6" t="s">
        <v>88</v>
      </c>
      <c r="B68" s="6">
        <v>9</v>
      </c>
      <c r="C68" s="6" t="s">
        <v>11</v>
      </c>
      <c r="D68" s="6">
        <v>2022</v>
      </c>
      <c r="E68" s="6">
        <v>650227.87</v>
      </c>
      <c r="F68" s="6">
        <v>2542808</v>
      </c>
      <c r="G68" s="41">
        <f t="shared" si="15"/>
        <v>0.25571253118599596</v>
      </c>
    </row>
    <row r="69" spans="1:7" x14ac:dyDescent="0.25">
      <c r="A69" t="s">
        <v>88</v>
      </c>
      <c r="B69">
        <v>10</v>
      </c>
      <c r="C69" t="s">
        <v>10</v>
      </c>
      <c r="D69">
        <v>2022</v>
      </c>
      <c r="E69">
        <v>798577.19</v>
      </c>
      <c r="F69">
        <v>2710451</v>
      </c>
      <c r="G69" s="18">
        <f t="shared" si="15"/>
        <v>0.29462889755247373</v>
      </c>
    </row>
    <row r="70" spans="1:7" x14ac:dyDescent="0.25">
      <c r="A70" t="s">
        <v>88</v>
      </c>
      <c r="B70">
        <v>11</v>
      </c>
      <c r="C70" t="s">
        <v>10</v>
      </c>
      <c r="D70">
        <v>2022</v>
      </c>
      <c r="E70">
        <v>552422.31999999995</v>
      </c>
      <c r="F70">
        <v>3072401</v>
      </c>
      <c r="G70" s="18">
        <f t="shared" si="15"/>
        <v>0.1798015037750606</v>
      </c>
    </row>
    <row r="71" spans="1:7" x14ac:dyDescent="0.25">
      <c r="A71" t="s">
        <v>88</v>
      </c>
      <c r="B71">
        <v>12</v>
      </c>
      <c r="C71" t="s">
        <v>10</v>
      </c>
      <c r="D71">
        <v>2022</v>
      </c>
      <c r="E71">
        <v>461691.27</v>
      </c>
      <c r="F71">
        <v>2557517</v>
      </c>
      <c r="G71" s="18">
        <f t="shared" si="15"/>
        <v>0.18052324578878656</v>
      </c>
    </row>
    <row r="72" spans="1:7" x14ac:dyDescent="0.25">
      <c r="A72" t="s">
        <v>88</v>
      </c>
      <c r="B72">
        <v>13</v>
      </c>
      <c r="C72" t="s">
        <v>10</v>
      </c>
      <c r="D72">
        <v>2022</v>
      </c>
      <c r="E72">
        <v>346884.89</v>
      </c>
      <c r="F72">
        <v>2163939</v>
      </c>
      <c r="G72" s="18">
        <f t="shared" si="15"/>
        <v>0.16030252701208306</v>
      </c>
    </row>
    <row r="73" spans="1:7" x14ac:dyDescent="0.25">
      <c r="A73" t="s">
        <v>88</v>
      </c>
      <c r="B73">
        <v>14</v>
      </c>
      <c r="C73" t="s">
        <v>9</v>
      </c>
      <c r="D73">
        <v>2022</v>
      </c>
      <c r="E73">
        <v>489162.57</v>
      </c>
      <c r="F73">
        <v>2315133</v>
      </c>
      <c r="G73" s="18">
        <f t="shared" si="15"/>
        <v>0.21128918727347415</v>
      </c>
    </row>
    <row r="74" spans="1:7" x14ac:dyDescent="0.25">
      <c r="A74" t="s">
        <v>88</v>
      </c>
      <c r="B74">
        <v>15</v>
      </c>
      <c r="C74" t="s">
        <v>9</v>
      </c>
      <c r="D74">
        <v>2022</v>
      </c>
      <c r="E74">
        <v>391237.12</v>
      </c>
      <c r="F74">
        <v>2670084</v>
      </c>
      <c r="G74" s="18">
        <f t="shared" si="15"/>
        <v>0.14652614674294892</v>
      </c>
    </row>
    <row r="75" spans="1:7" x14ac:dyDescent="0.25">
      <c r="A75" t="s">
        <v>88</v>
      </c>
      <c r="B75">
        <v>16</v>
      </c>
      <c r="C75" t="s">
        <v>9</v>
      </c>
      <c r="D75">
        <v>2022</v>
      </c>
      <c r="E75">
        <v>326850</v>
      </c>
      <c r="F75">
        <v>3124092</v>
      </c>
      <c r="G75" s="18">
        <f t="shared" si="15"/>
        <v>0.10462239908427792</v>
      </c>
    </row>
    <row r="76" spans="1:7" x14ac:dyDescent="0.25">
      <c r="A76" t="s">
        <v>88</v>
      </c>
      <c r="B76">
        <v>17</v>
      </c>
      <c r="C76" t="s">
        <v>9</v>
      </c>
      <c r="D76">
        <v>2022</v>
      </c>
      <c r="E76">
        <v>400129.1</v>
      </c>
      <c r="F76">
        <v>2012528</v>
      </c>
      <c r="G76" s="18">
        <f t="shared" si="15"/>
        <v>0.19881914686404362</v>
      </c>
    </row>
    <row r="77" spans="1:7" x14ac:dyDescent="0.25">
      <c r="A77" t="s">
        <v>88</v>
      </c>
      <c r="B77">
        <v>18</v>
      </c>
      <c r="C77" t="s">
        <v>8</v>
      </c>
      <c r="D77">
        <v>2022</v>
      </c>
      <c r="E77">
        <v>342845.21</v>
      </c>
      <c r="F77">
        <v>2060507</v>
      </c>
      <c r="G77" s="18">
        <f t="shared" si="15"/>
        <v>0.16638876257154186</v>
      </c>
    </row>
    <row r="78" spans="1:7" x14ac:dyDescent="0.25">
      <c r="A78" t="s">
        <v>88</v>
      </c>
      <c r="B78">
        <v>19</v>
      </c>
      <c r="C78" t="s">
        <v>8</v>
      </c>
      <c r="D78">
        <v>2022</v>
      </c>
      <c r="E78">
        <v>302931.20000000001</v>
      </c>
      <c r="F78">
        <v>1838133</v>
      </c>
      <c r="G78" s="18">
        <f t="shared" si="15"/>
        <v>0.16480374379873491</v>
      </c>
    </row>
    <row r="79" spans="1:7" x14ac:dyDescent="0.25">
      <c r="A79" t="s">
        <v>88</v>
      </c>
      <c r="B79">
        <v>20</v>
      </c>
      <c r="C79" t="s">
        <v>8</v>
      </c>
      <c r="D79">
        <v>2022</v>
      </c>
      <c r="E79">
        <v>241933.05</v>
      </c>
      <c r="F79">
        <v>1720919</v>
      </c>
      <c r="G79" s="18">
        <f t="shared" si="15"/>
        <v>0.14058363583643391</v>
      </c>
    </row>
    <row r="80" spans="1:7" x14ac:dyDescent="0.25">
      <c r="A80" t="s">
        <v>88</v>
      </c>
      <c r="B80">
        <v>21</v>
      </c>
      <c r="C80" t="s">
        <v>8</v>
      </c>
      <c r="D80">
        <v>2022</v>
      </c>
      <c r="E80">
        <v>295248.3</v>
      </c>
      <c r="F80">
        <v>1621005</v>
      </c>
      <c r="G80" s="18">
        <f t="shared" si="15"/>
        <v>0.1821390433712419</v>
      </c>
    </row>
    <row r="81" spans="1:7" x14ac:dyDescent="0.25">
      <c r="A81" t="s">
        <v>88</v>
      </c>
      <c r="B81">
        <v>22</v>
      </c>
      <c r="C81" t="s">
        <v>8</v>
      </c>
      <c r="D81">
        <v>2022</v>
      </c>
      <c r="E81">
        <v>155770.78</v>
      </c>
      <c r="F81">
        <v>1485902</v>
      </c>
      <c r="G81" s="18">
        <f t="shared" si="15"/>
        <v>0.10483247212804074</v>
      </c>
    </row>
    <row r="82" spans="1:7" x14ac:dyDescent="0.25">
      <c r="A82" t="s">
        <v>88</v>
      </c>
      <c r="B82">
        <v>23</v>
      </c>
      <c r="C82" t="s">
        <v>7</v>
      </c>
      <c r="D82">
        <v>2022</v>
      </c>
      <c r="E82">
        <v>83282.39</v>
      </c>
      <c r="F82">
        <v>1703458</v>
      </c>
      <c r="G82" s="18">
        <f t="shared" si="15"/>
        <v>4.8890192772583767E-2</v>
      </c>
    </row>
    <row r="83" spans="1:7" x14ac:dyDescent="0.25">
      <c r="A83" t="s">
        <v>88</v>
      </c>
      <c r="B83">
        <v>24</v>
      </c>
      <c r="C83" t="s">
        <v>7</v>
      </c>
      <c r="D83">
        <v>2022</v>
      </c>
      <c r="E83">
        <v>25571.98</v>
      </c>
      <c r="F83">
        <v>1476743</v>
      </c>
      <c r="G83" s="18">
        <f t="shared" si="15"/>
        <v>1.7316472805356111E-2</v>
      </c>
    </row>
  </sheetData>
  <autoFilter ref="A1:G83" xr:uid="{56C9C688-A2D9-4BC5-907E-07FCA5603FD1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SEA Generic</vt:lpstr>
      <vt:lpstr>SEA Brand</vt:lpstr>
      <vt:lpstr>retargeting</vt:lpstr>
      <vt:lpstr>sea_gen</vt:lpstr>
      <vt:lpstr>PSM</vt:lpstr>
      <vt:lpstr>Social Media</vt:lpstr>
      <vt:lpstr>Social Media Branding</vt:lpstr>
      <vt:lpstr>all_together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DAVE</dc:creator>
  <cp:lastModifiedBy>Shantanu DAVE</cp:lastModifiedBy>
  <dcterms:created xsi:type="dcterms:W3CDTF">2022-08-11T06:37:46Z</dcterms:created>
  <dcterms:modified xsi:type="dcterms:W3CDTF">2022-08-25T11:50:16Z</dcterms:modified>
</cp:coreProperties>
</file>