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showInkAnnotation="0" autoCompressPictures="0"/>
  <bookViews>
    <workbookView xWindow="0" yWindow="0" windowWidth="26500" windowHeight="29240" tabRatio="500"/>
  </bookViews>
  <sheets>
    <sheet name="Sheet2" sheetId="7" r:id="rId1"/>
    <sheet name="Sheet1" sheetId="1" r:id="rId2"/>
    <sheet name="Nup113" sheetId="2" r:id="rId3"/>
    <sheet name="Nup84" sheetId="3" r:id="rId4"/>
    <sheet name="Nup145C" sheetId="4" r:id="rId5"/>
    <sheet name="Nup120" sheetId="5" r:id="rId6"/>
    <sheet name="Nup85" sheetId="6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2" i="7" l="1"/>
  <c r="R48" i="7"/>
  <c r="R45" i="7"/>
  <c r="R35" i="7"/>
  <c r="R25" i="7"/>
  <c r="R20" i="7"/>
  <c r="R11" i="7"/>
  <c r="P60" i="7"/>
  <c r="O51" i="7"/>
  <c r="O47" i="7"/>
  <c r="P44" i="7"/>
  <c r="O38" i="7"/>
  <c r="P31" i="7"/>
  <c r="O27" i="7"/>
  <c r="O23" i="7"/>
  <c r="P20" i="7"/>
  <c r="O14" i="7"/>
  <c r="P3" i="7"/>
  <c r="P10" i="7"/>
  <c r="O11" i="7"/>
  <c r="N56" i="7"/>
  <c r="N55" i="7"/>
  <c r="N3" i="7"/>
  <c r="N4" i="7"/>
  <c r="N5" i="7"/>
  <c r="N6" i="7"/>
  <c r="N7" i="7"/>
  <c r="N8" i="7"/>
  <c r="N9" i="7"/>
  <c r="N10" i="7"/>
  <c r="N11" i="7"/>
  <c r="N13" i="7"/>
  <c r="N14" i="7"/>
  <c r="N15" i="7"/>
  <c r="N16" i="7"/>
  <c r="N17" i="7"/>
  <c r="N19" i="7"/>
  <c r="N20" i="7"/>
  <c r="N22" i="7"/>
  <c r="N23" i="7"/>
  <c r="N24" i="7"/>
  <c r="N25" i="7"/>
  <c r="N27" i="7"/>
  <c r="N28" i="7"/>
  <c r="N29" i="7"/>
  <c r="N30" i="7"/>
  <c r="N31" i="7"/>
  <c r="N32" i="7"/>
  <c r="N33" i="7"/>
  <c r="N34" i="7"/>
  <c r="N35" i="7"/>
  <c r="N37" i="7"/>
  <c r="N38" i="7"/>
  <c r="N39" i="7"/>
  <c r="N40" i="7"/>
  <c r="N41" i="7"/>
  <c r="N43" i="7"/>
  <c r="N44" i="7"/>
  <c r="N45" i="7"/>
  <c r="N47" i="7"/>
  <c r="N48" i="7"/>
  <c r="N50" i="7"/>
  <c r="N51" i="7"/>
  <c r="N52" i="7"/>
  <c r="N2" i="7"/>
  <c r="O55" i="7"/>
  <c r="O56" i="7"/>
  <c r="P55" i="7"/>
  <c r="P56" i="7"/>
  <c r="P18" i="7"/>
  <c r="Q55" i="7"/>
  <c r="Q52" i="7"/>
  <c r="Q48" i="7"/>
  <c r="Q45" i="7"/>
  <c r="Q31" i="7"/>
  <c r="Q25" i="7"/>
  <c r="Q20" i="7"/>
  <c r="Q11" i="7"/>
  <c r="C52" i="7"/>
  <c r="C51" i="7"/>
  <c r="C48" i="7"/>
  <c r="E10" i="6"/>
  <c r="E11" i="6"/>
  <c r="E12" i="6"/>
  <c r="E13" i="6"/>
  <c r="E14" i="6"/>
  <c r="C10" i="6"/>
  <c r="C11" i="6"/>
  <c r="C12" i="6"/>
  <c r="C13" i="6"/>
  <c r="C14" i="6"/>
  <c r="E9" i="6"/>
  <c r="C9" i="6"/>
  <c r="K3" i="6"/>
  <c r="K2" i="6"/>
  <c r="I3" i="6"/>
  <c r="I2" i="6"/>
  <c r="E3" i="6"/>
  <c r="E4" i="6"/>
  <c r="E5" i="6"/>
  <c r="E6" i="6"/>
  <c r="E2" i="6"/>
  <c r="C3" i="6"/>
  <c r="C4" i="6"/>
  <c r="C5" i="6"/>
  <c r="C6" i="6"/>
  <c r="C2" i="6"/>
  <c r="K3" i="5"/>
  <c r="K4" i="5"/>
  <c r="K5" i="5"/>
  <c r="K6" i="5"/>
  <c r="K7" i="5"/>
  <c r="K8" i="5"/>
  <c r="I3" i="5"/>
  <c r="I4" i="5"/>
  <c r="I5" i="5"/>
  <c r="I6" i="5"/>
  <c r="I7" i="5"/>
  <c r="I8" i="5"/>
  <c r="K2" i="5"/>
  <c r="I2" i="5"/>
  <c r="E3" i="5"/>
  <c r="E4" i="5"/>
  <c r="E5" i="5"/>
  <c r="E6" i="5"/>
  <c r="E7" i="5"/>
  <c r="E8" i="5"/>
  <c r="E9" i="5"/>
  <c r="E10" i="5"/>
  <c r="E2" i="5"/>
  <c r="C3" i="5"/>
  <c r="C4" i="5"/>
  <c r="C5" i="5"/>
  <c r="C6" i="5"/>
  <c r="C7" i="5"/>
  <c r="C8" i="5"/>
  <c r="C9" i="5"/>
  <c r="C10" i="5"/>
  <c r="C2" i="5"/>
  <c r="K3" i="4"/>
  <c r="K4" i="4"/>
  <c r="K5" i="4"/>
  <c r="K6" i="4"/>
  <c r="K7" i="4"/>
  <c r="K8" i="4"/>
  <c r="I3" i="4"/>
  <c r="I4" i="4"/>
  <c r="I5" i="4"/>
  <c r="I6" i="4"/>
  <c r="I7" i="4"/>
  <c r="I8" i="4"/>
  <c r="E3" i="4"/>
  <c r="E4" i="4"/>
  <c r="E5" i="4"/>
  <c r="E6" i="4"/>
  <c r="E7" i="4"/>
  <c r="E8" i="4"/>
  <c r="E9" i="4"/>
  <c r="K2" i="4"/>
  <c r="I2" i="4"/>
  <c r="E2" i="4"/>
  <c r="C3" i="4"/>
  <c r="C4" i="4"/>
  <c r="C5" i="4"/>
  <c r="C6" i="4"/>
  <c r="C7" i="4"/>
  <c r="C8" i="4"/>
  <c r="C9" i="4"/>
  <c r="C2" i="4"/>
  <c r="K13" i="3"/>
  <c r="K12" i="3"/>
  <c r="K11" i="3"/>
  <c r="K10" i="3"/>
  <c r="I11" i="3"/>
  <c r="I10" i="3"/>
  <c r="I13" i="3"/>
  <c r="I12" i="3"/>
  <c r="E17" i="3"/>
  <c r="E16" i="3"/>
  <c r="E15" i="3"/>
  <c r="E14" i="3"/>
  <c r="E13" i="3"/>
  <c r="E12" i="3"/>
  <c r="E11" i="3"/>
  <c r="E10" i="3"/>
  <c r="C17" i="3"/>
  <c r="C16" i="3"/>
  <c r="C15" i="3"/>
  <c r="C14" i="3"/>
  <c r="C13" i="3"/>
  <c r="C12" i="3"/>
  <c r="C11" i="3"/>
  <c r="C10" i="3"/>
  <c r="E7" i="3"/>
  <c r="C7" i="3"/>
  <c r="E3" i="3"/>
  <c r="E4" i="3"/>
  <c r="E5" i="3"/>
  <c r="E6" i="3"/>
  <c r="K2" i="3"/>
  <c r="K3" i="3"/>
  <c r="C3" i="3"/>
  <c r="C4" i="3"/>
  <c r="C5" i="3"/>
  <c r="C6" i="3"/>
  <c r="I2" i="3"/>
  <c r="I3" i="3"/>
  <c r="E2" i="3"/>
  <c r="C2" i="3"/>
  <c r="C48" i="1"/>
  <c r="C52" i="1"/>
  <c r="C51" i="1"/>
  <c r="E3" i="2"/>
  <c r="E4" i="2"/>
  <c r="E5" i="2"/>
  <c r="E6" i="2"/>
  <c r="E8" i="2"/>
  <c r="E9" i="2"/>
  <c r="E10" i="2"/>
  <c r="E11" i="2"/>
  <c r="E12" i="2"/>
  <c r="E13" i="2"/>
  <c r="E14" i="2"/>
  <c r="E15" i="2"/>
  <c r="E2" i="2"/>
  <c r="C3" i="2"/>
  <c r="C4" i="2"/>
  <c r="C5" i="2"/>
  <c r="C6" i="2"/>
  <c r="C8" i="2"/>
  <c r="C9" i="2"/>
  <c r="C10" i="2"/>
  <c r="C11" i="2"/>
  <c r="C12" i="2"/>
  <c r="C13" i="2"/>
  <c r="C14" i="2"/>
  <c r="C15" i="2"/>
  <c r="C2" i="2"/>
</calcChain>
</file>

<file path=xl/sharedStrings.xml><?xml version="1.0" encoding="utf-8"?>
<sst xmlns="http://schemas.openxmlformats.org/spreadsheetml/2006/main" count="304" uniqueCount="69">
  <si>
    <t>Seh1</t>
  </si>
  <si>
    <t>Sec13</t>
  </si>
  <si>
    <t>Begins at</t>
  </si>
  <si>
    <t>Ends at</t>
  </si>
  <si>
    <t>Folds</t>
  </si>
  <si>
    <t>Disordered</t>
  </si>
  <si>
    <t>Sequence Identity</t>
  </si>
  <si>
    <t># of beads</t>
  </si>
  <si>
    <t>Domain</t>
  </si>
  <si>
    <t>Representation</t>
  </si>
  <si>
    <t>Bead</t>
  </si>
  <si>
    <t>Disordered / Unknown</t>
  </si>
  <si>
    <t>Beads</t>
  </si>
  <si>
    <t>Beta Propeller</t>
  </si>
  <si>
    <t>3F3F_A</t>
  </si>
  <si>
    <t>Residues per bead</t>
  </si>
  <si>
    <t>HHpred</t>
  </si>
  <si>
    <t>Predicted by</t>
  </si>
  <si>
    <t>Nup84</t>
  </si>
  <si>
    <t>Nup133</t>
  </si>
  <si>
    <t>Nup120</t>
  </si>
  <si>
    <t>Nup145C</t>
  </si>
  <si>
    <t>Nup85</t>
  </si>
  <si>
    <t>3I4R_B</t>
  </si>
  <si>
    <t>3KFO_A</t>
  </si>
  <si>
    <t>Crystal Structure</t>
  </si>
  <si>
    <t>3CQC_A</t>
  </si>
  <si>
    <t>Beta Propeller-Alpha Solenoid</t>
  </si>
  <si>
    <t>Alpha Solenoid</t>
  </si>
  <si>
    <t>4LCT_A</t>
  </si>
  <si>
    <t>Muscle</t>
  </si>
  <si>
    <t>DSS</t>
  </si>
  <si>
    <t>EDC</t>
  </si>
  <si>
    <t>A</t>
  </si>
  <si>
    <t>B</t>
  </si>
  <si>
    <t>MODELLER</t>
  </si>
  <si>
    <t>DISOPRED</t>
  </si>
  <si>
    <t>Single 6-blade beta propeller</t>
  </si>
  <si>
    <t>2PM7_D</t>
  </si>
  <si>
    <t xml:space="preserve">3JRO_C 3IKO_C </t>
  </si>
  <si>
    <t>-</t>
  </si>
  <si>
    <t>3F3F_G</t>
  </si>
  <si>
    <t>3ez1</t>
  </si>
  <si>
    <t>EDC XL violation in the model (#544 - #565)</t>
  </si>
  <si>
    <t>Unknown</t>
  </si>
  <si>
    <t>Jeremy</t>
  </si>
  <si>
    <t>1w07 / 3cmu</t>
  </si>
  <si>
    <t>3IKO_B</t>
  </si>
  <si>
    <t>4FHN_B 4FHN_D</t>
  </si>
  <si>
    <t>EDC XL violation in the model (#735 - #403)</t>
  </si>
  <si>
    <t>2QX5_B</t>
  </si>
  <si>
    <t>Hinge points</t>
  </si>
  <si>
    <t>549  555</t>
  </si>
  <si>
    <t>3F3F_D 3EWE_D</t>
  </si>
  <si>
    <t>3F7F_A 3HXR_A</t>
  </si>
  <si>
    <t>N</t>
  </si>
  <si>
    <t>C</t>
  </si>
  <si>
    <t>VpNup133 (in press)</t>
  </si>
  <si>
    <t>44       65</t>
  </si>
  <si>
    <t>3JRO_A     3BG1_B 3BG0_B</t>
  </si>
  <si>
    <t>Hinge residues</t>
  </si>
  <si>
    <t>S.cerevisiae Nup84 complex</t>
  </si>
  <si>
    <t>Unknown Alpha helices</t>
  </si>
  <si>
    <t>PSIPRED</t>
  </si>
  <si>
    <t>VpNup133     (in press)</t>
  </si>
  <si>
    <r>
      <rPr>
        <b/>
        <i/>
        <sz val="16"/>
        <rFont val="Myriad Pro"/>
      </rPr>
      <t>S.cerevisiae</t>
    </r>
    <r>
      <rPr>
        <b/>
        <sz val="16"/>
        <rFont val="Myriad Pro"/>
      </rPr>
      <t xml:space="preserve"> Nup84 complex</t>
    </r>
  </si>
  <si>
    <t>X-ray</t>
  </si>
  <si>
    <t>comparative models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</si>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</sst>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Calibri"/>
      <family val="2"/>
    </font>
    <font>
      <sz val="8"/>
      <name val="Calibri"/>
      <family val="2"/>
    </font>
    <font>
      <sz val="12"/>
      <color rgb="FFFF0000"/>
      <name val="Calibri"/>
      <family val="2"/>
    </font>
    <font>
      <b/>
      <sz val="14"/>
      <name val="Myriad Pro"/>
    </font>
    <font>
      <b/>
      <sz val="14"/>
      <color indexed="8"/>
      <name val="Myriad Pro"/>
    </font>
    <font>
      <sz val="14"/>
      <color indexed="8"/>
      <name val="Myriad Pro"/>
    </font>
    <font>
      <sz val="14"/>
      <color indexed="10"/>
      <name val="Myriad Pro"/>
    </font>
    <font>
      <sz val="14"/>
      <color indexed="12"/>
      <name val="Myriad Pro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4"/>
      <color rgb="FFFF0000"/>
      <name val="Myriad Pro"/>
    </font>
    <font>
      <sz val="14"/>
      <color rgb="FF000000"/>
      <name val="Myriad Pro"/>
    </font>
    <font>
      <sz val="16"/>
      <color theme="1"/>
      <name val="Myriad Pro"/>
    </font>
    <font>
      <sz val="16"/>
      <color indexed="8"/>
      <name val="Myriad Pro"/>
    </font>
    <font>
      <b/>
      <sz val="14"/>
      <color rgb="FFFF0000"/>
      <name val="Myriad Pro"/>
    </font>
    <font>
      <sz val="14"/>
      <color theme="1" tint="0.14999847407452621"/>
      <name val="Myriad Pro"/>
    </font>
    <font>
      <sz val="14"/>
      <color theme="1"/>
      <name val="Myriad Pro"/>
    </font>
    <font>
      <sz val="12"/>
      <color indexed="8"/>
      <name val="Myriad Pro"/>
    </font>
    <font>
      <sz val="12"/>
      <color theme="1"/>
      <name val="Myriad Pro"/>
    </font>
    <font>
      <sz val="12"/>
      <color rgb="FFFF0000"/>
      <name val="Myriad Pro"/>
    </font>
    <font>
      <sz val="14"/>
      <name val="Myriad Pro"/>
    </font>
    <font>
      <sz val="14"/>
      <color rgb="FF0000FF"/>
      <name val="Myriad Pro"/>
    </font>
    <font>
      <b/>
      <sz val="16"/>
      <name val="Myriad Pro"/>
    </font>
    <font>
      <b/>
      <sz val="16"/>
      <color indexed="8"/>
      <name val="Myriad Pro"/>
    </font>
    <font>
      <b/>
      <sz val="14"/>
      <color indexed="8"/>
      <name val="Myriad Pro Cond"/>
    </font>
    <font>
      <b/>
      <sz val="18"/>
      <name val="Myriad Pro"/>
    </font>
    <font>
      <b/>
      <sz val="16"/>
      <color indexed="8"/>
      <name val="Myriad Pro Cond"/>
    </font>
    <font>
      <b/>
      <i/>
      <sz val="16"/>
      <name val="Myriad Pro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B4EEB4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91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0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6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9" fontId="20" fillId="0" borderId="0" xfId="0" applyNumberFormat="1" applyFont="1" applyFill="1" applyAlignment="1">
      <alignment horizontal="center" vertical="center"/>
    </xf>
    <xf numFmtId="0" fontId="15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5" fillId="5" borderId="0" xfId="0" applyFont="1" applyFill="1" applyAlignment="1">
      <alignment horizontal="right" vertical="center"/>
    </xf>
    <xf numFmtId="0" fontId="22" fillId="2" borderId="0" xfId="0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5" fillId="0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9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4" fillId="2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15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 wrapText="1"/>
    </xf>
    <xf numFmtId="0" fontId="2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9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9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right" vertical="center"/>
    </xf>
    <xf numFmtId="0" fontId="21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9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workbookViewId="0">
      <selection activeCell="R53" sqref="R53"/>
    </sheetView>
  </sheetViews>
  <sheetFormatPr baseColWidth="10" defaultColWidth="10.83203125" defaultRowHeight="18" x14ac:dyDescent="0"/>
  <cols>
    <col min="1" max="1" width="15.33203125" style="25" customWidth="1"/>
    <col min="2" max="2" width="9.6640625" style="25" customWidth="1"/>
    <col min="3" max="4" width="7.33203125" style="26" customWidth="1"/>
    <col min="5" max="5" width="30.5" style="14" customWidth="1"/>
    <col min="6" max="6" width="15.5" style="25" customWidth="1"/>
    <col min="7" max="7" width="9.83203125" style="25" customWidth="1"/>
    <col min="8" max="8" width="18.33203125" style="14" customWidth="1"/>
    <col min="9" max="9" width="5.83203125" style="14" customWidth="1"/>
    <col min="10" max="10" width="2.5" style="14" customWidth="1"/>
    <col min="11" max="11" width="5.83203125" style="14" customWidth="1"/>
    <col min="12" max="14" width="10.83203125" style="14"/>
    <col min="15" max="17" width="10.83203125" style="17"/>
    <col min="18" max="18" width="11" style="31" bestFit="1" customWidth="1"/>
    <col min="19" max="19" width="12" style="31" customWidth="1"/>
    <col min="20" max="20" width="10.83203125" style="17"/>
    <col min="21" max="16384" width="10.83203125" style="14"/>
  </cols>
  <sheetData>
    <row r="1" spans="1:20" s="3" customFormat="1" ht="57">
      <c r="A1" s="40" t="s">
        <v>65</v>
      </c>
      <c r="B1" s="58" t="s">
        <v>8</v>
      </c>
      <c r="C1" s="58" t="s">
        <v>2</v>
      </c>
      <c r="D1" s="58" t="s">
        <v>3</v>
      </c>
      <c r="E1" s="41" t="s">
        <v>4</v>
      </c>
      <c r="F1" s="58" t="s">
        <v>9</v>
      </c>
      <c r="G1" s="58" t="s">
        <v>6</v>
      </c>
      <c r="H1" s="42" t="s">
        <v>17</v>
      </c>
      <c r="I1" s="60" t="s">
        <v>12</v>
      </c>
      <c r="J1" s="60"/>
      <c r="K1" s="60"/>
      <c r="L1" s="43"/>
      <c r="M1" s="43"/>
      <c r="N1" s="43" t="s">
        <v>5</v>
      </c>
      <c r="O1" s="53" t="s">
        <v>66</v>
      </c>
      <c r="P1" s="53" t="s">
        <v>67</v>
      </c>
      <c r="Q1" s="53" t="s">
        <v>68</v>
      </c>
      <c r="R1" s="53"/>
      <c r="S1" s="53"/>
      <c r="T1" s="53"/>
    </row>
    <row r="2" spans="1:20">
      <c r="A2" s="61" t="s">
        <v>19</v>
      </c>
      <c r="B2" s="25" t="s">
        <v>40</v>
      </c>
      <c r="C2" s="26">
        <v>1</v>
      </c>
      <c r="D2" s="26">
        <v>55</v>
      </c>
      <c r="E2" s="7" t="s">
        <v>11</v>
      </c>
      <c r="F2" s="48" t="s">
        <v>12</v>
      </c>
      <c r="G2" s="28"/>
      <c r="H2" s="25" t="s">
        <v>36</v>
      </c>
      <c r="I2" s="36">
        <v>1</v>
      </c>
      <c r="J2" s="55" t="s">
        <v>40</v>
      </c>
      <c r="K2" s="36">
        <v>55</v>
      </c>
      <c r="L2" s="44"/>
      <c r="M2" s="44"/>
      <c r="N2" s="17">
        <f>(K2-I2+1)</f>
        <v>55</v>
      </c>
    </row>
    <row r="3" spans="1:20">
      <c r="A3" s="61"/>
      <c r="B3" s="62" t="s">
        <v>55</v>
      </c>
      <c r="C3" s="63">
        <v>56</v>
      </c>
      <c r="D3" s="63">
        <v>480</v>
      </c>
      <c r="E3" s="64" t="s">
        <v>13</v>
      </c>
      <c r="F3" s="65" t="s">
        <v>64</v>
      </c>
      <c r="G3" s="66">
        <v>0.46</v>
      </c>
      <c r="H3" s="62" t="s">
        <v>30</v>
      </c>
      <c r="I3" s="36">
        <v>79</v>
      </c>
      <c r="J3" s="55" t="s">
        <v>40</v>
      </c>
      <c r="K3" s="36">
        <v>85</v>
      </c>
      <c r="L3" s="44"/>
      <c r="M3" s="44"/>
      <c r="N3" s="17">
        <f t="shared" ref="N3:N52" si="0">(K3-I3+1)</f>
        <v>7</v>
      </c>
      <c r="P3" s="17">
        <f>D3-C3+1-SUM(N3:N8)</f>
        <v>373</v>
      </c>
    </row>
    <row r="4" spans="1:20">
      <c r="A4" s="61"/>
      <c r="B4" s="62"/>
      <c r="C4" s="63"/>
      <c r="D4" s="63"/>
      <c r="E4" s="64"/>
      <c r="F4" s="65"/>
      <c r="G4" s="66"/>
      <c r="H4" s="62"/>
      <c r="I4" s="36">
        <v>126</v>
      </c>
      <c r="J4" s="55" t="s">
        <v>40</v>
      </c>
      <c r="K4" s="36">
        <v>132</v>
      </c>
      <c r="L4" s="44"/>
      <c r="M4" s="44"/>
      <c r="N4" s="17">
        <f t="shared" si="0"/>
        <v>7</v>
      </c>
    </row>
    <row r="5" spans="1:20">
      <c r="A5" s="61"/>
      <c r="B5" s="62"/>
      <c r="C5" s="63"/>
      <c r="D5" s="63"/>
      <c r="E5" s="64"/>
      <c r="F5" s="65"/>
      <c r="G5" s="66"/>
      <c r="H5" s="62"/>
      <c r="I5" s="36">
        <v>145</v>
      </c>
      <c r="J5" s="55" t="s">
        <v>40</v>
      </c>
      <c r="K5" s="36">
        <v>161</v>
      </c>
      <c r="L5" s="44"/>
      <c r="M5" s="44"/>
      <c r="N5" s="17">
        <f t="shared" si="0"/>
        <v>17</v>
      </c>
    </row>
    <row r="6" spans="1:20">
      <c r="A6" s="61"/>
      <c r="B6" s="62"/>
      <c r="C6" s="63"/>
      <c r="D6" s="63"/>
      <c r="E6" s="64"/>
      <c r="F6" s="65"/>
      <c r="G6" s="66"/>
      <c r="H6" s="62"/>
      <c r="I6" s="36">
        <v>185</v>
      </c>
      <c r="J6" s="55" t="s">
        <v>40</v>
      </c>
      <c r="K6" s="36">
        <v>192</v>
      </c>
      <c r="L6" s="44"/>
      <c r="M6" s="44"/>
      <c r="N6" s="17">
        <f t="shared" si="0"/>
        <v>8</v>
      </c>
    </row>
    <row r="7" spans="1:20">
      <c r="A7" s="61"/>
      <c r="B7" s="62"/>
      <c r="C7" s="63"/>
      <c r="D7" s="63"/>
      <c r="E7" s="64"/>
      <c r="F7" s="65"/>
      <c r="G7" s="66"/>
      <c r="H7" s="62"/>
      <c r="I7" s="36">
        <v>201</v>
      </c>
      <c r="J7" s="55" t="s">
        <v>40</v>
      </c>
      <c r="K7" s="36">
        <v>205</v>
      </c>
      <c r="L7" s="44"/>
      <c r="M7" s="44"/>
      <c r="N7" s="17">
        <f t="shared" si="0"/>
        <v>5</v>
      </c>
    </row>
    <row r="8" spans="1:20">
      <c r="A8" s="61"/>
      <c r="B8" s="62"/>
      <c r="C8" s="63"/>
      <c r="D8" s="63"/>
      <c r="E8" s="64"/>
      <c r="F8" s="65"/>
      <c r="G8" s="66"/>
      <c r="H8" s="62"/>
      <c r="I8" s="36">
        <v>250</v>
      </c>
      <c r="J8" s="55" t="s">
        <v>40</v>
      </c>
      <c r="K8" s="36">
        <v>257</v>
      </c>
      <c r="L8" s="44"/>
      <c r="M8" s="44"/>
      <c r="N8" s="17">
        <f t="shared" si="0"/>
        <v>8</v>
      </c>
    </row>
    <row r="9" spans="1:20">
      <c r="A9" s="61"/>
      <c r="B9" s="25" t="s">
        <v>40</v>
      </c>
      <c r="C9" s="26">
        <v>481</v>
      </c>
      <c r="D9" s="26">
        <v>489</v>
      </c>
      <c r="E9" s="7" t="s">
        <v>5</v>
      </c>
      <c r="F9" s="48" t="s">
        <v>10</v>
      </c>
      <c r="G9" s="28"/>
      <c r="H9" s="25" t="s">
        <v>36</v>
      </c>
      <c r="I9" s="38">
        <v>481</v>
      </c>
      <c r="J9" s="56" t="s">
        <v>40</v>
      </c>
      <c r="K9" s="38">
        <v>489</v>
      </c>
      <c r="L9" s="10" t="s">
        <v>60</v>
      </c>
      <c r="M9" s="45"/>
      <c r="N9" s="17">
        <f t="shared" si="0"/>
        <v>9</v>
      </c>
    </row>
    <row r="10" spans="1:20">
      <c r="A10" s="61"/>
      <c r="B10" s="62" t="s">
        <v>56</v>
      </c>
      <c r="C10" s="26">
        <v>490</v>
      </c>
      <c r="D10" s="26">
        <v>945</v>
      </c>
      <c r="E10" s="64" t="s">
        <v>28</v>
      </c>
      <c r="F10" s="25" t="s">
        <v>23</v>
      </c>
      <c r="G10" s="28">
        <v>0.15</v>
      </c>
      <c r="H10" s="25" t="s">
        <v>16</v>
      </c>
      <c r="I10" s="36">
        <v>764</v>
      </c>
      <c r="J10" s="55" t="s">
        <v>40</v>
      </c>
      <c r="K10" s="36">
        <v>771</v>
      </c>
      <c r="L10" s="44"/>
      <c r="M10" s="44"/>
      <c r="N10" s="17">
        <f t="shared" si="0"/>
        <v>8</v>
      </c>
      <c r="P10" s="17">
        <f>D10-C10+1-SUM(N10)</f>
        <v>448</v>
      </c>
    </row>
    <row r="11" spans="1:20">
      <c r="A11" s="61"/>
      <c r="B11" s="62"/>
      <c r="C11" s="26">
        <v>946</v>
      </c>
      <c r="D11" s="26">
        <v>1157</v>
      </c>
      <c r="E11" s="64"/>
      <c r="F11" s="25" t="s">
        <v>24</v>
      </c>
      <c r="G11" s="49">
        <v>1</v>
      </c>
      <c r="H11" s="48" t="s">
        <v>25</v>
      </c>
      <c r="I11" s="36">
        <v>1156</v>
      </c>
      <c r="J11" s="55" t="s">
        <v>40</v>
      </c>
      <c r="K11" s="36">
        <v>1157</v>
      </c>
      <c r="L11" s="44"/>
      <c r="M11" s="44"/>
      <c r="N11" s="17">
        <f t="shared" si="0"/>
        <v>2</v>
      </c>
      <c r="O11" s="17">
        <f>D11-C11+1-SUM(N11)</f>
        <v>210</v>
      </c>
      <c r="Q11" s="17">
        <f>D11</f>
        <v>1157</v>
      </c>
      <c r="R11" s="31">
        <f>SUM(N2:P11)</f>
        <v>1157</v>
      </c>
    </row>
    <row r="12" spans="1:20" ht="24">
      <c r="A12" s="57"/>
      <c r="G12" s="49"/>
      <c r="H12" s="48"/>
      <c r="I12" s="36"/>
      <c r="J12" s="36"/>
      <c r="K12" s="36"/>
      <c r="L12" s="44"/>
      <c r="M12" s="44"/>
      <c r="N12" s="17"/>
    </row>
    <row r="13" spans="1:20" s="17" customFormat="1">
      <c r="A13" s="61" t="s">
        <v>18</v>
      </c>
      <c r="B13" s="31" t="s">
        <v>40</v>
      </c>
      <c r="C13" s="32">
        <v>1</v>
      </c>
      <c r="D13" s="32">
        <v>6</v>
      </c>
      <c r="E13" s="7" t="s">
        <v>5</v>
      </c>
      <c r="F13" s="48" t="s">
        <v>10</v>
      </c>
      <c r="G13" s="35"/>
      <c r="H13" s="11" t="s">
        <v>36</v>
      </c>
      <c r="I13" s="36">
        <v>1</v>
      </c>
      <c r="J13" s="55" t="s">
        <v>40</v>
      </c>
      <c r="K13" s="36">
        <v>6</v>
      </c>
      <c r="L13" s="44"/>
      <c r="M13" s="44"/>
      <c r="N13" s="17">
        <f t="shared" si="0"/>
        <v>6</v>
      </c>
      <c r="R13" s="31"/>
      <c r="S13" s="31"/>
    </row>
    <row r="14" spans="1:20" ht="18" customHeight="1">
      <c r="A14" s="61"/>
      <c r="B14" s="62" t="s">
        <v>55</v>
      </c>
      <c r="C14" s="63">
        <v>7</v>
      </c>
      <c r="D14" s="63">
        <v>436</v>
      </c>
      <c r="E14" s="64" t="s">
        <v>28</v>
      </c>
      <c r="F14" s="65" t="s">
        <v>39</v>
      </c>
      <c r="G14" s="67">
        <v>1</v>
      </c>
      <c r="H14" s="68" t="s">
        <v>25</v>
      </c>
      <c r="I14" s="36">
        <v>21</v>
      </c>
      <c r="J14" s="55" t="s">
        <v>40</v>
      </c>
      <c r="K14" s="36">
        <v>26</v>
      </c>
      <c r="L14" s="44"/>
      <c r="M14" s="44"/>
      <c r="N14" s="17">
        <f t="shared" si="0"/>
        <v>6</v>
      </c>
      <c r="O14" s="17">
        <f>D14-C14+1-SUM(N14:N17)</f>
        <v>393</v>
      </c>
    </row>
    <row r="15" spans="1:20" ht="18" customHeight="1">
      <c r="A15" s="61"/>
      <c r="B15" s="62"/>
      <c r="C15" s="63"/>
      <c r="D15" s="63"/>
      <c r="E15" s="64"/>
      <c r="F15" s="65"/>
      <c r="G15" s="67"/>
      <c r="H15" s="68"/>
      <c r="I15" s="36">
        <v>81</v>
      </c>
      <c r="J15" s="55" t="s">
        <v>40</v>
      </c>
      <c r="K15" s="36">
        <v>95</v>
      </c>
      <c r="L15" s="44"/>
      <c r="M15" s="44"/>
      <c r="N15" s="17">
        <f t="shared" si="0"/>
        <v>15</v>
      </c>
    </row>
    <row r="16" spans="1:20" ht="18" customHeight="1">
      <c r="A16" s="61"/>
      <c r="B16" s="62"/>
      <c r="C16" s="63"/>
      <c r="D16" s="63"/>
      <c r="E16" s="64"/>
      <c r="F16" s="65"/>
      <c r="G16" s="67"/>
      <c r="H16" s="68"/>
      <c r="I16" s="36">
        <v>127</v>
      </c>
      <c r="J16" s="55" t="s">
        <v>40</v>
      </c>
      <c r="K16" s="36">
        <v>135</v>
      </c>
      <c r="L16" s="44"/>
      <c r="M16" s="44"/>
      <c r="N16" s="17">
        <f t="shared" si="0"/>
        <v>9</v>
      </c>
    </row>
    <row r="17" spans="1:19" ht="18" customHeight="1">
      <c r="A17" s="61"/>
      <c r="B17" s="62"/>
      <c r="C17" s="63"/>
      <c r="D17" s="63"/>
      <c r="E17" s="64"/>
      <c r="F17" s="65"/>
      <c r="G17" s="67"/>
      <c r="H17" s="68"/>
      <c r="I17" s="36">
        <v>365</v>
      </c>
      <c r="J17" s="55" t="s">
        <v>40</v>
      </c>
      <c r="K17" s="36">
        <v>371</v>
      </c>
      <c r="L17" s="44"/>
      <c r="M17" s="44"/>
      <c r="N17" s="17">
        <f t="shared" si="0"/>
        <v>7</v>
      </c>
    </row>
    <row r="18" spans="1:19">
      <c r="A18" s="61"/>
      <c r="B18" s="62"/>
      <c r="C18" s="26">
        <v>429</v>
      </c>
      <c r="D18" s="26">
        <v>488</v>
      </c>
      <c r="E18" s="64"/>
      <c r="F18" s="25" t="s">
        <v>41</v>
      </c>
      <c r="G18" s="49">
        <v>0.1</v>
      </c>
      <c r="H18" s="48" t="s">
        <v>16</v>
      </c>
      <c r="I18" s="36"/>
      <c r="J18" s="36"/>
      <c r="K18" s="36"/>
      <c r="L18" s="44"/>
      <c r="M18" s="44"/>
      <c r="N18" s="17"/>
      <c r="P18" s="17">
        <f>D18-C18+1</f>
        <v>60</v>
      </c>
    </row>
    <row r="19" spans="1:19">
      <c r="A19" s="61"/>
      <c r="B19" s="25" t="s">
        <v>40</v>
      </c>
      <c r="C19" s="26">
        <v>489</v>
      </c>
      <c r="D19" s="26">
        <v>505</v>
      </c>
      <c r="E19" s="7" t="s">
        <v>11</v>
      </c>
      <c r="F19" s="48" t="s">
        <v>10</v>
      </c>
      <c r="G19" s="49"/>
      <c r="H19" s="48"/>
      <c r="I19" s="38">
        <v>489</v>
      </c>
      <c r="J19" s="56" t="s">
        <v>40</v>
      </c>
      <c r="K19" s="38">
        <v>505</v>
      </c>
      <c r="L19" s="10" t="s">
        <v>60</v>
      </c>
      <c r="M19" s="45"/>
      <c r="N19" s="17">
        <f t="shared" si="0"/>
        <v>17</v>
      </c>
    </row>
    <row r="20" spans="1:19">
      <c r="A20" s="61"/>
      <c r="B20" s="25" t="s">
        <v>56</v>
      </c>
      <c r="C20" s="26">
        <v>506</v>
      </c>
      <c r="D20" s="26">
        <v>726</v>
      </c>
      <c r="E20" s="8" t="s">
        <v>28</v>
      </c>
      <c r="F20" s="25" t="s">
        <v>26</v>
      </c>
      <c r="G20" s="49">
        <v>0.18</v>
      </c>
      <c r="H20" s="48" t="s">
        <v>16</v>
      </c>
      <c r="I20" s="36">
        <v>563</v>
      </c>
      <c r="J20" s="55" t="s">
        <v>40</v>
      </c>
      <c r="K20" s="36">
        <v>574</v>
      </c>
      <c r="L20" s="44"/>
      <c r="M20" s="44"/>
      <c r="N20" s="17">
        <f t="shared" si="0"/>
        <v>12</v>
      </c>
      <c r="O20" s="45"/>
      <c r="P20" s="17">
        <f>D20-C20+1-SUM(N20)</f>
        <v>209</v>
      </c>
      <c r="Q20" s="17">
        <f>D20</f>
        <v>726</v>
      </c>
      <c r="R20" s="59">
        <f>SUM(N13:P20)</f>
        <v>734</v>
      </c>
    </row>
    <row r="21" spans="1:19" ht="24">
      <c r="A21" s="57"/>
      <c r="G21" s="49"/>
      <c r="H21" s="48"/>
      <c r="I21" s="36"/>
      <c r="J21" s="36"/>
      <c r="K21" s="36"/>
      <c r="L21" s="44"/>
      <c r="M21" s="44"/>
      <c r="N21" s="17"/>
    </row>
    <row r="22" spans="1:19">
      <c r="A22" s="61" t="s">
        <v>21</v>
      </c>
      <c r="B22" s="25" t="s">
        <v>40</v>
      </c>
      <c r="C22" s="26">
        <v>1</v>
      </c>
      <c r="D22" s="26">
        <v>125</v>
      </c>
      <c r="E22" s="7" t="s">
        <v>11</v>
      </c>
      <c r="F22" s="48" t="s">
        <v>12</v>
      </c>
      <c r="G22" s="49"/>
      <c r="H22" s="25" t="s">
        <v>36</v>
      </c>
      <c r="I22" s="36">
        <v>1</v>
      </c>
      <c r="J22" s="55" t="s">
        <v>40</v>
      </c>
      <c r="K22" s="36">
        <v>125</v>
      </c>
      <c r="L22" s="44"/>
      <c r="M22" s="44"/>
      <c r="N22" s="17">
        <f t="shared" si="0"/>
        <v>125</v>
      </c>
      <c r="P22" s="31"/>
    </row>
    <row r="23" spans="1:19">
      <c r="A23" s="61"/>
      <c r="B23" s="69">
        <v>1</v>
      </c>
      <c r="C23" s="70">
        <v>126</v>
      </c>
      <c r="D23" s="70">
        <v>553</v>
      </c>
      <c r="E23" s="71" t="s">
        <v>28</v>
      </c>
      <c r="F23" s="25" t="s">
        <v>47</v>
      </c>
      <c r="G23" s="72">
        <v>1</v>
      </c>
      <c r="H23" s="73" t="s">
        <v>25</v>
      </c>
      <c r="I23" s="36">
        <v>145</v>
      </c>
      <c r="J23" s="55" t="s">
        <v>40</v>
      </c>
      <c r="K23" s="36">
        <v>150</v>
      </c>
      <c r="L23" s="44"/>
      <c r="M23" s="44"/>
      <c r="N23" s="17">
        <f t="shared" si="0"/>
        <v>6</v>
      </c>
      <c r="O23" s="17">
        <f>D23-C23+1-SUM(N23:N24)</f>
        <v>416</v>
      </c>
      <c r="P23" s="31"/>
    </row>
    <row r="24" spans="1:19" ht="30">
      <c r="A24" s="61"/>
      <c r="B24" s="69"/>
      <c r="C24" s="70"/>
      <c r="D24" s="70"/>
      <c r="E24" s="71"/>
      <c r="F24" s="52" t="s">
        <v>59</v>
      </c>
      <c r="G24" s="72"/>
      <c r="H24" s="73"/>
      <c r="I24" s="36">
        <v>176</v>
      </c>
      <c r="J24" s="55" t="s">
        <v>40</v>
      </c>
      <c r="K24" s="36">
        <v>181</v>
      </c>
      <c r="L24" s="44"/>
      <c r="M24" s="44"/>
      <c r="N24" s="17">
        <f t="shared" si="0"/>
        <v>6</v>
      </c>
      <c r="O24" s="45"/>
      <c r="P24" s="31"/>
    </row>
    <row r="25" spans="1:19">
      <c r="A25" s="61"/>
      <c r="B25" s="25" t="s">
        <v>40</v>
      </c>
      <c r="C25" s="26">
        <v>554</v>
      </c>
      <c r="D25" s="26">
        <v>712</v>
      </c>
      <c r="E25" s="7" t="s">
        <v>62</v>
      </c>
      <c r="F25" s="48" t="s">
        <v>12</v>
      </c>
      <c r="G25" s="49"/>
      <c r="H25" s="48" t="s">
        <v>63</v>
      </c>
      <c r="I25" s="36">
        <v>554</v>
      </c>
      <c r="J25" s="55" t="s">
        <v>40</v>
      </c>
      <c r="K25" s="36">
        <v>712</v>
      </c>
      <c r="L25" s="44"/>
      <c r="M25" s="44"/>
      <c r="N25" s="17">
        <f t="shared" si="0"/>
        <v>159</v>
      </c>
      <c r="P25" s="54"/>
      <c r="Q25" s="17">
        <f>D25</f>
        <v>712</v>
      </c>
      <c r="R25" s="59">
        <f>SUM(N22:P25)</f>
        <v>712</v>
      </c>
    </row>
    <row r="26" spans="1:19" ht="24">
      <c r="A26" s="57"/>
      <c r="G26" s="49"/>
      <c r="H26" s="48"/>
      <c r="I26" s="36"/>
      <c r="J26" s="36"/>
      <c r="K26" s="36"/>
      <c r="L26" s="44"/>
      <c r="M26" s="44"/>
      <c r="N26" s="17"/>
      <c r="P26" s="31"/>
    </row>
    <row r="27" spans="1:19">
      <c r="A27" s="61" t="s">
        <v>20</v>
      </c>
      <c r="B27" s="73">
        <v>1</v>
      </c>
      <c r="C27" s="74">
        <v>1</v>
      </c>
      <c r="D27" s="74">
        <v>710</v>
      </c>
      <c r="E27" s="75" t="s">
        <v>27</v>
      </c>
      <c r="F27" s="76" t="s">
        <v>54</v>
      </c>
      <c r="G27" s="72">
        <v>1</v>
      </c>
      <c r="H27" s="73" t="s">
        <v>25</v>
      </c>
      <c r="I27" s="36">
        <v>30</v>
      </c>
      <c r="J27" s="55" t="s">
        <v>40</v>
      </c>
      <c r="K27" s="36">
        <v>52</v>
      </c>
      <c r="L27" s="44"/>
      <c r="M27" s="44"/>
      <c r="N27" s="17">
        <f t="shared" si="0"/>
        <v>23</v>
      </c>
      <c r="O27" s="17">
        <f>D27-C27+1-SUM(N27:N30)</f>
        <v>664</v>
      </c>
      <c r="R27" s="34"/>
      <c r="S27" s="34"/>
    </row>
    <row r="28" spans="1:19">
      <c r="A28" s="61"/>
      <c r="B28" s="73"/>
      <c r="C28" s="74"/>
      <c r="D28" s="74"/>
      <c r="E28" s="75"/>
      <c r="F28" s="76"/>
      <c r="G28" s="72"/>
      <c r="H28" s="73"/>
      <c r="I28" s="36">
        <v>213</v>
      </c>
      <c r="J28" s="55" t="s">
        <v>40</v>
      </c>
      <c r="K28" s="36">
        <v>220</v>
      </c>
      <c r="L28" s="44"/>
      <c r="M28" s="44"/>
      <c r="N28" s="17">
        <f t="shared" si="0"/>
        <v>8</v>
      </c>
      <c r="R28" s="34"/>
      <c r="S28" s="34"/>
    </row>
    <row r="29" spans="1:19">
      <c r="A29" s="61"/>
      <c r="B29" s="73"/>
      <c r="C29" s="74"/>
      <c r="D29" s="74"/>
      <c r="E29" s="75"/>
      <c r="F29" s="76"/>
      <c r="G29" s="72"/>
      <c r="H29" s="73"/>
      <c r="I29" s="36">
        <v>306</v>
      </c>
      <c r="J29" s="55" t="s">
        <v>40</v>
      </c>
      <c r="K29" s="36">
        <v>310</v>
      </c>
      <c r="L29" s="44"/>
      <c r="M29" s="44"/>
      <c r="N29" s="17">
        <f t="shared" si="0"/>
        <v>5</v>
      </c>
      <c r="R29" s="34"/>
      <c r="S29" s="34"/>
    </row>
    <row r="30" spans="1:19">
      <c r="A30" s="61"/>
      <c r="B30" s="73"/>
      <c r="C30" s="74"/>
      <c r="D30" s="74"/>
      <c r="E30" s="75"/>
      <c r="F30" s="76"/>
      <c r="G30" s="72"/>
      <c r="H30" s="73"/>
      <c r="I30" s="37">
        <v>430</v>
      </c>
      <c r="J30" s="55" t="s">
        <v>40</v>
      </c>
      <c r="K30" s="37">
        <v>439</v>
      </c>
      <c r="L30" s="17"/>
      <c r="M30" s="17"/>
      <c r="N30" s="17">
        <f t="shared" si="0"/>
        <v>10</v>
      </c>
      <c r="R30" s="34"/>
      <c r="S30" s="34"/>
    </row>
    <row r="31" spans="1:19">
      <c r="A31" s="61"/>
      <c r="B31" s="73"/>
      <c r="C31" s="74">
        <v>711</v>
      </c>
      <c r="D31" s="74">
        <v>1037</v>
      </c>
      <c r="E31" s="75" t="s">
        <v>28</v>
      </c>
      <c r="F31" s="76" t="s">
        <v>48</v>
      </c>
      <c r="G31" s="72">
        <v>0.14000000000000001</v>
      </c>
      <c r="H31" s="73" t="s">
        <v>16</v>
      </c>
      <c r="I31" s="38">
        <v>713</v>
      </c>
      <c r="J31" s="56" t="s">
        <v>40</v>
      </c>
      <c r="K31" s="38">
        <v>726</v>
      </c>
      <c r="L31" s="10" t="s">
        <v>60</v>
      </c>
      <c r="M31" s="45"/>
      <c r="N31" s="17">
        <f t="shared" si="0"/>
        <v>14</v>
      </c>
      <c r="O31" s="45"/>
      <c r="P31" s="17">
        <f>D31-C31+1-SUM(N31:N35)</f>
        <v>258</v>
      </c>
      <c r="Q31" s="17">
        <f>D31</f>
        <v>1037</v>
      </c>
      <c r="R31" s="34"/>
      <c r="S31" s="34"/>
    </row>
    <row r="32" spans="1:19">
      <c r="A32" s="61"/>
      <c r="B32" s="73"/>
      <c r="C32" s="74"/>
      <c r="D32" s="74"/>
      <c r="E32" s="75"/>
      <c r="F32" s="76"/>
      <c r="G32" s="72"/>
      <c r="H32" s="73"/>
      <c r="I32" s="36">
        <v>782</v>
      </c>
      <c r="J32" s="55" t="s">
        <v>40</v>
      </c>
      <c r="K32" s="36">
        <v>804</v>
      </c>
      <c r="L32" s="44"/>
      <c r="M32" s="44"/>
      <c r="N32" s="17">
        <f t="shared" si="0"/>
        <v>23</v>
      </c>
      <c r="O32" s="45"/>
      <c r="R32" s="34"/>
      <c r="S32" s="34"/>
    </row>
    <row r="33" spans="1:19">
      <c r="A33" s="61"/>
      <c r="B33" s="73"/>
      <c r="C33" s="74"/>
      <c r="D33" s="74"/>
      <c r="E33" s="75"/>
      <c r="F33" s="76"/>
      <c r="G33" s="72"/>
      <c r="H33" s="73"/>
      <c r="I33" s="37">
        <v>893</v>
      </c>
      <c r="J33" s="55" t="s">
        <v>40</v>
      </c>
      <c r="K33" s="37">
        <v>902</v>
      </c>
      <c r="L33" s="17"/>
      <c r="M33" s="17"/>
      <c r="N33" s="17">
        <f t="shared" si="0"/>
        <v>10</v>
      </c>
      <c r="R33" s="34"/>
      <c r="S33" s="34"/>
    </row>
    <row r="34" spans="1:19">
      <c r="A34" s="61"/>
      <c r="B34" s="73"/>
      <c r="C34" s="74"/>
      <c r="D34" s="74"/>
      <c r="E34" s="75"/>
      <c r="F34" s="76"/>
      <c r="G34" s="72"/>
      <c r="H34" s="73"/>
      <c r="I34" s="36">
        <v>911</v>
      </c>
      <c r="J34" s="55" t="s">
        <v>40</v>
      </c>
      <c r="K34" s="36">
        <v>920</v>
      </c>
      <c r="L34" s="44"/>
      <c r="M34" s="44"/>
      <c r="N34" s="17">
        <f t="shared" si="0"/>
        <v>10</v>
      </c>
      <c r="R34" s="34"/>
      <c r="S34" s="34"/>
    </row>
    <row r="35" spans="1:19">
      <c r="A35" s="61"/>
      <c r="B35" s="73"/>
      <c r="C35" s="74"/>
      <c r="D35" s="74"/>
      <c r="E35" s="75"/>
      <c r="F35" s="76"/>
      <c r="G35" s="72"/>
      <c r="H35" s="73"/>
      <c r="I35" s="37">
        <v>1011</v>
      </c>
      <c r="J35" s="55" t="s">
        <v>40</v>
      </c>
      <c r="K35" s="37">
        <v>1022</v>
      </c>
      <c r="L35" s="17"/>
      <c r="M35" s="17"/>
      <c r="N35" s="17">
        <f t="shared" si="0"/>
        <v>12</v>
      </c>
      <c r="R35" s="59">
        <f>SUM(N27:P35)</f>
        <v>1037</v>
      </c>
      <c r="S35" s="34"/>
    </row>
    <row r="36" spans="1:19" ht="24">
      <c r="A36" s="57"/>
      <c r="F36" s="27"/>
      <c r="G36" s="49"/>
      <c r="H36" s="48"/>
      <c r="I36" s="37"/>
      <c r="J36" s="37"/>
      <c r="K36" s="37"/>
      <c r="L36" s="17"/>
      <c r="M36" s="17"/>
      <c r="N36" s="17"/>
    </row>
    <row r="37" spans="1:19">
      <c r="A37" s="61" t="s">
        <v>22</v>
      </c>
      <c r="B37" s="25" t="s">
        <v>40</v>
      </c>
      <c r="C37" s="26">
        <v>1</v>
      </c>
      <c r="D37" s="26">
        <v>43</v>
      </c>
      <c r="E37" s="7" t="s">
        <v>11</v>
      </c>
      <c r="F37" s="48" t="s">
        <v>12</v>
      </c>
      <c r="G37" s="48"/>
      <c r="H37" s="11" t="s">
        <v>36</v>
      </c>
      <c r="I37" s="37">
        <v>1</v>
      </c>
      <c r="J37" s="55" t="s">
        <v>40</v>
      </c>
      <c r="K37" s="37">
        <v>43</v>
      </c>
      <c r="L37" s="17"/>
      <c r="M37" s="17"/>
      <c r="N37" s="17">
        <f t="shared" si="0"/>
        <v>43</v>
      </c>
    </row>
    <row r="38" spans="1:19" ht="18" customHeight="1">
      <c r="A38" s="61"/>
      <c r="B38" s="62">
        <v>1</v>
      </c>
      <c r="C38" s="77" t="s">
        <v>58</v>
      </c>
      <c r="D38" s="77" t="s">
        <v>52</v>
      </c>
      <c r="E38" s="64" t="s">
        <v>28</v>
      </c>
      <c r="F38" s="65" t="s">
        <v>53</v>
      </c>
      <c r="G38" s="67">
        <v>1</v>
      </c>
      <c r="H38" s="68" t="s">
        <v>25</v>
      </c>
      <c r="I38" s="37">
        <v>44</v>
      </c>
      <c r="J38" s="55" t="s">
        <v>40</v>
      </c>
      <c r="K38" s="37">
        <v>66</v>
      </c>
      <c r="L38" s="17"/>
      <c r="M38" s="17"/>
      <c r="N38" s="17">
        <f t="shared" si="0"/>
        <v>23</v>
      </c>
      <c r="O38" s="17">
        <f>555-44+1-SUM(N38:N41)</f>
        <v>441</v>
      </c>
    </row>
    <row r="39" spans="1:19" ht="18" customHeight="1">
      <c r="A39" s="61"/>
      <c r="B39" s="62"/>
      <c r="C39" s="77"/>
      <c r="D39" s="77"/>
      <c r="E39" s="64"/>
      <c r="F39" s="65"/>
      <c r="G39" s="67"/>
      <c r="H39" s="68"/>
      <c r="I39" s="37">
        <v>123</v>
      </c>
      <c r="J39" s="55" t="s">
        <v>40</v>
      </c>
      <c r="K39" s="37">
        <v>134</v>
      </c>
      <c r="L39" s="17"/>
      <c r="M39" s="17"/>
      <c r="N39" s="17">
        <f t="shared" si="0"/>
        <v>12</v>
      </c>
    </row>
    <row r="40" spans="1:19">
      <c r="A40" s="61"/>
      <c r="B40" s="62"/>
      <c r="C40" s="77"/>
      <c r="D40" s="77"/>
      <c r="E40" s="64"/>
      <c r="F40" s="65"/>
      <c r="G40" s="67"/>
      <c r="H40" s="68"/>
      <c r="I40" s="37">
        <v>428</v>
      </c>
      <c r="J40" s="55" t="s">
        <v>40</v>
      </c>
      <c r="K40" s="37">
        <v>460</v>
      </c>
      <c r="L40" s="17"/>
      <c r="M40" s="17"/>
      <c r="N40" s="17">
        <f t="shared" si="0"/>
        <v>33</v>
      </c>
    </row>
    <row r="41" spans="1:19">
      <c r="A41" s="61"/>
      <c r="B41" s="62"/>
      <c r="C41" s="77"/>
      <c r="D41" s="77"/>
      <c r="E41" s="64"/>
      <c r="F41" s="65"/>
      <c r="G41" s="67"/>
      <c r="H41" s="68"/>
      <c r="I41" s="38">
        <v>530</v>
      </c>
      <c r="J41" s="56" t="s">
        <v>40</v>
      </c>
      <c r="K41" s="38">
        <v>532</v>
      </c>
      <c r="L41" s="10" t="s">
        <v>60</v>
      </c>
      <c r="M41" s="45"/>
      <c r="N41" s="17">
        <f t="shared" si="0"/>
        <v>3</v>
      </c>
      <c r="O41" s="45"/>
    </row>
    <row r="42" spans="1:19">
      <c r="A42" s="61"/>
      <c r="B42" s="62"/>
      <c r="C42" s="77"/>
      <c r="D42" s="77"/>
      <c r="E42" s="64"/>
      <c r="F42" s="65"/>
      <c r="G42" s="67"/>
      <c r="H42" s="68"/>
      <c r="I42" s="37"/>
      <c r="J42" s="37"/>
      <c r="K42" s="37"/>
      <c r="L42" s="17"/>
      <c r="M42" s="17"/>
      <c r="N42" s="17"/>
    </row>
    <row r="43" spans="1:19">
      <c r="A43" s="61"/>
      <c r="B43" s="62"/>
      <c r="C43" s="32">
        <v>532</v>
      </c>
      <c r="D43" s="32">
        <v>655</v>
      </c>
      <c r="E43" s="71" t="s">
        <v>28</v>
      </c>
      <c r="F43" s="31" t="s">
        <v>50</v>
      </c>
      <c r="G43" s="35">
        <v>0.18</v>
      </c>
      <c r="H43" s="73" t="s">
        <v>16</v>
      </c>
      <c r="I43" s="37">
        <v>603</v>
      </c>
      <c r="J43" s="55" t="s">
        <v>40</v>
      </c>
      <c r="K43" s="37">
        <v>619</v>
      </c>
      <c r="L43" s="17"/>
      <c r="M43" s="17"/>
      <c r="N43" s="17">
        <f t="shared" si="0"/>
        <v>17</v>
      </c>
    </row>
    <row r="44" spans="1:19">
      <c r="A44" s="61"/>
      <c r="B44" s="62"/>
      <c r="C44" s="32">
        <v>532</v>
      </c>
      <c r="D44" s="32">
        <v>743</v>
      </c>
      <c r="E44" s="71"/>
      <c r="F44" s="31" t="s">
        <v>29</v>
      </c>
      <c r="G44" s="35">
        <v>0.14000000000000001</v>
      </c>
      <c r="H44" s="73"/>
      <c r="I44" s="36">
        <v>672</v>
      </c>
      <c r="J44" s="55" t="s">
        <v>40</v>
      </c>
      <c r="K44" s="36">
        <v>679</v>
      </c>
      <c r="L44" s="44"/>
      <c r="M44" s="44"/>
      <c r="N44" s="17">
        <f t="shared" si="0"/>
        <v>8</v>
      </c>
      <c r="P44" s="17">
        <f>D44-C44+1-SUM(N43:N44)</f>
        <v>187</v>
      </c>
    </row>
    <row r="45" spans="1:19">
      <c r="A45" s="61"/>
      <c r="B45" s="25" t="s">
        <v>40</v>
      </c>
      <c r="C45" s="26">
        <v>744</v>
      </c>
      <c r="D45" s="26">
        <v>744</v>
      </c>
      <c r="E45" s="7" t="s">
        <v>44</v>
      </c>
      <c r="F45" s="48" t="s">
        <v>10</v>
      </c>
      <c r="G45" s="48"/>
      <c r="H45" s="48" t="s">
        <v>63</v>
      </c>
      <c r="I45" s="36">
        <v>744</v>
      </c>
      <c r="J45" s="55" t="s">
        <v>40</v>
      </c>
      <c r="K45" s="36">
        <v>744</v>
      </c>
      <c r="L45" s="44"/>
      <c r="M45" s="44"/>
      <c r="N45" s="17">
        <f t="shared" si="0"/>
        <v>1</v>
      </c>
      <c r="Q45" s="17">
        <f>D45</f>
        <v>744</v>
      </c>
      <c r="R45" s="59">
        <f>SUM(N37:P45)</f>
        <v>768</v>
      </c>
    </row>
    <row r="46" spans="1:19" ht="24">
      <c r="A46" s="57"/>
      <c r="E46" s="8"/>
      <c r="G46" s="49"/>
      <c r="H46" s="48"/>
      <c r="I46" s="36"/>
      <c r="J46" s="36"/>
      <c r="K46" s="36"/>
      <c r="L46" s="44"/>
      <c r="M46" s="44"/>
      <c r="N46" s="17"/>
    </row>
    <row r="47" spans="1:19">
      <c r="A47" s="61" t="s">
        <v>0</v>
      </c>
      <c r="B47" s="25">
        <v>1</v>
      </c>
      <c r="C47" s="26">
        <v>1</v>
      </c>
      <c r="D47" s="26">
        <v>346</v>
      </c>
      <c r="E47" s="8" t="s">
        <v>13</v>
      </c>
      <c r="F47" s="25" t="s">
        <v>14</v>
      </c>
      <c r="G47" s="49">
        <v>1</v>
      </c>
      <c r="H47" s="48" t="s">
        <v>25</v>
      </c>
      <c r="I47" s="39">
        <v>249</v>
      </c>
      <c r="J47" s="55" t="s">
        <v>40</v>
      </c>
      <c r="K47" s="39">
        <v>287</v>
      </c>
      <c r="L47" s="46"/>
      <c r="M47" s="46"/>
      <c r="N47" s="17">
        <f t="shared" si="0"/>
        <v>39</v>
      </c>
      <c r="O47" s="17">
        <f>D47-C47+1-SUM(N47)</f>
        <v>307</v>
      </c>
    </row>
    <row r="48" spans="1:19">
      <c r="A48" s="61"/>
      <c r="B48" s="25" t="s">
        <v>40</v>
      </c>
      <c r="C48" s="26">
        <f>D47+1</f>
        <v>347</v>
      </c>
      <c r="D48" s="26">
        <v>349</v>
      </c>
      <c r="E48" s="7" t="s">
        <v>5</v>
      </c>
      <c r="F48" s="48" t="s">
        <v>10</v>
      </c>
      <c r="G48" s="49"/>
      <c r="H48" s="48" t="s">
        <v>36</v>
      </c>
      <c r="I48" s="36">
        <v>347</v>
      </c>
      <c r="J48" s="55" t="s">
        <v>40</v>
      </c>
      <c r="K48" s="36">
        <v>349</v>
      </c>
      <c r="L48" s="44"/>
      <c r="M48" s="44"/>
      <c r="N48" s="17">
        <f t="shared" si="0"/>
        <v>3</v>
      </c>
      <c r="Q48" s="17">
        <f>D48</f>
        <v>349</v>
      </c>
      <c r="R48" s="59">
        <f>SUM(N47:P48)</f>
        <v>349</v>
      </c>
    </row>
    <row r="49" spans="1:19" ht="24">
      <c r="A49" s="57"/>
      <c r="G49" s="49"/>
      <c r="H49" s="48"/>
      <c r="I49" s="36"/>
      <c r="J49" s="36"/>
      <c r="K49" s="36"/>
      <c r="L49" s="44"/>
      <c r="M49" s="44"/>
      <c r="N49" s="17"/>
      <c r="R49" s="17"/>
      <c r="S49" s="17"/>
    </row>
    <row r="50" spans="1:19">
      <c r="A50" s="61" t="s">
        <v>1</v>
      </c>
      <c r="B50" s="25" t="s">
        <v>40</v>
      </c>
      <c r="C50" s="26">
        <v>1</v>
      </c>
      <c r="D50" s="26">
        <v>1</v>
      </c>
      <c r="E50" s="7" t="s">
        <v>5</v>
      </c>
      <c r="F50" s="48" t="s">
        <v>10</v>
      </c>
      <c r="G50" s="48"/>
      <c r="H50" s="48" t="s">
        <v>36</v>
      </c>
      <c r="I50" s="36">
        <v>1</v>
      </c>
      <c r="J50" s="55" t="s">
        <v>40</v>
      </c>
      <c r="K50" s="36">
        <v>1</v>
      </c>
      <c r="L50" s="44"/>
      <c r="M50" s="44"/>
      <c r="N50" s="17">
        <f t="shared" si="0"/>
        <v>1</v>
      </c>
      <c r="R50" s="17"/>
      <c r="S50" s="17"/>
    </row>
    <row r="51" spans="1:19">
      <c r="A51" s="61"/>
      <c r="B51" s="25">
        <v>1</v>
      </c>
      <c r="C51" s="26">
        <f>D50+1</f>
        <v>2</v>
      </c>
      <c r="D51" s="26">
        <v>296</v>
      </c>
      <c r="E51" s="8" t="s">
        <v>13</v>
      </c>
      <c r="F51" s="11" t="s">
        <v>38</v>
      </c>
      <c r="G51" s="49">
        <v>1</v>
      </c>
      <c r="H51" s="48" t="s">
        <v>25</v>
      </c>
      <c r="I51" s="39">
        <v>159</v>
      </c>
      <c r="J51" s="55" t="s">
        <v>40</v>
      </c>
      <c r="K51" s="39">
        <v>165</v>
      </c>
      <c r="L51" s="46"/>
      <c r="M51" s="46"/>
      <c r="N51" s="17">
        <f t="shared" si="0"/>
        <v>7</v>
      </c>
      <c r="O51" s="17">
        <f>D51-C51+1-SUM(N51)</f>
        <v>288</v>
      </c>
      <c r="R51" s="17"/>
      <c r="S51" s="17"/>
    </row>
    <row r="52" spans="1:19">
      <c r="A52" s="61"/>
      <c r="B52" s="25" t="s">
        <v>40</v>
      </c>
      <c r="C52" s="26">
        <f>D51+1</f>
        <v>297</v>
      </c>
      <c r="D52" s="26">
        <v>297</v>
      </c>
      <c r="E52" s="7" t="s">
        <v>5</v>
      </c>
      <c r="F52" s="48" t="s">
        <v>10</v>
      </c>
      <c r="G52" s="48"/>
      <c r="H52" s="48" t="s">
        <v>36</v>
      </c>
      <c r="I52" s="36">
        <v>297</v>
      </c>
      <c r="J52" s="55" t="s">
        <v>40</v>
      </c>
      <c r="K52" s="36">
        <v>297</v>
      </c>
      <c r="L52" s="44"/>
      <c r="M52" s="44"/>
      <c r="N52" s="17">
        <f t="shared" si="0"/>
        <v>1</v>
      </c>
      <c r="Q52" s="17">
        <f>D52</f>
        <v>297</v>
      </c>
      <c r="R52" s="59">
        <f>SUM(N50:P52)</f>
        <v>297</v>
      </c>
      <c r="S52" s="17"/>
    </row>
    <row r="53" spans="1:19">
      <c r="F53" s="48"/>
      <c r="G53" s="48"/>
      <c r="H53" s="50"/>
      <c r="R53" s="17"/>
      <c r="S53" s="17"/>
    </row>
    <row r="54" spans="1:19" ht="19">
      <c r="A54" s="18"/>
      <c r="R54" s="17"/>
      <c r="S54" s="17"/>
    </row>
    <row r="55" spans="1:19" ht="19">
      <c r="A55" s="19"/>
      <c r="N55" s="17">
        <f>SUM(N2:N52)</f>
        <v>800</v>
      </c>
      <c r="O55" s="17">
        <f>SUM(O2:O52)</f>
        <v>2719</v>
      </c>
      <c r="P55" s="17">
        <f>SUM(P2:P52)</f>
        <v>1535</v>
      </c>
      <c r="Q55" s="17">
        <f>SUM(Q2:Q52)</f>
        <v>5022</v>
      </c>
      <c r="R55" s="17"/>
      <c r="S55" s="17"/>
    </row>
    <row r="56" spans="1:19">
      <c r="N56" s="17">
        <f>N55/Q55</f>
        <v>0.15929908403026682</v>
      </c>
      <c r="O56" s="17">
        <f>O55/Q55</f>
        <v>0.54141776184786938</v>
      </c>
      <c r="P56" s="17">
        <f>P55/Q55</f>
        <v>0.30565511748307445</v>
      </c>
    </row>
    <row r="60" spans="1:19">
      <c r="P60" s="17">
        <f>SUM(N55:P55)</f>
        <v>5054</v>
      </c>
    </row>
  </sheetData>
  <mergeCells count="52">
    <mergeCell ref="G38:G42"/>
    <mergeCell ref="H38:H42"/>
    <mergeCell ref="E43:E44"/>
    <mergeCell ref="H43:H44"/>
    <mergeCell ref="A47:A48"/>
    <mergeCell ref="E38:E42"/>
    <mergeCell ref="F38:F42"/>
    <mergeCell ref="A50:A52"/>
    <mergeCell ref="A37:A45"/>
    <mergeCell ref="B38:B44"/>
    <mergeCell ref="C38:C42"/>
    <mergeCell ref="D38:D42"/>
    <mergeCell ref="G27:G30"/>
    <mergeCell ref="H27:H30"/>
    <mergeCell ref="C31:C35"/>
    <mergeCell ref="D31:D35"/>
    <mergeCell ref="E31:E35"/>
    <mergeCell ref="F31:F35"/>
    <mergeCell ref="G31:G35"/>
    <mergeCell ref="H31:H35"/>
    <mergeCell ref="F27:F30"/>
    <mergeCell ref="A27:A35"/>
    <mergeCell ref="B27:B35"/>
    <mergeCell ref="C27:C30"/>
    <mergeCell ref="D27:D30"/>
    <mergeCell ref="E27:E30"/>
    <mergeCell ref="F14:F17"/>
    <mergeCell ref="G14:G17"/>
    <mergeCell ref="H14:H17"/>
    <mergeCell ref="A22:A25"/>
    <mergeCell ref="B23:B24"/>
    <mergeCell ref="C23:C24"/>
    <mergeCell ref="D23:D24"/>
    <mergeCell ref="E23:E24"/>
    <mergeCell ref="G23:G24"/>
    <mergeCell ref="H23:H24"/>
    <mergeCell ref="A13:A20"/>
    <mergeCell ref="B14:B18"/>
    <mergeCell ref="C14:C17"/>
    <mergeCell ref="D14:D17"/>
    <mergeCell ref="E14:E18"/>
    <mergeCell ref="I1:K1"/>
    <mergeCell ref="A2:A11"/>
    <mergeCell ref="B3:B8"/>
    <mergeCell ref="C3:C8"/>
    <mergeCell ref="D3:D8"/>
    <mergeCell ref="E3:E8"/>
    <mergeCell ref="F3:F8"/>
    <mergeCell ref="G3:G8"/>
    <mergeCell ref="H3:H8"/>
    <mergeCell ref="B10:B11"/>
    <mergeCell ref="E10:E1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55"/>
  <sheetViews>
    <sheetView workbookViewId="0">
      <selection activeCell="I48" sqref="I48"/>
    </sheetView>
  </sheetViews>
  <sheetFormatPr baseColWidth="10" defaultColWidth="10.83203125" defaultRowHeight="18" x14ac:dyDescent="0"/>
  <cols>
    <col min="1" max="1" width="15.33203125" style="5" customWidth="1"/>
    <col min="2" max="2" width="7.1640625" style="5" customWidth="1"/>
    <col min="3" max="4" width="8.83203125" style="6" customWidth="1"/>
    <col min="5" max="5" width="30" style="14" customWidth="1"/>
    <col min="6" max="6" width="15.33203125" style="5" customWidth="1"/>
    <col min="7" max="7" width="11.83203125" style="5" customWidth="1"/>
    <col min="8" max="8" width="18.33203125" style="14" customWidth="1"/>
    <col min="9" max="15" width="10.83203125" style="14"/>
    <col min="16" max="16" width="11" style="5" bestFit="1" customWidth="1"/>
    <col min="17" max="17" width="12" style="5" customWidth="1"/>
    <col min="18" max="16384" width="10.83203125" style="14"/>
  </cols>
  <sheetData>
    <row r="1" spans="1:17" s="3" customFormat="1" ht="54">
      <c r="A1" s="1" t="s">
        <v>61</v>
      </c>
      <c r="B1" s="51" t="s">
        <v>8</v>
      </c>
      <c r="C1" s="51" t="s">
        <v>2</v>
      </c>
      <c r="D1" s="51" t="s">
        <v>3</v>
      </c>
      <c r="E1" s="2" t="s">
        <v>4</v>
      </c>
      <c r="F1" s="51" t="s">
        <v>9</v>
      </c>
      <c r="G1" s="2" t="s">
        <v>6</v>
      </c>
      <c r="H1" s="12" t="s">
        <v>17</v>
      </c>
      <c r="I1" s="79" t="s">
        <v>12</v>
      </c>
      <c r="J1" s="79"/>
      <c r="K1" s="43"/>
      <c r="L1" s="43"/>
      <c r="N1" s="24" t="s">
        <v>45</v>
      </c>
      <c r="P1" s="2" t="s">
        <v>7</v>
      </c>
      <c r="Q1" s="2" t="s">
        <v>15</v>
      </c>
    </row>
    <row r="2" spans="1:17">
      <c r="A2" s="78" t="s">
        <v>19</v>
      </c>
      <c r="B2" s="5" t="s">
        <v>40</v>
      </c>
      <c r="C2" s="6">
        <v>1</v>
      </c>
      <c r="D2" s="6">
        <v>55</v>
      </c>
      <c r="E2" s="7" t="s">
        <v>11</v>
      </c>
      <c r="F2" s="48" t="s">
        <v>12</v>
      </c>
      <c r="G2" s="13"/>
      <c r="H2" s="5" t="s">
        <v>36</v>
      </c>
      <c r="I2" s="36">
        <v>1</v>
      </c>
      <c r="J2" s="36">
        <v>55</v>
      </c>
      <c r="K2" s="44"/>
      <c r="L2" s="44"/>
    </row>
    <row r="3" spans="1:17">
      <c r="A3" s="78"/>
      <c r="B3" s="62" t="s">
        <v>55</v>
      </c>
      <c r="C3" s="63">
        <v>56</v>
      </c>
      <c r="D3" s="63">
        <v>480</v>
      </c>
      <c r="E3" s="64" t="s">
        <v>13</v>
      </c>
      <c r="F3" s="65" t="s">
        <v>57</v>
      </c>
      <c r="G3" s="66">
        <v>0.46</v>
      </c>
      <c r="H3" s="62" t="s">
        <v>30</v>
      </c>
      <c r="I3" s="36">
        <v>79</v>
      </c>
      <c r="J3" s="36">
        <v>85</v>
      </c>
      <c r="K3" s="44"/>
      <c r="L3" s="44"/>
    </row>
    <row r="4" spans="1:17">
      <c r="A4" s="78"/>
      <c r="B4" s="62"/>
      <c r="C4" s="63"/>
      <c r="D4" s="63"/>
      <c r="E4" s="64"/>
      <c r="F4" s="65"/>
      <c r="G4" s="66"/>
      <c r="H4" s="62"/>
      <c r="I4" s="36">
        <v>126</v>
      </c>
      <c r="J4" s="36">
        <v>132</v>
      </c>
      <c r="K4" s="44"/>
      <c r="L4" s="44"/>
    </row>
    <row r="5" spans="1:17">
      <c r="A5" s="78"/>
      <c r="B5" s="62"/>
      <c r="C5" s="63"/>
      <c r="D5" s="63"/>
      <c r="E5" s="64"/>
      <c r="F5" s="65"/>
      <c r="G5" s="66"/>
      <c r="H5" s="62"/>
      <c r="I5" s="36">
        <v>145</v>
      </c>
      <c r="J5" s="36">
        <v>161</v>
      </c>
      <c r="K5" s="44"/>
      <c r="L5" s="44"/>
    </row>
    <row r="6" spans="1:17">
      <c r="A6" s="78"/>
      <c r="B6" s="62"/>
      <c r="C6" s="63"/>
      <c r="D6" s="63"/>
      <c r="E6" s="64"/>
      <c r="F6" s="65"/>
      <c r="G6" s="66"/>
      <c r="H6" s="62"/>
      <c r="I6" s="36">
        <v>185</v>
      </c>
      <c r="J6" s="36">
        <v>192</v>
      </c>
      <c r="K6" s="44"/>
      <c r="L6" s="44"/>
    </row>
    <row r="7" spans="1:17">
      <c r="A7" s="78"/>
      <c r="B7" s="62"/>
      <c r="C7" s="63"/>
      <c r="D7" s="63"/>
      <c r="E7" s="64"/>
      <c r="F7" s="65"/>
      <c r="G7" s="66"/>
      <c r="H7" s="62"/>
      <c r="I7" s="36">
        <v>201</v>
      </c>
      <c r="J7" s="36">
        <v>205</v>
      </c>
      <c r="K7" s="44"/>
      <c r="L7" s="44"/>
    </row>
    <row r="8" spans="1:17">
      <c r="A8" s="78"/>
      <c r="B8" s="62"/>
      <c r="C8" s="63"/>
      <c r="D8" s="63"/>
      <c r="E8" s="64"/>
      <c r="F8" s="65"/>
      <c r="G8" s="66"/>
      <c r="H8" s="62"/>
      <c r="I8" s="36">
        <v>250</v>
      </c>
      <c r="J8" s="36">
        <v>257</v>
      </c>
      <c r="K8" s="44"/>
      <c r="L8" s="44"/>
    </row>
    <row r="9" spans="1:17">
      <c r="A9" s="78"/>
      <c r="B9" s="5" t="s">
        <v>40</v>
      </c>
      <c r="C9" s="6">
        <v>481</v>
      </c>
      <c r="D9" s="6">
        <v>489</v>
      </c>
      <c r="E9" s="7" t="s">
        <v>5</v>
      </c>
      <c r="F9" s="48" t="s">
        <v>10</v>
      </c>
      <c r="G9" s="13"/>
      <c r="H9" s="5" t="s">
        <v>36</v>
      </c>
      <c r="I9" s="38">
        <v>481</v>
      </c>
      <c r="J9" s="38">
        <v>489</v>
      </c>
      <c r="K9" s="10" t="s">
        <v>60</v>
      </c>
      <c r="L9" s="45"/>
    </row>
    <row r="10" spans="1:17">
      <c r="A10" s="78"/>
      <c r="B10" s="62" t="s">
        <v>56</v>
      </c>
      <c r="C10" s="6">
        <v>490</v>
      </c>
      <c r="D10" s="6">
        <v>945</v>
      </c>
      <c r="E10" s="64" t="s">
        <v>28</v>
      </c>
      <c r="F10" s="5" t="s">
        <v>23</v>
      </c>
      <c r="G10" s="13">
        <v>0.15</v>
      </c>
      <c r="H10" s="5" t="s">
        <v>16</v>
      </c>
      <c r="I10" s="36">
        <v>764</v>
      </c>
      <c r="J10" s="36">
        <v>771</v>
      </c>
      <c r="K10" s="44"/>
      <c r="L10" s="44"/>
    </row>
    <row r="11" spans="1:17">
      <c r="A11" s="78"/>
      <c r="B11" s="62"/>
      <c r="C11" s="6">
        <v>946</v>
      </c>
      <c r="D11" s="6">
        <v>1157</v>
      </c>
      <c r="E11" s="64"/>
      <c r="F11" s="5" t="s">
        <v>24</v>
      </c>
      <c r="G11" s="49">
        <v>1</v>
      </c>
      <c r="H11" s="48" t="s">
        <v>25</v>
      </c>
      <c r="I11" s="36">
        <v>1156</v>
      </c>
      <c r="J11" s="36">
        <v>1157</v>
      </c>
      <c r="K11" s="44"/>
      <c r="L11" s="44"/>
    </row>
    <row r="12" spans="1:17">
      <c r="A12" s="47"/>
      <c r="G12" s="49"/>
      <c r="H12" s="48"/>
      <c r="I12" s="36"/>
      <c r="J12" s="36"/>
      <c r="K12" s="44"/>
      <c r="L12" s="44"/>
    </row>
    <row r="13" spans="1:17" s="17" customFormat="1">
      <c r="A13" s="78" t="s">
        <v>18</v>
      </c>
      <c r="B13" s="15" t="s">
        <v>40</v>
      </c>
      <c r="C13" s="16">
        <v>1</v>
      </c>
      <c r="D13" s="16">
        <v>6</v>
      </c>
      <c r="E13" s="7" t="s">
        <v>5</v>
      </c>
      <c r="F13" s="48" t="s">
        <v>10</v>
      </c>
      <c r="G13" s="35"/>
      <c r="H13" s="11" t="s">
        <v>36</v>
      </c>
      <c r="I13" s="36">
        <v>1</v>
      </c>
      <c r="J13" s="36">
        <v>6</v>
      </c>
      <c r="K13" s="44"/>
      <c r="L13" s="44"/>
      <c r="P13" s="15"/>
      <c r="Q13" s="5"/>
    </row>
    <row r="14" spans="1:17" ht="18" customHeight="1">
      <c r="A14" s="78"/>
      <c r="B14" s="62" t="s">
        <v>55</v>
      </c>
      <c r="C14" s="63">
        <v>7</v>
      </c>
      <c r="D14" s="63">
        <v>436</v>
      </c>
      <c r="E14" s="64" t="s">
        <v>28</v>
      </c>
      <c r="F14" s="65" t="s">
        <v>39</v>
      </c>
      <c r="G14" s="67">
        <v>1</v>
      </c>
      <c r="H14" s="68" t="s">
        <v>25</v>
      </c>
      <c r="I14" s="36">
        <v>21</v>
      </c>
      <c r="J14" s="36">
        <v>26</v>
      </c>
      <c r="K14" s="44"/>
      <c r="L14" s="44"/>
    </row>
    <row r="15" spans="1:17" ht="18" customHeight="1">
      <c r="A15" s="78"/>
      <c r="B15" s="62"/>
      <c r="C15" s="63"/>
      <c r="D15" s="63"/>
      <c r="E15" s="64"/>
      <c r="F15" s="65"/>
      <c r="G15" s="67"/>
      <c r="H15" s="68"/>
      <c r="I15" s="36">
        <v>81</v>
      </c>
      <c r="J15" s="36">
        <v>95</v>
      </c>
      <c r="K15" s="44"/>
      <c r="L15" s="44"/>
    </row>
    <row r="16" spans="1:17" ht="18" customHeight="1">
      <c r="A16" s="78"/>
      <c r="B16" s="62"/>
      <c r="C16" s="63"/>
      <c r="D16" s="63"/>
      <c r="E16" s="64"/>
      <c r="F16" s="65"/>
      <c r="G16" s="67"/>
      <c r="H16" s="68"/>
      <c r="I16" s="36">
        <v>127</v>
      </c>
      <c r="J16" s="36">
        <v>135</v>
      </c>
      <c r="K16" s="44"/>
      <c r="L16" s="44"/>
    </row>
    <row r="17" spans="1:17" ht="18" customHeight="1">
      <c r="A17" s="78"/>
      <c r="B17" s="62"/>
      <c r="C17" s="63"/>
      <c r="D17" s="63"/>
      <c r="E17" s="64"/>
      <c r="F17" s="65"/>
      <c r="G17" s="67"/>
      <c r="H17" s="68"/>
      <c r="I17" s="36">
        <v>365</v>
      </c>
      <c r="J17" s="36">
        <v>371</v>
      </c>
      <c r="K17" s="44"/>
      <c r="L17" s="44"/>
    </row>
    <row r="18" spans="1:17">
      <c r="A18" s="78"/>
      <c r="B18" s="62"/>
      <c r="C18" s="6">
        <v>429</v>
      </c>
      <c r="D18" s="6">
        <v>488</v>
      </c>
      <c r="E18" s="64"/>
      <c r="F18" s="5" t="s">
        <v>41</v>
      </c>
      <c r="G18" s="49">
        <v>0.1</v>
      </c>
      <c r="H18" s="48" t="s">
        <v>16</v>
      </c>
      <c r="I18" s="36"/>
      <c r="J18" s="36"/>
      <c r="K18" s="44"/>
      <c r="L18" s="44"/>
    </row>
    <row r="19" spans="1:17">
      <c r="A19" s="78"/>
      <c r="B19" s="5" t="s">
        <v>40</v>
      </c>
      <c r="C19" s="6">
        <v>489</v>
      </c>
      <c r="D19" s="6">
        <v>505</v>
      </c>
      <c r="E19" s="7" t="s">
        <v>11</v>
      </c>
      <c r="F19" s="48" t="s">
        <v>10</v>
      </c>
      <c r="G19" s="49"/>
      <c r="H19" s="48"/>
      <c r="I19" s="38">
        <v>489</v>
      </c>
      <c r="J19" s="38">
        <v>505</v>
      </c>
      <c r="K19" s="10" t="s">
        <v>60</v>
      </c>
      <c r="L19" s="45"/>
    </row>
    <row r="20" spans="1:17">
      <c r="A20" s="78"/>
      <c r="B20" s="5" t="s">
        <v>56</v>
      </c>
      <c r="C20" s="6">
        <v>506</v>
      </c>
      <c r="D20" s="6">
        <v>726</v>
      </c>
      <c r="E20" s="8" t="s">
        <v>28</v>
      </c>
      <c r="F20" s="5" t="s">
        <v>26</v>
      </c>
      <c r="G20" s="49">
        <v>0.18</v>
      </c>
      <c r="H20" s="48" t="s">
        <v>16</v>
      </c>
      <c r="I20" s="36">
        <v>563</v>
      </c>
      <c r="J20" s="36">
        <v>574</v>
      </c>
      <c r="K20" s="44"/>
      <c r="L20" s="44"/>
      <c r="M20" s="10" t="s">
        <v>43</v>
      </c>
      <c r="N20" s="20"/>
    </row>
    <row r="21" spans="1:17">
      <c r="A21" s="47"/>
      <c r="G21" s="49"/>
      <c r="H21" s="48"/>
      <c r="I21" s="36"/>
      <c r="J21" s="36"/>
      <c r="K21" s="44"/>
      <c r="L21" s="44"/>
    </row>
    <row r="22" spans="1:17">
      <c r="A22" s="78" t="s">
        <v>21</v>
      </c>
      <c r="B22" s="5" t="s">
        <v>40</v>
      </c>
      <c r="C22" s="6">
        <v>1</v>
      </c>
      <c r="D22" s="6">
        <v>125</v>
      </c>
      <c r="E22" s="7" t="s">
        <v>11</v>
      </c>
      <c r="F22" s="48" t="s">
        <v>12</v>
      </c>
      <c r="G22" s="49"/>
      <c r="H22" s="25" t="s">
        <v>36</v>
      </c>
      <c r="I22" s="36">
        <v>1</v>
      </c>
      <c r="J22" s="36">
        <v>125</v>
      </c>
      <c r="K22" s="44"/>
      <c r="L22" s="44"/>
      <c r="N22" s="5" t="s">
        <v>42</v>
      </c>
    </row>
    <row r="23" spans="1:17">
      <c r="A23" s="78"/>
      <c r="B23" s="69">
        <v>1</v>
      </c>
      <c r="C23" s="70">
        <v>126</v>
      </c>
      <c r="D23" s="70">
        <v>553</v>
      </c>
      <c r="E23" s="71" t="s">
        <v>28</v>
      </c>
      <c r="F23" s="5" t="s">
        <v>47</v>
      </c>
      <c r="G23" s="72">
        <v>1</v>
      </c>
      <c r="H23" s="73" t="s">
        <v>25</v>
      </c>
      <c r="I23" s="36">
        <v>145</v>
      </c>
      <c r="J23" s="36">
        <v>150</v>
      </c>
      <c r="K23" s="44"/>
      <c r="L23" s="44"/>
      <c r="M23" s="10"/>
      <c r="N23" s="15"/>
      <c r="P23" s="15"/>
      <c r="Q23" s="15"/>
    </row>
    <row r="24" spans="1:17" ht="30">
      <c r="A24" s="78"/>
      <c r="B24" s="69"/>
      <c r="C24" s="70"/>
      <c r="D24" s="70"/>
      <c r="E24" s="71"/>
      <c r="F24" s="52" t="s">
        <v>59</v>
      </c>
      <c r="G24" s="72"/>
      <c r="H24" s="73"/>
      <c r="I24" s="36">
        <v>176</v>
      </c>
      <c r="J24" s="36">
        <v>181</v>
      </c>
      <c r="K24" s="44"/>
      <c r="L24" s="44"/>
      <c r="M24" s="10"/>
      <c r="N24" s="15"/>
      <c r="P24" s="15"/>
      <c r="Q24" s="15"/>
    </row>
    <row r="25" spans="1:17">
      <c r="A25" s="78"/>
      <c r="B25" s="5" t="s">
        <v>40</v>
      </c>
      <c r="C25" s="6">
        <v>554</v>
      </c>
      <c r="D25" s="6">
        <v>712</v>
      </c>
      <c r="E25" s="7" t="s">
        <v>62</v>
      </c>
      <c r="F25" s="48" t="s">
        <v>12</v>
      </c>
      <c r="G25" s="49"/>
      <c r="H25" s="48" t="s">
        <v>63</v>
      </c>
      <c r="I25" s="36">
        <v>554</v>
      </c>
      <c r="J25" s="36">
        <v>712</v>
      </c>
      <c r="K25" s="44"/>
      <c r="L25" s="44"/>
      <c r="N25" s="9" t="s">
        <v>46</v>
      </c>
    </row>
    <row r="26" spans="1:17">
      <c r="A26" s="47"/>
      <c r="G26" s="49"/>
      <c r="H26" s="48"/>
      <c r="I26" s="36"/>
      <c r="J26" s="36"/>
      <c r="K26" s="44"/>
      <c r="L26" s="44"/>
      <c r="N26" s="5"/>
    </row>
    <row r="27" spans="1:17">
      <c r="A27" s="78" t="s">
        <v>20</v>
      </c>
      <c r="B27" s="73">
        <v>1</v>
      </c>
      <c r="C27" s="74">
        <v>1</v>
      </c>
      <c r="D27" s="74">
        <v>710</v>
      </c>
      <c r="E27" s="75" t="s">
        <v>27</v>
      </c>
      <c r="F27" s="76" t="s">
        <v>54</v>
      </c>
      <c r="G27" s="72">
        <v>1</v>
      </c>
      <c r="H27" s="73" t="s">
        <v>25</v>
      </c>
      <c r="I27" s="36">
        <v>30</v>
      </c>
      <c r="J27" s="36">
        <v>52</v>
      </c>
      <c r="K27" s="44"/>
      <c r="L27" s="44"/>
      <c r="P27" s="33"/>
      <c r="Q27" s="33"/>
    </row>
    <row r="28" spans="1:17">
      <c r="A28" s="78"/>
      <c r="B28" s="73"/>
      <c r="C28" s="74"/>
      <c r="D28" s="74"/>
      <c r="E28" s="75"/>
      <c r="F28" s="76"/>
      <c r="G28" s="72"/>
      <c r="H28" s="73"/>
      <c r="I28" s="36">
        <v>213</v>
      </c>
      <c r="J28" s="36">
        <v>220</v>
      </c>
      <c r="K28" s="44"/>
      <c r="L28" s="44"/>
      <c r="P28" s="33"/>
      <c r="Q28" s="33"/>
    </row>
    <row r="29" spans="1:17">
      <c r="A29" s="78"/>
      <c r="B29" s="73"/>
      <c r="C29" s="74"/>
      <c r="D29" s="74"/>
      <c r="E29" s="75"/>
      <c r="F29" s="76"/>
      <c r="G29" s="72"/>
      <c r="H29" s="73"/>
      <c r="I29" s="36">
        <v>306</v>
      </c>
      <c r="J29" s="36">
        <v>310</v>
      </c>
      <c r="K29" s="44"/>
      <c r="L29" s="44"/>
      <c r="P29" s="33"/>
      <c r="Q29" s="33"/>
    </row>
    <row r="30" spans="1:17">
      <c r="A30" s="78"/>
      <c r="B30" s="73"/>
      <c r="C30" s="74"/>
      <c r="D30" s="74"/>
      <c r="E30" s="75"/>
      <c r="F30" s="76"/>
      <c r="G30" s="72"/>
      <c r="H30" s="73"/>
      <c r="I30" s="37">
        <v>430</v>
      </c>
      <c r="J30" s="37">
        <v>439</v>
      </c>
      <c r="K30" s="17"/>
      <c r="L30" s="17"/>
      <c r="P30" s="33"/>
      <c r="Q30" s="33"/>
    </row>
    <row r="31" spans="1:17">
      <c r="A31" s="78"/>
      <c r="B31" s="73"/>
      <c r="C31" s="74">
        <v>711</v>
      </c>
      <c r="D31" s="74">
        <v>1037</v>
      </c>
      <c r="E31" s="75" t="s">
        <v>28</v>
      </c>
      <c r="F31" s="76" t="s">
        <v>48</v>
      </c>
      <c r="G31" s="72">
        <v>0.14000000000000001</v>
      </c>
      <c r="H31" s="73" t="s">
        <v>16</v>
      </c>
      <c r="I31" s="38">
        <v>713</v>
      </c>
      <c r="J31" s="38">
        <v>726</v>
      </c>
      <c r="K31" s="10" t="s">
        <v>60</v>
      </c>
      <c r="L31" s="45"/>
      <c r="M31" s="10" t="s">
        <v>51</v>
      </c>
      <c r="P31" s="33"/>
      <c r="Q31" s="33"/>
    </row>
    <row r="32" spans="1:17">
      <c r="A32" s="78"/>
      <c r="B32" s="73"/>
      <c r="C32" s="74"/>
      <c r="D32" s="74"/>
      <c r="E32" s="75"/>
      <c r="F32" s="76"/>
      <c r="G32" s="72"/>
      <c r="H32" s="73"/>
      <c r="I32" s="36">
        <v>782</v>
      </c>
      <c r="J32" s="36">
        <v>804</v>
      </c>
      <c r="K32" s="44"/>
      <c r="L32" s="44"/>
      <c r="M32" s="10" t="s">
        <v>49</v>
      </c>
      <c r="P32" s="33"/>
      <c r="Q32" s="33"/>
    </row>
    <row r="33" spans="1:17">
      <c r="A33" s="78"/>
      <c r="B33" s="73"/>
      <c r="C33" s="74"/>
      <c r="D33" s="74"/>
      <c r="E33" s="75"/>
      <c r="F33" s="76"/>
      <c r="G33" s="72"/>
      <c r="H33" s="73"/>
      <c r="I33" s="37">
        <v>893</v>
      </c>
      <c r="J33" s="37">
        <v>902</v>
      </c>
      <c r="K33" s="17"/>
      <c r="L33" s="17"/>
      <c r="P33" s="33"/>
      <c r="Q33" s="33"/>
    </row>
    <row r="34" spans="1:17">
      <c r="A34" s="78"/>
      <c r="B34" s="73"/>
      <c r="C34" s="74"/>
      <c r="D34" s="74"/>
      <c r="E34" s="75"/>
      <c r="F34" s="76"/>
      <c r="G34" s="72"/>
      <c r="H34" s="73"/>
      <c r="I34" s="36">
        <v>911</v>
      </c>
      <c r="J34" s="36">
        <v>920</v>
      </c>
      <c r="K34" s="44"/>
      <c r="L34" s="44"/>
      <c r="P34" s="33"/>
      <c r="Q34" s="33"/>
    </row>
    <row r="35" spans="1:17">
      <c r="A35" s="78"/>
      <c r="B35" s="73"/>
      <c r="C35" s="74"/>
      <c r="D35" s="74"/>
      <c r="E35" s="75"/>
      <c r="F35" s="76"/>
      <c r="G35" s="72"/>
      <c r="H35" s="73"/>
      <c r="I35" s="37">
        <v>1011</v>
      </c>
      <c r="J35" s="37">
        <v>1022</v>
      </c>
      <c r="K35" s="17"/>
      <c r="L35" s="17"/>
      <c r="P35" s="33"/>
      <c r="Q35" s="33"/>
    </row>
    <row r="36" spans="1:17">
      <c r="A36" s="47"/>
      <c r="C36" s="22"/>
      <c r="D36" s="22"/>
      <c r="F36" s="23"/>
      <c r="G36" s="49"/>
      <c r="H36" s="48"/>
      <c r="I36" s="37"/>
      <c r="J36" s="37"/>
      <c r="K36" s="17"/>
      <c r="L36" s="17"/>
    </row>
    <row r="37" spans="1:17">
      <c r="A37" s="78" t="s">
        <v>22</v>
      </c>
      <c r="B37" s="21" t="s">
        <v>40</v>
      </c>
      <c r="C37" s="22">
        <v>1</v>
      </c>
      <c r="D37" s="22">
        <v>43</v>
      </c>
      <c r="E37" s="7" t="s">
        <v>11</v>
      </c>
      <c r="F37" s="48" t="s">
        <v>12</v>
      </c>
      <c r="G37" s="48"/>
      <c r="H37" s="11" t="s">
        <v>36</v>
      </c>
      <c r="I37" s="37">
        <v>1</v>
      </c>
      <c r="J37" s="37">
        <v>43</v>
      </c>
      <c r="K37" s="17"/>
      <c r="L37" s="17"/>
    </row>
    <row r="38" spans="1:17" ht="18" customHeight="1">
      <c r="A38" s="78"/>
      <c r="B38" s="62">
        <v>1</v>
      </c>
      <c r="C38" s="77" t="s">
        <v>58</v>
      </c>
      <c r="D38" s="77" t="s">
        <v>52</v>
      </c>
      <c r="E38" s="64" t="s">
        <v>28</v>
      </c>
      <c r="F38" s="65" t="s">
        <v>53</v>
      </c>
      <c r="G38" s="67">
        <v>1</v>
      </c>
      <c r="H38" s="68" t="s">
        <v>25</v>
      </c>
      <c r="I38" s="37">
        <v>44</v>
      </c>
      <c r="J38" s="37">
        <v>66</v>
      </c>
      <c r="K38" s="17"/>
      <c r="L38" s="17"/>
    </row>
    <row r="39" spans="1:17" ht="18" customHeight="1">
      <c r="A39" s="78"/>
      <c r="B39" s="62"/>
      <c r="C39" s="77"/>
      <c r="D39" s="77"/>
      <c r="E39" s="64"/>
      <c r="F39" s="65"/>
      <c r="G39" s="67"/>
      <c r="H39" s="68"/>
      <c r="I39" s="37">
        <v>123</v>
      </c>
      <c r="J39" s="37">
        <v>134</v>
      </c>
      <c r="K39" s="17"/>
      <c r="L39" s="17"/>
      <c r="P39" s="21"/>
      <c r="Q39" s="21"/>
    </row>
    <row r="40" spans="1:17">
      <c r="A40" s="78"/>
      <c r="B40" s="62"/>
      <c r="C40" s="77"/>
      <c r="D40" s="77"/>
      <c r="E40" s="64"/>
      <c r="F40" s="65"/>
      <c r="G40" s="67"/>
      <c r="H40" s="68"/>
      <c r="I40" s="37">
        <v>428</v>
      </c>
      <c r="J40" s="37">
        <v>460</v>
      </c>
      <c r="K40" s="17"/>
      <c r="L40" s="17"/>
      <c r="P40" s="21"/>
      <c r="Q40" s="21"/>
    </row>
    <row r="41" spans="1:17">
      <c r="A41" s="78"/>
      <c r="B41" s="62"/>
      <c r="C41" s="77"/>
      <c r="D41" s="77"/>
      <c r="E41" s="64"/>
      <c r="F41" s="65"/>
      <c r="G41" s="67"/>
      <c r="H41" s="68"/>
      <c r="I41" s="38">
        <v>530</v>
      </c>
      <c r="J41" s="38">
        <v>532</v>
      </c>
      <c r="K41" s="10" t="s">
        <v>60</v>
      </c>
      <c r="L41" s="45"/>
      <c r="M41" s="10" t="s">
        <v>51</v>
      </c>
      <c r="P41" s="21"/>
      <c r="Q41" s="21"/>
    </row>
    <row r="42" spans="1:17">
      <c r="A42" s="78"/>
      <c r="B42" s="62"/>
      <c r="C42" s="77"/>
      <c r="D42" s="77"/>
      <c r="E42" s="64"/>
      <c r="F42" s="65"/>
      <c r="G42" s="67"/>
      <c r="H42" s="68"/>
      <c r="I42" s="37"/>
      <c r="J42" s="37"/>
      <c r="K42" s="17"/>
      <c r="L42" s="17"/>
      <c r="P42" s="21"/>
      <c r="Q42" s="21"/>
    </row>
    <row r="43" spans="1:17">
      <c r="A43" s="78"/>
      <c r="B43" s="62"/>
      <c r="C43" s="16">
        <v>532</v>
      </c>
      <c r="D43" s="16">
        <v>655</v>
      </c>
      <c r="E43" s="71" t="s">
        <v>28</v>
      </c>
      <c r="F43" s="15" t="s">
        <v>50</v>
      </c>
      <c r="G43" s="35">
        <v>0.18</v>
      </c>
      <c r="H43" s="73" t="s">
        <v>16</v>
      </c>
      <c r="I43" s="37">
        <v>603</v>
      </c>
      <c r="J43" s="37">
        <v>619</v>
      </c>
      <c r="K43" s="17"/>
      <c r="L43" s="17"/>
      <c r="P43" s="15"/>
      <c r="Q43" s="15"/>
    </row>
    <row r="44" spans="1:17">
      <c r="A44" s="78"/>
      <c r="B44" s="62"/>
      <c r="C44" s="16">
        <v>532</v>
      </c>
      <c r="D44" s="16">
        <v>743</v>
      </c>
      <c r="E44" s="71"/>
      <c r="F44" s="15" t="s">
        <v>29</v>
      </c>
      <c r="G44" s="35">
        <v>0.14000000000000001</v>
      </c>
      <c r="H44" s="73"/>
      <c r="I44" s="36">
        <v>672</v>
      </c>
      <c r="J44" s="36">
        <v>679</v>
      </c>
      <c r="K44" s="44"/>
      <c r="L44" s="44"/>
      <c r="P44" s="15"/>
      <c r="Q44" s="15"/>
    </row>
    <row r="45" spans="1:17">
      <c r="A45" s="78"/>
      <c r="B45" s="21" t="s">
        <v>40</v>
      </c>
      <c r="C45" s="6">
        <v>744</v>
      </c>
      <c r="D45" s="6">
        <v>744</v>
      </c>
      <c r="E45" s="7" t="s">
        <v>44</v>
      </c>
      <c r="F45" s="48" t="s">
        <v>10</v>
      </c>
      <c r="G45" s="48"/>
      <c r="H45" s="48" t="s">
        <v>63</v>
      </c>
      <c r="I45" s="36">
        <v>744</v>
      </c>
      <c r="J45" s="36">
        <v>744</v>
      </c>
      <c r="K45" s="44"/>
      <c r="L45" s="44"/>
    </row>
    <row r="46" spans="1:17">
      <c r="A46" s="47"/>
      <c r="E46" s="8"/>
      <c r="G46" s="49"/>
      <c r="H46" s="48"/>
      <c r="I46" s="36"/>
      <c r="J46" s="36"/>
      <c r="K46" s="44"/>
      <c r="L46" s="44"/>
    </row>
    <row r="47" spans="1:17">
      <c r="A47" s="78" t="s">
        <v>0</v>
      </c>
      <c r="B47" s="5">
        <v>1</v>
      </c>
      <c r="C47" s="6">
        <v>1</v>
      </c>
      <c r="D47" s="6">
        <v>346</v>
      </c>
      <c r="E47" s="8" t="s">
        <v>13</v>
      </c>
      <c r="F47" s="5" t="s">
        <v>14</v>
      </c>
      <c r="G47" s="49">
        <v>1</v>
      </c>
      <c r="H47" s="48" t="s">
        <v>25</v>
      </c>
      <c r="I47" s="39">
        <v>249</v>
      </c>
      <c r="J47" s="39">
        <v>287</v>
      </c>
      <c r="K47" s="46"/>
      <c r="L47" s="46"/>
      <c r="M47" s="9" t="s">
        <v>37</v>
      </c>
    </row>
    <row r="48" spans="1:17">
      <c r="A48" s="78"/>
      <c r="B48" s="5" t="s">
        <v>40</v>
      </c>
      <c r="C48" s="6">
        <f>D47+1</f>
        <v>347</v>
      </c>
      <c r="D48" s="6">
        <v>349</v>
      </c>
      <c r="E48" s="7" t="s">
        <v>5</v>
      </c>
      <c r="F48" s="48" t="s">
        <v>10</v>
      </c>
      <c r="G48" s="49"/>
      <c r="H48" s="48" t="s">
        <v>36</v>
      </c>
      <c r="I48" s="36">
        <v>347</v>
      </c>
      <c r="J48" s="36">
        <v>349</v>
      </c>
      <c r="K48" s="44"/>
      <c r="L48" s="44"/>
    </row>
    <row r="49" spans="1:13" s="14" customFormat="1">
      <c r="A49" s="47"/>
      <c r="B49" s="5"/>
      <c r="C49" s="6"/>
      <c r="D49" s="6"/>
      <c r="F49" s="5"/>
      <c r="G49" s="49"/>
      <c r="H49" s="48"/>
      <c r="I49" s="36"/>
      <c r="J49" s="36"/>
      <c r="K49" s="44"/>
      <c r="L49" s="44"/>
    </row>
    <row r="50" spans="1:13" s="14" customFormat="1">
      <c r="A50" s="78" t="s">
        <v>1</v>
      </c>
      <c r="B50" s="5" t="s">
        <v>40</v>
      </c>
      <c r="C50" s="6">
        <v>1</v>
      </c>
      <c r="D50" s="6">
        <v>1</v>
      </c>
      <c r="E50" s="7" t="s">
        <v>5</v>
      </c>
      <c r="F50" s="48" t="s">
        <v>10</v>
      </c>
      <c r="G50" s="48"/>
      <c r="H50" s="48" t="s">
        <v>36</v>
      </c>
      <c r="I50" s="36">
        <v>1</v>
      </c>
      <c r="J50" s="36">
        <v>1</v>
      </c>
      <c r="K50" s="44"/>
      <c r="L50" s="44"/>
    </row>
    <row r="51" spans="1:13" s="14" customFormat="1">
      <c r="A51" s="78"/>
      <c r="B51" s="5">
        <v>1</v>
      </c>
      <c r="C51" s="6">
        <f>D50+1</f>
        <v>2</v>
      </c>
      <c r="D51" s="6">
        <v>296</v>
      </c>
      <c r="E51" s="8" t="s">
        <v>13</v>
      </c>
      <c r="F51" s="11" t="s">
        <v>38</v>
      </c>
      <c r="G51" s="49">
        <v>1</v>
      </c>
      <c r="H51" s="48" t="s">
        <v>25</v>
      </c>
      <c r="I51" s="39">
        <v>159</v>
      </c>
      <c r="J51" s="39">
        <v>165</v>
      </c>
      <c r="K51" s="46"/>
      <c r="L51" s="46"/>
      <c r="M51" s="9" t="s">
        <v>37</v>
      </c>
    </row>
    <row r="52" spans="1:13" s="14" customFormat="1">
      <c r="A52" s="78"/>
      <c r="B52" s="5" t="s">
        <v>40</v>
      </c>
      <c r="C52" s="6">
        <f>D51+1</f>
        <v>297</v>
      </c>
      <c r="D52" s="6">
        <v>297</v>
      </c>
      <c r="E52" s="7" t="s">
        <v>5</v>
      </c>
      <c r="F52" s="48" t="s">
        <v>10</v>
      </c>
      <c r="G52" s="48"/>
      <c r="H52" s="48" t="s">
        <v>36</v>
      </c>
      <c r="I52" s="36">
        <v>297</v>
      </c>
      <c r="J52" s="36">
        <v>297</v>
      </c>
      <c r="K52" s="44"/>
      <c r="L52" s="44"/>
    </row>
    <row r="53" spans="1:13" s="14" customFormat="1">
      <c r="A53" s="5"/>
      <c r="B53" s="5"/>
      <c r="C53" s="6"/>
      <c r="D53" s="6"/>
      <c r="F53" s="48"/>
      <c r="G53" s="48"/>
      <c r="H53" s="50"/>
    </row>
    <row r="54" spans="1:13" s="14" customFormat="1" ht="19">
      <c r="A54" s="18"/>
      <c r="B54" s="5"/>
      <c r="C54" s="6"/>
      <c r="D54" s="6"/>
      <c r="F54" s="5"/>
      <c r="G54" s="5"/>
    </row>
    <row r="55" spans="1:13" s="14" customFormat="1" ht="19">
      <c r="A55" s="19"/>
      <c r="B55" s="5"/>
      <c r="C55" s="6"/>
      <c r="D55" s="6"/>
      <c r="F55" s="5"/>
      <c r="G55" s="5"/>
    </row>
  </sheetData>
  <mergeCells count="52">
    <mergeCell ref="I1:J1"/>
    <mergeCell ref="B10:B11"/>
    <mergeCell ref="B3:B8"/>
    <mergeCell ref="C3:C8"/>
    <mergeCell ref="D3:D8"/>
    <mergeCell ref="E3:E8"/>
    <mergeCell ref="F3:F8"/>
    <mergeCell ref="G3:G8"/>
    <mergeCell ref="H3:H8"/>
    <mergeCell ref="G14:G17"/>
    <mergeCell ref="H14:H17"/>
    <mergeCell ref="A2:A11"/>
    <mergeCell ref="A13:A20"/>
    <mergeCell ref="A22:A25"/>
    <mergeCell ref="E10:E11"/>
    <mergeCell ref="C14:C17"/>
    <mergeCell ref="D14:D17"/>
    <mergeCell ref="F14:F17"/>
    <mergeCell ref="G23:G24"/>
    <mergeCell ref="H23:H24"/>
    <mergeCell ref="A37:A45"/>
    <mergeCell ref="A47:A48"/>
    <mergeCell ref="A50:A52"/>
    <mergeCell ref="E14:E18"/>
    <mergeCell ref="B14:B18"/>
    <mergeCell ref="B23:B24"/>
    <mergeCell ref="C23:C24"/>
    <mergeCell ref="D23:D24"/>
    <mergeCell ref="E23:E24"/>
    <mergeCell ref="C31:C35"/>
    <mergeCell ref="D31:D35"/>
    <mergeCell ref="E31:E35"/>
    <mergeCell ref="A27:A35"/>
    <mergeCell ref="E38:E42"/>
    <mergeCell ref="F31:F35"/>
    <mergeCell ref="G31:G35"/>
    <mergeCell ref="H31:H35"/>
    <mergeCell ref="B27:B35"/>
    <mergeCell ref="C27:C30"/>
    <mergeCell ref="D27:D30"/>
    <mergeCell ref="E27:E30"/>
    <mergeCell ref="G27:G30"/>
    <mergeCell ref="H27:H30"/>
    <mergeCell ref="F27:F30"/>
    <mergeCell ref="G38:G42"/>
    <mergeCell ref="H38:H42"/>
    <mergeCell ref="B38:B44"/>
    <mergeCell ref="C38:C42"/>
    <mergeCell ref="D38:D42"/>
    <mergeCell ref="F38:F42"/>
    <mergeCell ref="E43:E44"/>
    <mergeCell ref="H43:H44"/>
  </mergeCells>
  <phoneticPr fontId="1" type="noConversion"/>
  <pageMargins left="0.75" right="0.75" top="1" bottom="1" header="0.5" footer="0.5"/>
  <pageSetup scale="47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33" sqref="D33"/>
    </sheetView>
  </sheetViews>
  <sheetFormatPr baseColWidth="10" defaultRowHeight="15" x14ac:dyDescent="0"/>
  <cols>
    <col min="3" max="3" width="10.83203125" style="4"/>
    <col min="5" max="5" width="10.83203125" style="4"/>
  </cols>
  <sheetData>
    <row r="1" spans="1:5">
      <c r="B1" t="s">
        <v>33</v>
      </c>
      <c r="C1" s="4" t="s">
        <v>35</v>
      </c>
      <c r="D1" t="s">
        <v>34</v>
      </c>
      <c r="E1" s="4" t="s">
        <v>35</v>
      </c>
    </row>
    <row r="2" spans="1:5">
      <c r="A2" t="s">
        <v>31</v>
      </c>
      <c r="B2">
        <v>115</v>
      </c>
      <c r="C2" s="4">
        <f>B2-55</f>
        <v>60</v>
      </c>
      <c r="D2">
        <v>59</v>
      </c>
      <c r="E2" s="4">
        <f>D2-55</f>
        <v>4</v>
      </c>
    </row>
    <row r="3" spans="1:5">
      <c r="B3">
        <v>191</v>
      </c>
      <c r="C3" s="4">
        <f t="shared" ref="C3:C15" si="0">B3-55</f>
        <v>136</v>
      </c>
      <c r="D3">
        <v>239</v>
      </c>
      <c r="E3" s="4">
        <f t="shared" ref="E3:E15" si="1">D3-55</f>
        <v>184</v>
      </c>
    </row>
    <row r="4" spans="1:5">
      <c r="B4">
        <v>168</v>
      </c>
      <c r="C4" s="4">
        <f t="shared" si="0"/>
        <v>113</v>
      </c>
      <c r="D4">
        <v>191</v>
      </c>
      <c r="E4" s="4">
        <f t="shared" si="1"/>
        <v>136</v>
      </c>
    </row>
    <row r="5" spans="1:5">
      <c r="B5">
        <v>171</v>
      </c>
      <c r="C5" s="4">
        <f t="shared" si="0"/>
        <v>116</v>
      </c>
      <c r="D5">
        <v>191</v>
      </c>
      <c r="E5" s="4">
        <f t="shared" si="1"/>
        <v>136</v>
      </c>
    </row>
    <row r="6" spans="1:5">
      <c r="B6">
        <v>278</v>
      </c>
      <c r="C6" s="4">
        <f t="shared" si="0"/>
        <v>223</v>
      </c>
      <c r="D6">
        <v>239</v>
      </c>
      <c r="E6" s="4">
        <f t="shared" si="1"/>
        <v>184</v>
      </c>
    </row>
    <row r="8" spans="1:5">
      <c r="A8" t="s">
        <v>32</v>
      </c>
      <c r="B8">
        <v>103</v>
      </c>
      <c r="C8" s="4">
        <f t="shared" si="0"/>
        <v>48</v>
      </c>
      <c r="D8">
        <v>130</v>
      </c>
      <c r="E8" s="4">
        <f t="shared" si="1"/>
        <v>75</v>
      </c>
    </row>
    <row r="9" spans="1:5">
      <c r="B9">
        <v>168</v>
      </c>
      <c r="C9" s="4">
        <f t="shared" si="0"/>
        <v>113</v>
      </c>
      <c r="D9">
        <v>131</v>
      </c>
      <c r="E9" s="4">
        <f t="shared" si="1"/>
        <v>76</v>
      </c>
    </row>
    <row r="10" spans="1:5">
      <c r="B10">
        <v>171</v>
      </c>
      <c r="C10" s="4">
        <f t="shared" si="0"/>
        <v>116</v>
      </c>
      <c r="D10">
        <v>127</v>
      </c>
      <c r="E10" s="4">
        <f t="shared" si="1"/>
        <v>72</v>
      </c>
    </row>
    <row r="11" spans="1:5">
      <c r="B11">
        <v>171</v>
      </c>
      <c r="C11" s="4">
        <f t="shared" si="0"/>
        <v>116</v>
      </c>
      <c r="D11">
        <v>195</v>
      </c>
      <c r="E11" s="4">
        <f t="shared" si="1"/>
        <v>140</v>
      </c>
    </row>
    <row r="12" spans="1:5">
      <c r="B12">
        <v>187</v>
      </c>
      <c r="C12" s="4">
        <f t="shared" si="0"/>
        <v>132</v>
      </c>
      <c r="D12">
        <v>127</v>
      </c>
      <c r="E12" s="4">
        <f t="shared" si="1"/>
        <v>72</v>
      </c>
    </row>
    <row r="13" spans="1:5">
      <c r="B13">
        <v>253</v>
      </c>
      <c r="C13" s="4">
        <f t="shared" si="0"/>
        <v>198</v>
      </c>
      <c r="D13">
        <v>340</v>
      </c>
      <c r="E13" s="4">
        <f t="shared" si="1"/>
        <v>285</v>
      </c>
    </row>
    <row r="14" spans="1:5">
      <c r="B14">
        <v>394</v>
      </c>
      <c r="C14" s="4">
        <f t="shared" si="0"/>
        <v>339</v>
      </c>
      <c r="D14">
        <v>454</v>
      </c>
      <c r="E14" s="4">
        <f t="shared" si="1"/>
        <v>399</v>
      </c>
    </row>
    <row r="15" spans="1:5">
      <c r="B15">
        <v>480</v>
      </c>
      <c r="C15" s="4">
        <f t="shared" si="0"/>
        <v>425</v>
      </c>
      <c r="D15">
        <v>63</v>
      </c>
      <c r="E15" s="4">
        <f t="shared" si="1"/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J10" activeCellId="1" sqref="H10 J10"/>
    </sheetView>
  </sheetViews>
  <sheetFormatPr baseColWidth="10" defaultRowHeight="15" x14ac:dyDescent="0"/>
  <cols>
    <col min="3" max="3" width="10.83203125" style="4"/>
    <col min="5" max="5" width="10.83203125" style="4"/>
  </cols>
  <sheetData>
    <row r="1" spans="1:11">
      <c r="B1" t="s">
        <v>33</v>
      </c>
      <c r="C1" s="4" t="s">
        <v>35</v>
      </c>
      <c r="D1" t="s">
        <v>34</v>
      </c>
      <c r="E1" s="4" t="s">
        <v>35</v>
      </c>
    </row>
    <row r="2" spans="1:11">
      <c r="A2" t="s">
        <v>31</v>
      </c>
      <c r="B2">
        <v>114</v>
      </c>
      <c r="C2" s="4">
        <f>B2-6</f>
        <v>108</v>
      </c>
      <c r="D2">
        <v>107</v>
      </c>
      <c r="E2" s="4">
        <f>D2-6</f>
        <v>101</v>
      </c>
      <c r="G2" t="s">
        <v>32</v>
      </c>
      <c r="H2">
        <v>143</v>
      </c>
      <c r="I2" s="4">
        <f>H2-6</f>
        <v>137</v>
      </c>
      <c r="J2">
        <v>164</v>
      </c>
      <c r="K2" s="4">
        <f>J2-6</f>
        <v>158</v>
      </c>
    </row>
    <row r="3" spans="1:11">
      <c r="B3">
        <v>20</v>
      </c>
      <c r="C3" s="4">
        <f t="shared" ref="C3:C6" si="0">B3-6</f>
        <v>14</v>
      </c>
      <c r="D3">
        <v>459</v>
      </c>
      <c r="E3" s="4">
        <f t="shared" ref="E3:E6" si="1">D3-6</f>
        <v>453</v>
      </c>
      <c r="H3">
        <v>143</v>
      </c>
      <c r="I3" s="4">
        <f>H3-6</f>
        <v>137</v>
      </c>
      <c r="J3">
        <v>173</v>
      </c>
      <c r="K3" s="4">
        <f>J3-6</f>
        <v>167</v>
      </c>
    </row>
    <row r="4" spans="1:11">
      <c r="B4">
        <v>23</v>
      </c>
      <c r="C4" s="4">
        <f t="shared" si="0"/>
        <v>17</v>
      </c>
      <c r="D4">
        <v>14</v>
      </c>
      <c r="E4" s="4">
        <f t="shared" si="1"/>
        <v>8</v>
      </c>
    </row>
    <row r="5" spans="1:11">
      <c r="B5">
        <v>23</v>
      </c>
      <c r="C5" s="4">
        <f t="shared" si="0"/>
        <v>17</v>
      </c>
      <c r="D5">
        <v>460</v>
      </c>
      <c r="E5" s="4">
        <f t="shared" si="1"/>
        <v>454</v>
      </c>
    </row>
    <row r="6" spans="1:11">
      <c r="B6">
        <v>460</v>
      </c>
      <c r="C6" s="4">
        <f t="shared" si="0"/>
        <v>454</v>
      </c>
      <c r="D6">
        <v>20</v>
      </c>
      <c r="E6" s="4">
        <f t="shared" si="1"/>
        <v>14</v>
      </c>
    </row>
    <row r="7" spans="1:11">
      <c r="B7">
        <v>66</v>
      </c>
      <c r="C7" s="4">
        <f>B7-6</f>
        <v>60</v>
      </c>
      <c r="D7">
        <v>382</v>
      </c>
      <c r="E7" s="4">
        <f>D7-6</f>
        <v>376</v>
      </c>
    </row>
    <row r="10" spans="1:11">
      <c r="B10">
        <v>544</v>
      </c>
      <c r="C10" s="4">
        <f t="shared" ref="C10:C17" si="2">B10-505</f>
        <v>39</v>
      </c>
      <c r="D10">
        <v>670</v>
      </c>
      <c r="E10" s="4">
        <f t="shared" ref="E10:E17" si="3">D10-505</f>
        <v>165</v>
      </c>
      <c r="H10">
        <v>544</v>
      </c>
      <c r="I10" s="4">
        <f>H10-505</f>
        <v>39</v>
      </c>
      <c r="J10">
        <v>565</v>
      </c>
      <c r="K10" s="4">
        <f>J10-505</f>
        <v>60</v>
      </c>
    </row>
    <row r="11" spans="1:11">
      <c r="B11">
        <v>573</v>
      </c>
      <c r="C11" s="4">
        <f t="shared" si="2"/>
        <v>68</v>
      </c>
      <c r="D11">
        <v>544</v>
      </c>
      <c r="E11" s="4">
        <f t="shared" si="3"/>
        <v>39</v>
      </c>
      <c r="H11">
        <v>544</v>
      </c>
      <c r="I11" s="4">
        <f>H11-505</f>
        <v>39</v>
      </c>
      <c r="J11">
        <v>598</v>
      </c>
      <c r="K11" s="4">
        <f>J11-505</f>
        <v>93</v>
      </c>
    </row>
    <row r="12" spans="1:11">
      <c r="B12">
        <v>573</v>
      </c>
      <c r="C12" s="4">
        <f t="shared" si="2"/>
        <v>68</v>
      </c>
      <c r="D12">
        <v>560</v>
      </c>
      <c r="E12" s="4">
        <f t="shared" si="3"/>
        <v>55</v>
      </c>
      <c r="H12">
        <v>592</v>
      </c>
      <c r="I12" s="4">
        <f>H12-505</f>
        <v>87</v>
      </c>
      <c r="J12">
        <v>626</v>
      </c>
      <c r="K12" s="4">
        <f>J12-505</f>
        <v>121</v>
      </c>
    </row>
    <row r="13" spans="1:11">
      <c r="B13">
        <v>592</v>
      </c>
      <c r="C13" s="4">
        <f t="shared" si="2"/>
        <v>87</v>
      </c>
      <c r="D13">
        <v>560</v>
      </c>
      <c r="E13" s="4">
        <f t="shared" si="3"/>
        <v>55</v>
      </c>
      <c r="H13">
        <v>619</v>
      </c>
      <c r="I13" s="4">
        <f>H13-505</f>
        <v>114</v>
      </c>
      <c r="J13">
        <v>599</v>
      </c>
      <c r="K13" s="4">
        <f>J13-505</f>
        <v>94</v>
      </c>
    </row>
    <row r="14" spans="1:11">
      <c r="B14">
        <v>592</v>
      </c>
      <c r="C14" s="4">
        <f t="shared" si="2"/>
        <v>87</v>
      </c>
      <c r="D14">
        <v>625</v>
      </c>
      <c r="E14" s="4">
        <f t="shared" si="3"/>
        <v>120</v>
      </c>
    </row>
    <row r="15" spans="1:11">
      <c r="B15">
        <v>602</v>
      </c>
      <c r="C15" s="4">
        <f t="shared" si="2"/>
        <v>97</v>
      </c>
      <c r="D15">
        <v>544</v>
      </c>
      <c r="E15" s="4">
        <f t="shared" si="3"/>
        <v>39</v>
      </c>
    </row>
    <row r="16" spans="1:11">
      <c r="B16">
        <v>669</v>
      </c>
      <c r="C16" s="4">
        <f t="shared" si="2"/>
        <v>164</v>
      </c>
      <c r="D16">
        <v>676</v>
      </c>
      <c r="E16" s="4">
        <f t="shared" si="3"/>
        <v>171</v>
      </c>
    </row>
    <row r="17" spans="2:5">
      <c r="B17">
        <v>669</v>
      </c>
      <c r="C17" s="4">
        <f t="shared" si="2"/>
        <v>164</v>
      </c>
      <c r="D17">
        <v>712</v>
      </c>
      <c r="E17" s="4">
        <f t="shared" si="3"/>
        <v>207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I15" sqref="I15"/>
    </sheetView>
  </sheetViews>
  <sheetFormatPr baseColWidth="10" defaultRowHeight="15" x14ac:dyDescent="0"/>
  <cols>
    <col min="1" max="2" width="10.83203125" style="29"/>
    <col min="3" max="3" width="10.83203125" style="30"/>
    <col min="4" max="4" width="10.83203125" style="29"/>
    <col min="5" max="5" width="10.83203125" style="30"/>
    <col min="6" max="16384" width="10.83203125" style="29"/>
  </cols>
  <sheetData>
    <row r="1" spans="1:11">
      <c r="B1" s="29" t="s">
        <v>33</v>
      </c>
      <c r="C1" s="30" t="s">
        <v>35</v>
      </c>
      <c r="D1" s="29" t="s">
        <v>34</v>
      </c>
      <c r="E1" s="30" t="s">
        <v>35</v>
      </c>
    </row>
    <row r="2" spans="1:11">
      <c r="A2" s="29" t="s">
        <v>31</v>
      </c>
      <c r="B2" s="29">
        <v>163</v>
      </c>
      <c r="C2" s="30">
        <f>B2-125</f>
        <v>38</v>
      </c>
      <c r="D2" s="29">
        <v>174</v>
      </c>
      <c r="E2" s="30">
        <f>D2-125</f>
        <v>49</v>
      </c>
      <c r="G2" s="29" t="s">
        <v>32</v>
      </c>
      <c r="H2" s="29">
        <v>183</v>
      </c>
      <c r="I2" s="30">
        <f>H2-125</f>
        <v>58</v>
      </c>
      <c r="J2" s="29">
        <v>226</v>
      </c>
      <c r="K2" s="30">
        <f>J2-125</f>
        <v>101</v>
      </c>
    </row>
    <row r="3" spans="1:11">
      <c r="B3" s="29">
        <v>183</v>
      </c>
      <c r="C3" s="30">
        <f t="shared" ref="C3:C9" si="0">B3-125</f>
        <v>58</v>
      </c>
      <c r="D3" s="29">
        <v>174</v>
      </c>
      <c r="E3" s="30">
        <f t="shared" ref="E3:E9" si="1">D3-125</f>
        <v>49</v>
      </c>
      <c r="H3" s="29">
        <v>183</v>
      </c>
      <c r="I3" s="30">
        <f t="shared" ref="I3:I8" si="2">H3-125</f>
        <v>58</v>
      </c>
      <c r="J3" s="29">
        <v>231</v>
      </c>
      <c r="K3" s="30">
        <f t="shared" ref="K3:K8" si="3">J3-125</f>
        <v>106</v>
      </c>
    </row>
    <row r="4" spans="1:11">
      <c r="B4" s="29">
        <v>183</v>
      </c>
      <c r="C4" s="30">
        <f t="shared" si="0"/>
        <v>58</v>
      </c>
      <c r="D4" s="29">
        <v>197</v>
      </c>
      <c r="E4" s="30">
        <f t="shared" si="1"/>
        <v>72</v>
      </c>
      <c r="H4" s="29">
        <v>193</v>
      </c>
      <c r="I4" s="30">
        <f t="shared" si="2"/>
        <v>68</v>
      </c>
      <c r="J4" s="29">
        <v>220</v>
      </c>
      <c r="K4" s="30">
        <f t="shared" si="3"/>
        <v>95</v>
      </c>
    </row>
    <row r="5" spans="1:11">
      <c r="B5" s="29">
        <v>204</v>
      </c>
      <c r="C5" s="30">
        <f t="shared" si="0"/>
        <v>79</v>
      </c>
      <c r="D5" s="29">
        <v>532</v>
      </c>
      <c r="E5" s="30">
        <f t="shared" si="1"/>
        <v>407</v>
      </c>
      <c r="H5" s="29">
        <v>219</v>
      </c>
      <c r="I5" s="30">
        <f t="shared" si="2"/>
        <v>94</v>
      </c>
      <c r="J5" s="29">
        <v>187</v>
      </c>
      <c r="K5" s="30">
        <f t="shared" si="3"/>
        <v>62</v>
      </c>
    </row>
    <row r="6" spans="1:11">
      <c r="B6" s="29">
        <v>227</v>
      </c>
      <c r="C6" s="30">
        <f t="shared" si="0"/>
        <v>102</v>
      </c>
      <c r="D6" s="29">
        <v>183</v>
      </c>
      <c r="E6" s="30">
        <f t="shared" si="1"/>
        <v>58</v>
      </c>
      <c r="H6" s="29">
        <v>219</v>
      </c>
      <c r="I6" s="30">
        <f t="shared" si="2"/>
        <v>94</v>
      </c>
      <c r="J6" s="29">
        <v>231</v>
      </c>
      <c r="K6" s="30">
        <f t="shared" si="3"/>
        <v>106</v>
      </c>
    </row>
    <row r="7" spans="1:11">
      <c r="B7" s="29">
        <v>236</v>
      </c>
      <c r="C7" s="30">
        <f t="shared" si="0"/>
        <v>111</v>
      </c>
      <c r="D7" s="29">
        <v>219</v>
      </c>
      <c r="E7" s="30">
        <f t="shared" si="1"/>
        <v>94</v>
      </c>
      <c r="H7" s="29">
        <v>250</v>
      </c>
      <c r="I7" s="30">
        <f t="shared" si="2"/>
        <v>125</v>
      </c>
      <c r="J7" s="29">
        <v>213</v>
      </c>
      <c r="K7" s="30">
        <f t="shared" si="3"/>
        <v>88</v>
      </c>
    </row>
    <row r="8" spans="1:11">
      <c r="B8" s="29">
        <v>284</v>
      </c>
      <c r="C8" s="30">
        <f t="shared" si="0"/>
        <v>159</v>
      </c>
      <c r="D8" s="29">
        <v>357</v>
      </c>
      <c r="E8" s="30">
        <f t="shared" si="1"/>
        <v>232</v>
      </c>
      <c r="H8" s="29">
        <v>309</v>
      </c>
      <c r="I8" s="30">
        <f t="shared" si="2"/>
        <v>184</v>
      </c>
      <c r="J8" s="29">
        <v>293</v>
      </c>
      <c r="K8" s="30">
        <f t="shared" si="3"/>
        <v>168</v>
      </c>
    </row>
    <row r="9" spans="1:11">
      <c r="B9" s="29">
        <v>360</v>
      </c>
      <c r="C9" s="30">
        <f t="shared" si="0"/>
        <v>235</v>
      </c>
      <c r="D9" s="29">
        <v>353</v>
      </c>
      <c r="E9" s="30">
        <f t="shared" si="1"/>
        <v>228</v>
      </c>
    </row>
    <row r="10" spans="1:11">
      <c r="I10" s="30"/>
      <c r="K10" s="30"/>
    </row>
    <row r="11" spans="1:11">
      <c r="I11" s="30"/>
      <c r="K11" s="30"/>
    </row>
    <row r="12" spans="1:11">
      <c r="I12" s="30"/>
      <c r="K12" s="30"/>
    </row>
    <row r="13" spans="1:11">
      <c r="I13" s="30"/>
      <c r="K13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10" sqref="G10"/>
    </sheetView>
  </sheetViews>
  <sheetFormatPr baseColWidth="10" defaultRowHeight="15" x14ac:dyDescent="0"/>
  <cols>
    <col min="1" max="2" width="10.83203125" style="29"/>
    <col min="3" max="3" width="10.83203125" style="30"/>
    <col min="4" max="4" width="10.83203125" style="29"/>
    <col min="5" max="5" width="10.83203125" style="30"/>
    <col min="6" max="16384" width="10.83203125" style="29"/>
  </cols>
  <sheetData>
    <row r="1" spans="1:11">
      <c r="B1" s="29" t="s">
        <v>33</v>
      </c>
      <c r="C1" s="30" t="s">
        <v>35</v>
      </c>
      <c r="D1" s="29" t="s">
        <v>34</v>
      </c>
      <c r="E1" s="30" t="s">
        <v>35</v>
      </c>
    </row>
    <row r="2" spans="1:11">
      <c r="A2" s="29" t="s">
        <v>31</v>
      </c>
      <c r="B2" s="29">
        <v>17</v>
      </c>
      <c r="C2" s="30">
        <f>B2</f>
        <v>17</v>
      </c>
      <c r="D2" s="29">
        <v>412</v>
      </c>
      <c r="E2" s="30">
        <f>D2</f>
        <v>412</v>
      </c>
      <c r="G2" s="29" t="s">
        <v>32</v>
      </c>
      <c r="H2" s="29">
        <v>17</v>
      </c>
      <c r="I2" s="30">
        <f>H2</f>
        <v>17</v>
      </c>
      <c r="J2" s="29">
        <v>421</v>
      </c>
      <c r="K2" s="30">
        <f>J2</f>
        <v>421</v>
      </c>
    </row>
    <row r="3" spans="1:11">
      <c r="B3" s="29">
        <v>17</v>
      </c>
      <c r="C3" s="30">
        <f t="shared" ref="C3:C10" si="0">B3</f>
        <v>17</v>
      </c>
      <c r="D3" s="29">
        <v>735</v>
      </c>
      <c r="E3" s="30">
        <f t="shared" ref="E3:E10" si="1">D3</f>
        <v>735</v>
      </c>
      <c r="H3" s="29">
        <v>206</v>
      </c>
      <c r="I3" s="30">
        <f t="shared" ref="I3:I8" si="2">H3</f>
        <v>206</v>
      </c>
      <c r="J3" s="29">
        <v>219</v>
      </c>
      <c r="K3" s="30">
        <f t="shared" ref="K3:K8" si="3">J3</f>
        <v>219</v>
      </c>
    </row>
    <row r="4" spans="1:11">
      <c r="B4" s="29">
        <v>206</v>
      </c>
      <c r="C4" s="30">
        <f t="shared" si="0"/>
        <v>206</v>
      </c>
      <c r="D4" s="29">
        <v>217</v>
      </c>
      <c r="E4" s="30">
        <f t="shared" si="1"/>
        <v>217</v>
      </c>
      <c r="H4" s="29">
        <v>38</v>
      </c>
      <c r="I4" s="30">
        <f t="shared" si="2"/>
        <v>38</v>
      </c>
      <c r="J4" s="29">
        <v>429</v>
      </c>
      <c r="K4" s="30">
        <f t="shared" si="3"/>
        <v>429</v>
      </c>
    </row>
    <row r="5" spans="1:11">
      <c r="B5" s="29">
        <v>384</v>
      </c>
      <c r="C5" s="30">
        <f t="shared" si="0"/>
        <v>384</v>
      </c>
      <c r="D5" s="29">
        <v>362</v>
      </c>
      <c r="E5" s="30">
        <f t="shared" si="1"/>
        <v>362</v>
      </c>
      <c r="H5" s="29">
        <v>400</v>
      </c>
      <c r="I5" s="30">
        <f t="shared" si="2"/>
        <v>400</v>
      </c>
      <c r="J5" s="29">
        <v>440</v>
      </c>
      <c r="K5" s="30">
        <f t="shared" si="3"/>
        <v>440</v>
      </c>
    </row>
    <row r="6" spans="1:11">
      <c r="B6" s="29">
        <v>400</v>
      </c>
      <c r="C6" s="30">
        <f t="shared" si="0"/>
        <v>400</v>
      </c>
      <c r="D6" s="29">
        <v>530</v>
      </c>
      <c r="E6" s="30">
        <f t="shared" si="1"/>
        <v>530</v>
      </c>
      <c r="H6" s="29">
        <v>400</v>
      </c>
      <c r="I6" s="30">
        <f t="shared" si="2"/>
        <v>400</v>
      </c>
      <c r="J6" s="29">
        <v>523</v>
      </c>
      <c r="K6" s="30">
        <f t="shared" si="3"/>
        <v>523</v>
      </c>
    </row>
    <row r="7" spans="1:11">
      <c r="B7" s="29">
        <v>400</v>
      </c>
      <c r="C7" s="30">
        <f t="shared" si="0"/>
        <v>400</v>
      </c>
      <c r="D7" s="29">
        <v>531</v>
      </c>
      <c r="E7" s="30">
        <f t="shared" si="1"/>
        <v>531</v>
      </c>
      <c r="H7" s="29">
        <v>735</v>
      </c>
      <c r="I7" s="30">
        <f t="shared" si="2"/>
        <v>735</v>
      </c>
      <c r="J7" s="29">
        <v>403</v>
      </c>
      <c r="K7" s="30">
        <f t="shared" si="3"/>
        <v>403</v>
      </c>
    </row>
    <row r="8" spans="1:11">
      <c r="B8" s="29">
        <v>400</v>
      </c>
      <c r="C8" s="30">
        <f t="shared" si="0"/>
        <v>400</v>
      </c>
      <c r="D8" s="29">
        <v>735</v>
      </c>
      <c r="E8" s="30">
        <f t="shared" si="1"/>
        <v>735</v>
      </c>
      <c r="H8" s="29">
        <v>865</v>
      </c>
      <c r="I8" s="30">
        <f t="shared" si="2"/>
        <v>865</v>
      </c>
      <c r="J8" s="29">
        <v>894</v>
      </c>
      <c r="K8" s="30">
        <f t="shared" si="3"/>
        <v>894</v>
      </c>
    </row>
    <row r="9" spans="1:11">
      <c r="B9" s="29">
        <v>735</v>
      </c>
      <c r="C9" s="30">
        <f t="shared" si="0"/>
        <v>735</v>
      </c>
      <c r="D9" s="29">
        <v>412</v>
      </c>
      <c r="E9" s="30">
        <f t="shared" si="1"/>
        <v>412</v>
      </c>
    </row>
    <row r="10" spans="1:11">
      <c r="B10" s="29">
        <v>972</v>
      </c>
      <c r="C10" s="30">
        <f t="shared" si="0"/>
        <v>972</v>
      </c>
      <c r="D10" s="29">
        <v>963</v>
      </c>
      <c r="E10" s="30">
        <f t="shared" si="1"/>
        <v>963</v>
      </c>
      <c r="I10" s="30"/>
      <c r="K10" s="30"/>
    </row>
    <row r="11" spans="1:11">
      <c r="I11" s="30"/>
      <c r="K11" s="30"/>
    </row>
    <row r="12" spans="1:11">
      <c r="I12" s="30"/>
      <c r="K12" s="30"/>
    </row>
    <row r="13" spans="1:11">
      <c r="I13" s="30"/>
      <c r="K13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50" sqref="C50"/>
    </sheetView>
  </sheetViews>
  <sheetFormatPr baseColWidth="10" defaultRowHeight="15" x14ac:dyDescent="0"/>
  <cols>
    <col min="1" max="2" width="10.83203125" style="29"/>
    <col min="3" max="3" width="10.83203125" style="30"/>
    <col min="4" max="4" width="10.83203125" style="29"/>
    <col min="5" max="5" width="10.83203125" style="30"/>
    <col min="6" max="16384" width="10.83203125" style="29"/>
  </cols>
  <sheetData>
    <row r="1" spans="1:11">
      <c r="B1" s="29" t="s">
        <v>33</v>
      </c>
      <c r="C1" s="30" t="s">
        <v>35</v>
      </c>
      <c r="D1" s="29" t="s">
        <v>34</v>
      </c>
      <c r="E1" s="30" t="s">
        <v>35</v>
      </c>
    </row>
    <row r="2" spans="1:11">
      <c r="A2" s="29" t="s">
        <v>31</v>
      </c>
      <c r="B2" s="29">
        <v>102</v>
      </c>
      <c r="C2" s="30">
        <f>B2-43</f>
        <v>59</v>
      </c>
      <c r="D2" s="29">
        <v>163</v>
      </c>
      <c r="E2" s="30">
        <f>D2-43</f>
        <v>120</v>
      </c>
      <c r="G2" s="29" t="s">
        <v>32</v>
      </c>
      <c r="H2" s="29">
        <v>85</v>
      </c>
      <c r="I2" s="30">
        <f>H2-43</f>
        <v>42</v>
      </c>
      <c r="J2" s="29">
        <v>63</v>
      </c>
      <c r="K2" s="30">
        <f>J2-43</f>
        <v>20</v>
      </c>
    </row>
    <row r="3" spans="1:11">
      <c r="B3" s="29">
        <v>231</v>
      </c>
      <c r="C3" s="30">
        <f t="shared" ref="C3:C5" si="0">B3-43</f>
        <v>188</v>
      </c>
      <c r="D3" s="29">
        <v>238</v>
      </c>
      <c r="E3" s="30">
        <f t="shared" ref="E3:E5" si="1">D3-43</f>
        <v>195</v>
      </c>
      <c r="H3" s="29">
        <v>87</v>
      </c>
      <c r="I3" s="30">
        <f>H3-43</f>
        <v>44</v>
      </c>
      <c r="J3" s="29">
        <v>59</v>
      </c>
      <c r="K3" s="30">
        <f>J3-43</f>
        <v>16</v>
      </c>
    </row>
    <row r="4" spans="1:11">
      <c r="B4" s="29">
        <v>247</v>
      </c>
      <c r="C4" s="30">
        <f t="shared" si="0"/>
        <v>204</v>
      </c>
      <c r="D4" s="29">
        <v>237</v>
      </c>
      <c r="E4" s="30">
        <f t="shared" si="1"/>
        <v>194</v>
      </c>
      <c r="I4" s="30"/>
      <c r="K4" s="30"/>
    </row>
    <row r="5" spans="1:11">
      <c r="B5" s="29">
        <v>247</v>
      </c>
      <c r="C5" s="30">
        <f t="shared" si="0"/>
        <v>204</v>
      </c>
      <c r="D5" s="29">
        <v>345</v>
      </c>
      <c r="E5" s="30">
        <f t="shared" si="1"/>
        <v>302</v>
      </c>
      <c r="I5" s="30"/>
      <c r="K5" s="30"/>
    </row>
    <row r="6" spans="1:11">
      <c r="B6" s="29">
        <v>85</v>
      </c>
      <c r="C6" s="30">
        <f>B6-43</f>
        <v>42</v>
      </c>
      <c r="D6" s="29">
        <v>64</v>
      </c>
      <c r="E6" s="30">
        <f>D6-43</f>
        <v>21</v>
      </c>
      <c r="I6" s="30"/>
      <c r="K6" s="30"/>
    </row>
    <row r="7" spans="1:11">
      <c r="I7" s="30"/>
      <c r="K7" s="30"/>
    </row>
    <row r="8" spans="1:11">
      <c r="I8" s="30"/>
      <c r="K8" s="30"/>
    </row>
    <row r="9" spans="1:11">
      <c r="B9" s="29">
        <v>536</v>
      </c>
      <c r="C9" s="30">
        <f>B9-43</f>
        <v>493</v>
      </c>
      <c r="D9" s="29">
        <v>564</v>
      </c>
      <c r="E9" s="30">
        <f>D9-43</f>
        <v>521</v>
      </c>
    </row>
    <row r="10" spans="1:11">
      <c r="B10" s="29">
        <v>680</v>
      </c>
      <c r="C10" s="30">
        <f t="shared" ref="C10:C14" si="2">B10-43</f>
        <v>637</v>
      </c>
      <c r="D10" s="29">
        <v>734</v>
      </c>
      <c r="E10" s="30">
        <f t="shared" ref="E10:E14" si="3">D10-43</f>
        <v>691</v>
      </c>
      <c r="I10" s="30"/>
      <c r="K10" s="30"/>
    </row>
    <row r="11" spans="1:11">
      <c r="B11" s="29">
        <v>718</v>
      </c>
      <c r="C11" s="30">
        <f t="shared" si="2"/>
        <v>675</v>
      </c>
      <c r="D11" s="29">
        <v>733</v>
      </c>
      <c r="E11" s="30">
        <f t="shared" si="3"/>
        <v>690</v>
      </c>
      <c r="I11" s="30"/>
      <c r="K11" s="30"/>
    </row>
    <row r="12" spans="1:11">
      <c r="B12" s="29">
        <v>718</v>
      </c>
      <c r="C12" s="30">
        <f t="shared" si="2"/>
        <v>675</v>
      </c>
      <c r="D12" s="29">
        <v>734</v>
      </c>
      <c r="E12" s="30">
        <f t="shared" si="3"/>
        <v>691</v>
      </c>
      <c r="I12" s="30"/>
      <c r="K12" s="30"/>
    </row>
    <row r="13" spans="1:11">
      <c r="B13" s="29">
        <v>729</v>
      </c>
      <c r="C13" s="30">
        <f t="shared" si="2"/>
        <v>686</v>
      </c>
      <c r="D13" s="29">
        <v>733</v>
      </c>
      <c r="E13" s="30">
        <f t="shared" si="3"/>
        <v>690</v>
      </c>
      <c r="I13" s="30"/>
      <c r="K13" s="30"/>
    </row>
    <row r="14" spans="1:11">
      <c r="B14" s="29">
        <v>729</v>
      </c>
      <c r="C14" s="30">
        <f t="shared" si="2"/>
        <v>686</v>
      </c>
      <c r="D14" s="29">
        <v>734</v>
      </c>
      <c r="E14" s="30">
        <f t="shared" si="3"/>
        <v>691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Sheet1</vt:lpstr>
      <vt:lpstr>Nup113</vt:lpstr>
      <vt:lpstr>Nup84</vt:lpstr>
      <vt:lpstr>Nup145C</vt:lpstr>
      <vt:lpstr>Nup120</vt:lpstr>
      <vt:lpstr>Nup85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Joong Kim</dc:creator>
  <cp:lastModifiedBy>Seung Joong Kim</cp:lastModifiedBy>
  <cp:lastPrinted>2014-04-03T00:51:43Z</cp:lastPrinted>
  <dcterms:created xsi:type="dcterms:W3CDTF">2013-08-21T00:41:31Z</dcterms:created>
  <dcterms:modified xsi:type="dcterms:W3CDTF">2014-05-09T22:58:10Z</dcterms:modified>
</cp:coreProperties>
</file>