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somad\OneDrive\Desktop\thesis\"/>
    </mc:Choice>
  </mc:AlternateContent>
  <xr:revisionPtr revIDLastSave="0" documentId="8_{2836CEAF-62C7-4E81-8DBC-1F06564C862B}" xr6:coauthVersionLast="47" xr6:coauthVersionMax="47" xr10:uidLastSave="{00000000-0000-0000-0000-000000000000}"/>
  <bookViews>
    <workbookView xWindow="-110" yWindow="-110" windowWidth="19420" windowHeight="10300" activeTab="4" xr2:uid="{505E1688-7339-4A4C-A324-73073FDB6392}"/>
  </bookViews>
  <sheets>
    <sheet name="Sheet1" sheetId="1" r:id="rId1"/>
    <sheet name="Sheet2" sheetId="2" r:id="rId2"/>
    <sheet name="Sheet3" sheetId="3" r:id="rId3"/>
    <sheet name="Sheet5" sheetId="5" r:id="rId4"/>
    <sheet name="Sheet6" sheetId="6" r:id="rId5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38" i="6" l="1"/>
  <c r="M133" i="6"/>
  <c r="M132" i="6"/>
  <c r="M134" i="6"/>
  <c r="M135" i="6"/>
  <c r="M136" i="6"/>
  <c r="L133" i="6"/>
  <c r="L134" i="6"/>
  <c r="L135" i="6"/>
  <c r="L136" i="6"/>
  <c r="L132" i="6"/>
  <c r="M110" i="6"/>
  <c r="M111" i="6"/>
  <c r="M112" i="6"/>
  <c r="M113" i="6"/>
  <c r="M109" i="6"/>
  <c r="L110" i="6"/>
  <c r="L111" i="6"/>
  <c r="L112" i="6"/>
  <c r="L113" i="6"/>
  <c r="L109" i="6"/>
  <c r="M87" i="6"/>
  <c r="M64" i="6"/>
  <c r="M65" i="6"/>
  <c r="M66" i="6"/>
  <c r="M67" i="6"/>
  <c r="L64" i="6"/>
  <c r="L65" i="6"/>
  <c r="L66" i="6"/>
  <c r="L67" i="6"/>
  <c r="L87" i="6"/>
  <c r="L88" i="6"/>
  <c r="L89" i="6"/>
  <c r="L90" i="6"/>
  <c r="M88" i="6"/>
  <c r="M89" i="6"/>
  <c r="M90" i="6"/>
  <c r="M86" i="6"/>
  <c r="L86" i="6"/>
  <c r="M63" i="6"/>
  <c r="L63" i="6"/>
  <c r="L39" i="6"/>
  <c r="R18" i="3"/>
  <c r="R17" i="3"/>
  <c r="G11" i="2"/>
  <c r="Q18" i="3"/>
  <c r="Q17" i="3"/>
  <c r="B12" i="2"/>
  <c r="B32" i="6"/>
  <c r="B31" i="6"/>
  <c r="B55" i="6"/>
  <c r="B56" i="6"/>
  <c r="M40" i="6"/>
  <c r="M41" i="6"/>
  <c r="M42" i="6"/>
  <c r="M43" i="6"/>
  <c r="M39" i="6"/>
  <c r="L40" i="6"/>
  <c r="L41" i="6"/>
  <c r="L42" i="6"/>
  <c r="L43" i="6"/>
  <c r="M20" i="6"/>
  <c r="M21" i="6"/>
  <c r="M22" i="6"/>
  <c r="M23" i="6"/>
  <c r="M19" i="6"/>
  <c r="L20" i="6"/>
  <c r="L21" i="6"/>
  <c r="L22" i="6"/>
  <c r="L23" i="6"/>
  <c r="L19" i="6"/>
  <c r="D32" i="6"/>
  <c r="C32" i="6"/>
  <c r="B149" i="6"/>
  <c r="C133" i="6"/>
  <c r="C134" i="6"/>
  <c r="C135" i="6"/>
  <c r="C136" i="6"/>
  <c r="C137" i="6"/>
  <c r="C138" i="6"/>
  <c r="C139" i="6"/>
  <c r="C140" i="6"/>
  <c r="C141" i="6"/>
  <c r="C142" i="6"/>
  <c r="C143" i="6"/>
  <c r="C132" i="6"/>
  <c r="C110" i="6"/>
  <c r="C111" i="6"/>
  <c r="C112" i="6"/>
  <c r="C113" i="6"/>
  <c r="C114" i="6"/>
  <c r="C115" i="6"/>
  <c r="C116" i="6"/>
  <c r="C117" i="6"/>
  <c r="C118" i="6"/>
  <c r="C119" i="6"/>
  <c r="C120" i="6"/>
  <c r="C109" i="6"/>
  <c r="C87" i="6"/>
  <c r="C88" i="6"/>
  <c r="C89" i="6"/>
  <c r="C90" i="6"/>
  <c r="C91" i="6"/>
  <c r="C92" i="6"/>
  <c r="C93" i="6"/>
  <c r="C94" i="6"/>
  <c r="C95" i="6"/>
  <c r="C96" i="6"/>
  <c r="C97" i="6"/>
  <c r="C86" i="6"/>
  <c r="C64" i="6"/>
  <c r="C65" i="6"/>
  <c r="C66" i="6"/>
  <c r="C67" i="6"/>
  <c r="C68" i="6"/>
  <c r="C69" i="6"/>
  <c r="C70" i="6"/>
  <c r="C71" i="6"/>
  <c r="C72" i="6"/>
  <c r="C73" i="6"/>
  <c r="C74" i="6"/>
  <c r="C63" i="6"/>
  <c r="C40" i="6"/>
  <c r="C41" i="6"/>
  <c r="C42" i="6"/>
  <c r="C43" i="6"/>
  <c r="C44" i="6"/>
  <c r="C45" i="6"/>
  <c r="C46" i="6"/>
  <c r="C47" i="6"/>
  <c r="C48" i="6"/>
  <c r="C49" i="6"/>
  <c r="C50" i="6"/>
  <c r="C39" i="6"/>
  <c r="C20" i="6"/>
  <c r="C21" i="6"/>
  <c r="C22" i="6"/>
  <c r="C23" i="6"/>
  <c r="C24" i="6"/>
  <c r="C25" i="6"/>
  <c r="C26" i="6"/>
  <c r="C19" i="6"/>
  <c r="C7" i="6"/>
  <c r="C8" i="6"/>
  <c r="C9" i="6"/>
  <c r="C6" i="6"/>
  <c r="B126" i="6"/>
  <c r="B103" i="6"/>
  <c r="B102" i="6"/>
  <c r="B80" i="6"/>
  <c r="B79" i="6"/>
  <c r="C144" i="6"/>
  <c r="C146" i="6" s="1"/>
  <c r="D144" i="6"/>
  <c r="D146" i="6" s="1"/>
  <c r="E144" i="6"/>
  <c r="F144" i="6"/>
  <c r="B144" i="6"/>
  <c r="B146" i="6" s="1"/>
  <c r="B148" i="6" s="1"/>
  <c r="C121" i="6"/>
  <c r="C123" i="6" s="1"/>
  <c r="D121" i="6"/>
  <c r="D123" i="6" s="1"/>
  <c r="E121" i="6"/>
  <c r="E123" i="6" s="1"/>
  <c r="F121" i="6"/>
  <c r="F123" i="6" s="1"/>
  <c r="B121" i="6"/>
  <c r="B123" i="6" s="1"/>
  <c r="B125" i="6" s="1"/>
  <c r="C51" i="6"/>
  <c r="D51" i="6"/>
  <c r="D53" i="6" s="1"/>
  <c r="E51" i="6"/>
  <c r="E53" i="6" s="1"/>
  <c r="F51" i="6"/>
  <c r="F53" i="6" s="1"/>
  <c r="B51" i="6"/>
  <c r="C75" i="6"/>
  <c r="C77" i="6" s="1"/>
  <c r="D75" i="6"/>
  <c r="D77" i="6" s="1"/>
  <c r="E75" i="6"/>
  <c r="E77" i="6" s="1"/>
  <c r="F75" i="6"/>
  <c r="F77" i="6" s="1"/>
  <c r="B75" i="6"/>
  <c r="F98" i="6"/>
  <c r="F100" i="6" s="1"/>
  <c r="C98" i="6"/>
  <c r="D98" i="6"/>
  <c r="D100" i="6" s="1"/>
  <c r="E98" i="6"/>
  <c r="E100" i="6" s="1"/>
  <c r="B98" i="6"/>
  <c r="E27" i="6"/>
  <c r="E29" i="6" s="1"/>
  <c r="F27" i="6"/>
  <c r="F29" i="6" s="1"/>
  <c r="D27" i="6"/>
  <c r="D29" i="6" s="1"/>
  <c r="C12" i="6"/>
  <c r="C55" i="6" s="1"/>
  <c r="E10" i="6"/>
  <c r="E12" i="6" s="1"/>
  <c r="F10" i="6"/>
  <c r="D10" i="6"/>
  <c r="D12" i="6" s="1"/>
  <c r="Q25" i="3"/>
  <c r="G6" i="3"/>
  <c r="H6" i="3"/>
  <c r="G7" i="3"/>
  <c r="H7" i="3"/>
  <c r="G8" i="3"/>
  <c r="H8" i="3"/>
  <c r="G9" i="3"/>
  <c r="H9" i="3"/>
  <c r="G10" i="3"/>
  <c r="H10" i="3"/>
  <c r="G11" i="3"/>
  <c r="H11" i="3"/>
  <c r="G12" i="3"/>
  <c r="H12" i="3"/>
  <c r="G13" i="3"/>
  <c r="H13" i="3"/>
  <c r="G14" i="3"/>
  <c r="H14" i="3"/>
  <c r="G15" i="3"/>
  <c r="H15" i="3"/>
  <c r="G16" i="3"/>
  <c r="H16" i="3"/>
  <c r="H5" i="3"/>
  <c r="G5" i="3"/>
  <c r="F28" i="3"/>
  <c r="F27" i="3"/>
  <c r="D25" i="3"/>
  <c r="D31" i="3" s="1"/>
  <c r="E25" i="3"/>
  <c r="E37" i="3" s="1"/>
  <c r="F25" i="3"/>
  <c r="F31" i="3" s="1"/>
  <c r="C25" i="3"/>
  <c r="C37" i="3" s="1"/>
  <c r="I98" i="1"/>
  <c r="L98" i="1"/>
  <c r="J98" i="1"/>
  <c r="K98" i="1"/>
  <c r="H98" i="1"/>
  <c r="G99" i="1"/>
  <c r="F100" i="1"/>
  <c r="C100" i="1"/>
  <c r="D100" i="1"/>
  <c r="E100" i="1"/>
  <c r="B100" i="1"/>
  <c r="F99" i="1"/>
  <c r="C99" i="1"/>
  <c r="D99" i="1"/>
  <c r="E99" i="1"/>
  <c r="B99" i="1"/>
  <c r="C13" i="2"/>
  <c r="D13" i="2"/>
  <c r="E13" i="2"/>
  <c r="B13" i="2"/>
  <c r="C12" i="2"/>
  <c r="D12" i="2"/>
  <c r="E12" i="2"/>
  <c r="C51" i="1"/>
  <c r="C40" i="1"/>
  <c r="C41" i="1"/>
  <c r="C50" i="1"/>
  <c r="G27" i="6" l="1"/>
  <c r="H27" i="6" s="1"/>
  <c r="F12" i="6"/>
  <c r="G29" i="6" s="1"/>
  <c r="H29" i="6" s="1"/>
  <c r="D125" i="6"/>
  <c r="F125" i="6"/>
  <c r="F102" i="6"/>
  <c r="E102" i="6"/>
  <c r="D102" i="6"/>
  <c r="D31" i="6"/>
  <c r="C125" i="6"/>
  <c r="E55" i="6"/>
  <c r="C148" i="6"/>
  <c r="D55" i="6"/>
  <c r="C102" i="6"/>
  <c r="E125" i="6"/>
  <c r="F146" i="6"/>
  <c r="F148" i="6" s="1"/>
  <c r="E31" i="6"/>
  <c r="E146" i="6"/>
  <c r="E148" i="6" s="1"/>
  <c r="D148" i="6"/>
  <c r="F55" i="6"/>
  <c r="F31" i="6"/>
  <c r="C31" i="6"/>
  <c r="C79" i="6"/>
  <c r="D79" i="6"/>
  <c r="E79" i="6"/>
  <c r="F79" i="6"/>
  <c r="E28" i="3"/>
  <c r="E31" i="3"/>
  <c r="E32" i="3"/>
  <c r="D28" i="3"/>
  <c r="C32" i="3"/>
  <c r="D36" i="3"/>
  <c r="D39" i="3" s="1"/>
  <c r="E36" i="3"/>
  <c r="E39" i="3" s="1"/>
  <c r="C27" i="3"/>
  <c r="D27" i="3"/>
  <c r="D32" i="3"/>
  <c r="D34" i="3" s="1"/>
  <c r="F36" i="3"/>
  <c r="E27" i="3"/>
  <c r="F32" i="3"/>
  <c r="F34" i="3" s="1"/>
  <c r="D37" i="3"/>
  <c r="F37" i="3"/>
  <c r="F39" i="3" s="1"/>
  <c r="C31" i="3"/>
  <c r="C34" i="3" s="1"/>
  <c r="C36" i="3"/>
  <c r="C39" i="3" s="1"/>
  <c r="C28" i="3"/>
  <c r="E34" i="3" l="1"/>
</calcChain>
</file>

<file path=xl/sharedStrings.xml><?xml version="1.0" encoding="utf-8"?>
<sst xmlns="http://schemas.openxmlformats.org/spreadsheetml/2006/main" count="1023" uniqueCount="415">
  <si>
    <t xml:space="preserve">    </t>
  </si>
  <si>
    <t>float('inf')</t>
  </si>
  <si>
    <t>Vehicle type</t>
  </si>
  <si>
    <t>Max Distance/ Range</t>
  </si>
  <si>
    <t>Vehicle cost per km</t>
  </si>
  <si>
    <t>Diesel powered</t>
  </si>
  <si>
    <t>Bio diesel powered</t>
  </si>
  <si>
    <t>Electric trucks</t>
  </si>
  <si>
    <t>Emissions (gms/ton-km)</t>
  </si>
  <si>
    <t>Payload (tons)</t>
  </si>
  <si>
    <t xml:space="preserve">Electric Lorry 24-40 t </t>
  </si>
  <si>
    <t xml:space="preserve">Diesel Lorry &lt; 7.5 t </t>
  </si>
  <si>
    <t xml:space="preserve">Diesel Lorry 7.5 - 12 t </t>
  </si>
  <si>
    <t xml:space="preserve">Diesel Lorry 12-24 t </t>
  </si>
  <si>
    <t xml:space="preserve">Diesel Lorry 24-40 t </t>
  </si>
  <si>
    <t xml:space="preserve">Biodiesel Lorry &lt; 7.5 t </t>
  </si>
  <si>
    <t xml:space="preserve">Biodiesel Lorry 7.5 - 12 t </t>
  </si>
  <si>
    <t xml:space="preserve">Biodiesel Lorry 12-24 t </t>
  </si>
  <si>
    <t xml:space="preserve">Biodiesel Lorry 24-40 t </t>
  </si>
  <si>
    <t xml:space="preserve">Electric Lorry &lt; 7.5 t </t>
  </si>
  <si>
    <t xml:space="preserve">Electric Lorry 7.5 - 12 t </t>
  </si>
  <si>
    <t xml:space="preserve">Electric Lorry 12-24 t </t>
  </si>
  <si>
    <t>Vehicle Type</t>
  </si>
  <si>
    <t>Vehicles deployed</t>
  </si>
  <si>
    <t>Vehicle Type - Fleet 1</t>
  </si>
  <si>
    <t>Vehicle Type - Fleet 2</t>
  </si>
  <si>
    <t>Emissions in tons CO2</t>
  </si>
  <si>
    <t>Vehicle running cost in euros</t>
  </si>
  <si>
    <t xml:space="preserve">  Vehicle Type A: 0 deployments</t>
  </si>
  <si>
    <t xml:space="preserve">  Vehicle Type C: 17 deployments</t>
  </si>
  <si>
    <t xml:space="preserve">  Vehicle Type E: 0 deployments</t>
  </si>
  <si>
    <t xml:space="preserve">  Vehicle Type F: 0 deployments</t>
  </si>
  <si>
    <t xml:space="preserve">  Vehicle Type D: 24 deployments</t>
  </si>
  <si>
    <t xml:space="preserve">  Vehicle Type G: 15 deployments</t>
  </si>
  <si>
    <t xml:space="preserve">  Vehicle Type H: 24 deployments</t>
  </si>
  <si>
    <t xml:space="preserve">  Vehicle Type C: 12 deployments</t>
  </si>
  <si>
    <t>Beiersdorf_GmbH_Berlin</t>
  </si>
  <si>
    <t>Beiersdorf_Manufacturing_Hamburg_Hamburg</t>
  </si>
  <si>
    <t>Coca_Cola_Gemmrigheim</t>
  </si>
  <si>
    <t>Thyssenkrupp_Krefeld</t>
  </si>
  <si>
    <t>Harry_Brot_Gmbh_Schenefeld</t>
  </si>
  <si>
    <t>Unilever_Heilbronn</t>
  </si>
  <si>
    <t>Baseline</t>
  </si>
  <si>
    <t xml:space="preserve">0 </t>
  </si>
  <si>
    <t>17</t>
  </si>
  <si>
    <t>15</t>
  </si>
  <si>
    <t>12</t>
  </si>
  <si>
    <t>10</t>
  </si>
  <si>
    <t xml:space="preserve">9 </t>
  </si>
  <si>
    <t>28</t>
  </si>
  <si>
    <t>24</t>
  </si>
  <si>
    <t>20</t>
  </si>
  <si>
    <t>16</t>
  </si>
  <si>
    <t>18</t>
  </si>
  <si>
    <t>13</t>
  </si>
  <si>
    <t xml:space="preserve">8 </t>
  </si>
  <si>
    <t>23</t>
  </si>
  <si>
    <t>25</t>
  </si>
  <si>
    <t>32</t>
  </si>
  <si>
    <t>40</t>
  </si>
  <si>
    <t>48</t>
  </si>
  <si>
    <t>56</t>
  </si>
  <si>
    <t>Vehicle Type - Fleet 3</t>
  </si>
  <si>
    <t>Vehicle Type - Fleet 3/ Proportion of electric vehicles</t>
  </si>
  <si>
    <t xml:space="preserve">  Vehicle Type B: 1 deployments</t>
  </si>
  <si>
    <t xml:space="preserve">  Vehicle Type C: 27 deployments</t>
  </si>
  <si>
    <t xml:space="preserve">  Vehicle Type D: 56 deployments</t>
  </si>
  <si>
    <t>Facilities/ Proportion of electric vehicles</t>
  </si>
  <si>
    <t>Facility 1</t>
  </si>
  <si>
    <t>Facility 2</t>
  </si>
  <si>
    <t>Facility 3</t>
  </si>
  <si>
    <t>Facility 4</t>
  </si>
  <si>
    <t xml:space="preserve">  Vehicle Type C: 22 deployments</t>
  </si>
  <si>
    <t xml:space="preserve">  Vehicle Type D: 48 deployments</t>
  </si>
  <si>
    <t xml:space="preserve">  Vehicle Type G: 20 deployments</t>
  </si>
  <si>
    <t xml:space="preserve">  Vehicle Type H: 32 deployments</t>
  </si>
  <si>
    <t xml:space="preserve">  Vehicle Type D: 40 deployments</t>
  </si>
  <si>
    <t xml:space="preserve">  Vehicle Type G: 25 deployments</t>
  </si>
  <si>
    <t xml:space="preserve">  Vehicle Type H: 40 deployments</t>
  </si>
  <si>
    <t xml:space="preserve">  Vehicle Type D: 32 deployments</t>
  </si>
  <si>
    <t xml:space="preserve">  Vehicle Type G: 30 deployments</t>
  </si>
  <si>
    <t xml:space="preserve">  Vehicle Type H: 48 deployments</t>
  </si>
  <si>
    <t xml:space="preserve">  Vehicle Type C: 7 deployments</t>
  </si>
  <si>
    <t xml:space="preserve">  Vehicle Type G: 35 deployments</t>
  </si>
  <si>
    <t xml:space="preserve">  Vehicle Type H: 56 deployments</t>
  </si>
  <si>
    <t>Müller_Group__Düsseldorf</t>
  </si>
  <si>
    <t>Procter_&amp;_Gamble_Berlin</t>
  </si>
  <si>
    <t>Thyssenkrupp_Weinsberg</t>
  </si>
  <si>
    <t>30% - B10 Biodiesl</t>
  </si>
  <si>
    <t>40%- B10 Biodiesl</t>
  </si>
  <si>
    <t>50%- B10 Biodiesl</t>
  </si>
  <si>
    <t>60%- B10 Biodiesl</t>
  </si>
  <si>
    <t>70%- B10 Biodiesl</t>
  </si>
  <si>
    <t>#50#</t>
  </si>
  <si>
    <t xml:space="preserve"># vehicle_availability = {'A': 5, 'B': 7, 'C': 12, 'D': 20, </t>
  </si>
  <si>
    <t xml:space="preserve">#                            'E': 5, 'F': 8, 'G': 13, 'H': 20, </t>
  </si>
  <si>
    <t>#                            'I': 10, 'J': 15, 'K': 25, 'L': 40}</t>
  </si>
  <si>
    <t>Vehicle Type-wise Deployment Summary:</t>
  </si>
  <si>
    <t xml:space="preserve">  Vehicle Type B: 0 deployments</t>
  </si>
  <si>
    <t xml:space="preserve">  Vehicle Type C: 11 deployments</t>
  </si>
  <si>
    <t xml:space="preserve">  Vehicle Type D: 18 deployments</t>
  </si>
  <si>
    <t xml:space="preserve">  Vehicle Type G: 11 deployments</t>
  </si>
  <si>
    <t xml:space="preserve">  Vehicle Type H: 18 deployments</t>
  </si>
  <si>
    <t xml:space="preserve">  Vehicle Type I: 0 deployments</t>
  </si>
  <si>
    <t xml:space="preserve">  Vehicle Type J: 1 deployments</t>
  </si>
  <si>
    <t xml:space="preserve">  Vehicle Type K: 20 deployments</t>
  </si>
  <si>
    <t xml:space="preserve">  Vehicle Type L: 44 deployments</t>
  </si>
  <si>
    <t xml:space="preserve">  Vehicle Type C: 13 deployments</t>
  </si>
  <si>
    <t xml:space="preserve">  Vehicle Type D: 22 deployments</t>
  </si>
  <si>
    <t xml:space="preserve">  Vehicle Type G: 14 deployments</t>
  </si>
  <si>
    <t xml:space="preserve">  Vehicle Type H: 22 deployments</t>
  </si>
  <si>
    <t xml:space="preserve">  Vehicle Type J: 0 deployments</t>
  </si>
  <si>
    <t xml:space="preserve">  Vehicle Type K: 16 deployments</t>
  </si>
  <si>
    <t xml:space="preserve">  Vehicle Type L: 36 deployments</t>
  </si>
  <si>
    <t>11</t>
  </si>
  <si>
    <t>22</t>
  </si>
  <si>
    <t>14</t>
  </si>
  <si>
    <t xml:space="preserve">1 </t>
  </si>
  <si>
    <t>44</t>
  </si>
  <si>
    <t>36</t>
  </si>
  <si>
    <t xml:space="preserve">  Vehicle Type D: 28 deployments</t>
  </si>
  <si>
    <t xml:space="preserve">  Vehicle Type G: 18 deployments</t>
  </si>
  <si>
    <t xml:space="preserve">  Vehicle Type H: 28 deployments</t>
  </si>
  <si>
    <t xml:space="preserve">  Vehicle Type K: 8 deployments</t>
  </si>
  <si>
    <t xml:space="preserve">  Vehicle Type L: 24 deployments</t>
  </si>
  <si>
    <t xml:space="preserve">  Vehicle Type C: 10 deployments</t>
  </si>
  <si>
    <t xml:space="preserve">  Vehicle Type D: 16 deployments</t>
  </si>
  <si>
    <t xml:space="preserve">  Vehicle Type G: 10 deployments</t>
  </si>
  <si>
    <t xml:space="preserve">  Vehicle Type H: 16 deployments</t>
  </si>
  <si>
    <t xml:space="preserve">  Vehicle Type L: 48 deployments</t>
  </si>
  <si>
    <t xml:space="preserve">  Vehicle Type C: 9 deployments</t>
  </si>
  <si>
    <t xml:space="preserve">  Vehicle Type D: 12 deployments</t>
  </si>
  <si>
    <t xml:space="preserve">  Vehicle Type G: 9 deployments</t>
  </si>
  <si>
    <t xml:space="preserve">  Vehicle Type H: 12 deployments</t>
  </si>
  <si>
    <t xml:space="preserve">  Vehicle Type K: 25 deployments</t>
  </si>
  <si>
    <t xml:space="preserve">  Vehicle Type L: 56 deployments</t>
  </si>
  <si>
    <t xml:space="preserve">Beiersdorf_GmbH_Berlin </t>
  </si>
  <si>
    <t xml:space="preserve">Beiersdorf_Manufacturing_Hamburg_Hamburg </t>
  </si>
  <si>
    <t xml:space="preserve">Harry_Brot_Gmbh_Schenefeld </t>
  </si>
  <si>
    <t xml:space="preserve">Thyssenkrupp_Krefeld </t>
  </si>
  <si>
    <t xml:space="preserve">Müller_Group__Düsseldorf </t>
  </si>
  <si>
    <t xml:space="preserve">Unilever_Heilbronn </t>
  </si>
  <si>
    <t/>
  </si>
  <si>
    <t xml:space="preserve">  Vehicle Type D: 20 deployments</t>
  </si>
  <si>
    <t xml:space="preserve">  Vehicle Type G: 13 deployments</t>
  </si>
  <si>
    <t xml:space="preserve">  Vehicle Type H: 20 deployments</t>
  </si>
  <si>
    <t xml:space="preserve">  Vehicle Type K: 23 deployments</t>
  </si>
  <si>
    <t xml:space="preserve">  Vehicle Type L: 40 deployments</t>
  </si>
  <si>
    <t>30P</t>
  </si>
  <si>
    <t>40P</t>
  </si>
  <si>
    <t>50P</t>
  </si>
  <si>
    <t>60P</t>
  </si>
  <si>
    <t>80P</t>
  </si>
  <si>
    <t>Name</t>
  </si>
  <si>
    <t>Latitude_(y)</t>
  </si>
  <si>
    <t>Longitude_(x)</t>
  </si>
  <si>
    <t>Federal State</t>
  </si>
  <si>
    <t>Factory Location</t>
  </si>
  <si>
    <t>Daily_Demand</t>
  </si>
  <si>
    <t>AKRO_PLASTIC_GmbH_Niederzissen</t>
  </si>
  <si>
    <t>Rheinlad-Pfalz</t>
  </si>
  <si>
    <t>Niederzissen</t>
  </si>
  <si>
    <t>B_Braun_Bad_Arolsen</t>
  </si>
  <si>
    <t>Hesse</t>
  </si>
  <si>
    <t>Bad Arolsen</t>
  </si>
  <si>
    <t>B_Braun_Melsungen_Schwarzenbergerweg77</t>
  </si>
  <si>
    <t>Melsungen</t>
  </si>
  <si>
    <t>B_Braun_Melsungen_Schwarzenbergerweg21</t>
  </si>
  <si>
    <t>B_Braun_Melsungen_Carlbraunstr</t>
  </si>
  <si>
    <t>BASF_Ludwigshafen_Gartnereistrase</t>
  </si>
  <si>
    <t xml:space="preserve">Ludwigshafen </t>
  </si>
  <si>
    <t>BASF_Ludwigshafen_Rheinuferstraße</t>
  </si>
  <si>
    <t>BASF_Ludwigshafen_AmThein</t>
  </si>
  <si>
    <t>Ludwigshafen am Thein</t>
  </si>
  <si>
    <t>Berlin</t>
  </si>
  <si>
    <t>Hamburg</t>
  </si>
  <si>
    <t>BMW_Group_Berlin</t>
  </si>
  <si>
    <t>BMW_Group_Dingolfing</t>
  </si>
  <si>
    <t>Bavaria</t>
  </si>
  <si>
    <t>Dingolfing</t>
  </si>
  <si>
    <t>BMW_Group_Eisenach</t>
  </si>
  <si>
    <t>Thuringia</t>
  </si>
  <si>
    <t>Eisenach</t>
  </si>
  <si>
    <t>BOSCH_Feuerbach</t>
  </si>
  <si>
    <t>Baden-Württemberg</t>
  </si>
  <si>
    <t>Feuerbach</t>
  </si>
  <si>
    <t>BOSCH_Leinfelden_Echterdingen</t>
  </si>
  <si>
    <t>Leinfelden-Echterdingen</t>
  </si>
  <si>
    <t>BOSCH_Stuttgart_Pragstraße</t>
  </si>
  <si>
    <t>Stuttgart</t>
  </si>
  <si>
    <t>BOSCH_Stuttgart_Heilbronnerstr</t>
  </si>
  <si>
    <t>BOSCH_Stuttgart_Kruppstraße</t>
  </si>
  <si>
    <t>Brose_GmbH_Berlin</t>
  </si>
  <si>
    <t>BSN_medical_GmbH_Hamburg</t>
  </si>
  <si>
    <t>Casar_Drahtseilwerk_Saar_GmbH_Kirkel</t>
  </si>
  <si>
    <t>Saarland</t>
  </si>
  <si>
    <t>Kirkel</t>
  </si>
  <si>
    <t>Coca_Cola_Berlin</t>
  </si>
  <si>
    <t>Coca_Cola_Bielefeld</t>
  </si>
  <si>
    <t>North Rhine-Westphalia</t>
  </si>
  <si>
    <t>Bielefeld</t>
  </si>
  <si>
    <t>Coca_Cola_Cologne</t>
  </si>
  <si>
    <t>Cologne</t>
  </si>
  <si>
    <t>Coca_Cola_Dorsten</t>
  </si>
  <si>
    <t>Dorsten</t>
  </si>
  <si>
    <t>Coca_Cola_Erlangen</t>
  </si>
  <si>
    <t>Erlangen</t>
  </si>
  <si>
    <t>Coca_Cola_Fürstenfeldbruck</t>
  </si>
  <si>
    <t>Fürstenfeldbruck</t>
  </si>
  <si>
    <t>Gemmrigheim</t>
  </si>
  <si>
    <t>Coca_Cola_Herten</t>
  </si>
  <si>
    <t>Herten</t>
  </si>
  <si>
    <t>Coca_Cola_Hohenschönhausen</t>
  </si>
  <si>
    <t>Hohenschönhausen</t>
  </si>
  <si>
    <t>Coca_Cola_Karlsruhe</t>
  </si>
  <si>
    <t>Karlsruhe</t>
  </si>
  <si>
    <t>Coca_Cola_Mannheim</t>
  </si>
  <si>
    <t>Mannheim</t>
  </si>
  <si>
    <t>Coca_Cola_Mönchengladbach</t>
  </si>
  <si>
    <t>Mönchengladbach</t>
  </si>
  <si>
    <t>Continental_Aachen</t>
  </si>
  <si>
    <t>Aachen</t>
  </si>
  <si>
    <t>Continental_Babenhausen</t>
  </si>
  <si>
    <t>Babenhausen</t>
  </si>
  <si>
    <t>Continental_Eislingen</t>
  </si>
  <si>
    <t>Eislingen</t>
  </si>
  <si>
    <t>Continental_Frankfurt</t>
  </si>
  <si>
    <t>Frankfurt</t>
  </si>
  <si>
    <t>Continental_Hannover</t>
  </si>
  <si>
    <t>Lower Saxony</t>
  </si>
  <si>
    <t>Hannover</t>
  </si>
  <si>
    <t>Continental_Karben</t>
  </si>
  <si>
    <t>Karben</t>
  </si>
  <si>
    <t>Continental_Korbach</t>
  </si>
  <si>
    <t>Korbach</t>
  </si>
  <si>
    <t>Continental_Regensburg</t>
  </si>
  <si>
    <t>Regensburg</t>
  </si>
  <si>
    <t>Continental_Roding</t>
  </si>
  <si>
    <t>Roding</t>
  </si>
  <si>
    <t>Covestro_Bomlitz</t>
  </si>
  <si>
    <t>Bomlitz</t>
  </si>
  <si>
    <t>Covestro_Brunsbüttel</t>
  </si>
  <si>
    <t>Schleswig-Holstein</t>
  </si>
  <si>
    <t>Brunsbüttel</t>
  </si>
  <si>
    <t>Covestro_Krefeld_Uerdingen</t>
  </si>
  <si>
    <t>Krefeld-Uerdingen</t>
  </si>
  <si>
    <t>Covestro_Leverkusen</t>
  </si>
  <si>
    <t>Leverkusen</t>
  </si>
  <si>
    <t>Covestro_Markt_Bibart</t>
  </si>
  <si>
    <t>Markt Bibart</t>
  </si>
  <si>
    <t>Covestro_Meppen</t>
  </si>
  <si>
    <t>Meppen</t>
  </si>
  <si>
    <t>Custom_Cells_Itzehoe_GmbH_Itzehoe</t>
  </si>
  <si>
    <t>Itzehoe</t>
  </si>
  <si>
    <t>Daimler_Sindelfingen</t>
  </si>
  <si>
    <t>Sindelfingen</t>
  </si>
  <si>
    <t>Daimler_Stuttgart</t>
  </si>
  <si>
    <t>Daimler_Untertürkheim</t>
  </si>
  <si>
    <t>Untertürkheim</t>
  </si>
  <si>
    <t>Dräger_Lübeck</t>
  </si>
  <si>
    <t>Lübeck</t>
  </si>
  <si>
    <t>Eaton_Industries_Bad_Ems</t>
  </si>
  <si>
    <t>Bad Ems</t>
  </si>
  <si>
    <t>Eppendorf_Polymere_GmbH_Wismar</t>
  </si>
  <si>
    <t>Mecklenburg-Vorpommern</t>
  </si>
  <si>
    <t>Wismar</t>
  </si>
  <si>
    <t>Eppendorf_SE_Hamburg</t>
  </si>
  <si>
    <t>Evonik_Superabsorber_GmbH_Krefeld</t>
  </si>
  <si>
    <t>Krefeld</t>
  </si>
  <si>
    <t>Fresenius_Friedberg_Freseniusstraße</t>
  </si>
  <si>
    <t>Friedberg</t>
  </si>
  <si>
    <t>Fresenius_Friedberg_Grünerweg</t>
  </si>
  <si>
    <t>Hanwag_GmbH_Vierkirchen</t>
  </si>
  <si>
    <t>Vierkirchen</t>
  </si>
  <si>
    <t>Schenefeld</t>
  </si>
  <si>
    <t>Heidelberger_Druckmaschinen_AG_Havel</t>
  </si>
  <si>
    <t>Brandenburg</t>
  </si>
  <si>
    <t>Havel</t>
  </si>
  <si>
    <t>Henkel_Bopfingen</t>
  </si>
  <si>
    <t>Bopfingen</t>
  </si>
  <si>
    <t>Henkel_Cologne</t>
  </si>
  <si>
    <t>Henkel_Hannover</t>
  </si>
  <si>
    <t>Henkel_Heidelberg</t>
  </si>
  <si>
    <t>Heidelberg</t>
  </si>
  <si>
    <t>Henkel_Heidenau</t>
  </si>
  <si>
    <t>Saxony</t>
  </si>
  <si>
    <t>Heidenau</t>
  </si>
  <si>
    <t>Henkel_Krefeld</t>
  </si>
  <si>
    <t>Henkel_Norderstedt</t>
  </si>
  <si>
    <t>Norderstedt</t>
  </si>
  <si>
    <t>Henkel_Wassertrüdingen</t>
  </si>
  <si>
    <t>Wassertrüdingen</t>
  </si>
  <si>
    <t>Henkel_Wehr</t>
  </si>
  <si>
    <t>Wehr</t>
  </si>
  <si>
    <t>Heraeus_Bitterfeld_Wolfen</t>
  </si>
  <si>
    <t>Saxony-Anhalt</t>
  </si>
  <si>
    <t>Bitterfeld-Wolfen</t>
  </si>
  <si>
    <t>Heraeus_Dresden</t>
  </si>
  <si>
    <t>Dresden</t>
  </si>
  <si>
    <t>KION_Aschaffenburg</t>
  </si>
  <si>
    <t>Aschaffenburg</t>
  </si>
  <si>
    <t>KION_Geisa</t>
  </si>
  <si>
    <t>Geisa</t>
  </si>
  <si>
    <t>KION_Reutlingen</t>
  </si>
  <si>
    <t>Reutlingen</t>
  </si>
  <si>
    <t>MEDICE_Arzneimittel_Pütter_GmbH_&amp;_Co._KG_Iseerlohn</t>
  </si>
  <si>
    <t>Iseerlohn</t>
  </si>
  <si>
    <t>ml&amp;s_GmbH_&amp;_Co._KG_Greifswald</t>
  </si>
  <si>
    <t>Greifswald</t>
  </si>
  <si>
    <t>Müller_Group__Bielefeld</t>
  </si>
  <si>
    <t>Düsseldorf</t>
  </si>
  <si>
    <t>Müller_Group__Fischach</t>
  </si>
  <si>
    <t>Fischach</t>
  </si>
  <si>
    <t>Müller_Group__Freising</t>
  </si>
  <si>
    <t>Freising</t>
  </si>
  <si>
    <t>Müller_Group__Heinsdorfergrund</t>
  </si>
  <si>
    <t>Heinsdorfergrund</t>
  </si>
  <si>
    <t>Müller_Group__Wachau</t>
  </si>
  <si>
    <t>Wachau</t>
  </si>
  <si>
    <t>Müller_Group__Wilhermsdorf</t>
  </si>
  <si>
    <t>Wilhermsdorf</t>
  </si>
  <si>
    <t>Novelis_Deutschland_GmbH_Plettenberg</t>
  </si>
  <si>
    <t>Plettenberg</t>
  </si>
  <si>
    <t>PepsiCo_Rodgau</t>
  </si>
  <si>
    <t>Rodgau</t>
  </si>
  <si>
    <t>PlantaCorp_GmbH_Hamburg</t>
  </si>
  <si>
    <t>Procter_&amp;_Gamble_Altfeld</t>
  </si>
  <si>
    <t>Altfeld</t>
  </si>
  <si>
    <t>Procter_&amp;_Gamble_Crailsheim</t>
  </si>
  <si>
    <t>Crailsheim</t>
  </si>
  <si>
    <t>Procter_&amp;_Gamble_Euskirchen</t>
  </si>
  <si>
    <t>Euskirchen</t>
  </si>
  <si>
    <t>Procter_&amp;_Gamble_Gross_Gerau</t>
  </si>
  <si>
    <t>Gross-Gerau</t>
  </si>
  <si>
    <t>Procter_&amp;_Gamble_Kronberg</t>
  </si>
  <si>
    <t>Kronberg</t>
  </si>
  <si>
    <t>Procter_&amp;_Gamble_Walldürn</t>
  </si>
  <si>
    <t>Walldürn</t>
  </si>
  <si>
    <t>Procter_&amp;_Gamble_Worms</t>
  </si>
  <si>
    <t>Worms</t>
  </si>
  <si>
    <t>Rohde_&amp;_Schwarz_GmbH_&amp;_Co._KG_Teisnach</t>
  </si>
  <si>
    <t>Teisnach</t>
  </si>
  <si>
    <t>Rottendorf_Pharma_GmbH_Ennigerloh</t>
  </si>
  <si>
    <t>Ennigerloh</t>
  </si>
  <si>
    <t>SCHOTT_Digitalschmelze_Mainz</t>
  </si>
  <si>
    <t>Mainz</t>
  </si>
  <si>
    <t>Thyssenkrupp_Bochum_EssenerStr</t>
  </si>
  <si>
    <t>Bochum</t>
  </si>
  <si>
    <t>Thyssenkrupp_Duisburg_FranzLenzeStr</t>
  </si>
  <si>
    <t>Duisburg</t>
  </si>
  <si>
    <t>Thyssenkrupp_Duisburg</t>
  </si>
  <si>
    <t>Thyssenkrupp_Finnentrop</t>
  </si>
  <si>
    <t>Finnentrop</t>
  </si>
  <si>
    <t>Thyssenkrupp_Hagen</t>
  </si>
  <si>
    <t>Hagen</t>
  </si>
  <si>
    <t>Thyssenkrupp_Harz</t>
  </si>
  <si>
    <t>Harz</t>
  </si>
  <si>
    <t>Thyssenkrupp_Mühlacker</t>
  </si>
  <si>
    <t>Mühlacker</t>
  </si>
  <si>
    <t>Thyssenkrupp_Neuhausen_auf_den_Fildern</t>
  </si>
  <si>
    <t>Neuhausen auf den Fildern</t>
  </si>
  <si>
    <t>Thyssenkrupp_Stuttgart</t>
  </si>
  <si>
    <t>Weinsberg</t>
  </si>
  <si>
    <t>Thyssenkrupp_Willich</t>
  </si>
  <si>
    <t>Willich</t>
  </si>
  <si>
    <t>trans_o_flex_Köln_Hürth</t>
  </si>
  <si>
    <t>Hürth</t>
  </si>
  <si>
    <t>Unilever_Auerbach</t>
  </si>
  <si>
    <t>Auerbach</t>
  </si>
  <si>
    <t>Unilever_Buxtehude</t>
  </si>
  <si>
    <t>Buxtehude</t>
  </si>
  <si>
    <t>Heilbronn</t>
  </si>
  <si>
    <t>Unilever_Heppenheim</t>
  </si>
  <si>
    <t>Heppenheim</t>
  </si>
  <si>
    <t>Unilever_Manheim</t>
  </si>
  <si>
    <t>Manheim</t>
  </si>
  <si>
    <t>Volkswagen_Neckarsulm</t>
  </si>
  <si>
    <t>Neckarsulm</t>
  </si>
  <si>
    <t>Volkswagen_Zuffenhausen</t>
  </si>
  <si>
    <t>Zuffenhausen</t>
  </si>
  <si>
    <t>Volkswagen_Zwikau</t>
  </si>
  <si>
    <t>Zwikau</t>
  </si>
  <si>
    <t>Westlake_Vinnolite_Burgkirchen_an_der_Alz</t>
  </si>
  <si>
    <t>Burgkirchen an der Alz</t>
  </si>
  <si>
    <t>Wirthwein_Brandenburg_GmbH_&amp;_Co._KG_Havel</t>
  </si>
  <si>
    <t>ZF_Getriebe_Brandenburg_GmbH_Havel</t>
  </si>
  <si>
    <t>emmissn</t>
  </si>
  <si>
    <t>Fleet 2/ Carbon tax rate</t>
  </si>
  <si>
    <t>Fleet 1/ Carbon tax rate</t>
  </si>
  <si>
    <t>emission cost</t>
  </si>
  <si>
    <t>veh run cost</t>
  </si>
  <si>
    <t>total cost</t>
  </si>
  <si>
    <t xml:space="preserve">  Vehicle Type C: 42 deployments</t>
  </si>
  <si>
    <t xml:space="preserve">  Vehicle Type D: 80 deployments</t>
  </si>
  <si>
    <t xml:space="preserve">  Vehicle Type K: 18 deployments</t>
  </si>
  <si>
    <t>Fleet 3-50/ Carbon tax rate</t>
  </si>
  <si>
    <t>Fleet 3-30/ Carbon tax rate</t>
  </si>
  <si>
    <t>Fleet 3-40/ Carbon tax rate</t>
  </si>
  <si>
    <t>Fleet 3-60/ Carbon tax rate</t>
  </si>
  <si>
    <t>Fleet 3-70/ Carbon tax rate</t>
  </si>
  <si>
    <t xml:space="preserve">  Vehicle Type C: 15 deployments</t>
  </si>
  <si>
    <t xml:space="preserve">  Vehicle Type K: 13 deployments</t>
  </si>
  <si>
    <t xml:space="preserve">  Vehicle Type L: 32 deployments</t>
  </si>
  <si>
    <t xml:space="preserve">Procter_&amp;_Gamble_Berlin </t>
  </si>
  <si>
    <t xml:space="preserve">Thyssenkrupp_Weinsberg </t>
  </si>
  <si>
    <t xml:space="preserve">Coca_Cola_Gemmrigheim </t>
  </si>
  <si>
    <t>Carbon Tax Rate (euro/ton)</t>
  </si>
  <si>
    <t>Emission Cost (euros)</t>
  </si>
  <si>
    <t>Total Cost (euros)</t>
  </si>
  <si>
    <t xml:space="preserve">fleet </t>
  </si>
  <si>
    <t>For 30% EV in Fleet 3</t>
  </si>
  <si>
    <t>For 50% EV in Fleet 3</t>
  </si>
  <si>
    <t>For 40% EV in Fleet 3</t>
  </si>
  <si>
    <t>For 60% EV in Fleet 3</t>
  </si>
  <si>
    <t>For 70% EV in Fleet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</si>
</sst>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7"/>
      <color rgb="FF000000"/>
      <name val="Courier New"/>
      <family val="3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26">
    <xf numFmtId="0" fontId="0" fillId="0" borderId="0" xfId="0"/>
    <xf numFmtId="49" fontId="0" fillId="0" borderId="0" xfId="0" applyNumberFormat="1"/>
    <xf numFmtId="49" fontId="0" fillId="0" borderId="0" xfId="0" quotePrefix="1" applyNumberFormat="1"/>
    <xf numFmtId="49" fontId="1" fillId="0" borderId="0" xfId="0" applyNumberFormat="1" applyFont="1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  <xf numFmtId="9" fontId="0" fillId="0" borderId="0" xfId="0" applyNumberFormat="1" applyAlignment="1">
      <alignment horizontal="center"/>
    </xf>
    <xf numFmtId="2" fontId="0" fillId="0" borderId="0" xfId="0" applyNumberFormat="1"/>
    <xf numFmtId="9" fontId="0" fillId="0" borderId="0" xfId="0" applyNumberFormat="1"/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9" fontId="0" fillId="0" borderId="0" xfId="1" applyFont="1"/>
    <xf numFmtId="9" fontId="0" fillId="0" borderId="0" xfId="1" applyFont="1" applyAlignment="1">
      <alignment horizontal="center"/>
    </xf>
    <xf numFmtId="1" fontId="0" fillId="0" borderId="0" xfId="0" applyNumberFormat="1"/>
    <xf numFmtId="0" fontId="6" fillId="0" borderId="1" xfId="0" applyFont="1" applyBorder="1"/>
    <xf numFmtId="0" fontId="1" fillId="0" borderId="1" xfId="0" applyFont="1" applyBorder="1"/>
    <xf numFmtId="0" fontId="1" fillId="0" borderId="2" xfId="0" applyFont="1" applyBorder="1"/>
    <xf numFmtId="0" fontId="7" fillId="0" borderId="3" xfId="0" applyFont="1" applyBorder="1"/>
    <xf numFmtId="1" fontId="0" fillId="0" borderId="2" xfId="0" applyNumberFormat="1" applyBorder="1"/>
    <xf numFmtId="0" fontId="7" fillId="0" borderId="4" xfId="0" applyFont="1" applyBorder="1"/>
    <xf numFmtId="164" fontId="7" fillId="0" borderId="4" xfId="0" applyNumberFormat="1" applyFont="1" applyBorder="1"/>
    <xf numFmtId="0" fontId="7" fillId="2" borderId="4" xfId="0" applyFont="1" applyFill="1" applyBorder="1"/>
    <xf numFmtId="9" fontId="3" fillId="0" borderId="0" xfId="0" applyNumberFormat="1" applyFont="1" applyAlignment="1">
      <alignment horizontal="left" vertical="center"/>
    </xf>
    <xf numFmtId="165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4A249-5931-4938-BD2E-AF041D0C88F2}">
  <dimension ref="A1:L105"/>
  <sheetViews>
    <sheetView topLeftCell="A82" workbookViewId="0">
      <selection activeCell="A84" sqref="A84:A98"/>
    </sheetView>
  </sheetViews>
  <sheetFormatPr defaultRowHeight="14.5" x14ac:dyDescent="0.35"/>
  <cols>
    <col min="1" max="1" width="23.08984375" style="1" bestFit="1" customWidth="1"/>
    <col min="2" max="2" width="8.26953125" style="6" customWidth="1"/>
    <col min="3" max="3" width="9.26953125" style="6" customWidth="1"/>
    <col min="4" max="4" width="21.81640625" style="6" bestFit="1" customWidth="1"/>
    <col min="5" max="5" width="10.453125" customWidth="1"/>
    <col min="6" max="6" width="21.90625" customWidth="1"/>
    <col min="7" max="7" width="11.453125" customWidth="1"/>
    <col min="8" max="8" width="14.54296875" customWidth="1"/>
  </cols>
  <sheetData>
    <row r="1" spans="1:7" x14ac:dyDescent="0.35">
      <c r="A1" s="3" t="s">
        <v>2</v>
      </c>
      <c r="B1" s="5" t="s">
        <v>9</v>
      </c>
      <c r="C1" s="5" t="s">
        <v>3</v>
      </c>
      <c r="D1" s="5" t="s">
        <v>8</v>
      </c>
      <c r="G1" s="4" t="s">
        <v>4</v>
      </c>
    </row>
    <row r="2" spans="1:7" x14ac:dyDescent="0.35">
      <c r="A2" s="2" t="s">
        <v>5</v>
      </c>
      <c r="B2" s="6">
        <v>3.5</v>
      </c>
      <c r="C2" s="6">
        <v>200</v>
      </c>
      <c r="D2" s="6">
        <v>246</v>
      </c>
    </row>
    <row r="3" spans="1:7" x14ac:dyDescent="0.35">
      <c r="A3" s="2" t="s">
        <v>5</v>
      </c>
      <c r="B3" s="6">
        <v>6</v>
      </c>
      <c r="C3" s="6">
        <v>200</v>
      </c>
      <c r="D3" s="6">
        <v>192</v>
      </c>
    </row>
    <row r="4" spans="1:7" x14ac:dyDescent="0.35">
      <c r="A4" s="2" t="s">
        <v>5</v>
      </c>
      <c r="B4" s="6">
        <v>12</v>
      </c>
      <c r="C4" s="6">
        <v>400</v>
      </c>
      <c r="D4" s="6">
        <v>113</v>
      </c>
    </row>
    <row r="5" spans="1:7" x14ac:dyDescent="0.35">
      <c r="A5" s="2" t="s">
        <v>5</v>
      </c>
      <c r="B5" s="6">
        <v>26</v>
      </c>
      <c r="C5" s="6" t="s">
        <v>1</v>
      </c>
      <c r="D5" s="6">
        <v>72</v>
      </c>
    </row>
    <row r="6" spans="1:7" x14ac:dyDescent="0.35">
      <c r="A6" s="2" t="s">
        <v>6</v>
      </c>
      <c r="B6" s="6">
        <v>3.5</v>
      </c>
      <c r="C6" s="6">
        <v>200</v>
      </c>
      <c r="D6" s="6">
        <v>243</v>
      </c>
    </row>
    <row r="7" spans="1:7" x14ac:dyDescent="0.35">
      <c r="A7" s="2" t="s">
        <v>6</v>
      </c>
      <c r="B7" s="6">
        <v>6</v>
      </c>
      <c r="C7" s="6">
        <v>300</v>
      </c>
      <c r="D7" s="6">
        <v>190</v>
      </c>
    </row>
    <row r="8" spans="1:7" x14ac:dyDescent="0.35">
      <c r="A8" s="2" t="s">
        <v>6</v>
      </c>
      <c r="B8" s="6">
        <v>12</v>
      </c>
      <c r="C8" s="6">
        <v>400</v>
      </c>
      <c r="D8" s="6">
        <v>112</v>
      </c>
    </row>
    <row r="9" spans="1:7" x14ac:dyDescent="0.35">
      <c r="A9" s="2" t="s">
        <v>6</v>
      </c>
      <c r="B9" s="6">
        <v>26</v>
      </c>
      <c r="C9" s="6" t="s">
        <v>1</v>
      </c>
      <c r="D9" s="6">
        <v>71</v>
      </c>
      <c r="E9" t="s">
        <v>0</v>
      </c>
    </row>
    <row r="10" spans="1:7" x14ac:dyDescent="0.35">
      <c r="A10" s="2" t="s">
        <v>7</v>
      </c>
      <c r="B10" s="6">
        <v>3.5</v>
      </c>
      <c r="C10" s="6">
        <v>150</v>
      </c>
      <c r="D10" s="6">
        <v>80</v>
      </c>
    </row>
    <row r="11" spans="1:7" x14ac:dyDescent="0.35">
      <c r="A11" s="2" t="s">
        <v>7</v>
      </c>
      <c r="B11" s="6">
        <v>6</v>
      </c>
      <c r="C11" s="6">
        <v>200</v>
      </c>
      <c r="D11" s="6">
        <v>54</v>
      </c>
    </row>
    <row r="12" spans="1:7" x14ac:dyDescent="0.35">
      <c r="A12" s="2" t="s">
        <v>7</v>
      </c>
      <c r="B12" s="6">
        <v>12</v>
      </c>
      <c r="C12" s="6">
        <v>370</v>
      </c>
      <c r="D12" s="6">
        <v>37</v>
      </c>
    </row>
    <row r="13" spans="1:7" x14ac:dyDescent="0.35">
      <c r="A13" s="2" t="s">
        <v>7</v>
      </c>
      <c r="B13" s="6">
        <v>26</v>
      </c>
      <c r="C13" s="6">
        <v>400</v>
      </c>
      <c r="D13" s="6">
        <v>32</v>
      </c>
    </row>
    <row r="15" spans="1:7" x14ac:dyDescent="0.35">
      <c r="A15" s="1" t="s">
        <v>22</v>
      </c>
    </row>
    <row r="16" spans="1:7" x14ac:dyDescent="0.35">
      <c r="A16" s="7" t="s">
        <v>11</v>
      </c>
    </row>
    <row r="17" spans="1:3" x14ac:dyDescent="0.35">
      <c r="A17" s="7" t="s">
        <v>12</v>
      </c>
    </row>
    <row r="18" spans="1:3" x14ac:dyDescent="0.35">
      <c r="A18" s="7" t="s">
        <v>13</v>
      </c>
    </row>
    <row r="19" spans="1:3" x14ac:dyDescent="0.35">
      <c r="A19" s="7" t="s">
        <v>14</v>
      </c>
    </row>
    <row r="20" spans="1:3" x14ac:dyDescent="0.35">
      <c r="A20" s="7" t="s">
        <v>15</v>
      </c>
    </row>
    <row r="21" spans="1:3" x14ac:dyDescent="0.35">
      <c r="A21" s="7" t="s">
        <v>16</v>
      </c>
    </row>
    <row r="22" spans="1:3" x14ac:dyDescent="0.35">
      <c r="A22" s="7" t="s">
        <v>17</v>
      </c>
    </row>
    <row r="23" spans="1:3" x14ac:dyDescent="0.35">
      <c r="A23" s="7" t="s">
        <v>18</v>
      </c>
    </row>
    <row r="24" spans="1:3" x14ac:dyDescent="0.35">
      <c r="A24" s="7" t="s">
        <v>19</v>
      </c>
    </row>
    <row r="25" spans="1:3" x14ac:dyDescent="0.35">
      <c r="A25" s="7" t="s">
        <v>20</v>
      </c>
    </row>
    <row r="26" spans="1:3" x14ac:dyDescent="0.35">
      <c r="A26" s="7" t="s">
        <v>21</v>
      </c>
    </row>
    <row r="27" spans="1:3" x14ac:dyDescent="0.35">
      <c r="A27" s="7" t="s">
        <v>10</v>
      </c>
    </row>
    <row r="29" spans="1:3" x14ac:dyDescent="0.35">
      <c r="A29" s="1" t="s">
        <v>24</v>
      </c>
      <c r="B29" s="6" t="s">
        <v>23</v>
      </c>
      <c r="C29" s="6">
        <v>423</v>
      </c>
    </row>
    <row r="30" spans="1:3" x14ac:dyDescent="0.35">
      <c r="A30" s="7" t="s">
        <v>11</v>
      </c>
      <c r="B30" s="6">
        <v>0</v>
      </c>
      <c r="C30" s="6">
        <v>12.64</v>
      </c>
    </row>
    <row r="31" spans="1:3" x14ac:dyDescent="0.35">
      <c r="A31" s="7" t="s">
        <v>12</v>
      </c>
      <c r="B31" s="6">
        <v>1</v>
      </c>
    </row>
    <row r="32" spans="1:3" x14ac:dyDescent="0.35">
      <c r="A32" s="7" t="s">
        <v>13</v>
      </c>
      <c r="B32" s="6">
        <v>42</v>
      </c>
    </row>
    <row r="33" spans="1:3" x14ac:dyDescent="0.35">
      <c r="A33" s="7" t="s">
        <v>14</v>
      </c>
      <c r="B33" s="6">
        <v>80</v>
      </c>
    </row>
    <row r="35" spans="1:3" x14ac:dyDescent="0.35">
      <c r="A35" s="1" t="s">
        <v>25</v>
      </c>
      <c r="B35" s="6" t="s">
        <v>23</v>
      </c>
    </row>
    <row r="36" spans="1:3" x14ac:dyDescent="0.35">
      <c r="A36" s="7" t="s">
        <v>11</v>
      </c>
      <c r="B36" s="6">
        <v>0</v>
      </c>
      <c r="C36" s="6">
        <v>419</v>
      </c>
    </row>
    <row r="37" spans="1:3" x14ac:dyDescent="0.35">
      <c r="A37" s="7" t="s">
        <v>12</v>
      </c>
      <c r="B37" s="6">
        <v>1</v>
      </c>
      <c r="C37" s="6">
        <v>12.2</v>
      </c>
    </row>
    <row r="38" spans="1:3" x14ac:dyDescent="0.35">
      <c r="A38" s="7" t="s">
        <v>13</v>
      </c>
      <c r="B38" s="6">
        <v>17</v>
      </c>
    </row>
    <row r="39" spans="1:3" x14ac:dyDescent="0.35">
      <c r="A39" s="7" t="s">
        <v>14</v>
      </c>
      <c r="B39" s="6">
        <v>40</v>
      </c>
    </row>
    <row r="40" spans="1:3" x14ac:dyDescent="0.35">
      <c r="A40" s="7" t="s">
        <v>15</v>
      </c>
      <c r="B40" s="6">
        <v>0</v>
      </c>
      <c r="C40" s="6">
        <f>(C29-C36)*100/C29</f>
        <v>0.94562647754137119</v>
      </c>
    </row>
    <row r="41" spans="1:3" x14ac:dyDescent="0.35">
      <c r="A41" s="7" t="s">
        <v>16</v>
      </c>
      <c r="B41" s="6">
        <v>0</v>
      </c>
      <c r="C41" s="6">
        <f>(C30-C37)*100/C30</f>
        <v>3.4810126582278582</v>
      </c>
    </row>
    <row r="42" spans="1:3" x14ac:dyDescent="0.35">
      <c r="A42" s="7" t="s">
        <v>17</v>
      </c>
      <c r="B42" s="6">
        <v>25</v>
      </c>
    </row>
    <row r="43" spans="1:3" x14ac:dyDescent="0.35">
      <c r="A43" s="7" t="s">
        <v>18</v>
      </c>
      <c r="B43" s="6">
        <v>40</v>
      </c>
    </row>
    <row r="44" spans="1:3" x14ac:dyDescent="0.35">
      <c r="B44" s="8">
        <v>0.5</v>
      </c>
      <c r="C44" s="8">
        <v>0.25</v>
      </c>
    </row>
    <row r="45" spans="1:3" x14ac:dyDescent="0.35">
      <c r="A45" s="1" t="s">
        <v>62</v>
      </c>
      <c r="B45" s="6" t="s">
        <v>23</v>
      </c>
    </row>
    <row r="46" spans="1:3" x14ac:dyDescent="0.35">
      <c r="A46" s="7" t="s">
        <v>11</v>
      </c>
      <c r="B46" s="6">
        <v>0</v>
      </c>
    </row>
    <row r="47" spans="1:3" x14ac:dyDescent="0.35">
      <c r="A47" s="7" t="s">
        <v>12</v>
      </c>
      <c r="B47" s="6">
        <v>0</v>
      </c>
    </row>
    <row r="48" spans="1:3" x14ac:dyDescent="0.35">
      <c r="A48" s="7" t="s">
        <v>13</v>
      </c>
      <c r="B48" s="6">
        <v>12</v>
      </c>
      <c r="C48" s="6">
        <v>487</v>
      </c>
    </row>
    <row r="49" spans="1:7" x14ac:dyDescent="0.35">
      <c r="A49" s="7" t="s">
        <v>14</v>
      </c>
      <c r="B49" s="6">
        <v>20</v>
      </c>
      <c r="C49" s="6">
        <v>11.55</v>
      </c>
    </row>
    <row r="50" spans="1:7" x14ac:dyDescent="0.35">
      <c r="A50" s="7" t="s">
        <v>15</v>
      </c>
      <c r="B50" s="6">
        <v>0</v>
      </c>
      <c r="C50" s="6">
        <f>(C29-C48)*100/C29</f>
        <v>-15.130023640661939</v>
      </c>
    </row>
    <row r="51" spans="1:7" x14ac:dyDescent="0.35">
      <c r="A51" s="7" t="s">
        <v>16</v>
      </c>
      <c r="B51" s="6">
        <v>0</v>
      </c>
      <c r="C51" s="6">
        <f>(C30-C49)*100/C49</f>
        <v>9.4372294372294352</v>
      </c>
    </row>
    <row r="52" spans="1:7" x14ac:dyDescent="0.35">
      <c r="A52" s="7" t="s">
        <v>17</v>
      </c>
      <c r="B52" s="6">
        <v>13</v>
      </c>
    </row>
    <row r="53" spans="1:7" x14ac:dyDescent="0.35">
      <c r="A53" s="7" t="s">
        <v>18</v>
      </c>
      <c r="B53" s="6">
        <v>20</v>
      </c>
    </row>
    <row r="54" spans="1:7" x14ac:dyDescent="0.35">
      <c r="A54" s="7" t="s">
        <v>19</v>
      </c>
      <c r="B54" s="6">
        <v>0</v>
      </c>
    </row>
    <row r="55" spans="1:7" x14ac:dyDescent="0.35">
      <c r="A55" s="7" t="s">
        <v>20</v>
      </c>
      <c r="B55" s="6">
        <v>0</v>
      </c>
    </row>
    <row r="56" spans="1:7" x14ac:dyDescent="0.35">
      <c r="A56" s="7" t="s">
        <v>21</v>
      </c>
      <c r="B56" s="6">
        <v>18</v>
      </c>
    </row>
    <row r="57" spans="1:7" x14ac:dyDescent="0.35">
      <c r="A57" s="7" t="s">
        <v>10</v>
      </c>
      <c r="B57" s="6">
        <v>40</v>
      </c>
    </row>
    <row r="59" spans="1:7" x14ac:dyDescent="0.35">
      <c r="B59" s="8">
        <v>0.3</v>
      </c>
      <c r="C59" s="8">
        <v>0.4</v>
      </c>
      <c r="D59" s="8">
        <v>0.5</v>
      </c>
      <c r="E59" s="10">
        <v>0.6</v>
      </c>
      <c r="F59" s="10">
        <v>0.7</v>
      </c>
      <c r="G59" t="s">
        <v>42</v>
      </c>
    </row>
    <row r="60" spans="1:7" x14ac:dyDescent="0.35">
      <c r="A60" s="1" t="s">
        <v>27</v>
      </c>
      <c r="B60" s="6">
        <v>441</v>
      </c>
      <c r="C60" s="6">
        <v>459</v>
      </c>
      <c r="D60" s="6">
        <v>488</v>
      </c>
      <c r="E60" s="6">
        <v>522</v>
      </c>
      <c r="F60" s="6">
        <v>556</v>
      </c>
      <c r="G60" s="6">
        <v>423</v>
      </c>
    </row>
    <row r="61" spans="1:7" x14ac:dyDescent="0.35">
      <c r="A61" s="9" t="s">
        <v>26</v>
      </c>
      <c r="B61" s="6">
        <v>11.99</v>
      </c>
      <c r="C61" s="6">
        <v>11.84</v>
      </c>
      <c r="D61" s="6">
        <v>11.55</v>
      </c>
      <c r="E61" s="6">
        <v>10.77</v>
      </c>
      <c r="F61" s="6">
        <v>10.06</v>
      </c>
      <c r="G61" s="6">
        <v>12.64</v>
      </c>
    </row>
    <row r="65" spans="1:11" x14ac:dyDescent="0.35">
      <c r="C65" s="6" t="s">
        <v>43</v>
      </c>
      <c r="E65" s="6" t="s">
        <v>43</v>
      </c>
      <c r="F65" s="6"/>
      <c r="G65" s="6" t="s">
        <v>43</v>
      </c>
      <c r="I65" s="6" t="s">
        <v>43</v>
      </c>
      <c r="K65" s="6" t="s">
        <v>43</v>
      </c>
    </row>
    <row r="66" spans="1:11" x14ac:dyDescent="0.35">
      <c r="C66" s="6" t="s">
        <v>43</v>
      </c>
      <c r="E66" s="6" t="s">
        <v>43</v>
      </c>
      <c r="F66" s="6"/>
      <c r="G66" s="6" t="s">
        <v>43</v>
      </c>
      <c r="I66" s="6" t="s">
        <v>43</v>
      </c>
      <c r="K66" s="6" t="s">
        <v>43</v>
      </c>
    </row>
    <row r="67" spans="1:11" x14ac:dyDescent="0.35">
      <c r="C67" s="6" t="s">
        <v>44</v>
      </c>
      <c r="E67" s="6" t="s">
        <v>45</v>
      </c>
      <c r="F67" s="6"/>
      <c r="G67" s="6" t="s">
        <v>46</v>
      </c>
      <c r="I67" s="6" t="s">
        <v>47</v>
      </c>
      <c r="K67" s="6" t="s">
        <v>48</v>
      </c>
    </row>
    <row r="68" spans="1:11" x14ac:dyDescent="0.35">
      <c r="C68" s="6" t="s">
        <v>49</v>
      </c>
      <c r="E68" s="6" t="s">
        <v>50</v>
      </c>
      <c r="F68" s="6"/>
      <c r="G68" s="6" t="s">
        <v>51</v>
      </c>
      <c r="I68" s="6" t="s">
        <v>52</v>
      </c>
      <c r="K68" s="6" t="s">
        <v>46</v>
      </c>
    </row>
    <row r="69" spans="1:11" x14ac:dyDescent="0.35">
      <c r="C69" s="6" t="s">
        <v>43</v>
      </c>
      <c r="E69" s="6" t="s">
        <v>43</v>
      </c>
      <c r="F69" s="6"/>
      <c r="G69" s="6" t="s">
        <v>43</v>
      </c>
      <c r="I69" s="6" t="s">
        <v>43</v>
      </c>
      <c r="K69" s="6" t="s">
        <v>43</v>
      </c>
    </row>
    <row r="70" spans="1:11" x14ac:dyDescent="0.35">
      <c r="C70" s="6" t="s">
        <v>43</v>
      </c>
      <c r="E70" s="6" t="s">
        <v>43</v>
      </c>
      <c r="F70" s="6"/>
      <c r="G70" s="6" t="s">
        <v>43</v>
      </c>
      <c r="I70" s="6" t="s">
        <v>43</v>
      </c>
      <c r="K70" s="6" t="s">
        <v>43</v>
      </c>
    </row>
    <row r="71" spans="1:11" x14ac:dyDescent="0.35">
      <c r="C71" s="6" t="s">
        <v>53</v>
      </c>
      <c r="E71" s="6" t="s">
        <v>45</v>
      </c>
      <c r="F71" s="6"/>
      <c r="G71" s="6" t="s">
        <v>54</v>
      </c>
      <c r="I71" s="6" t="s">
        <v>47</v>
      </c>
      <c r="K71" s="6" t="s">
        <v>48</v>
      </c>
    </row>
    <row r="72" spans="1:11" x14ac:dyDescent="0.35">
      <c r="C72" s="6" t="s">
        <v>49</v>
      </c>
      <c r="E72" s="6" t="s">
        <v>50</v>
      </c>
      <c r="F72" s="6"/>
      <c r="G72" s="6" t="s">
        <v>51</v>
      </c>
      <c r="I72" s="6" t="s">
        <v>52</v>
      </c>
      <c r="K72" s="6" t="s">
        <v>46</v>
      </c>
    </row>
    <row r="73" spans="1:11" x14ac:dyDescent="0.35">
      <c r="C73" s="6" t="s">
        <v>43</v>
      </c>
      <c r="E73" s="6" t="s">
        <v>43</v>
      </c>
      <c r="F73" s="6"/>
      <c r="G73" s="6" t="s">
        <v>43</v>
      </c>
      <c r="I73" s="6" t="s">
        <v>43</v>
      </c>
      <c r="K73" s="6" t="s">
        <v>43</v>
      </c>
    </row>
    <row r="74" spans="1:11" x14ac:dyDescent="0.35">
      <c r="C74" s="6" t="s">
        <v>43</v>
      </c>
      <c r="E74" s="6" t="s">
        <v>43</v>
      </c>
      <c r="F74" s="6"/>
      <c r="G74" s="6" t="s">
        <v>43</v>
      </c>
      <c r="I74" s="6" t="s">
        <v>43</v>
      </c>
      <c r="K74" s="6" t="s">
        <v>43</v>
      </c>
    </row>
    <row r="75" spans="1:11" x14ac:dyDescent="0.35">
      <c r="C75" s="6" t="s">
        <v>55</v>
      </c>
      <c r="E75" s="6" t="s">
        <v>54</v>
      </c>
      <c r="F75" s="6"/>
      <c r="G75" s="6" t="s">
        <v>53</v>
      </c>
      <c r="I75" s="6" t="s">
        <v>56</v>
      </c>
      <c r="K75" s="6" t="s">
        <v>57</v>
      </c>
    </row>
    <row r="76" spans="1:11" x14ac:dyDescent="0.35">
      <c r="C76" s="6" t="s">
        <v>50</v>
      </c>
      <c r="E76" s="6" t="s">
        <v>58</v>
      </c>
      <c r="F76" s="6"/>
      <c r="G76" s="6" t="s">
        <v>59</v>
      </c>
      <c r="I76" s="6" t="s">
        <v>60</v>
      </c>
      <c r="K76" s="6" t="s">
        <v>61</v>
      </c>
    </row>
    <row r="78" spans="1:11" x14ac:dyDescent="0.35">
      <c r="A78" s="12" t="s">
        <v>36</v>
      </c>
      <c r="D78" s="12" t="s">
        <v>36</v>
      </c>
      <c r="F78" t="s">
        <v>36</v>
      </c>
      <c r="H78" t="s">
        <v>36</v>
      </c>
      <c r="J78" t="s">
        <v>36</v>
      </c>
    </row>
    <row r="79" spans="1:11" x14ac:dyDescent="0.35">
      <c r="A79" s="12" t="s">
        <v>37</v>
      </c>
      <c r="D79" s="12" t="s">
        <v>37</v>
      </c>
      <c r="F79" t="s">
        <v>38</v>
      </c>
      <c r="H79" t="s">
        <v>40</v>
      </c>
      <c r="J79" t="s">
        <v>40</v>
      </c>
    </row>
    <row r="80" spans="1:11" x14ac:dyDescent="0.35">
      <c r="A80" s="12" t="s">
        <v>39</v>
      </c>
      <c r="D80" s="12" t="s">
        <v>38</v>
      </c>
      <c r="F80" t="s">
        <v>40</v>
      </c>
      <c r="H80" t="s">
        <v>39</v>
      </c>
      <c r="J80" t="s">
        <v>39</v>
      </c>
    </row>
    <row r="81" spans="1:10" x14ac:dyDescent="0.35">
      <c r="A81" s="12" t="s">
        <v>41</v>
      </c>
      <c r="D81" s="12" t="s">
        <v>39</v>
      </c>
      <c r="F81" t="s">
        <v>39</v>
      </c>
      <c r="H81" t="s">
        <v>41</v>
      </c>
      <c r="J81" t="s">
        <v>41</v>
      </c>
    </row>
    <row r="84" spans="1:10" x14ac:dyDescent="0.35">
      <c r="A84" s="1" t="s">
        <v>63</v>
      </c>
      <c r="B84" s="8">
        <v>0.3</v>
      </c>
      <c r="C84" s="8">
        <v>0.4</v>
      </c>
      <c r="D84" s="8">
        <v>0.5</v>
      </c>
      <c r="E84" s="10">
        <v>0.6</v>
      </c>
      <c r="F84" s="10">
        <v>0.7</v>
      </c>
    </row>
    <row r="85" spans="1:10" x14ac:dyDescent="0.35">
      <c r="A85" s="7" t="s">
        <v>11</v>
      </c>
      <c r="B85" s="6">
        <v>0</v>
      </c>
      <c r="C85" s="6">
        <v>0</v>
      </c>
      <c r="D85" s="6">
        <v>0</v>
      </c>
      <c r="E85" s="6">
        <v>0</v>
      </c>
      <c r="F85" s="6">
        <v>0</v>
      </c>
    </row>
    <row r="86" spans="1:10" x14ac:dyDescent="0.35">
      <c r="A86" s="7" t="s">
        <v>12</v>
      </c>
      <c r="B86" s="6">
        <v>0</v>
      </c>
      <c r="C86" s="6">
        <v>0</v>
      </c>
      <c r="D86" s="6">
        <v>0</v>
      </c>
      <c r="E86" s="6">
        <v>0</v>
      </c>
      <c r="F86" s="6">
        <v>0</v>
      </c>
    </row>
    <row r="87" spans="1:10" x14ac:dyDescent="0.35">
      <c r="A87" s="7" t="s">
        <v>13</v>
      </c>
      <c r="B87" s="6">
        <v>17</v>
      </c>
      <c r="C87" s="6">
        <v>15</v>
      </c>
      <c r="D87" s="6">
        <v>12</v>
      </c>
      <c r="E87" s="6">
        <v>10</v>
      </c>
      <c r="F87" s="6">
        <v>9</v>
      </c>
    </row>
    <row r="88" spans="1:10" x14ac:dyDescent="0.35">
      <c r="A88" s="7" t="s">
        <v>14</v>
      </c>
      <c r="B88" s="6">
        <v>28</v>
      </c>
      <c r="C88" s="6">
        <v>24</v>
      </c>
      <c r="D88" s="6">
        <v>20</v>
      </c>
      <c r="E88" s="6">
        <v>16</v>
      </c>
      <c r="F88" s="6">
        <v>12</v>
      </c>
    </row>
    <row r="89" spans="1:10" x14ac:dyDescent="0.35">
      <c r="A89" s="7" t="s">
        <v>15</v>
      </c>
      <c r="B89" s="6">
        <v>0</v>
      </c>
      <c r="C89" s="6">
        <v>0</v>
      </c>
      <c r="D89" s="6">
        <v>0</v>
      </c>
      <c r="E89" s="6">
        <v>0</v>
      </c>
      <c r="F89" s="6">
        <v>0</v>
      </c>
    </row>
    <row r="90" spans="1:10" x14ac:dyDescent="0.35">
      <c r="A90" s="7" t="s">
        <v>16</v>
      </c>
      <c r="B90" s="6">
        <v>0</v>
      </c>
      <c r="C90" s="6">
        <v>0</v>
      </c>
      <c r="D90" s="6">
        <v>0</v>
      </c>
      <c r="E90" s="6">
        <v>0</v>
      </c>
      <c r="F90" s="6">
        <v>0</v>
      </c>
    </row>
    <row r="91" spans="1:10" x14ac:dyDescent="0.35">
      <c r="A91" s="7" t="s">
        <v>17</v>
      </c>
      <c r="B91" s="6">
        <v>18</v>
      </c>
      <c r="C91" s="6">
        <v>15</v>
      </c>
      <c r="D91" s="6">
        <v>13</v>
      </c>
      <c r="E91" s="6">
        <v>10</v>
      </c>
      <c r="F91" s="6">
        <v>9</v>
      </c>
    </row>
    <row r="92" spans="1:10" x14ac:dyDescent="0.35">
      <c r="A92" s="7" t="s">
        <v>18</v>
      </c>
      <c r="B92" s="6">
        <v>28</v>
      </c>
      <c r="C92" s="6">
        <v>24</v>
      </c>
      <c r="D92" s="6">
        <v>20</v>
      </c>
      <c r="E92" s="6">
        <v>16</v>
      </c>
      <c r="F92" s="6">
        <v>12</v>
      </c>
    </row>
    <row r="93" spans="1:10" x14ac:dyDescent="0.35">
      <c r="A93" s="7" t="s">
        <v>19</v>
      </c>
      <c r="B93" s="6">
        <v>0</v>
      </c>
      <c r="C93" s="6">
        <v>0</v>
      </c>
      <c r="D93" s="6">
        <v>0</v>
      </c>
      <c r="E93" s="6">
        <v>0</v>
      </c>
      <c r="F93" s="6">
        <v>0</v>
      </c>
    </row>
    <row r="94" spans="1:10" x14ac:dyDescent="0.35">
      <c r="A94" s="7" t="s">
        <v>20</v>
      </c>
      <c r="B94" s="6">
        <v>0</v>
      </c>
      <c r="C94" s="6">
        <v>0</v>
      </c>
      <c r="D94" s="6">
        <v>0</v>
      </c>
      <c r="E94" s="6">
        <v>0</v>
      </c>
      <c r="F94" s="6">
        <v>0</v>
      </c>
    </row>
    <row r="95" spans="1:10" x14ac:dyDescent="0.35">
      <c r="A95" s="7" t="s">
        <v>21</v>
      </c>
      <c r="B95" s="6">
        <v>8</v>
      </c>
      <c r="C95" s="6">
        <v>13</v>
      </c>
      <c r="D95" s="6">
        <v>18</v>
      </c>
      <c r="E95" s="6">
        <v>23</v>
      </c>
      <c r="F95" s="6">
        <v>25</v>
      </c>
    </row>
    <row r="96" spans="1:10" x14ac:dyDescent="0.35">
      <c r="A96" s="7" t="s">
        <v>10</v>
      </c>
      <c r="B96" s="6">
        <v>24</v>
      </c>
      <c r="C96" s="6">
        <v>32</v>
      </c>
      <c r="D96" s="6">
        <v>40</v>
      </c>
      <c r="E96" s="6">
        <v>48</v>
      </c>
      <c r="F96" s="6">
        <v>56</v>
      </c>
    </row>
    <row r="97" spans="1:12" x14ac:dyDescent="0.35">
      <c r="A97" s="1" t="s">
        <v>27</v>
      </c>
      <c r="B97" s="6">
        <v>441</v>
      </c>
      <c r="C97" s="6">
        <v>459</v>
      </c>
      <c r="D97" s="6">
        <v>488</v>
      </c>
      <c r="E97" s="6">
        <v>522</v>
      </c>
      <c r="F97" s="6">
        <v>556</v>
      </c>
      <c r="G97" s="6">
        <v>423</v>
      </c>
    </row>
    <row r="98" spans="1:12" x14ac:dyDescent="0.35">
      <c r="A98" s="9" t="s">
        <v>26</v>
      </c>
      <c r="B98" s="6">
        <v>11.99</v>
      </c>
      <c r="C98" s="6">
        <v>11.84</v>
      </c>
      <c r="D98" s="6">
        <v>11.55</v>
      </c>
      <c r="E98" s="6">
        <v>10.77</v>
      </c>
      <c r="F98" s="6">
        <v>10.06</v>
      </c>
      <c r="G98" s="6">
        <v>12.64</v>
      </c>
      <c r="H98" s="4">
        <f>0.95*G98</f>
        <v>12.007999999999999</v>
      </c>
      <c r="I98" s="4">
        <f>0.9*G98</f>
        <v>11.376000000000001</v>
      </c>
      <c r="J98" s="4">
        <f>0.85*G98</f>
        <v>10.744</v>
      </c>
      <c r="K98" s="4">
        <f>0.8*G98</f>
        <v>10.112000000000002</v>
      </c>
      <c r="L98" s="4">
        <f>0.7*G98</f>
        <v>8.847999999999999</v>
      </c>
    </row>
    <row r="99" spans="1:12" x14ac:dyDescent="0.35">
      <c r="B99" s="14">
        <f>($B$98-C98)/$B$98</f>
        <v>1.2510425354462082E-2</v>
      </c>
      <c r="C99" s="14">
        <f>($B$98-D98)/$B$98</f>
        <v>3.6697247706421979E-2</v>
      </c>
      <c r="D99" s="14">
        <f>($B$98-E98)/$B$98</f>
        <v>0.10175145954962474</v>
      </c>
      <c r="E99" s="14">
        <f>($B$98-F98)/$B$98</f>
        <v>0.16096747289407837</v>
      </c>
      <c r="F99" s="14">
        <f>($B$98-G98)/$B$98</f>
        <v>-5.4211843202668919E-2</v>
      </c>
      <c r="G99" s="14">
        <f>(G98-F98)/G98</f>
        <v>0.20411392405063292</v>
      </c>
      <c r="H99">
        <v>5</v>
      </c>
      <c r="I99">
        <v>10</v>
      </c>
      <c r="J99">
        <v>15</v>
      </c>
      <c r="K99">
        <v>20</v>
      </c>
      <c r="L99">
        <v>30</v>
      </c>
    </row>
    <row r="100" spans="1:12" x14ac:dyDescent="0.35">
      <c r="B100" s="14">
        <f>($B$97-C97)/$B$97</f>
        <v>-4.0816326530612242E-2</v>
      </c>
      <c r="C100" s="14">
        <f>($B$97-D97)/$B$97</f>
        <v>-0.10657596371882086</v>
      </c>
      <c r="D100" s="14">
        <f>($B$97-E97)/$B$97</f>
        <v>-0.18367346938775511</v>
      </c>
      <c r="E100" s="14">
        <f>($B$97-F97)/$B$97</f>
        <v>-0.26077097505668934</v>
      </c>
      <c r="F100" s="14">
        <f>($B$97-G97)/$B$97</f>
        <v>4.0816326530612242E-2</v>
      </c>
    </row>
    <row r="101" spans="1:12" x14ac:dyDescent="0.35">
      <c r="A101" s="1" t="s">
        <v>67</v>
      </c>
      <c r="B101" s="8">
        <v>0.3</v>
      </c>
      <c r="C101" s="8">
        <v>0.4</v>
      </c>
      <c r="D101" s="8">
        <v>0.5</v>
      </c>
      <c r="E101" s="10">
        <v>0.6</v>
      </c>
      <c r="F101" s="10">
        <v>0.7</v>
      </c>
    </row>
    <row r="102" spans="1:12" x14ac:dyDescent="0.35">
      <c r="A102" s="1" t="s">
        <v>68</v>
      </c>
      <c r="B102" s="12" t="s">
        <v>36</v>
      </c>
      <c r="C102" s="12" t="s">
        <v>36</v>
      </c>
      <c r="D102" t="s">
        <v>36</v>
      </c>
      <c r="E102" t="s">
        <v>36</v>
      </c>
      <c r="F102" t="s">
        <v>36</v>
      </c>
    </row>
    <row r="103" spans="1:12" x14ac:dyDescent="0.35">
      <c r="A103" s="1" t="s">
        <v>69</v>
      </c>
      <c r="B103" s="12" t="s">
        <v>37</v>
      </c>
      <c r="C103" s="12" t="s">
        <v>37</v>
      </c>
      <c r="D103" t="s">
        <v>38</v>
      </c>
      <c r="E103" t="s">
        <v>40</v>
      </c>
      <c r="F103" t="s">
        <v>40</v>
      </c>
    </row>
    <row r="104" spans="1:12" x14ac:dyDescent="0.35">
      <c r="A104" s="1" t="s">
        <v>70</v>
      </c>
      <c r="B104" s="12" t="s">
        <v>39</v>
      </c>
      <c r="C104" s="12" t="s">
        <v>38</v>
      </c>
      <c r="D104" t="s">
        <v>40</v>
      </c>
      <c r="E104" t="s">
        <v>39</v>
      </c>
      <c r="F104" t="s">
        <v>39</v>
      </c>
    </row>
    <row r="105" spans="1:12" x14ac:dyDescent="0.35">
      <c r="A105" s="1" t="s">
        <v>71</v>
      </c>
      <c r="B105" s="12" t="s">
        <v>41</v>
      </c>
      <c r="C105" s="12" t="s">
        <v>39</v>
      </c>
      <c r="D105" t="s">
        <v>39</v>
      </c>
      <c r="E105" t="s">
        <v>41</v>
      </c>
      <c r="F105" t="s">
        <v>41</v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67C0D-0E67-4F0F-99A7-3C0B524CBCBC}">
  <dimension ref="A1:L26"/>
  <sheetViews>
    <sheetView workbookViewId="0">
      <selection activeCell="G11" sqref="G11"/>
    </sheetView>
  </sheetViews>
  <sheetFormatPr defaultRowHeight="14.5" x14ac:dyDescent="0.35"/>
  <cols>
    <col min="1" max="1" width="18.6328125" customWidth="1"/>
    <col min="2" max="2" width="13.90625" customWidth="1"/>
  </cols>
  <sheetData>
    <row r="1" spans="1:12" x14ac:dyDescent="0.35">
      <c r="A1" s="1" t="s">
        <v>63</v>
      </c>
      <c r="B1" s="8">
        <v>0.3</v>
      </c>
      <c r="C1" s="8">
        <v>0.4</v>
      </c>
      <c r="D1" s="8">
        <v>0.5</v>
      </c>
      <c r="E1" s="10">
        <v>0.6</v>
      </c>
      <c r="F1" s="10">
        <v>0.7</v>
      </c>
    </row>
    <row r="2" spans="1:12" x14ac:dyDescent="0.35">
      <c r="A2" s="7" t="s">
        <v>11</v>
      </c>
      <c r="B2" s="6">
        <v>0</v>
      </c>
      <c r="C2" s="6">
        <v>0</v>
      </c>
      <c r="D2" s="6">
        <v>0</v>
      </c>
      <c r="E2" s="6">
        <v>0</v>
      </c>
      <c r="F2" s="6">
        <v>0</v>
      </c>
    </row>
    <row r="3" spans="1:12" x14ac:dyDescent="0.35">
      <c r="A3" s="7" t="s">
        <v>12</v>
      </c>
      <c r="B3" s="6">
        <v>1</v>
      </c>
      <c r="C3" s="6">
        <v>1</v>
      </c>
      <c r="D3" s="6">
        <v>1</v>
      </c>
      <c r="E3" s="6">
        <v>1</v>
      </c>
      <c r="F3" s="6">
        <v>1</v>
      </c>
    </row>
    <row r="4" spans="1:12" x14ac:dyDescent="0.35">
      <c r="A4" s="7" t="s">
        <v>13</v>
      </c>
      <c r="B4" s="6">
        <v>27</v>
      </c>
      <c r="C4" s="6">
        <v>22</v>
      </c>
      <c r="D4" s="6">
        <v>17</v>
      </c>
      <c r="E4" s="6">
        <v>12</v>
      </c>
      <c r="F4" s="6">
        <v>7</v>
      </c>
    </row>
    <row r="5" spans="1:12" x14ac:dyDescent="0.35">
      <c r="A5" s="7" t="s">
        <v>14</v>
      </c>
      <c r="B5" s="6">
        <v>56</v>
      </c>
      <c r="C5" s="6">
        <v>48</v>
      </c>
      <c r="D5" s="6">
        <v>40</v>
      </c>
      <c r="E5" s="6">
        <v>32</v>
      </c>
      <c r="F5" s="6">
        <v>24</v>
      </c>
    </row>
    <row r="6" spans="1:12" x14ac:dyDescent="0.35">
      <c r="A6" s="7" t="s">
        <v>15</v>
      </c>
      <c r="B6" s="6">
        <v>0</v>
      </c>
      <c r="C6" s="6">
        <v>0</v>
      </c>
      <c r="D6" s="6">
        <v>0</v>
      </c>
      <c r="E6" s="6">
        <v>0</v>
      </c>
      <c r="F6" s="6">
        <v>0</v>
      </c>
    </row>
    <row r="7" spans="1:12" x14ac:dyDescent="0.35">
      <c r="A7" s="7" t="s">
        <v>16</v>
      </c>
      <c r="B7" s="6">
        <v>0</v>
      </c>
      <c r="C7" s="6">
        <v>0</v>
      </c>
      <c r="D7" s="6">
        <v>0</v>
      </c>
      <c r="E7" s="6">
        <v>0</v>
      </c>
      <c r="F7" s="6">
        <v>0</v>
      </c>
    </row>
    <row r="8" spans="1:12" x14ac:dyDescent="0.35">
      <c r="A8" s="7" t="s">
        <v>17</v>
      </c>
      <c r="B8" s="6">
        <v>15</v>
      </c>
      <c r="C8" s="6">
        <v>20</v>
      </c>
      <c r="D8" s="6">
        <v>25</v>
      </c>
      <c r="E8" s="6">
        <v>30</v>
      </c>
      <c r="F8" s="6">
        <v>35</v>
      </c>
    </row>
    <row r="9" spans="1:12" x14ac:dyDescent="0.35">
      <c r="A9" s="7" t="s">
        <v>18</v>
      </c>
      <c r="B9" s="6">
        <v>24</v>
      </c>
      <c r="C9" s="6">
        <v>32</v>
      </c>
      <c r="D9" s="6">
        <v>40</v>
      </c>
      <c r="E9" s="6">
        <v>48</v>
      </c>
      <c r="F9" s="6">
        <v>56</v>
      </c>
      <c r="H9">
        <v>12.007999999999999</v>
      </c>
      <c r="I9">
        <v>11.376000000000001</v>
      </c>
      <c r="J9">
        <v>10.744</v>
      </c>
      <c r="K9">
        <v>10.112000000000002</v>
      </c>
      <c r="L9">
        <v>8.847999999999999</v>
      </c>
    </row>
    <row r="10" spans="1:12" x14ac:dyDescent="0.35">
      <c r="A10" s="1" t="s">
        <v>27</v>
      </c>
      <c r="B10" s="6">
        <v>421</v>
      </c>
      <c r="C10" s="6">
        <v>420</v>
      </c>
      <c r="D10" s="6">
        <v>419</v>
      </c>
      <c r="E10" s="6">
        <v>419</v>
      </c>
      <c r="F10" s="6">
        <v>419</v>
      </c>
      <c r="H10">
        <v>5</v>
      </c>
      <c r="I10">
        <v>10</v>
      </c>
      <c r="J10">
        <v>15</v>
      </c>
      <c r="K10">
        <v>20</v>
      </c>
      <c r="L10">
        <v>30</v>
      </c>
    </row>
    <row r="11" spans="1:12" x14ac:dyDescent="0.35">
      <c r="A11" s="9" t="s">
        <v>26</v>
      </c>
      <c r="B11" s="6">
        <v>12.39</v>
      </c>
      <c r="C11" s="6">
        <v>12.32</v>
      </c>
      <c r="D11" s="6">
        <v>12.2</v>
      </c>
      <c r="E11" s="6">
        <v>12.17</v>
      </c>
      <c r="F11" s="6">
        <v>12.12</v>
      </c>
      <c r="G11">
        <f>(12.64-F11)/12.64</f>
        <v>4.1139240506329222E-2</v>
      </c>
    </row>
    <row r="12" spans="1:12" x14ac:dyDescent="0.35">
      <c r="B12" s="13">
        <f>($B$11-C11)/$B$11</f>
        <v>5.6497175141243163E-3</v>
      </c>
      <c r="C12" s="13">
        <f>($B$11-D11)/$B$11</f>
        <v>1.5334947538337472E-2</v>
      </c>
      <c r="D12" s="13">
        <f>($B$11-E11)/$B$11</f>
        <v>1.7756255044390688E-2</v>
      </c>
      <c r="E12" s="13">
        <f>($B$11-F11)/$B$11</f>
        <v>2.1791767554479528E-2</v>
      </c>
      <c r="F12" s="13"/>
    </row>
    <row r="13" spans="1:12" x14ac:dyDescent="0.35">
      <c r="B13" s="13">
        <f>($B$10-C10)/$B$10</f>
        <v>2.3752969121140144E-3</v>
      </c>
      <c r="C13" s="13">
        <f>($B$10-D10)/$B$10</f>
        <v>4.7505938242280287E-3</v>
      </c>
      <c r="D13" s="13">
        <f>($B$10-E10)/$B$10</f>
        <v>4.7505938242280287E-3</v>
      </c>
      <c r="E13" s="13">
        <f>($B$10-F10)/$B$10</f>
        <v>4.7505938242280287E-3</v>
      </c>
    </row>
    <row r="14" spans="1:12" x14ac:dyDescent="0.35">
      <c r="B14" t="s">
        <v>28</v>
      </c>
      <c r="C14" t="s">
        <v>28</v>
      </c>
      <c r="D14" s="11" t="s">
        <v>28</v>
      </c>
      <c r="E14" s="11" t="s">
        <v>28</v>
      </c>
      <c r="F14" s="11" t="s">
        <v>28</v>
      </c>
    </row>
    <row r="15" spans="1:12" x14ac:dyDescent="0.35">
      <c r="B15" t="s">
        <v>64</v>
      </c>
      <c r="C15" t="s">
        <v>64</v>
      </c>
      <c r="D15" s="11" t="s">
        <v>64</v>
      </c>
      <c r="E15" s="11" t="s">
        <v>64</v>
      </c>
      <c r="F15" s="11" t="s">
        <v>64</v>
      </c>
    </row>
    <row r="16" spans="1:12" x14ac:dyDescent="0.35">
      <c r="B16" t="s">
        <v>65</v>
      </c>
      <c r="C16" t="s">
        <v>72</v>
      </c>
      <c r="D16" s="11" t="s">
        <v>29</v>
      </c>
      <c r="E16" s="11" t="s">
        <v>35</v>
      </c>
      <c r="F16" s="11" t="s">
        <v>82</v>
      </c>
    </row>
    <row r="17" spans="2:6" x14ac:dyDescent="0.35">
      <c r="B17" t="s">
        <v>66</v>
      </c>
      <c r="C17" t="s">
        <v>73</v>
      </c>
      <c r="D17" s="11" t="s">
        <v>76</v>
      </c>
      <c r="E17" s="11" t="s">
        <v>79</v>
      </c>
      <c r="F17" s="11" t="s">
        <v>32</v>
      </c>
    </row>
    <row r="18" spans="2:6" x14ac:dyDescent="0.35">
      <c r="B18" t="s">
        <v>30</v>
      </c>
      <c r="C18" t="s">
        <v>30</v>
      </c>
      <c r="D18" s="11" t="s">
        <v>30</v>
      </c>
      <c r="E18" s="11" t="s">
        <v>30</v>
      </c>
      <c r="F18" s="11" t="s">
        <v>30</v>
      </c>
    </row>
    <row r="19" spans="2:6" x14ac:dyDescent="0.35">
      <c r="B19" t="s">
        <v>31</v>
      </c>
      <c r="C19" t="s">
        <v>31</v>
      </c>
      <c r="D19" s="11" t="s">
        <v>31</v>
      </c>
      <c r="E19" s="11" t="s">
        <v>31</v>
      </c>
      <c r="F19" s="11" t="s">
        <v>31</v>
      </c>
    </row>
    <row r="20" spans="2:6" x14ac:dyDescent="0.35">
      <c r="B20" t="s">
        <v>33</v>
      </c>
      <c r="C20" t="s">
        <v>74</v>
      </c>
      <c r="D20" s="11" t="s">
        <v>77</v>
      </c>
      <c r="E20" s="11" t="s">
        <v>80</v>
      </c>
      <c r="F20" s="11" t="s">
        <v>83</v>
      </c>
    </row>
    <row r="21" spans="2:6" x14ac:dyDescent="0.35">
      <c r="B21" t="s">
        <v>34</v>
      </c>
      <c r="C21" t="s">
        <v>75</v>
      </c>
      <c r="D21" s="11" t="s">
        <v>78</v>
      </c>
      <c r="E21" s="11" t="s">
        <v>81</v>
      </c>
      <c r="F21" s="11" t="s">
        <v>84</v>
      </c>
    </row>
    <row r="22" spans="2:6" x14ac:dyDescent="0.35">
      <c r="B22" s="8" t="s">
        <v>88</v>
      </c>
      <c r="C22" s="8" t="s">
        <v>89</v>
      </c>
      <c r="D22" s="8" t="s">
        <v>90</v>
      </c>
      <c r="E22" s="10" t="s">
        <v>91</v>
      </c>
      <c r="F22" s="10" t="s">
        <v>92</v>
      </c>
    </row>
    <row r="23" spans="2:6" x14ac:dyDescent="0.35">
      <c r="B23" t="s">
        <v>37</v>
      </c>
      <c r="C23" t="s">
        <v>37</v>
      </c>
      <c r="D23" t="s">
        <v>37</v>
      </c>
      <c r="E23" t="s">
        <v>37</v>
      </c>
      <c r="F23" t="s">
        <v>37</v>
      </c>
    </row>
    <row r="24" spans="2:6" x14ac:dyDescent="0.35">
      <c r="B24" t="s">
        <v>85</v>
      </c>
      <c r="C24" t="s">
        <v>85</v>
      </c>
      <c r="D24" t="s">
        <v>85</v>
      </c>
      <c r="E24" t="s">
        <v>85</v>
      </c>
      <c r="F24" t="s">
        <v>85</v>
      </c>
    </row>
    <row r="25" spans="2:6" x14ac:dyDescent="0.35">
      <c r="B25" t="s">
        <v>86</v>
      </c>
      <c r="C25" t="s">
        <v>86</v>
      </c>
      <c r="D25" t="s">
        <v>86</v>
      </c>
      <c r="E25" t="s">
        <v>86</v>
      </c>
      <c r="F25" t="s">
        <v>86</v>
      </c>
    </row>
    <row r="26" spans="2:6" x14ac:dyDescent="0.35">
      <c r="B26" t="s">
        <v>87</v>
      </c>
      <c r="C26" t="s">
        <v>87</v>
      </c>
      <c r="D26" t="s">
        <v>87</v>
      </c>
      <c r="E26" t="s">
        <v>87</v>
      </c>
      <c r="F26" t="s">
        <v>87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D6C35-C390-4785-A9B1-BD33A71B486E}">
  <dimension ref="A3:R43"/>
  <sheetViews>
    <sheetView topLeftCell="B1" workbookViewId="0">
      <selection activeCell="R19" sqref="R19"/>
    </sheetView>
  </sheetViews>
  <sheetFormatPr defaultRowHeight="14.5" x14ac:dyDescent="0.35"/>
  <cols>
    <col min="1" max="1" width="44.7265625" bestFit="1" customWidth="1"/>
    <col min="10" max="10" width="20.6328125" customWidth="1"/>
  </cols>
  <sheetData>
    <row r="3" spans="1:18" x14ac:dyDescent="0.35">
      <c r="B3">
        <v>10</v>
      </c>
      <c r="C3">
        <v>15</v>
      </c>
      <c r="D3">
        <v>20</v>
      </c>
      <c r="E3">
        <v>30</v>
      </c>
    </row>
    <row r="4" spans="1:18" x14ac:dyDescent="0.35">
      <c r="A4" s="1" t="s">
        <v>63</v>
      </c>
      <c r="C4" s="11" t="s">
        <v>97</v>
      </c>
      <c r="I4" s="10">
        <v>0.6</v>
      </c>
      <c r="J4" s="1"/>
      <c r="K4" t="s">
        <v>148</v>
      </c>
      <c r="L4" t="s">
        <v>149</v>
      </c>
      <c r="M4" t="s">
        <v>150</v>
      </c>
      <c r="N4" t="s">
        <v>151</v>
      </c>
      <c r="O4" s="10">
        <v>0.7</v>
      </c>
      <c r="P4" t="s">
        <v>152</v>
      </c>
    </row>
    <row r="5" spans="1:18" x14ac:dyDescent="0.35">
      <c r="A5" s="7" t="s">
        <v>11</v>
      </c>
      <c r="C5" s="11" t="s">
        <v>28</v>
      </c>
      <c r="D5" s="11" t="s">
        <v>28</v>
      </c>
      <c r="G5" t="str">
        <f>MID(C5,19,2)</f>
        <v xml:space="preserve">0 </v>
      </c>
      <c r="H5" t="str">
        <f>MID(D5,19,2)</f>
        <v xml:space="preserve">0 </v>
      </c>
      <c r="J5" s="7" t="s">
        <v>11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R5" s="11"/>
    </row>
    <row r="6" spans="1:18" x14ac:dyDescent="0.35">
      <c r="A6" s="7" t="s">
        <v>12</v>
      </c>
      <c r="C6" s="11" t="s">
        <v>98</v>
      </c>
      <c r="D6" s="11" t="s">
        <v>98</v>
      </c>
      <c r="G6" t="str">
        <f t="shared" ref="G6:G16" si="0">MID(C6,19,2)</f>
        <v xml:space="preserve">0 </v>
      </c>
      <c r="H6" t="str">
        <f t="shared" ref="H6:H16" si="1">MID(D6,19,2)</f>
        <v xml:space="preserve">0 </v>
      </c>
      <c r="J6" s="7" t="s">
        <v>12</v>
      </c>
      <c r="K6">
        <v>0</v>
      </c>
      <c r="L6">
        <v>0</v>
      </c>
      <c r="M6">
        <v>0</v>
      </c>
      <c r="N6">
        <v>0</v>
      </c>
      <c r="O6">
        <v>0</v>
      </c>
      <c r="P6">
        <v>1</v>
      </c>
      <c r="R6" s="11"/>
    </row>
    <row r="7" spans="1:18" x14ac:dyDescent="0.35">
      <c r="A7" s="7" t="s">
        <v>13</v>
      </c>
      <c r="C7" s="11" t="s">
        <v>99</v>
      </c>
      <c r="D7" s="11" t="s">
        <v>107</v>
      </c>
      <c r="G7" t="str">
        <f t="shared" si="0"/>
        <v>11</v>
      </c>
      <c r="H7" t="str">
        <f t="shared" si="1"/>
        <v>13</v>
      </c>
      <c r="J7" s="7" t="s">
        <v>13</v>
      </c>
      <c r="K7">
        <v>17</v>
      </c>
      <c r="L7">
        <v>17</v>
      </c>
      <c r="M7">
        <v>7</v>
      </c>
      <c r="N7">
        <v>4</v>
      </c>
      <c r="O7">
        <v>9</v>
      </c>
      <c r="P7">
        <v>5</v>
      </c>
      <c r="R7" s="11"/>
    </row>
    <row r="8" spans="1:18" x14ac:dyDescent="0.35">
      <c r="A8" s="7" t="s">
        <v>14</v>
      </c>
      <c r="C8" s="11" t="s">
        <v>100</v>
      </c>
      <c r="D8" s="11" t="s">
        <v>108</v>
      </c>
      <c r="G8" t="str">
        <f t="shared" si="0"/>
        <v>18</v>
      </c>
      <c r="H8" t="str">
        <f t="shared" si="1"/>
        <v>22</v>
      </c>
      <c r="J8" s="7" t="s">
        <v>14</v>
      </c>
      <c r="K8">
        <v>28</v>
      </c>
      <c r="L8">
        <v>28</v>
      </c>
      <c r="M8">
        <v>20</v>
      </c>
      <c r="N8">
        <v>16</v>
      </c>
      <c r="O8">
        <v>12</v>
      </c>
      <c r="P8">
        <v>8</v>
      </c>
      <c r="R8" s="11"/>
    </row>
    <row r="9" spans="1:18" x14ac:dyDescent="0.35">
      <c r="A9" s="7" t="s">
        <v>15</v>
      </c>
      <c r="C9" s="11" t="s">
        <v>30</v>
      </c>
      <c r="D9" s="11" t="s">
        <v>30</v>
      </c>
      <c r="G9" t="str">
        <f t="shared" si="0"/>
        <v xml:space="preserve">0 </v>
      </c>
      <c r="H9" t="str">
        <f t="shared" si="1"/>
        <v xml:space="preserve">0 </v>
      </c>
      <c r="J9" s="7" t="s">
        <v>15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R9" s="11"/>
    </row>
    <row r="10" spans="1:18" x14ac:dyDescent="0.35">
      <c r="A10" s="7" t="s">
        <v>16</v>
      </c>
      <c r="C10" s="11" t="s">
        <v>31</v>
      </c>
      <c r="D10" s="11" t="s">
        <v>31</v>
      </c>
      <c r="G10" t="str">
        <f t="shared" si="0"/>
        <v xml:space="preserve">0 </v>
      </c>
      <c r="H10" t="str">
        <f t="shared" si="1"/>
        <v xml:space="preserve">0 </v>
      </c>
      <c r="J10" s="7" t="s">
        <v>16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R10" s="11"/>
    </row>
    <row r="11" spans="1:18" x14ac:dyDescent="0.35">
      <c r="A11" s="7" t="s">
        <v>17</v>
      </c>
      <c r="C11" s="11" t="s">
        <v>101</v>
      </c>
      <c r="D11" s="11" t="s">
        <v>109</v>
      </c>
      <c r="G11" t="str">
        <f t="shared" si="0"/>
        <v>11</v>
      </c>
      <c r="H11" t="str">
        <f t="shared" si="1"/>
        <v>14</v>
      </c>
      <c r="J11" s="7" t="s">
        <v>17</v>
      </c>
      <c r="K11">
        <v>18</v>
      </c>
      <c r="L11">
        <v>18</v>
      </c>
      <c r="M11">
        <v>13</v>
      </c>
      <c r="N11">
        <v>10</v>
      </c>
      <c r="O11">
        <v>9</v>
      </c>
      <c r="P11">
        <v>5</v>
      </c>
      <c r="R11" s="11"/>
    </row>
    <row r="12" spans="1:18" x14ac:dyDescent="0.35">
      <c r="A12" s="7" t="s">
        <v>18</v>
      </c>
      <c r="C12" s="11" t="s">
        <v>102</v>
      </c>
      <c r="D12" s="11" t="s">
        <v>110</v>
      </c>
      <c r="G12" t="str">
        <f t="shared" si="0"/>
        <v>18</v>
      </c>
      <c r="H12" t="str">
        <f t="shared" si="1"/>
        <v>22</v>
      </c>
      <c r="J12" s="7" t="s">
        <v>18</v>
      </c>
      <c r="K12">
        <v>28</v>
      </c>
      <c r="L12">
        <v>28</v>
      </c>
      <c r="M12">
        <v>20</v>
      </c>
      <c r="N12">
        <v>16</v>
      </c>
      <c r="O12">
        <v>12</v>
      </c>
      <c r="P12">
        <v>8</v>
      </c>
      <c r="R12" s="11"/>
    </row>
    <row r="13" spans="1:18" x14ac:dyDescent="0.35">
      <c r="A13" s="7" t="s">
        <v>19</v>
      </c>
      <c r="C13" s="11" t="s">
        <v>103</v>
      </c>
      <c r="D13" s="11" t="s">
        <v>103</v>
      </c>
      <c r="G13" t="str">
        <f t="shared" si="0"/>
        <v xml:space="preserve">0 </v>
      </c>
      <c r="H13" t="str">
        <f t="shared" si="1"/>
        <v xml:space="preserve">0 </v>
      </c>
      <c r="J13" s="7" t="s">
        <v>19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R13" s="11"/>
    </row>
    <row r="14" spans="1:18" x14ac:dyDescent="0.35">
      <c r="A14" s="7" t="s">
        <v>20</v>
      </c>
      <c r="C14" s="11" t="s">
        <v>104</v>
      </c>
      <c r="D14" s="11" t="s">
        <v>111</v>
      </c>
      <c r="G14" t="str">
        <f t="shared" si="0"/>
        <v xml:space="preserve">1 </v>
      </c>
      <c r="H14" t="str">
        <f t="shared" si="1"/>
        <v xml:space="preserve">0 </v>
      </c>
      <c r="J14" s="7" t="s">
        <v>20</v>
      </c>
      <c r="K14">
        <v>0</v>
      </c>
      <c r="L14">
        <v>0</v>
      </c>
      <c r="M14">
        <v>0</v>
      </c>
      <c r="N14">
        <v>1</v>
      </c>
      <c r="O14">
        <v>0</v>
      </c>
      <c r="P14">
        <v>0</v>
      </c>
      <c r="R14" s="11"/>
    </row>
    <row r="15" spans="1:18" x14ac:dyDescent="0.35">
      <c r="A15" s="7" t="s">
        <v>21</v>
      </c>
      <c r="C15" s="11" t="s">
        <v>105</v>
      </c>
      <c r="D15" s="11" t="s">
        <v>112</v>
      </c>
      <c r="G15" t="str">
        <f t="shared" si="0"/>
        <v>20</v>
      </c>
      <c r="H15" t="str">
        <f t="shared" si="1"/>
        <v>16</v>
      </c>
      <c r="J15" s="7" t="s">
        <v>21</v>
      </c>
      <c r="K15">
        <v>8</v>
      </c>
      <c r="L15">
        <v>8</v>
      </c>
      <c r="M15">
        <v>23</v>
      </c>
      <c r="N15">
        <v>28</v>
      </c>
      <c r="O15">
        <v>25</v>
      </c>
      <c r="P15">
        <v>32</v>
      </c>
      <c r="R15" s="11"/>
    </row>
    <row r="16" spans="1:18" x14ac:dyDescent="0.35">
      <c r="A16" s="7" t="s">
        <v>10</v>
      </c>
      <c r="C16" s="11" t="s">
        <v>106</v>
      </c>
      <c r="D16" s="11" t="s">
        <v>113</v>
      </c>
      <c r="G16" t="str">
        <f t="shared" si="0"/>
        <v>44</v>
      </c>
      <c r="H16" t="str">
        <f t="shared" si="1"/>
        <v>36</v>
      </c>
      <c r="J16" s="7" t="s">
        <v>10</v>
      </c>
      <c r="K16">
        <v>24</v>
      </c>
      <c r="L16">
        <v>24</v>
      </c>
      <c r="M16">
        <v>40</v>
      </c>
      <c r="N16">
        <v>48</v>
      </c>
      <c r="O16">
        <v>56</v>
      </c>
      <c r="P16">
        <v>64</v>
      </c>
      <c r="R16" s="11"/>
    </row>
    <row r="17" spans="1:18" x14ac:dyDescent="0.35">
      <c r="A17" s="1" t="s">
        <v>27</v>
      </c>
      <c r="C17">
        <v>500</v>
      </c>
      <c r="H17">
        <v>474</v>
      </c>
      <c r="I17">
        <v>538</v>
      </c>
      <c r="J17" s="1" t="s">
        <v>27</v>
      </c>
      <c r="K17">
        <v>5885</v>
      </c>
      <c r="L17">
        <v>6114</v>
      </c>
      <c r="M17">
        <v>6444</v>
      </c>
      <c r="N17">
        <v>6903</v>
      </c>
      <c r="O17">
        <v>7423</v>
      </c>
      <c r="P17">
        <v>8261</v>
      </c>
      <c r="Q17">
        <f>(5668-O17)/5668</f>
        <v>-0.30963302752293576</v>
      </c>
      <c r="R17">
        <f>(5668-P17)/5668</f>
        <v>-0.45748059280169373</v>
      </c>
    </row>
    <row r="18" spans="1:18" x14ac:dyDescent="0.35">
      <c r="A18" s="9" t="s">
        <v>26</v>
      </c>
      <c r="C18">
        <v>10.73</v>
      </c>
      <c r="H18">
        <v>11.38</v>
      </c>
      <c r="I18">
        <v>10.1</v>
      </c>
      <c r="J18" s="9" t="s">
        <v>26</v>
      </c>
      <c r="K18">
        <v>12</v>
      </c>
      <c r="L18">
        <v>11.38</v>
      </c>
      <c r="M18">
        <v>10.73</v>
      </c>
      <c r="N18">
        <v>10.1</v>
      </c>
      <c r="O18">
        <v>10.06</v>
      </c>
      <c r="P18">
        <v>8.74</v>
      </c>
      <c r="Q18">
        <f>(12.64-O18)/12.64</f>
        <v>0.20411392405063292</v>
      </c>
      <c r="R18">
        <f>(12.64-P18)/12.64</f>
        <v>0.30854430379746839</v>
      </c>
    </row>
    <row r="19" spans="1:18" x14ac:dyDescent="0.35">
      <c r="K19">
        <v>5</v>
      </c>
      <c r="L19">
        <v>10</v>
      </c>
      <c r="M19">
        <v>15</v>
      </c>
      <c r="N19">
        <v>20</v>
      </c>
      <c r="P19">
        <v>30</v>
      </c>
    </row>
    <row r="20" spans="1:18" x14ac:dyDescent="0.35">
      <c r="K20" s="24">
        <v>0.3</v>
      </c>
      <c r="L20" s="24">
        <v>0.4</v>
      </c>
      <c r="M20" s="24">
        <v>0.5</v>
      </c>
      <c r="N20" s="24">
        <v>0.6</v>
      </c>
      <c r="O20" s="24">
        <v>0.7</v>
      </c>
      <c r="P20" s="24">
        <v>0.8</v>
      </c>
    </row>
    <row r="21" spans="1:18" x14ac:dyDescent="0.35">
      <c r="A21" t="s">
        <v>93</v>
      </c>
      <c r="K21" s="11" t="s">
        <v>136</v>
      </c>
      <c r="L21" s="11" t="s">
        <v>136</v>
      </c>
      <c r="M21" s="11" t="s">
        <v>136</v>
      </c>
      <c r="N21" s="11" t="s">
        <v>136</v>
      </c>
      <c r="O21" s="11" t="s">
        <v>136</v>
      </c>
      <c r="P21" s="11" t="s">
        <v>136</v>
      </c>
    </row>
    <row r="22" spans="1:18" x14ac:dyDescent="0.35">
      <c r="A22" t="s">
        <v>94</v>
      </c>
      <c r="C22">
        <v>5</v>
      </c>
      <c r="D22">
        <v>7</v>
      </c>
      <c r="E22">
        <v>12</v>
      </c>
      <c r="F22">
        <v>20</v>
      </c>
      <c r="I22" t="s">
        <v>43</v>
      </c>
      <c r="J22" t="s">
        <v>43</v>
      </c>
      <c r="K22" s="11" t="s">
        <v>137</v>
      </c>
      <c r="L22" s="11" t="s">
        <v>137</v>
      </c>
      <c r="M22" s="11" t="s">
        <v>137</v>
      </c>
      <c r="N22" s="11" t="s">
        <v>137</v>
      </c>
      <c r="O22" s="11" t="s">
        <v>138</v>
      </c>
      <c r="P22" s="11" t="s">
        <v>138</v>
      </c>
    </row>
    <row r="23" spans="1:18" x14ac:dyDescent="0.35">
      <c r="A23" t="s">
        <v>95</v>
      </c>
      <c r="C23">
        <v>5</v>
      </c>
      <c r="D23">
        <v>8</v>
      </c>
      <c r="E23">
        <v>13</v>
      </c>
      <c r="F23">
        <v>20</v>
      </c>
      <c r="I23" t="s">
        <v>43</v>
      </c>
      <c r="J23" t="s">
        <v>43</v>
      </c>
      <c r="K23" s="11" t="s">
        <v>139</v>
      </c>
      <c r="L23" s="11" t="s">
        <v>139</v>
      </c>
      <c r="M23" s="11" t="s">
        <v>139</v>
      </c>
      <c r="N23" s="11" t="s">
        <v>140</v>
      </c>
      <c r="O23" s="11" t="s">
        <v>139</v>
      </c>
      <c r="P23" s="11" t="s">
        <v>140</v>
      </c>
    </row>
    <row r="24" spans="1:18" x14ac:dyDescent="0.35">
      <c r="A24" t="s">
        <v>96</v>
      </c>
      <c r="C24">
        <v>10</v>
      </c>
      <c r="D24">
        <v>15</v>
      </c>
      <c r="E24">
        <v>25</v>
      </c>
      <c r="F24">
        <v>40</v>
      </c>
      <c r="I24" t="s">
        <v>114</v>
      </c>
      <c r="J24" t="s">
        <v>54</v>
      </c>
      <c r="K24" s="11" t="s">
        <v>141</v>
      </c>
      <c r="L24" s="11" t="s">
        <v>141</v>
      </c>
      <c r="M24" s="11" t="s">
        <v>141</v>
      </c>
      <c r="N24" s="11" t="s">
        <v>141</v>
      </c>
      <c r="O24" s="11" t="s">
        <v>141</v>
      </c>
      <c r="P24" s="11" t="s">
        <v>141</v>
      </c>
    </row>
    <row r="25" spans="1:18" x14ac:dyDescent="0.35">
      <c r="C25">
        <f>SUM(C22:C24)</f>
        <v>20</v>
      </c>
      <c r="D25">
        <f>SUM(D22:D24)</f>
        <v>30</v>
      </c>
      <c r="E25">
        <f>SUM(E22:E24)</f>
        <v>50</v>
      </c>
      <c r="F25">
        <f>SUM(F22:F24)</f>
        <v>80</v>
      </c>
      <c r="I25" t="s">
        <v>53</v>
      </c>
      <c r="J25" t="s">
        <v>115</v>
      </c>
      <c r="K25">
        <v>0</v>
      </c>
      <c r="L25">
        <v>0</v>
      </c>
      <c r="M25" t="s">
        <v>142</v>
      </c>
      <c r="N25">
        <v>0</v>
      </c>
      <c r="O25">
        <v>0</v>
      </c>
      <c r="P25">
        <v>0</v>
      </c>
      <c r="Q25" t="str">
        <f>MID(Q5,19,2)</f>
        <v/>
      </c>
    </row>
    <row r="26" spans="1:18" x14ac:dyDescent="0.35">
      <c r="I26" t="s">
        <v>43</v>
      </c>
      <c r="J26" t="s">
        <v>43</v>
      </c>
      <c r="K26">
        <v>0</v>
      </c>
      <c r="L26">
        <v>0</v>
      </c>
      <c r="M26" t="s">
        <v>142</v>
      </c>
      <c r="N26">
        <v>0</v>
      </c>
      <c r="O26">
        <v>0</v>
      </c>
      <c r="P26">
        <v>1</v>
      </c>
    </row>
    <row r="27" spans="1:18" x14ac:dyDescent="0.35">
      <c r="C27">
        <f>0.55*$C$25</f>
        <v>11</v>
      </c>
      <c r="D27">
        <f>0.55*$D$25</f>
        <v>16.5</v>
      </c>
      <c r="E27">
        <f>0.55*$E$25</f>
        <v>27.500000000000004</v>
      </c>
      <c r="F27">
        <f>0.55*$F$25</f>
        <v>44</v>
      </c>
      <c r="I27" t="s">
        <v>43</v>
      </c>
      <c r="J27" t="s">
        <v>43</v>
      </c>
      <c r="K27">
        <v>17</v>
      </c>
      <c r="L27">
        <v>17</v>
      </c>
      <c r="M27" t="s">
        <v>142</v>
      </c>
      <c r="N27">
        <v>4</v>
      </c>
      <c r="O27">
        <v>9</v>
      </c>
      <c r="P27">
        <v>5</v>
      </c>
    </row>
    <row r="28" spans="1:18" x14ac:dyDescent="0.35">
      <c r="C28">
        <f>(0.45/2)*$C$25</f>
        <v>4.5</v>
      </c>
      <c r="D28">
        <f>(0.45/2)*$D$25</f>
        <v>6.75</v>
      </c>
      <c r="E28">
        <f>(0.45/2)*$E$25</f>
        <v>11.25</v>
      </c>
      <c r="F28">
        <f>(0.45/2)*$F$25</f>
        <v>18</v>
      </c>
      <c r="I28" t="s">
        <v>114</v>
      </c>
      <c r="J28" t="s">
        <v>116</v>
      </c>
      <c r="K28">
        <v>28</v>
      </c>
      <c r="L28">
        <v>28</v>
      </c>
      <c r="M28" t="s">
        <v>142</v>
      </c>
      <c r="N28">
        <v>16</v>
      </c>
      <c r="O28">
        <v>12</v>
      </c>
      <c r="P28">
        <v>8</v>
      </c>
    </row>
    <row r="29" spans="1:18" x14ac:dyDescent="0.35">
      <c r="C29">
        <v>4.5</v>
      </c>
      <c r="D29">
        <v>6.75</v>
      </c>
      <c r="E29">
        <v>11.25</v>
      </c>
      <c r="F29">
        <v>18</v>
      </c>
      <c r="I29" t="s">
        <v>53</v>
      </c>
      <c r="J29" t="s">
        <v>115</v>
      </c>
      <c r="K29">
        <v>0</v>
      </c>
      <c r="L29">
        <v>0</v>
      </c>
      <c r="M29" t="s">
        <v>142</v>
      </c>
      <c r="N29">
        <v>0</v>
      </c>
      <c r="O29">
        <v>0</v>
      </c>
      <c r="P29">
        <v>0</v>
      </c>
    </row>
    <row r="30" spans="1:18" x14ac:dyDescent="0.35">
      <c r="I30" t="s">
        <v>43</v>
      </c>
      <c r="J30" t="s">
        <v>43</v>
      </c>
      <c r="K30">
        <v>0</v>
      </c>
      <c r="L30">
        <v>0</v>
      </c>
      <c r="M30" t="s">
        <v>142</v>
      </c>
      <c r="N30">
        <v>0</v>
      </c>
      <c r="O30">
        <v>0</v>
      </c>
      <c r="P30">
        <v>0</v>
      </c>
    </row>
    <row r="31" spans="1:18" x14ac:dyDescent="0.35">
      <c r="C31">
        <f>0.45*$C$25</f>
        <v>9</v>
      </c>
      <c r="D31" s="15">
        <f>0.45*$D$25</f>
        <v>13.5</v>
      </c>
      <c r="E31" s="15">
        <f>0.45*$E$25</f>
        <v>22.5</v>
      </c>
      <c r="F31">
        <f>0.45*$F$25</f>
        <v>36</v>
      </c>
      <c r="I31" t="s">
        <v>117</v>
      </c>
      <c r="J31" t="s">
        <v>43</v>
      </c>
      <c r="K31">
        <v>18</v>
      </c>
      <c r="L31">
        <v>18</v>
      </c>
      <c r="M31" t="s">
        <v>142</v>
      </c>
      <c r="N31">
        <v>10</v>
      </c>
      <c r="O31">
        <v>9</v>
      </c>
      <c r="P31">
        <v>5</v>
      </c>
    </row>
    <row r="32" spans="1:18" x14ac:dyDescent="0.35">
      <c r="C32" s="15">
        <f>(0.55/2)*$C$25</f>
        <v>5.5</v>
      </c>
      <c r="D32" s="15">
        <f>(0.55/2)*$D$25</f>
        <v>8.25</v>
      </c>
      <c r="E32" s="15">
        <f>(0.55/2)*$E$25</f>
        <v>13.750000000000002</v>
      </c>
      <c r="F32" s="15">
        <f>(0.55/2)*$F$25</f>
        <v>22</v>
      </c>
      <c r="I32" t="s">
        <v>51</v>
      </c>
      <c r="J32" t="s">
        <v>52</v>
      </c>
      <c r="K32">
        <v>28</v>
      </c>
      <c r="L32">
        <v>28</v>
      </c>
      <c r="M32" t="s">
        <v>142</v>
      </c>
      <c r="N32">
        <v>16</v>
      </c>
      <c r="O32">
        <v>12</v>
      </c>
      <c r="P32">
        <v>8</v>
      </c>
    </row>
    <row r="33" spans="3:17" x14ac:dyDescent="0.35">
      <c r="C33" s="15">
        <v>5.5</v>
      </c>
      <c r="D33" s="15">
        <v>8.25</v>
      </c>
      <c r="E33" s="15">
        <v>13.750000000000002</v>
      </c>
      <c r="F33" s="15">
        <v>22</v>
      </c>
      <c r="I33" t="s">
        <v>118</v>
      </c>
      <c r="J33" t="s">
        <v>119</v>
      </c>
      <c r="K33">
        <v>0</v>
      </c>
      <c r="L33">
        <v>0</v>
      </c>
      <c r="M33" t="s">
        <v>142</v>
      </c>
      <c r="N33">
        <v>0</v>
      </c>
      <c r="O33">
        <v>0</v>
      </c>
      <c r="P33">
        <v>0</v>
      </c>
    </row>
    <row r="34" spans="3:17" x14ac:dyDescent="0.35">
      <c r="C34">
        <f>SUM(C31:C33)</f>
        <v>20</v>
      </c>
      <c r="D34">
        <f>SUM(D31:D33)</f>
        <v>30</v>
      </c>
      <c r="E34">
        <f>SUM(E31:E33)</f>
        <v>50</v>
      </c>
      <c r="F34">
        <f>SUM(F31:F33)</f>
        <v>80</v>
      </c>
      <c r="K34">
        <v>0</v>
      </c>
      <c r="L34">
        <v>0</v>
      </c>
      <c r="M34" t="s">
        <v>142</v>
      </c>
      <c r="N34">
        <v>1</v>
      </c>
      <c r="O34">
        <v>0</v>
      </c>
      <c r="P34">
        <v>0</v>
      </c>
    </row>
    <row r="35" spans="3:17" x14ac:dyDescent="0.35">
      <c r="K35">
        <v>8</v>
      </c>
      <c r="L35">
        <v>8</v>
      </c>
      <c r="M35" t="s">
        <v>142</v>
      </c>
      <c r="N35">
        <v>28</v>
      </c>
      <c r="O35">
        <v>25</v>
      </c>
      <c r="P35">
        <v>32</v>
      </c>
    </row>
    <row r="36" spans="3:17" x14ac:dyDescent="0.35">
      <c r="C36">
        <f>0.8*$C$25</f>
        <v>16</v>
      </c>
      <c r="D36" s="15">
        <f>0.8*$D$25</f>
        <v>24</v>
      </c>
      <c r="E36" s="15">
        <f>0.8*$E$25</f>
        <v>40</v>
      </c>
      <c r="F36">
        <f>0.8*$F$25</f>
        <v>64</v>
      </c>
      <c r="K36">
        <v>24</v>
      </c>
      <c r="L36">
        <v>24</v>
      </c>
      <c r="M36" t="s">
        <v>142</v>
      </c>
      <c r="N36">
        <v>48</v>
      </c>
      <c r="O36">
        <v>56</v>
      </c>
      <c r="P36">
        <v>64</v>
      </c>
    </row>
    <row r="37" spans="3:17" x14ac:dyDescent="0.35">
      <c r="C37" s="15">
        <f>(0.2/2)*$C$25</f>
        <v>2</v>
      </c>
      <c r="D37" s="15">
        <f>(0.2/2)*$D$25</f>
        <v>3</v>
      </c>
      <c r="E37" s="15">
        <f>(0.2/2)*$E$25</f>
        <v>5</v>
      </c>
      <c r="F37" s="15">
        <f>(0.2/2)*$F$25</f>
        <v>8</v>
      </c>
    </row>
    <row r="38" spans="3:17" x14ac:dyDescent="0.35">
      <c r="C38" s="15">
        <v>2</v>
      </c>
      <c r="D38" s="15">
        <v>3</v>
      </c>
      <c r="E38" s="15">
        <v>5</v>
      </c>
      <c r="F38" s="15">
        <v>8</v>
      </c>
    </row>
    <row r="39" spans="3:17" x14ac:dyDescent="0.35">
      <c r="C39">
        <f>SUM(C36:C38)</f>
        <v>20</v>
      </c>
      <c r="D39">
        <f>SUM(D36:D38)</f>
        <v>30</v>
      </c>
      <c r="E39">
        <f>SUM(E36:E38)</f>
        <v>50</v>
      </c>
      <c r="F39">
        <f>SUM(F36:F38)</f>
        <v>80</v>
      </c>
    </row>
    <row r="41" spans="3:17" x14ac:dyDescent="0.35">
      <c r="M41" t="s">
        <v>148</v>
      </c>
      <c r="N41" t="s">
        <v>149</v>
      </c>
      <c r="O41" t="s">
        <v>150</v>
      </c>
      <c r="P41" t="s">
        <v>151</v>
      </c>
      <c r="Q41" t="s">
        <v>152</v>
      </c>
    </row>
    <row r="42" spans="3:17" x14ac:dyDescent="0.35">
      <c r="L42" s="1" t="s">
        <v>27</v>
      </c>
      <c r="M42">
        <v>441</v>
      </c>
      <c r="N42">
        <v>472</v>
      </c>
      <c r="O42">
        <v>511</v>
      </c>
      <c r="P42">
        <v>538</v>
      </c>
      <c r="Q42">
        <v>615</v>
      </c>
    </row>
    <row r="43" spans="3:17" x14ac:dyDescent="0.35">
      <c r="L43" s="9" t="s">
        <v>26</v>
      </c>
      <c r="M43">
        <v>12</v>
      </c>
      <c r="N43">
        <v>11.38</v>
      </c>
      <c r="O43">
        <v>10.73</v>
      </c>
      <c r="P43">
        <v>10.1</v>
      </c>
      <c r="Q43">
        <v>8.74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D81D91-C902-4869-9DB5-C1114B57FF6F}">
  <dimension ref="A1:F124"/>
  <sheetViews>
    <sheetView workbookViewId="0">
      <selection activeCell="J16" sqref="J16"/>
    </sheetView>
  </sheetViews>
  <sheetFormatPr defaultRowHeight="14.5" x14ac:dyDescent="0.35"/>
  <sheetData>
    <row r="1" spans="1:6" x14ac:dyDescent="0.35">
      <c r="A1" s="16" t="s">
        <v>153</v>
      </c>
      <c r="B1" s="16" t="s">
        <v>154</v>
      </c>
      <c r="C1" s="16" t="s">
        <v>155</v>
      </c>
      <c r="D1" s="17" t="s">
        <v>156</v>
      </c>
      <c r="E1" s="17" t="s">
        <v>157</v>
      </c>
      <c r="F1" s="18" t="s">
        <v>158</v>
      </c>
    </row>
    <row r="2" spans="1:6" x14ac:dyDescent="0.35">
      <c r="A2" s="19" t="s">
        <v>188</v>
      </c>
      <c r="B2" s="19">
        <v>48.809699999999999</v>
      </c>
      <c r="C2" s="19">
        <v>9.1958000000000002</v>
      </c>
      <c r="D2" s="19" t="s">
        <v>184</v>
      </c>
      <c r="E2" s="19" t="s">
        <v>189</v>
      </c>
      <c r="F2" s="20">
        <v>3</v>
      </c>
    </row>
    <row r="3" spans="1:6" x14ac:dyDescent="0.35">
      <c r="A3" s="21" t="s">
        <v>280</v>
      </c>
      <c r="B3" s="21">
        <v>50.989600000000003</v>
      </c>
      <c r="C3" s="21">
        <v>6.8907999999999996</v>
      </c>
      <c r="D3" s="21" t="s">
        <v>199</v>
      </c>
      <c r="E3" s="21" t="s">
        <v>202</v>
      </c>
      <c r="F3" s="20">
        <v>3</v>
      </c>
    </row>
    <row r="4" spans="1:6" x14ac:dyDescent="0.35">
      <c r="A4" s="21" t="s">
        <v>321</v>
      </c>
      <c r="B4" s="21">
        <v>51.233600000000003</v>
      </c>
      <c r="C4" s="21">
        <v>7.8392999999999997</v>
      </c>
      <c r="D4" s="21" t="s">
        <v>199</v>
      </c>
      <c r="E4" s="21" t="s">
        <v>322</v>
      </c>
      <c r="F4" s="20">
        <v>3</v>
      </c>
    </row>
    <row r="5" spans="1:6" x14ac:dyDescent="0.35">
      <c r="A5" s="21" t="s">
        <v>355</v>
      </c>
      <c r="B5" s="21">
        <v>51.879300000000001</v>
      </c>
      <c r="C5" s="21">
        <v>10.7096</v>
      </c>
      <c r="D5" s="21" t="s">
        <v>295</v>
      </c>
      <c r="E5" s="21" t="s">
        <v>356</v>
      </c>
      <c r="F5" s="20">
        <v>3</v>
      </c>
    </row>
    <row r="6" spans="1:6" x14ac:dyDescent="0.35">
      <c r="A6" s="21" t="s">
        <v>194</v>
      </c>
      <c r="B6" s="21">
        <v>49.309199999999997</v>
      </c>
      <c r="C6" s="21">
        <v>7.2756999999999996</v>
      </c>
      <c r="D6" s="21" t="s">
        <v>195</v>
      </c>
      <c r="E6" s="21" t="s">
        <v>196</v>
      </c>
      <c r="F6" s="20">
        <v>4</v>
      </c>
    </row>
    <row r="7" spans="1:6" x14ac:dyDescent="0.35">
      <c r="A7" s="21" t="s">
        <v>220</v>
      </c>
      <c r="B7" s="21">
        <v>50.833399999999997</v>
      </c>
      <c r="C7" s="21">
        <v>6.0186000000000002</v>
      </c>
      <c r="D7" s="21" t="s">
        <v>199</v>
      </c>
      <c r="E7" s="21" t="s">
        <v>221</v>
      </c>
      <c r="F7" s="20">
        <v>4</v>
      </c>
    </row>
    <row r="8" spans="1:6" x14ac:dyDescent="0.35">
      <c r="A8" s="21" t="s">
        <v>266</v>
      </c>
      <c r="B8" s="21">
        <v>53.648699999999998</v>
      </c>
      <c r="C8" s="21">
        <v>10.062200000000001</v>
      </c>
      <c r="D8" s="21" t="s">
        <v>175</v>
      </c>
      <c r="E8" s="21" t="s">
        <v>175</v>
      </c>
      <c r="F8" s="20">
        <v>4</v>
      </c>
    </row>
    <row r="9" spans="1:6" x14ac:dyDescent="0.35">
      <c r="A9" s="21" t="s">
        <v>299</v>
      </c>
      <c r="B9" s="21">
        <v>49.9495</v>
      </c>
      <c r="C9" s="21">
        <v>9.1042000000000005</v>
      </c>
      <c r="D9" s="21" t="s">
        <v>178</v>
      </c>
      <c r="E9" s="21" t="s">
        <v>300</v>
      </c>
      <c r="F9" s="20">
        <v>4</v>
      </c>
    </row>
    <row r="10" spans="1:6" x14ac:dyDescent="0.35">
      <c r="A10" s="21" t="s">
        <v>301</v>
      </c>
      <c r="B10" s="21">
        <v>50.422499999999999</v>
      </c>
      <c r="C10" s="21">
        <v>10.751200000000001</v>
      </c>
      <c r="D10" s="21" t="s">
        <v>181</v>
      </c>
      <c r="E10" s="21" t="s">
        <v>302</v>
      </c>
      <c r="F10" s="20">
        <v>4</v>
      </c>
    </row>
    <row r="11" spans="1:6" x14ac:dyDescent="0.35">
      <c r="A11" s="21" t="s">
        <v>85</v>
      </c>
      <c r="B11" s="21">
        <v>51.167400000000001</v>
      </c>
      <c r="C11" s="21">
        <v>6.843</v>
      </c>
      <c r="D11" s="21" t="s">
        <v>199</v>
      </c>
      <c r="E11" s="21" t="s">
        <v>310</v>
      </c>
      <c r="F11" s="20">
        <v>4</v>
      </c>
    </row>
    <row r="12" spans="1:6" x14ac:dyDescent="0.35">
      <c r="A12" s="21" t="s">
        <v>385</v>
      </c>
      <c r="B12" s="21">
        <v>52.402500000000003</v>
      </c>
      <c r="C12" s="21">
        <v>12.5253</v>
      </c>
      <c r="D12" s="21" t="s">
        <v>276</v>
      </c>
      <c r="E12" s="21" t="s">
        <v>277</v>
      </c>
      <c r="F12" s="20">
        <v>4</v>
      </c>
    </row>
    <row r="13" spans="1:6" x14ac:dyDescent="0.35">
      <c r="A13" s="21" t="s">
        <v>165</v>
      </c>
      <c r="B13" s="22">
        <v>51.139699999999998</v>
      </c>
      <c r="C13" s="22">
        <v>9.5456000000000003</v>
      </c>
      <c r="D13" s="21" t="s">
        <v>163</v>
      </c>
      <c r="E13" s="21" t="s">
        <v>166</v>
      </c>
      <c r="F13" s="20">
        <v>5</v>
      </c>
    </row>
    <row r="14" spans="1:6" x14ac:dyDescent="0.35">
      <c r="A14" s="21" t="s">
        <v>235</v>
      </c>
      <c r="B14" s="21">
        <v>49.011099999999999</v>
      </c>
      <c r="C14" s="21">
        <v>12.1418</v>
      </c>
      <c r="D14" s="21" t="s">
        <v>178</v>
      </c>
      <c r="E14" s="21" t="s">
        <v>236</v>
      </c>
      <c r="F14" s="20">
        <v>5</v>
      </c>
    </row>
    <row r="15" spans="1:6" x14ac:dyDescent="0.35">
      <c r="A15" s="21" t="s">
        <v>259</v>
      </c>
      <c r="B15" s="21">
        <v>53.8369</v>
      </c>
      <c r="C15" s="21">
        <v>10.6584</v>
      </c>
      <c r="D15" s="21" t="s">
        <v>242</v>
      </c>
      <c r="E15" s="21" t="s">
        <v>260</v>
      </c>
      <c r="F15" s="20">
        <v>5</v>
      </c>
    </row>
    <row r="16" spans="1:6" x14ac:dyDescent="0.35">
      <c r="A16" s="21" t="s">
        <v>281</v>
      </c>
      <c r="B16" s="21">
        <v>52.375599999999999</v>
      </c>
      <c r="C16" s="21">
        <v>9.6837999999999997</v>
      </c>
      <c r="D16" s="21" t="s">
        <v>229</v>
      </c>
      <c r="E16" s="21" t="s">
        <v>230</v>
      </c>
      <c r="F16" s="20">
        <v>5</v>
      </c>
    </row>
    <row r="17" spans="1:6" x14ac:dyDescent="0.35">
      <c r="A17" s="21" t="s">
        <v>287</v>
      </c>
      <c r="B17" s="21">
        <v>51.340899999999998</v>
      </c>
      <c r="C17" s="21">
        <v>6.6718000000000002</v>
      </c>
      <c r="D17" s="21" t="s">
        <v>199</v>
      </c>
      <c r="E17" s="21" t="s">
        <v>268</v>
      </c>
      <c r="F17" s="20">
        <v>5</v>
      </c>
    </row>
    <row r="18" spans="1:6" x14ac:dyDescent="0.35">
      <c r="A18" s="21" t="s">
        <v>305</v>
      </c>
      <c r="B18" s="21">
        <v>51.383600000000001</v>
      </c>
      <c r="C18" s="21">
        <v>7.6666999999999996</v>
      </c>
      <c r="D18" s="21" t="s">
        <v>199</v>
      </c>
      <c r="E18" s="21" t="s">
        <v>306</v>
      </c>
      <c r="F18" s="20">
        <v>5</v>
      </c>
    </row>
    <row r="19" spans="1:6" x14ac:dyDescent="0.35">
      <c r="A19" s="21" t="s">
        <v>309</v>
      </c>
      <c r="B19" s="21">
        <v>51.990600000000001</v>
      </c>
      <c r="C19" s="21">
        <v>8.4896999999999991</v>
      </c>
      <c r="D19" s="21" t="s">
        <v>199</v>
      </c>
      <c r="E19" s="21" t="s">
        <v>200</v>
      </c>
      <c r="F19" s="20">
        <v>5</v>
      </c>
    </row>
    <row r="20" spans="1:6" x14ac:dyDescent="0.35">
      <c r="A20" s="21" t="s">
        <v>325</v>
      </c>
      <c r="B20" s="21">
        <v>53.545699999999997</v>
      </c>
      <c r="C20" s="21">
        <v>10.008800000000001</v>
      </c>
      <c r="D20" s="21" t="s">
        <v>175</v>
      </c>
      <c r="E20" s="21" t="s">
        <v>175</v>
      </c>
      <c r="F20" s="20">
        <v>5</v>
      </c>
    </row>
    <row r="21" spans="1:6" x14ac:dyDescent="0.35">
      <c r="A21" s="21" t="s">
        <v>361</v>
      </c>
      <c r="B21" s="21">
        <v>48.7575</v>
      </c>
      <c r="C21" s="21">
        <v>9.2635000000000005</v>
      </c>
      <c r="D21" s="21" t="s">
        <v>184</v>
      </c>
      <c r="E21" s="21" t="s">
        <v>189</v>
      </c>
      <c r="F21" s="20">
        <v>5</v>
      </c>
    </row>
    <row r="22" spans="1:6" x14ac:dyDescent="0.35">
      <c r="A22" s="21" t="s">
        <v>171</v>
      </c>
      <c r="B22" s="22">
        <v>49.491900000000001</v>
      </c>
      <c r="C22" s="22">
        <v>8.4393999999999991</v>
      </c>
      <c r="D22" s="21" t="s">
        <v>160</v>
      </c>
      <c r="E22" s="21" t="s">
        <v>170</v>
      </c>
      <c r="F22" s="20">
        <v>6</v>
      </c>
    </row>
    <row r="23" spans="1:6" x14ac:dyDescent="0.35">
      <c r="A23" s="21" t="s">
        <v>203</v>
      </c>
      <c r="B23" s="21">
        <v>51.660499999999999</v>
      </c>
      <c r="C23" s="21">
        <v>7.0114999999999998</v>
      </c>
      <c r="D23" s="21" t="s">
        <v>199</v>
      </c>
      <c r="E23" s="21" t="s">
        <v>204</v>
      </c>
      <c r="F23" s="20">
        <v>6</v>
      </c>
    </row>
    <row r="24" spans="1:6" x14ac:dyDescent="0.35">
      <c r="A24" s="21" t="s">
        <v>271</v>
      </c>
      <c r="B24" s="21">
        <v>50.324199999999998</v>
      </c>
      <c r="C24" s="21">
        <v>8.7431000000000001</v>
      </c>
      <c r="D24" s="21" t="s">
        <v>163</v>
      </c>
      <c r="E24" s="21" t="s">
        <v>270</v>
      </c>
      <c r="F24" s="20">
        <v>6</v>
      </c>
    </row>
    <row r="25" spans="1:6" x14ac:dyDescent="0.35">
      <c r="A25" s="21" t="s">
        <v>303</v>
      </c>
      <c r="B25" s="21">
        <v>48.561199999999999</v>
      </c>
      <c r="C25" s="21">
        <v>9.2454999999999998</v>
      </c>
      <c r="D25" s="21" t="s">
        <v>184</v>
      </c>
      <c r="E25" s="21" t="s">
        <v>304</v>
      </c>
      <c r="F25" s="20">
        <v>6</v>
      </c>
    </row>
    <row r="26" spans="1:6" x14ac:dyDescent="0.35">
      <c r="A26" s="21" t="s">
        <v>336</v>
      </c>
      <c r="B26" s="21">
        <v>49.571199999999997</v>
      </c>
      <c r="C26" s="21">
        <v>9.3614999999999995</v>
      </c>
      <c r="D26" s="21" t="s">
        <v>184</v>
      </c>
      <c r="E26" s="21" t="s">
        <v>337</v>
      </c>
      <c r="F26" s="20">
        <v>6</v>
      </c>
    </row>
    <row r="27" spans="1:6" x14ac:dyDescent="0.35">
      <c r="A27" s="21" t="s">
        <v>372</v>
      </c>
      <c r="B27" s="21">
        <v>49.635899999999999</v>
      </c>
      <c r="C27" s="21">
        <v>8.6158000000000001</v>
      </c>
      <c r="D27" s="21" t="s">
        <v>163</v>
      </c>
      <c r="E27" s="21" t="s">
        <v>373</v>
      </c>
      <c r="F27" s="20">
        <v>6</v>
      </c>
    </row>
    <row r="28" spans="1:6" x14ac:dyDescent="0.35">
      <c r="A28" s="21" t="s">
        <v>197</v>
      </c>
      <c r="B28" s="21">
        <v>52.500799999999998</v>
      </c>
      <c r="C28" s="21">
        <v>13.452</v>
      </c>
      <c r="D28" s="21" t="s">
        <v>174</v>
      </c>
      <c r="E28" s="21" t="s">
        <v>174</v>
      </c>
      <c r="F28" s="20">
        <v>7</v>
      </c>
    </row>
    <row r="29" spans="1:6" x14ac:dyDescent="0.35">
      <c r="A29" s="21" t="s">
        <v>313</v>
      </c>
      <c r="B29" s="21">
        <v>48.3795</v>
      </c>
      <c r="C29" s="21">
        <v>11.7317</v>
      </c>
      <c r="D29" s="21" t="s">
        <v>178</v>
      </c>
      <c r="E29" s="21" t="s">
        <v>314</v>
      </c>
      <c r="F29" s="20">
        <v>7</v>
      </c>
    </row>
    <row r="30" spans="1:6" x14ac:dyDescent="0.35">
      <c r="A30" s="21" t="s">
        <v>342</v>
      </c>
      <c r="B30" s="21">
        <v>51.842399999999998</v>
      </c>
      <c r="C30" s="21">
        <v>8.0366999999999997</v>
      </c>
      <c r="D30" s="21" t="s">
        <v>199</v>
      </c>
      <c r="E30" s="21" t="s">
        <v>343</v>
      </c>
      <c r="F30" s="20">
        <v>7</v>
      </c>
    </row>
    <row r="31" spans="1:6" x14ac:dyDescent="0.35">
      <c r="A31" s="21" t="s">
        <v>87</v>
      </c>
      <c r="B31" s="21">
        <v>49.151299999999999</v>
      </c>
      <c r="C31" s="21">
        <v>9.2718000000000007</v>
      </c>
      <c r="D31" s="21" t="s">
        <v>184</v>
      </c>
      <c r="E31" s="21" t="s">
        <v>362</v>
      </c>
      <c r="F31" s="20">
        <v>7</v>
      </c>
    </row>
    <row r="32" spans="1:6" x14ac:dyDescent="0.35">
      <c r="A32" s="21" t="s">
        <v>168</v>
      </c>
      <c r="B32" s="22">
        <v>51.1312</v>
      </c>
      <c r="C32" s="22">
        <v>9.5518000000000001</v>
      </c>
      <c r="D32" s="21" t="s">
        <v>163</v>
      </c>
      <c r="E32" s="21" t="s">
        <v>166</v>
      </c>
      <c r="F32" s="20">
        <v>8</v>
      </c>
    </row>
    <row r="33" spans="1:6" x14ac:dyDescent="0.35">
      <c r="A33" s="21" t="s">
        <v>169</v>
      </c>
      <c r="B33" s="22">
        <v>49.509300000000003</v>
      </c>
      <c r="C33" s="22">
        <v>8.4176000000000002</v>
      </c>
      <c r="D33" s="21" t="s">
        <v>160</v>
      </c>
      <c r="E33" s="21" t="s">
        <v>170</v>
      </c>
      <c r="F33" s="20">
        <v>8</v>
      </c>
    </row>
    <row r="34" spans="1:6" x14ac:dyDescent="0.35">
      <c r="A34" s="21" t="s">
        <v>261</v>
      </c>
      <c r="B34" s="21">
        <v>50.320099999999996</v>
      </c>
      <c r="C34" s="21">
        <v>7.7398999999999996</v>
      </c>
      <c r="D34" s="21" t="s">
        <v>160</v>
      </c>
      <c r="E34" s="21" t="s">
        <v>262</v>
      </c>
      <c r="F34" s="20">
        <v>8</v>
      </c>
    </row>
    <row r="35" spans="1:6" x14ac:dyDescent="0.35">
      <c r="A35" s="21" t="s">
        <v>351</v>
      </c>
      <c r="B35" s="21">
        <v>51.168100000000003</v>
      </c>
      <c r="C35" s="21">
        <v>7.9710000000000001</v>
      </c>
      <c r="D35" s="21" t="s">
        <v>199</v>
      </c>
      <c r="E35" s="21" t="s">
        <v>352</v>
      </c>
      <c r="F35" s="20">
        <v>8</v>
      </c>
    </row>
    <row r="36" spans="1:6" x14ac:dyDescent="0.35">
      <c r="A36" s="21" t="s">
        <v>365</v>
      </c>
      <c r="B36" s="21">
        <v>50.856499999999997</v>
      </c>
      <c r="C36" s="21">
        <v>6.8403999999999998</v>
      </c>
      <c r="D36" s="21" t="s">
        <v>199</v>
      </c>
      <c r="E36" s="21" t="s">
        <v>366</v>
      </c>
      <c r="F36" s="20">
        <v>8</v>
      </c>
    </row>
    <row r="37" spans="1:6" x14ac:dyDescent="0.35">
      <c r="A37" s="21" t="s">
        <v>326</v>
      </c>
      <c r="B37" s="21">
        <v>49.8292</v>
      </c>
      <c r="C37" s="21">
        <v>9.5417000000000005</v>
      </c>
      <c r="D37" s="21" t="s">
        <v>178</v>
      </c>
      <c r="E37" s="21" t="s">
        <v>327</v>
      </c>
      <c r="F37" s="20">
        <v>9</v>
      </c>
    </row>
    <row r="38" spans="1:6" x14ac:dyDescent="0.35">
      <c r="A38" s="21" t="s">
        <v>210</v>
      </c>
      <c r="B38" s="21">
        <v>51.596899999999998</v>
      </c>
      <c r="C38" s="21">
        <v>7.1340000000000003</v>
      </c>
      <c r="D38" s="21" t="s">
        <v>199</v>
      </c>
      <c r="E38" s="21" t="s">
        <v>211</v>
      </c>
      <c r="F38" s="20">
        <v>10</v>
      </c>
    </row>
    <row r="39" spans="1:6" x14ac:dyDescent="0.35">
      <c r="A39" s="21" t="s">
        <v>183</v>
      </c>
      <c r="B39" s="21">
        <v>48.822499999999998</v>
      </c>
      <c r="C39" s="21">
        <v>9.1613000000000007</v>
      </c>
      <c r="D39" s="21" t="s">
        <v>184</v>
      </c>
      <c r="E39" s="21" t="s">
        <v>185</v>
      </c>
      <c r="F39" s="20">
        <v>11</v>
      </c>
    </row>
    <row r="40" spans="1:6" x14ac:dyDescent="0.35">
      <c r="A40" s="21" t="s">
        <v>263</v>
      </c>
      <c r="B40" s="21">
        <v>53.875500000000002</v>
      </c>
      <c r="C40" s="21">
        <v>11.4206</v>
      </c>
      <c r="D40" s="21" t="s">
        <v>264</v>
      </c>
      <c r="E40" s="21" t="s">
        <v>265</v>
      </c>
      <c r="F40" s="20">
        <v>11</v>
      </c>
    </row>
    <row r="41" spans="1:6" x14ac:dyDescent="0.35">
      <c r="A41" s="21" t="s">
        <v>272</v>
      </c>
      <c r="B41" s="21">
        <v>48.357100000000003</v>
      </c>
      <c r="C41" s="21">
        <v>11.443300000000001</v>
      </c>
      <c r="D41" s="21" t="s">
        <v>178</v>
      </c>
      <c r="E41" s="21" t="s">
        <v>273</v>
      </c>
      <c r="F41" s="20">
        <v>11</v>
      </c>
    </row>
    <row r="42" spans="1:6" x14ac:dyDescent="0.35">
      <c r="A42" s="21" t="s">
        <v>282</v>
      </c>
      <c r="B42" s="21">
        <v>49.409300000000002</v>
      </c>
      <c r="C42" s="21">
        <v>8.6465999999999994</v>
      </c>
      <c r="D42" s="21" t="s">
        <v>184</v>
      </c>
      <c r="E42" s="21" t="s">
        <v>283</v>
      </c>
      <c r="F42" s="20">
        <v>11</v>
      </c>
    </row>
    <row r="43" spans="1:6" x14ac:dyDescent="0.35">
      <c r="A43" s="21" t="s">
        <v>288</v>
      </c>
      <c r="B43" s="21">
        <v>53.725200000000001</v>
      </c>
      <c r="C43" s="21">
        <v>9.9928000000000008</v>
      </c>
      <c r="D43" s="21" t="s">
        <v>242</v>
      </c>
      <c r="E43" s="21" t="s">
        <v>289</v>
      </c>
      <c r="F43" s="20">
        <v>11</v>
      </c>
    </row>
    <row r="44" spans="1:6" x14ac:dyDescent="0.35">
      <c r="A44" s="21" t="s">
        <v>162</v>
      </c>
      <c r="B44" s="22">
        <v>51.379399999999997</v>
      </c>
      <c r="C44" s="22">
        <v>8.9998000000000005</v>
      </c>
      <c r="D44" s="21" t="s">
        <v>163</v>
      </c>
      <c r="E44" s="21" t="s">
        <v>164</v>
      </c>
      <c r="F44" s="20">
        <v>12</v>
      </c>
    </row>
    <row r="45" spans="1:6" x14ac:dyDescent="0.35">
      <c r="A45" s="21" t="s">
        <v>38</v>
      </c>
      <c r="B45" s="21">
        <v>49.0197</v>
      </c>
      <c r="C45" s="21">
        <v>9.1663999999999994</v>
      </c>
      <c r="D45" s="21" t="s">
        <v>184</v>
      </c>
      <c r="E45" s="21" t="s">
        <v>209</v>
      </c>
      <c r="F45" s="20">
        <v>12</v>
      </c>
    </row>
    <row r="46" spans="1:6" x14ac:dyDescent="0.35">
      <c r="A46" s="23" t="s">
        <v>384</v>
      </c>
      <c r="B46" s="21">
        <v>52.386299999999999</v>
      </c>
      <c r="C46" s="21">
        <v>12.4261</v>
      </c>
      <c r="D46" s="21" t="s">
        <v>276</v>
      </c>
      <c r="E46" s="21" t="s">
        <v>277</v>
      </c>
      <c r="F46" s="20">
        <v>12</v>
      </c>
    </row>
    <row r="47" spans="1:6" x14ac:dyDescent="0.35">
      <c r="A47" s="21" t="s">
        <v>36</v>
      </c>
      <c r="B47" s="22">
        <v>52.517699999999998</v>
      </c>
      <c r="C47" s="22">
        <v>13.3256</v>
      </c>
      <c r="D47" s="21" t="s">
        <v>174</v>
      </c>
      <c r="E47" s="21" t="s">
        <v>174</v>
      </c>
      <c r="F47" s="20">
        <v>13</v>
      </c>
    </row>
    <row r="48" spans="1:6" x14ac:dyDescent="0.35">
      <c r="A48" s="21" t="s">
        <v>212</v>
      </c>
      <c r="B48" s="21">
        <v>52.566800000000001</v>
      </c>
      <c r="C48" s="21">
        <v>13.536899999999999</v>
      </c>
      <c r="D48" s="21" t="s">
        <v>174</v>
      </c>
      <c r="E48" s="21" t="s">
        <v>213</v>
      </c>
      <c r="F48" s="20">
        <v>13</v>
      </c>
    </row>
    <row r="49" spans="1:6" x14ac:dyDescent="0.35">
      <c r="A49" s="21" t="s">
        <v>237</v>
      </c>
      <c r="B49" s="21">
        <v>49.189300000000003</v>
      </c>
      <c r="C49" s="21">
        <v>12.536799999999999</v>
      </c>
      <c r="D49" s="21" t="s">
        <v>178</v>
      </c>
      <c r="E49" s="21" t="s">
        <v>238</v>
      </c>
      <c r="F49" s="20">
        <v>13</v>
      </c>
    </row>
    <row r="50" spans="1:6" x14ac:dyDescent="0.35">
      <c r="A50" s="21" t="s">
        <v>248</v>
      </c>
      <c r="B50" s="21">
        <v>49.647100000000002</v>
      </c>
      <c r="C50" s="21">
        <v>10.438800000000001</v>
      </c>
      <c r="D50" s="21" t="s">
        <v>178</v>
      </c>
      <c r="E50" s="21" t="s">
        <v>249</v>
      </c>
      <c r="F50" s="20">
        <v>13</v>
      </c>
    </row>
    <row r="51" spans="1:6" x14ac:dyDescent="0.35">
      <c r="A51" s="21" t="s">
        <v>319</v>
      </c>
      <c r="B51" s="21">
        <v>49.488500000000002</v>
      </c>
      <c r="C51" s="21">
        <v>10.719099999999999</v>
      </c>
      <c r="D51" s="21" t="s">
        <v>178</v>
      </c>
      <c r="E51" s="21" t="s">
        <v>320</v>
      </c>
      <c r="F51" s="20">
        <v>13</v>
      </c>
    </row>
    <row r="52" spans="1:6" x14ac:dyDescent="0.35">
      <c r="A52" s="21" t="s">
        <v>328</v>
      </c>
      <c r="B52" s="21">
        <v>49.1295</v>
      </c>
      <c r="C52" s="21">
        <v>10.0305</v>
      </c>
      <c r="D52" s="21" t="s">
        <v>184</v>
      </c>
      <c r="E52" s="21" t="s">
        <v>329</v>
      </c>
      <c r="F52" s="20">
        <v>13</v>
      </c>
    </row>
    <row r="53" spans="1:6" x14ac:dyDescent="0.35">
      <c r="A53" s="21" t="s">
        <v>344</v>
      </c>
      <c r="B53" s="21">
        <v>50.013399999999997</v>
      </c>
      <c r="C53" s="21">
        <v>8.2470999999999997</v>
      </c>
      <c r="D53" s="21" t="s">
        <v>160</v>
      </c>
      <c r="E53" s="21" t="s">
        <v>345</v>
      </c>
      <c r="F53" s="20">
        <v>13</v>
      </c>
    </row>
    <row r="54" spans="1:6" x14ac:dyDescent="0.35">
      <c r="A54" s="21" t="s">
        <v>353</v>
      </c>
      <c r="B54" s="21">
        <v>51.345399999999998</v>
      </c>
      <c r="C54" s="21">
        <v>7.5865</v>
      </c>
      <c r="D54" s="21" t="s">
        <v>199</v>
      </c>
      <c r="E54" s="21" t="s">
        <v>354</v>
      </c>
      <c r="F54" s="20">
        <v>13</v>
      </c>
    </row>
    <row r="55" spans="1:6" x14ac:dyDescent="0.35">
      <c r="A55" s="21" t="s">
        <v>374</v>
      </c>
      <c r="B55" s="21">
        <v>49.4422</v>
      </c>
      <c r="C55" s="21">
        <v>8.5101999999999993</v>
      </c>
      <c r="D55" s="21" t="s">
        <v>184</v>
      </c>
      <c r="E55" s="21" t="s">
        <v>375</v>
      </c>
      <c r="F55" s="20">
        <v>13</v>
      </c>
    </row>
    <row r="56" spans="1:6" x14ac:dyDescent="0.35">
      <c r="A56" s="21" t="s">
        <v>246</v>
      </c>
      <c r="B56" s="21">
        <v>51.014699999999998</v>
      </c>
      <c r="C56" s="21">
        <v>6.9871999999999996</v>
      </c>
      <c r="D56" s="21" t="s">
        <v>199</v>
      </c>
      <c r="E56" s="21" t="s">
        <v>247</v>
      </c>
      <c r="F56" s="20">
        <v>14</v>
      </c>
    </row>
    <row r="57" spans="1:6" x14ac:dyDescent="0.35">
      <c r="A57" s="21" t="s">
        <v>254</v>
      </c>
      <c r="B57" s="21">
        <v>48.700800000000001</v>
      </c>
      <c r="C57" s="21">
        <v>8.9802</v>
      </c>
      <c r="D57" s="21" t="s">
        <v>184</v>
      </c>
      <c r="E57" s="21" t="s">
        <v>255</v>
      </c>
      <c r="F57" s="20">
        <v>14</v>
      </c>
    </row>
    <row r="58" spans="1:6" x14ac:dyDescent="0.35">
      <c r="A58" s="21" t="s">
        <v>86</v>
      </c>
      <c r="B58" s="21">
        <v>52.463900000000002</v>
      </c>
      <c r="C58" s="21">
        <v>13.4077</v>
      </c>
      <c r="D58" s="21" t="s">
        <v>174</v>
      </c>
      <c r="E58" s="21" t="s">
        <v>174</v>
      </c>
      <c r="F58" s="20">
        <v>14</v>
      </c>
    </row>
    <row r="59" spans="1:6" x14ac:dyDescent="0.35">
      <c r="A59" s="21" t="s">
        <v>332</v>
      </c>
      <c r="B59" s="21">
        <v>49.929400000000001</v>
      </c>
      <c r="C59" s="21">
        <v>8.4949999999999992</v>
      </c>
      <c r="D59" s="21" t="s">
        <v>163</v>
      </c>
      <c r="E59" s="21" t="s">
        <v>333</v>
      </c>
      <c r="F59" s="20">
        <v>14</v>
      </c>
    </row>
    <row r="60" spans="1:6" x14ac:dyDescent="0.35">
      <c r="A60" s="21" t="s">
        <v>367</v>
      </c>
      <c r="B60" s="21">
        <v>50.507399999999997</v>
      </c>
      <c r="C60" s="21">
        <v>12.4054</v>
      </c>
      <c r="D60" s="21" t="s">
        <v>285</v>
      </c>
      <c r="E60" s="21" t="s">
        <v>368</v>
      </c>
      <c r="F60" s="20">
        <v>14</v>
      </c>
    </row>
    <row r="61" spans="1:6" x14ac:dyDescent="0.35">
      <c r="A61" s="21" t="s">
        <v>378</v>
      </c>
      <c r="B61" s="21">
        <v>48.835799999999999</v>
      </c>
      <c r="C61" s="21">
        <v>9.1524999999999999</v>
      </c>
      <c r="D61" s="21" t="s">
        <v>184</v>
      </c>
      <c r="E61" s="21" t="s">
        <v>379</v>
      </c>
      <c r="F61" s="20">
        <v>14</v>
      </c>
    </row>
    <row r="62" spans="1:6" x14ac:dyDescent="0.35">
      <c r="A62" s="21" t="s">
        <v>177</v>
      </c>
      <c r="B62" s="22">
        <v>48.648400000000002</v>
      </c>
      <c r="C62" s="22">
        <v>12.4655</v>
      </c>
      <c r="D62" s="21" t="s">
        <v>178</v>
      </c>
      <c r="E62" s="21" t="s">
        <v>179</v>
      </c>
      <c r="F62" s="20">
        <v>15</v>
      </c>
    </row>
    <row r="63" spans="1:6" x14ac:dyDescent="0.35">
      <c r="A63" s="21" t="s">
        <v>205</v>
      </c>
      <c r="B63" s="21">
        <v>49.556199999999997</v>
      </c>
      <c r="C63" s="21">
        <v>11.000999999999999</v>
      </c>
      <c r="D63" s="21" t="s">
        <v>178</v>
      </c>
      <c r="E63" s="21" t="s">
        <v>206</v>
      </c>
      <c r="F63" s="20">
        <v>15</v>
      </c>
    </row>
    <row r="64" spans="1:6" x14ac:dyDescent="0.35">
      <c r="A64" s="21" t="s">
        <v>294</v>
      </c>
      <c r="B64" s="21">
        <v>51.639699999999998</v>
      </c>
      <c r="C64" s="21">
        <v>12.302</v>
      </c>
      <c r="D64" s="21" t="s">
        <v>295</v>
      </c>
      <c r="E64" s="21" t="s">
        <v>296</v>
      </c>
      <c r="F64" s="20">
        <v>15</v>
      </c>
    </row>
    <row r="65" spans="1:6" x14ac:dyDescent="0.35">
      <c r="A65" s="21" t="s">
        <v>338</v>
      </c>
      <c r="B65" s="21">
        <v>49.660499999999999</v>
      </c>
      <c r="C65" s="21">
        <v>8.3588000000000005</v>
      </c>
      <c r="D65" s="21" t="s">
        <v>160</v>
      </c>
      <c r="E65" s="21" t="s">
        <v>339</v>
      </c>
      <c r="F65" s="20">
        <v>15</v>
      </c>
    </row>
    <row r="66" spans="1:6" x14ac:dyDescent="0.35">
      <c r="A66" s="21" t="s">
        <v>359</v>
      </c>
      <c r="B66" s="21">
        <v>48.681199999999997</v>
      </c>
      <c r="C66" s="21">
        <v>9.2548999999999992</v>
      </c>
      <c r="D66" s="21" t="s">
        <v>184</v>
      </c>
      <c r="E66" s="21" t="s">
        <v>360</v>
      </c>
      <c r="F66" s="20">
        <v>15</v>
      </c>
    </row>
    <row r="67" spans="1:6" x14ac:dyDescent="0.35">
      <c r="A67" s="23" t="s">
        <v>376</v>
      </c>
      <c r="B67" s="21">
        <v>49.2014</v>
      </c>
      <c r="C67" s="21">
        <v>9.2218999999999998</v>
      </c>
      <c r="D67" s="21" t="s">
        <v>184</v>
      </c>
      <c r="E67" s="21" t="s">
        <v>377</v>
      </c>
      <c r="F67" s="20">
        <v>15</v>
      </c>
    </row>
    <row r="68" spans="1:6" x14ac:dyDescent="0.35">
      <c r="A68" s="21" t="s">
        <v>218</v>
      </c>
      <c r="B68" s="21">
        <v>51.120899999999999</v>
      </c>
      <c r="C68" s="21">
        <v>6.4367999999999999</v>
      </c>
      <c r="D68" s="21" t="s">
        <v>199</v>
      </c>
      <c r="E68" s="21" t="s">
        <v>219</v>
      </c>
      <c r="F68" s="20">
        <v>16</v>
      </c>
    </row>
    <row r="69" spans="1:6" x14ac:dyDescent="0.35">
      <c r="A69" s="21" t="s">
        <v>233</v>
      </c>
      <c r="B69" s="21">
        <v>51.2896</v>
      </c>
      <c r="C69" s="21">
        <v>8.8722999999999992</v>
      </c>
      <c r="D69" s="21" t="s">
        <v>163</v>
      </c>
      <c r="E69" s="21" t="s">
        <v>234</v>
      </c>
      <c r="F69" s="20">
        <v>16</v>
      </c>
    </row>
    <row r="70" spans="1:6" x14ac:dyDescent="0.35">
      <c r="A70" s="21" t="s">
        <v>292</v>
      </c>
      <c r="B70" s="21">
        <v>47.608699999999999</v>
      </c>
      <c r="C70" s="21">
        <v>7.9122000000000003</v>
      </c>
      <c r="D70" s="21" t="s">
        <v>184</v>
      </c>
      <c r="E70" s="21" t="s">
        <v>293</v>
      </c>
      <c r="F70" s="20">
        <v>16</v>
      </c>
    </row>
    <row r="71" spans="1:6" x14ac:dyDescent="0.35">
      <c r="A71" s="21" t="s">
        <v>334</v>
      </c>
      <c r="B71" s="21">
        <v>50.170499999999997</v>
      </c>
      <c r="C71" s="21">
        <v>8.5302000000000007</v>
      </c>
      <c r="D71" s="21" t="s">
        <v>163</v>
      </c>
      <c r="E71" s="21" t="s">
        <v>335</v>
      </c>
      <c r="F71" s="20">
        <v>16</v>
      </c>
    </row>
    <row r="72" spans="1:6" x14ac:dyDescent="0.35">
      <c r="A72" s="23" t="s">
        <v>346</v>
      </c>
      <c r="B72" s="21">
        <v>51.473399999999998</v>
      </c>
      <c r="C72" s="21">
        <v>7.1714000000000002</v>
      </c>
      <c r="D72" s="21" t="s">
        <v>199</v>
      </c>
      <c r="E72" s="21" t="s">
        <v>347</v>
      </c>
      <c r="F72" s="20">
        <v>16</v>
      </c>
    </row>
    <row r="73" spans="1:6" x14ac:dyDescent="0.35">
      <c r="A73" s="21" t="s">
        <v>348</v>
      </c>
      <c r="B73" s="21">
        <v>51.491300000000003</v>
      </c>
      <c r="C73" s="21">
        <v>6.7477</v>
      </c>
      <c r="D73" s="21" t="s">
        <v>199</v>
      </c>
      <c r="E73" s="21" t="s">
        <v>349</v>
      </c>
      <c r="F73" s="20">
        <v>16</v>
      </c>
    </row>
    <row r="74" spans="1:6" x14ac:dyDescent="0.35">
      <c r="A74" s="21" t="s">
        <v>357</v>
      </c>
      <c r="B74" s="21">
        <v>48.951799999999999</v>
      </c>
      <c r="C74" s="21">
        <v>8.8681999999999999</v>
      </c>
      <c r="D74" s="21" t="s">
        <v>184</v>
      </c>
      <c r="E74" s="21" t="s">
        <v>358</v>
      </c>
      <c r="F74" s="20">
        <v>16</v>
      </c>
    </row>
    <row r="75" spans="1:6" x14ac:dyDescent="0.35">
      <c r="A75" s="21" t="s">
        <v>290</v>
      </c>
      <c r="B75" s="21">
        <v>49.044600000000003</v>
      </c>
      <c r="C75" s="21">
        <v>10.6097</v>
      </c>
      <c r="D75" s="21" t="s">
        <v>178</v>
      </c>
      <c r="E75" s="21" t="s">
        <v>291</v>
      </c>
      <c r="F75" s="20">
        <v>17</v>
      </c>
    </row>
    <row r="76" spans="1:6" x14ac:dyDescent="0.35">
      <c r="A76" s="21" t="s">
        <v>311</v>
      </c>
      <c r="B76" s="21">
        <v>48.309699999999999</v>
      </c>
      <c r="C76" s="21">
        <v>10.6493</v>
      </c>
      <c r="D76" s="21" t="s">
        <v>178</v>
      </c>
      <c r="E76" s="21" t="s">
        <v>312</v>
      </c>
      <c r="F76" s="20">
        <v>17</v>
      </c>
    </row>
    <row r="77" spans="1:6" x14ac:dyDescent="0.35">
      <c r="A77" s="21" t="s">
        <v>317</v>
      </c>
      <c r="B77" s="21">
        <v>51.151899999999998</v>
      </c>
      <c r="C77" s="21">
        <v>13.976100000000001</v>
      </c>
      <c r="D77" s="21" t="s">
        <v>285</v>
      </c>
      <c r="E77" s="21" t="s">
        <v>318</v>
      </c>
      <c r="F77" s="20">
        <v>17</v>
      </c>
    </row>
    <row r="78" spans="1:6" x14ac:dyDescent="0.35">
      <c r="A78" s="21" t="s">
        <v>350</v>
      </c>
      <c r="B78" s="21">
        <v>51.483199999999997</v>
      </c>
      <c r="C78" s="21">
        <v>6.7199</v>
      </c>
      <c r="D78" s="21" t="s">
        <v>199</v>
      </c>
      <c r="E78" s="21" t="s">
        <v>349</v>
      </c>
      <c r="F78" s="20">
        <v>17</v>
      </c>
    </row>
    <row r="79" spans="1:6" x14ac:dyDescent="0.35">
      <c r="A79" s="21" t="s">
        <v>369</v>
      </c>
      <c r="B79" s="21">
        <v>53.464399999999998</v>
      </c>
      <c r="C79" s="21">
        <v>9.7155000000000005</v>
      </c>
      <c r="D79" s="21" t="s">
        <v>229</v>
      </c>
      <c r="E79" s="21" t="s">
        <v>370</v>
      </c>
      <c r="F79" s="20">
        <v>17</v>
      </c>
    </row>
    <row r="80" spans="1:6" x14ac:dyDescent="0.35">
      <c r="A80" s="21" t="s">
        <v>167</v>
      </c>
      <c r="B80" s="22">
        <v>51.1372</v>
      </c>
      <c r="C80" s="22">
        <v>9.5434999999999999</v>
      </c>
      <c r="D80" s="21" t="s">
        <v>163</v>
      </c>
      <c r="E80" s="21" t="s">
        <v>166</v>
      </c>
      <c r="F80" s="20">
        <v>18</v>
      </c>
    </row>
    <row r="81" spans="1:6" x14ac:dyDescent="0.35">
      <c r="A81" s="21" t="s">
        <v>190</v>
      </c>
      <c r="B81" s="21">
        <v>48.819899999999997</v>
      </c>
      <c r="C81" s="21">
        <v>9.1758000000000006</v>
      </c>
      <c r="D81" s="21" t="s">
        <v>184</v>
      </c>
      <c r="E81" s="21" t="s">
        <v>189</v>
      </c>
      <c r="F81" s="20">
        <v>18</v>
      </c>
    </row>
    <row r="82" spans="1:6" x14ac:dyDescent="0.35">
      <c r="A82" s="21" t="s">
        <v>252</v>
      </c>
      <c r="B82" s="21">
        <v>53.9557</v>
      </c>
      <c r="C82" s="21">
        <v>9.4864999999999995</v>
      </c>
      <c r="D82" s="21" t="s">
        <v>242</v>
      </c>
      <c r="E82" s="21" t="s">
        <v>253</v>
      </c>
      <c r="F82" s="20">
        <v>18</v>
      </c>
    </row>
    <row r="83" spans="1:6" x14ac:dyDescent="0.35">
      <c r="A83" s="21" t="s">
        <v>256</v>
      </c>
      <c r="B83" s="21">
        <v>48.787599999999998</v>
      </c>
      <c r="C83" s="21">
        <v>9.2437000000000005</v>
      </c>
      <c r="D83" s="21" t="s">
        <v>184</v>
      </c>
      <c r="E83" s="21" t="s">
        <v>189</v>
      </c>
      <c r="F83" s="20">
        <v>18</v>
      </c>
    </row>
    <row r="84" spans="1:6" x14ac:dyDescent="0.35">
      <c r="A84" s="21" t="s">
        <v>40</v>
      </c>
      <c r="B84" s="21">
        <v>53.604900000000001</v>
      </c>
      <c r="C84" s="21">
        <v>9.8358000000000008</v>
      </c>
      <c r="D84" s="21" t="s">
        <v>242</v>
      </c>
      <c r="E84" s="21" t="s">
        <v>274</v>
      </c>
      <c r="F84" s="20">
        <v>18</v>
      </c>
    </row>
    <row r="85" spans="1:6" x14ac:dyDescent="0.35">
      <c r="A85" s="21" t="s">
        <v>323</v>
      </c>
      <c r="B85" s="21">
        <v>49.991399999999999</v>
      </c>
      <c r="C85" s="21">
        <v>8.8704000000000001</v>
      </c>
      <c r="D85" s="21" t="s">
        <v>163</v>
      </c>
      <c r="E85" s="21" t="s">
        <v>324</v>
      </c>
      <c r="F85" s="20">
        <v>18</v>
      </c>
    </row>
    <row r="86" spans="1:6" x14ac:dyDescent="0.35">
      <c r="A86" s="21" t="s">
        <v>186</v>
      </c>
      <c r="B86" s="21">
        <v>48.698099999999997</v>
      </c>
      <c r="C86" s="21">
        <v>9.1445000000000007</v>
      </c>
      <c r="D86" s="21" t="s">
        <v>184</v>
      </c>
      <c r="E86" s="21" t="s">
        <v>187</v>
      </c>
      <c r="F86" s="20">
        <v>19</v>
      </c>
    </row>
    <row r="87" spans="1:6" x14ac:dyDescent="0.35">
      <c r="A87" s="21" t="s">
        <v>214</v>
      </c>
      <c r="B87" s="21">
        <v>49.066899999999997</v>
      </c>
      <c r="C87" s="21">
        <v>8.3718000000000004</v>
      </c>
      <c r="D87" s="21" t="s">
        <v>184</v>
      </c>
      <c r="E87" s="21" t="s">
        <v>215</v>
      </c>
      <c r="F87" s="20">
        <v>19</v>
      </c>
    </row>
    <row r="88" spans="1:6" x14ac:dyDescent="0.35">
      <c r="A88" s="21" t="s">
        <v>241</v>
      </c>
      <c r="B88" s="21">
        <v>53.902000000000001</v>
      </c>
      <c r="C88" s="21">
        <v>9.1850000000000005</v>
      </c>
      <c r="D88" s="21" t="s">
        <v>242</v>
      </c>
      <c r="E88" s="21" t="s">
        <v>243</v>
      </c>
      <c r="F88" s="20">
        <v>19</v>
      </c>
    </row>
    <row r="89" spans="1:6" x14ac:dyDescent="0.35">
      <c r="A89" s="21" t="s">
        <v>269</v>
      </c>
      <c r="B89" s="21">
        <v>50.319299999999998</v>
      </c>
      <c r="C89" s="21">
        <v>8.7591999999999999</v>
      </c>
      <c r="D89" s="21" t="s">
        <v>163</v>
      </c>
      <c r="E89" s="21" t="s">
        <v>270</v>
      </c>
      <c r="F89" s="20">
        <v>19</v>
      </c>
    </row>
    <row r="90" spans="1:6" x14ac:dyDescent="0.35">
      <c r="A90" s="21" t="s">
        <v>340</v>
      </c>
      <c r="B90" s="21">
        <v>49.030099999999997</v>
      </c>
      <c r="C90" s="21">
        <v>12.999000000000001</v>
      </c>
      <c r="D90" s="21" t="s">
        <v>178</v>
      </c>
      <c r="E90" s="21" t="s">
        <v>341</v>
      </c>
      <c r="F90" s="20">
        <v>19</v>
      </c>
    </row>
    <row r="91" spans="1:6" x14ac:dyDescent="0.35">
      <c r="A91" s="21" t="s">
        <v>382</v>
      </c>
      <c r="B91" s="21">
        <v>48.178100000000001</v>
      </c>
      <c r="C91" s="21">
        <v>12.722799999999999</v>
      </c>
      <c r="D91" s="21" t="s">
        <v>178</v>
      </c>
      <c r="E91" s="21" t="s">
        <v>383</v>
      </c>
      <c r="F91" s="20">
        <v>19</v>
      </c>
    </row>
    <row r="92" spans="1:6" x14ac:dyDescent="0.35">
      <c r="A92" s="21" t="s">
        <v>193</v>
      </c>
      <c r="B92" s="21">
        <v>53.476199999999999</v>
      </c>
      <c r="C92" s="21">
        <v>9.9069000000000003</v>
      </c>
      <c r="D92" s="21" t="s">
        <v>175</v>
      </c>
      <c r="E92" s="21" t="s">
        <v>174</v>
      </c>
      <c r="F92" s="20">
        <v>20</v>
      </c>
    </row>
    <row r="93" spans="1:6" x14ac:dyDescent="0.35">
      <c r="A93" s="21" t="s">
        <v>307</v>
      </c>
      <c r="B93" s="21">
        <v>54.079799999999999</v>
      </c>
      <c r="C93" s="21">
        <v>13.3758</v>
      </c>
      <c r="D93" s="21" t="s">
        <v>264</v>
      </c>
      <c r="E93" s="21" t="s">
        <v>308</v>
      </c>
      <c r="F93" s="20">
        <v>20</v>
      </c>
    </row>
    <row r="94" spans="1:6" x14ac:dyDescent="0.35">
      <c r="A94" s="21" t="s">
        <v>191</v>
      </c>
      <c r="B94" s="21">
        <v>48.814500000000002</v>
      </c>
      <c r="C94" s="21">
        <v>9.1706000000000003</v>
      </c>
      <c r="D94" s="21" t="s">
        <v>184</v>
      </c>
      <c r="E94" s="21" t="s">
        <v>189</v>
      </c>
      <c r="F94" s="20">
        <v>21</v>
      </c>
    </row>
    <row r="95" spans="1:6" x14ac:dyDescent="0.35">
      <c r="A95" s="21" t="s">
        <v>192</v>
      </c>
      <c r="B95" s="21">
        <v>52.5319</v>
      </c>
      <c r="C95" s="21">
        <v>13.318099999999999</v>
      </c>
      <c r="D95" s="21" t="s">
        <v>174</v>
      </c>
      <c r="E95" s="21" t="s">
        <v>174</v>
      </c>
      <c r="F95" s="20">
        <v>21</v>
      </c>
    </row>
    <row r="96" spans="1:6" x14ac:dyDescent="0.35">
      <c r="A96" s="21" t="s">
        <v>207</v>
      </c>
      <c r="B96" s="21">
        <v>48.160299999999999</v>
      </c>
      <c r="C96" s="21">
        <v>11.221399999999999</v>
      </c>
      <c r="D96" s="21" t="s">
        <v>178</v>
      </c>
      <c r="E96" s="21" t="s">
        <v>208</v>
      </c>
      <c r="F96" s="20">
        <v>21</v>
      </c>
    </row>
    <row r="97" spans="1:6" x14ac:dyDescent="0.35">
      <c r="A97" s="21" t="s">
        <v>216</v>
      </c>
      <c r="B97" s="21">
        <v>49.513199999999998</v>
      </c>
      <c r="C97" s="21">
        <v>8.5574999999999992</v>
      </c>
      <c r="D97" s="21" t="s">
        <v>184</v>
      </c>
      <c r="E97" s="21" t="s">
        <v>217</v>
      </c>
      <c r="F97" s="20">
        <v>21</v>
      </c>
    </row>
    <row r="98" spans="1:6" x14ac:dyDescent="0.35">
      <c r="A98" s="21" t="s">
        <v>231</v>
      </c>
      <c r="B98" s="21">
        <v>50.2254</v>
      </c>
      <c r="C98" s="21">
        <v>8.7605000000000004</v>
      </c>
      <c r="D98" s="21" t="s">
        <v>163</v>
      </c>
      <c r="E98" s="21" t="s">
        <v>232</v>
      </c>
      <c r="F98" s="20">
        <v>21</v>
      </c>
    </row>
    <row r="99" spans="1:6" x14ac:dyDescent="0.35">
      <c r="A99" s="21" t="s">
        <v>239</v>
      </c>
      <c r="B99" s="21">
        <v>52.911299999999997</v>
      </c>
      <c r="C99" s="21">
        <v>9.6399000000000008</v>
      </c>
      <c r="D99" s="21" t="s">
        <v>229</v>
      </c>
      <c r="E99" s="21" t="s">
        <v>240</v>
      </c>
      <c r="F99" s="20">
        <v>21</v>
      </c>
    </row>
    <row r="100" spans="1:6" x14ac:dyDescent="0.35">
      <c r="A100" s="21" t="s">
        <v>278</v>
      </c>
      <c r="B100" s="21">
        <v>48.861400000000003</v>
      </c>
      <c r="C100" s="21">
        <v>10.3544</v>
      </c>
      <c r="D100" s="21" t="s">
        <v>184</v>
      </c>
      <c r="E100" s="21" t="s">
        <v>279</v>
      </c>
      <c r="F100" s="20">
        <v>21</v>
      </c>
    </row>
    <row r="101" spans="1:6" x14ac:dyDescent="0.35">
      <c r="A101" s="21" t="s">
        <v>297</v>
      </c>
      <c r="B101" s="21">
        <v>51.038499999999999</v>
      </c>
      <c r="C101" s="21">
        <v>13.801299999999999</v>
      </c>
      <c r="D101" s="21" t="s">
        <v>285</v>
      </c>
      <c r="E101" s="21" t="s">
        <v>298</v>
      </c>
      <c r="F101" s="20">
        <v>21</v>
      </c>
    </row>
    <row r="102" spans="1:6" x14ac:dyDescent="0.35">
      <c r="A102" s="21" t="s">
        <v>315</v>
      </c>
      <c r="B102" s="21">
        <v>50.602200000000003</v>
      </c>
      <c r="C102" s="21">
        <v>12.3209</v>
      </c>
      <c r="D102" s="21" t="s">
        <v>285</v>
      </c>
      <c r="E102" s="21" t="s">
        <v>316</v>
      </c>
      <c r="F102" s="20">
        <v>21</v>
      </c>
    </row>
    <row r="103" spans="1:6" x14ac:dyDescent="0.35">
      <c r="A103" s="21" t="s">
        <v>363</v>
      </c>
      <c r="B103" s="21">
        <v>51.277999999999999</v>
      </c>
      <c r="C103" s="21">
        <v>6.5140000000000002</v>
      </c>
      <c r="D103" s="21" t="s">
        <v>199</v>
      </c>
      <c r="E103" s="21" t="s">
        <v>364</v>
      </c>
      <c r="F103" s="20">
        <v>21</v>
      </c>
    </row>
    <row r="104" spans="1:6" x14ac:dyDescent="0.35">
      <c r="A104" s="21" t="s">
        <v>201</v>
      </c>
      <c r="B104" s="21">
        <v>50.974699999999999</v>
      </c>
      <c r="C104" s="21">
        <v>6.8925000000000001</v>
      </c>
      <c r="D104" s="21" t="s">
        <v>199</v>
      </c>
      <c r="E104" s="21" t="s">
        <v>202</v>
      </c>
      <c r="F104" s="20">
        <v>22</v>
      </c>
    </row>
    <row r="105" spans="1:6" x14ac:dyDescent="0.35">
      <c r="A105" s="21" t="s">
        <v>244</v>
      </c>
      <c r="B105" s="21">
        <v>51.368699999999997</v>
      </c>
      <c r="C105" s="21">
        <v>6.6626000000000003</v>
      </c>
      <c r="D105" s="21" t="s">
        <v>199</v>
      </c>
      <c r="E105" s="21" t="s">
        <v>245</v>
      </c>
      <c r="F105" s="20">
        <v>22</v>
      </c>
    </row>
    <row r="106" spans="1:6" x14ac:dyDescent="0.35">
      <c r="A106" s="21" t="s">
        <v>267</v>
      </c>
      <c r="B106" s="21">
        <v>51.320099999999996</v>
      </c>
      <c r="C106" s="21">
        <v>6.5841000000000003</v>
      </c>
      <c r="D106" s="21" t="s">
        <v>199</v>
      </c>
      <c r="E106" s="21" t="s">
        <v>268</v>
      </c>
      <c r="F106" s="20">
        <v>22</v>
      </c>
    </row>
    <row r="107" spans="1:6" x14ac:dyDescent="0.35">
      <c r="A107" s="21" t="s">
        <v>330</v>
      </c>
      <c r="B107" s="21">
        <v>50.695799999999998</v>
      </c>
      <c r="C107" s="21">
        <v>6.8250999999999999</v>
      </c>
      <c r="D107" s="21" t="s">
        <v>199</v>
      </c>
      <c r="E107" s="21" t="s">
        <v>331</v>
      </c>
      <c r="F107" s="20">
        <v>22</v>
      </c>
    </row>
    <row r="108" spans="1:6" x14ac:dyDescent="0.35">
      <c r="A108" s="21" t="s">
        <v>41</v>
      </c>
      <c r="B108" s="21">
        <v>49.131599999999999</v>
      </c>
      <c r="C108" s="21">
        <v>9.2126000000000001</v>
      </c>
      <c r="D108" s="21" t="s">
        <v>184</v>
      </c>
      <c r="E108" s="21" t="s">
        <v>371</v>
      </c>
      <c r="F108" s="20">
        <v>22</v>
      </c>
    </row>
    <row r="109" spans="1:6" x14ac:dyDescent="0.35">
      <c r="A109" s="21" t="s">
        <v>380</v>
      </c>
      <c r="B109" s="21">
        <v>50.793599999999998</v>
      </c>
      <c r="C109" s="21">
        <v>12.487500000000001</v>
      </c>
      <c r="D109" s="21" t="s">
        <v>285</v>
      </c>
      <c r="E109" s="21" t="s">
        <v>381</v>
      </c>
      <c r="F109" s="20">
        <v>22</v>
      </c>
    </row>
    <row r="110" spans="1:6" x14ac:dyDescent="0.35">
      <c r="A110" s="21" t="s">
        <v>37</v>
      </c>
      <c r="B110" s="22">
        <v>53.5837</v>
      </c>
      <c r="C110" s="22">
        <v>9.9609000000000005</v>
      </c>
      <c r="D110" s="21" t="s">
        <v>175</v>
      </c>
      <c r="E110" s="21" t="s">
        <v>175</v>
      </c>
      <c r="F110" s="20">
        <v>23</v>
      </c>
    </row>
    <row r="111" spans="1:6" x14ac:dyDescent="0.35">
      <c r="A111" s="21" t="s">
        <v>176</v>
      </c>
      <c r="B111" s="22">
        <v>52.545299999999997</v>
      </c>
      <c r="C111" s="22">
        <v>13.228199999999999</v>
      </c>
      <c r="D111" s="21" t="s">
        <v>174</v>
      </c>
      <c r="E111" s="21" t="s">
        <v>174</v>
      </c>
      <c r="F111" s="20">
        <v>23</v>
      </c>
    </row>
    <row r="112" spans="1:6" x14ac:dyDescent="0.35">
      <c r="A112" s="21" t="s">
        <v>180</v>
      </c>
      <c r="B112" s="22">
        <v>51.0107</v>
      </c>
      <c r="C112" s="22">
        <v>10.259399999999999</v>
      </c>
      <c r="D112" s="21" t="s">
        <v>181</v>
      </c>
      <c r="E112" s="21" t="s">
        <v>182</v>
      </c>
      <c r="F112" s="20">
        <v>23</v>
      </c>
    </row>
    <row r="113" spans="1:6" x14ac:dyDescent="0.35">
      <c r="A113" s="21" t="s">
        <v>224</v>
      </c>
      <c r="B113" s="21">
        <v>48.691499999999998</v>
      </c>
      <c r="C113" s="21">
        <v>9.7164000000000001</v>
      </c>
      <c r="D113" s="21" t="s">
        <v>184</v>
      </c>
      <c r="E113" s="21" t="s">
        <v>225</v>
      </c>
      <c r="F113" s="20">
        <v>23</v>
      </c>
    </row>
    <row r="114" spans="1:6" x14ac:dyDescent="0.35">
      <c r="A114" s="21" t="s">
        <v>226</v>
      </c>
      <c r="B114" s="21">
        <v>50.135899999999999</v>
      </c>
      <c r="C114" s="21">
        <v>8.5946999999999996</v>
      </c>
      <c r="D114" s="21" t="s">
        <v>163</v>
      </c>
      <c r="E114" s="21" t="s">
        <v>227</v>
      </c>
      <c r="F114" s="20">
        <v>23</v>
      </c>
    </row>
    <row r="115" spans="1:6" x14ac:dyDescent="0.35">
      <c r="A115" s="21" t="s">
        <v>159</v>
      </c>
      <c r="B115" s="22">
        <v>50.441000000000003</v>
      </c>
      <c r="C115" s="22">
        <v>7.23</v>
      </c>
      <c r="D115" s="21" t="s">
        <v>160</v>
      </c>
      <c r="E115" s="21" t="s">
        <v>161</v>
      </c>
      <c r="F115" s="20">
        <v>24</v>
      </c>
    </row>
    <row r="116" spans="1:6" x14ac:dyDescent="0.35">
      <c r="A116" s="21" t="s">
        <v>172</v>
      </c>
      <c r="B116" s="22">
        <v>49.494300000000003</v>
      </c>
      <c r="C116" s="22">
        <v>8.4298999999999999</v>
      </c>
      <c r="D116" s="21" t="s">
        <v>160</v>
      </c>
      <c r="E116" s="21" t="s">
        <v>173</v>
      </c>
      <c r="F116" s="20">
        <v>24</v>
      </c>
    </row>
    <row r="117" spans="1:6" x14ac:dyDescent="0.35">
      <c r="A117" s="21" t="s">
        <v>250</v>
      </c>
      <c r="B117" s="21">
        <v>52.6676</v>
      </c>
      <c r="C117" s="21">
        <v>7.2016999999999998</v>
      </c>
      <c r="D117" s="21" t="s">
        <v>229</v>
      </c>
      <c r="E117" s="21" t="s">
        <v>251</v>
      </c>
      <c r="F117" s="20">
        <v>24</v>
      </c>
    </row>
    <row r="118" spans="1:6" x14ac:dyDescent="0.35">
      <c r="A118" s="21" t="s">
        <v>284</v>
      </c>
      <c r="B118" s="21">
        <v>50.988</v>
      </c>
      <c r="C118" s="21">
        <v>13.8468</v>
      </c>
      <c r="D118" s="21" t="s">
        <v>285</v>
      </c>
      <c r="E118" s="21" t="s">
        <v>286</v>
      </c>
      <c r="F118" s="20">
        <v>24</v>
      </c>
    </row>
    <row r="119" spans="1:6" x14ac:dyDescent="0.35">
      <c r="A119" s="21" t="s">
        <v>198</v>
      </c>
      <c r="B119" s="21">
        <v>52.015000000000001</v>
      </c>
      <c r="C119" s="21">
        <v>8.5831</v>
      </c>
      <c r="D119" s="21" t="s">
        <v>199</v>
      </c>
      <c r="E119" s="21" t="s">
        <v>200</v>
      </c>
      <c r="F119" s="20">
        <v>25</v>
      </c>
    </row>
    <row r="120" spans="1:6" x14ac:dyDescent="0.35">
      <c r="A120" s="21" t="s">
        <v>222</v>
      </c>
      <c r="B120" s="21">
        <v>49.972499999999997</v>
      </c>
      <c r="C120" s="21">
        <v>8.9512999999999998</v>
      </c>
      <c r="D120" s="21" t="s">
        <v>163</v>
      </c>
      <c r="E120" s="21" t="s">
        <v>223</v>
      </c>
      <c r="F120" s="20">
        <v>25</v>
      </c>
    </row>
    <row r="121" spans="1:6" x14ac:dyDescent="0.35">
      <c r="A121" s="21" t="s">
        <v>228</v>
      </c>
      <c r="B121" s="21">
        <v>52.406399999999998</v>
      </c>
      <c r="C121" s="21">
        <v>9.7311999999999994</v>
      </c>
      <c r="D121" s="21" t="s">
        <v>229</v>
      </c>
      <c r="E121" s="21" t="s">
        <v>230</v>
      </c>
      <c r="F121" s="20">
        <v>25</v>
      </c>
    </row>
    <row r="122" spans="1:6" x14ac:dyDescent="0.35">
      <c r="A122" s="21" t="s">
        <v>257</v>
      </c>
      <c r="B122" s="21">
        <v>48.787599999999998</v>
      </c>
      <c r="C122" s="21">
        <v>9.2370000000000001</v>
      </c>
      <c r="D122" s="21" t="s">
        <v>184</v>
      </c>
      <c r="E122" s="21" t="s">
        <v>258</v>
      </c>
      <c r="F122" s="20">
        <v>25</v>
      </c>
    </row>
    <row r="123" spans="1:6" x14ac:dyDescent="0.35">
      <c r="A123" s="21" t="s">
        <v>275</v>
      </c>
      <c r="B123" s="21">
        <v>52.441600000000001</v>
      </c>
      <c r="C123" s="21">
        <v>12.5351</v>
      </c>
      <c r="D123" s="21" t="s">
        <v>276</v>
      </c>
      <c r="E123" s="21" t="s">
        <v>277</v>
      </c>
      <c r="F123" s="20">
        <v>25</v>
      </c>
    </row>
    <row r="124" spans="1:6" x14ac:dyDescent="0.35">
      <c r="A124" s="21" t="s">
        <v>39</v>
      </c>
      <c r="B124" s="21">
        <v>51.326300000000003</v>
      </c>
      <c r="C124" s="21">
        <v>6.6829999999999998</v>
      </c>
      <c r="D124" s="21" t="s">
        <v>199</v>
      </c>
      <c r="E124" s="21" t="s">
        <v>268</v>
      </c>
      <c r="F124" s="20">
        <v>25</v>
      </c>
    </row>
  </sheetData>
  <sortState xmlns:xlrd2="http://schemas.microsoft.com/office/spreadsheetml/2017/richdata2" ref="A2:F124">
    <sortCondition ref="F2:F124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81AAB-7C50-4AA1-BC55-95DB57EC20ED}">
  <dimension ref="A2:T153"/>
  <sheetViews>
    <sheetView tabSelected="1" topLeftCell="A97" workbookViewId="0">
      <selection activeCell="O139" sqref="O139"/>
    </sheetView>
  </sheetViews>
  <sheetFormatPr defaultRowHeight="14.5" x14ac:dyDescent="0.35"/>
  <cols>
    <col min="1" max="1" width="23.08984375" bestFit="1" customWidth="1"/>
  </cols>
  <sheetData>
    <row r="2" spans="1:11" x14ac:dyDescent="0.35">
      <c r="I2" t="s">
        <v>406</v>
      </c>
      <c r="J2" t="s">
        <v>407</v>
      </c>
      <c r="K2" t="s">
        <v>408</v>
      </c>
    </row>
    <row r="3" spans="1:11" x14ac:dyDescent="0.35">
      <c r="A3" t="s">
        <v>388</v>
      </c>
      <c r="B3">
        <v>25</v>
      </c>
      <c r="C3">
        <v>30</v>
      </c>
      <c r="D3">
        <v>45</v>
      </c>
      <c r="E3">
        <v>55</v>
      </c>
      <c r="F3">
        <v>65</v>
      </c>
      <c r="I3">
        <v>25</v>
      </c>
      <c r="J3" s="15">
        <v>316</v>
      </c>
      <c r="K3" s="15">
        <v>5984</v>
      </c>
    </row>
    <row r="4" spans="1:11" x14ac:dyDescent="0.35">
      <c r="A4" s="7" t="s">
        <v>389</v>
      </c>
      <c r="B4" s="15">
        <v>316</v>
      </c>
      <c r="C4" s="15">
        <v>379</v>
      </c>
      <c r="D4" s="15">
        <v>568.80000000000007</v>
      </c>
      <c r="E4" s="15">
        <v>695.2</v>
      </c>
      <c r="F4" s="15">
        <v>821.6</v>
      </c>
      <c r="I4">
        <v>30</v>
      </c>
      <c r="J4" s="15">
        <v>379</v>
      </c>
      <c r="K4" s="15">
        <v>6047</v>
      </c>
    </row>
    <row r="5" spans="1:11" x14ac:dyDescent="0.35">
      <c r="A5" t="s">
        <v>391</v>
      </c>
      <c r="B5" s="15">
        <v>5984</v>
      </c>
      <c r="C5" s="15">
        <v>6047</v>
      </c>
      <c r="D5" s="15">
        <v>6236.8</v>
      </c>
      <c r="E5" s="15">
        <v>6363.2</v>
      </c>
      <c r="F5" s="15">
        <v>6489.6</v>
      </c>
      <c r="I5">
        <v>45</v>
      </c>
      <c r="J5" s="15">
        <v>568.80000000000007</v>
      </c>
      <c r="K5" s="15">
        <v>6236.8</v>
      </c>
    </row>
    <row r="6" spans="1:11" x14ac:dyDescent="0.35">
      <c r="A6" s="7" t="s">
        <v>11</v>
      </c>
      <c r="B6" s="11" t="s">
        <v>28</v>
      </c>
      <c r="C6" t="str">
        <f>MID(B6,19,2)</f>
        <v xml:space="preserve">0 </v>
      </c>
      <c r="I6">
        <v>55</v>
      </c>
      <c r="J6" s="15">
        <v>695.2</v>
      </c>
      <c r="K6" s="15">
        <v>6363.2</v>
      </c>
    </row>
    <row r="7" spans="1:11" x14ac:dyDescent="0.35">
      <c r="A7" s="7" t="s">
        <v>12</v>
      </c>
      <c r="B7" s="11" t="s">
        <v>64</v>
      </c>
      <c r="C7" t="str">
        <f>MID(B7,19,2)</f>
        <v xml:space="preserve">1 </v>
      </c>
      <c r="I7">
        <v>65</v>
      </c>
      <c r="J7" s="15">
        <v>821.6</v>
      </c>
      <c r="K7" s="15">
        <v>6489.6</v>
      </c>
    </row>
    <row r="8" spans="1:11" x14ac:dyDescent="0.35">
      <c r="A8" s="7" t="s">
        <v>13</v>
      </c>
      <c r="B8" s="11" t="s">
        <v>392</v>
      </c>
      <c r="C8" t="str">
        <f>MID(B8,19,2)</f>
        <v>42</v>
      </c>
    </row>
    <row r="9" spans="1:11" x14ac:dyDescent="0.35">
      <c r="A9" s="7" t="s">
        <v>14</v>
      </c>
      <c r="B9" s="11" t="s">
        <v>393</v>
      </c>
      <c r="C9" t="str">
        <f>MID(B9,19,2)</f>
        <v>80</v>
      </c>
    </row>
    <row r="10" spans="1:11" x14ac:dyDescent="0.35">
      <c r="A10" s="7" t="s">
        <v>389</v>
      </c>
      <c r="B10">
        <v>316</v>
      </c>
      <c r="C10">
        <v>379</v>
      </c>
      <c r="D10">
        <f>D3*$B$13</f>
        <v>568.80000000000007</v>
      </c>
      <c r="E10">
        <f>E3*$B$13</f>
        <v>695.2</v>
      </c>
      <c r="F10">
        <f>F3*$B$13</f>
        <v>821.6</v>
      </c>
    </row>
    <row r="11" spans="1:11" x14ac:dyDescent="0.35">
      <c r="A11" s="7" t="s">
        <v>390</v>
      </c>
      <c r="B11">
        <v>5668</v>
      </c>
      <c r="C11">
        <v>5668</v>
      </c>
      <c r="D11">
        <v>5668</v>
      </c>
      <c r="E11">
        <v>5668</v>
      </c>
      <c r="F11">
        <v>5668</v>
      </c>
    </row>
    <row r="12" spans="1:11" x14ac:dyDescent="0.35">
      <c r="A12" s="7" t="s">
        <v>391</v>
      </c>
      <c r="B12" s="4">
        <v>5984</v>
      </c>
      <c r="C12" s="4">
        <f>C10+$B$11</f>
        <v>6047</v>
      </c>
      <c r="D12" s="4">
        <f>D10+$B$11</f>
        <v>6236.8</v>
      </c>
      <c r="E12" s="4">
        <f>E10+$B$11</f>
        <v>6363.2</v>
      </c>
      <c r="F12" s="4">
        <f>F10+$B$11</f>
        <v>6489.6</v>
      </c>
    </row>
    <row r="13" spans="1:11" x14ac:dyDescent="0.35">
      <c r="A13" s="7" t="s">
        <v>386</v>
      </c>
      <c r="B13" s="4">
        <v>12.64</v>
      </c>
      <c r="C13" s="4">
        <v>12.64</v>
      </c>
      <c r="D13" s="4">
        <v>12.64</v>
      </c>
      <c r="E13" s="4">
        <v>12.64</v>
      </c>
      <c r="F13" s="4">
        <v>12.64</v>
      </c>
    </row>
    <row r="14" spans="1:11" x14ac:dyDescent="0.35">
      <c r="A14" s="7"/>
      <c r="B14" s="11" t="s">
        <v>137</v>
      </c>
    </row>
    <row r="15" spans="1:11" x14ac:dyDescent="0.35">
      <c r="B15" s="11" t="s">
        <v>140</v>
      </c>
    </row>
    <row r="16" spans="1:11" x14ac:dyDescent="0.35">
      <c r="B16" s="11" t="s">
        <v>403</v>
      </c>
    </row>
    <row r="17" spans="1:14" x14ac:dyDescent="0.35">
      <c r="B17" s="11" t="s">
        <v>404</v>
      </c>
    </row>
    <row r="18" spans="1:14" x14ac:dyDescent="0.35">
      <c r="A18" t="s">
        <v>387</v>
      </c>
      <c r="B18">
        <v>25</v>
      </c>
      <c r="C18">
        <v>30</v>
      </c>
      <c r="D18">
        <v>45</v>
      </c>
      <c r="E18">
        <v>55</v>
      </c>
      <c r="F18">
        <v>65</v>
      </c>
      <c r="I18" t="s">
        <v>406</v>
      </c>
      <c r="J18" t="s">
        <v>407</v>
      </c>
      <c r="K18" t="s">
        <v>408</v>
      </c>
    </row>
    <row r="19" spans="1:14" x14ac:dyDescent="0.35">
      <c r="A19" s="7" t="s">
        <v>11</v>
      </c>
      <c r="B19" s="11" t="s">
        <v>28</v>
      </c>
      <c r="C19" t="str">
        <f t="shared" ref="C19:C26" si="0">MID(B19,19,2)</f>
        <v xml:space="preserve">0 </v>
      </c>
      <c r="I19">
        <v>25</v>
      </c>
      <c r="J19" s="15">
        <v>303</v>
      </c>
      <c r="K19" s="15">
        <v>5952</v>
      </c>
      <c r="L19" s="13">
        <f>($J3-J19)/J3</f>
        <v>4.1139240506329111E-2</v>
      </c>
      <c r="M19" s="13">
        <f>($K3-K19)/K3</f>
        <v>5.3475935828877002E-3</v>
      </c>
    </row>
    <row r="20" spans="1:14" x14ac:dyDescent="0.35">
      <c r="A20" s="7" t="s">
        <v>12</v>
      </c>
      <c r="B20" s="11" t="s">
        <v>64</v>
      </c>
      <c r="C20" t="str">
        <f t="shared" si="0"/>
        <v xml:space="preserve">1 </v>
      </c>
      <c r="I20">
        <v>30</v>
      </c>
      <c r="J20" s="15">
        <v>363</v>
      </c>
      <c r="K20" s="15">
        <v>6013</v>
      </c>
      <c r="L20" s="13">
        <f>($J4-J20)/J4</f>
        <v>4.221635883905013E-2</v>
      </c>
      <c r="M20" s="13">
        <f>($K4-K20)/K4</f>
        <v>5.6226227881594178E-3</v>
      </c>
    </row>
    <row r="21" spans="1:14" x14ac:dyDescent="0.35">
      <c r="A21" s="7" t="s">
        <v>13</v>
      </c>
      <c r="B21" s="11" t="s">
        <v>29</v>
      </c>
      <c r="C21" t="str">
        <f t="shared" si="0"/>
        <v>17</v>
      </c>
      <c r="I21">
        <v>45</v>
      </c>
      <c r="J21" s="15">
        <v>544.94999999999993</v>
      </c>
      <c r="K21" s="15">
        <v>6194.95</v>
      </c>
      <c r="L21" s="13">
        <f>($J5-J21)/J5</f>
        <v>4.193037974683568E-2</v>
      </c>
      <c r="M21" s="13">
        <f>($K5-K21)/K5</f>
        <v>6.7101718830169903E-3</v>
      </c>
    </row>
    <row r="22" spans="1:14" x14ac:dyDescent="0.35">
      <c r="A22" s="7" t="s">
        <v>14</v>
      </c>
      <c r="B22" s="11" t="s">
        <v>76</v>
      </c>
      <c r="C22" t="str">
        <f t="shared" si="0"/>
        <v>40</v>
      </c>
      <c r="I22">
        <v>55</v>
      </c>
      <c r="J22" s="15">
        <v>666.05</v>
      </c>
      <c r="K22" s="15">
        <v>6316.05</v>
      </c>
      <c r="L22" s="13">
        <f>($J6-J22)/J6</f>
        <v>4.1930379746835569E-2</v>
      </c>
      <c r="M22" s="13">
        <f>($K6-K22)/K6</f>
        <v>7.409793814432933E-3</v>
      </c>
    </row>
    <row r="23" spans="1:14" x14ac:dyDescent="0.35">
      <c r="A23" s="7" t="s">
        <v>15</v>
      </c>
      <c r="B23" s="11" t="s">
        <v>30</v>
      </c>
      <c r="C23" t="str">
        <f t="shared" si="0"/>
        <v xml:space="preserve">0 </v>
      </c>
      <c r="I23">
        <v>65</v>
      </c>
      <c r="J23" s="15">
        <v>787.15</v>
      </c>
      <c r="K23" s="15">
        <v>6437.15</v>
      </c>
      <c r="L23" s="13">
        <f>($J7-J23)/J7</f>
        <v>4.19303797468355E-2</v>
      </c>
      <c r="M23" s="13">
        <f>($K7-K23)/K7</f>
        <v>8.0821622287969557E-3</v>
      </c>
    </row>
    <row r="24" spans="1:14" x14ac:dyDescent="0.35">
      <c r="A24" s="7" t="s">
        <v>16</v>
      </c>
      <c r="B24" s="11" t="s">
        <v>31</v>
      </c>
      <c r="C24" t="str">
        <f t="shared" si="0"/>
        <v xml:space="preserve">0 </v>
      </c>
      <c r="J24" s="15"/>
    </row>
    <row r="25" spans="1:14" x14ac:dyDescent="0.35">
      <c r="A25" s="7" t="s">
        <v>17</v>
      </c>
      <c r="B25" s="11" t="s">
        <v>77</v>
      </c>
      <c r="C25" t="str">
        <f t="shared" si="0"/>
        <v>25</v>
      </c>
      <c r="J25">
        <v>5952</v>
      </c>
      <c r="K25">
        <v>6013</v>
      </c>
      <c r="L25">
        <v>6194.95</v>
      </c>
      <c r="M25">
        <v>6316.05</v>
      </c>
      <c r="N25">
        <v>6437.15</v>
      </c>
    </row>
    <row r="26" spans="1:14" x14ac:dyDescent="0.35">
      <c r="A26" s="7" t="s">
        <v>18</v>
      </c>
      <c r="B26" s="11" t="s">
        <v>78</v>
      </c>
      <c r="C26" t="str">
        <f t="shared" si="0"/>
        <v>40</v>
      </c>
    </row>
    <row r="27" spans="1:14" x14ac:dyDescent="0.35">
      <c r="A27" s="7" t="s">
        <v>389</v>
      </c>
      <c r="B27">
        <v>303</v>
      </c>
      <c r="C27">
        <v>363</v>
      </c>
      <c r="D27">
        <f>D18*$B$30</f>
        <v>544.94999999999993</v>
      </c>
      <c r="E27">
        <f>E18*$B$30</f>
        <v>666.05</v>
      </c>
      <c r="F27">
        <f>F18*$B$30</f>
        <v>787.15</v>
      </c>
      <c r="G27">
        <f>F10-F27</f>
        <v>34.450000000000045</v>
      </c>
      <c r="H27" s="13">
        <f>G27/F10</f>
        <v>4.19303797468355E-2</v>
      </c>
    </row>
    <row r="28" spans="1:14" x14ac:dyDescent="0.35">
      <c r="A28" s="7" t="s">
        <v>390</v>
      </c>
      <c r="B28">
        <v>5650</v>
      </c>
      <c r="C28">
        <v>5650</v>
      </c>
      <c r="D28">
        <v>5650</v>
      </c>
      <c r="E28">
        <v>5650</v>
      </c>
      <c r="F28">
        <v>5650</v>
      </c>
    </row>
    <row r="29" spans="1:14" x14ac:dyDescent="0.35">
      <c r="A29" s="7" t="s">
        <v>391</v>
      </c>
      <c r="B29">
        <v>5952</v>
      </c>
      <c r="C29">
        <v>6013</v>
      </c>
      <c r="D29">
        <f>D27+D28</f>
        <v>6194.95</v>
      </c>
      <c r="E29">
        <f>E27+E28</f>
        <v>6316.05</v>
      </c>
      <c r="F29">
        <f>F27+F28</f>
        <v>6437.15</v>
      </c>
      <c r="G29">
        <f>F12-F29</f>
        <v>52.450000000000728</v>
      </c>
      <c r="H29" s="13">
        <f>G29/F12</f>
        <v>8.0821622287969557E-3</v>
      </c>
    </row>
    <row r="30" spans="1:14" x14ac:dyDescent="0.35">
      <c r="A30" s="7" t="s">
        <v>386</v>
      </c>
      <c r="B30">
        <v>12.11</v>
      </c>
      <c r="C30">
        <v>12.11</v>
      </c>
      <c r="D30">
        <v>12.11</v>
      </c>
      <c r="E30">
        <v>12.11</v>
      </c>
      <c r="F30">
        <v>12.11</v>
      </c>
    </row>
    <row r="31" spans="1:14" x14ac:dyDescent="0.35">
      <c r="A31" s="7"/>
      <c r="B31" s="9">
        <f>(B$11-B28)*100/B$11</f>
        <v>0.31757233592095979</v>
      </c>
      <c r="C31" s="15">
        <f>(C$12-C29)*100/C$12</f>
        <v>0.56226227881594182</v>
      </c>
      <c r="D31" s="15">
        <f>(D$12-D29)*100/D$12</f>
        <v>0.67101718830169899</v>
      </c>
      <c r="E31" s="15">
        <f>(E$12-E29)*100/E$12</f>
        <v>0.74097938144329323</v>
      </c>
      <c r="F31" s="15">
        <f>(F$12-F29)*100/F$12</f>
        <v>0.80821622287969563</v>
      </c>
    </row>
    <row r="32" spans="1:14" x14ac:dyDescent="0.35">
      <c r="A32" s="7"/>
      <c r="B32" s="25">
        <f>($B$13-B30)*100/$B$13</f>
        <v>4.1930379746835529</v>
      </c>
      <c r="C32" s="9">
        <f>(B11-B28)*100/B11</f>
        <v>0.31757233592095979</v>
      </c>
      <c r="D32" s="15">
        <f>(B10-B27)*100/B10</f>
        <v>4.1139240506329111</v>
      </c>
      <c r="E32" s="15"/>
      <c r="F32" s="15"/>
    </row>
    <row r="33" spans="1:13" x14ac:dyDescent="0.35">
      <c r="B33" s="11" t="s">
        <v>137</v>
      </c>
      <c r="D33" t="s">
        <v>409</v>
      </c>
    </row>
    <row r="34" spans="1:13" x14ac:dyDescent="0.35">
      <c r="B34" s="11" t="s">
        <v>140</v>
      </c>
    </row>
    <row r="35" spans="1:13" x14ac:dyDescent="0.35">
      <c r="B35" s="11" t="s">
        <v>403</v>
      </c>
    </row>
    <row r="36" spans="1:13" x14ac:dyDescent="0.35">
      <c r="B36" s="11" t="s">
        <v>404</v>
      </c>
    </row>
    <row r="37" spans="1:13" x14ac:dyDescent="0.35">
      <c r="I37" t="s">
        <v>411</v>
      </c>
    </row>
    <row r="38" spans="1:13" x14ac:dyDescent="0.35">
      <c r="A38" t="s">
        <v>395</v>
      </c>
      <c r="B38">
        <v>25</v>
      </c>
      <c r="C38">
        <v>30</v>
      </c>
      <c r="D38">
        <v>45</v>
      </c>
      <c r="E38">
        <v>55</v>
      </c>
      <c r="F38">
        <v>65</v>
      </c>
      <c r="I38" t="s">
        <v>406</v>
      </c>
      <c r="J38" t="s">
        <v>407</v>
      </c>
      <c r="K38" t="s">
        <v>408</v>
      </c>
    </row>
    <row r="39" spans="1:13" x14ac:dyDescent="0.35">
      <c r="A39" s="7" t="s">
        <v>11</v>
      </c>
      <c r="B39" s="11" t="s">
        <v>28</v>
      </c>
      <c r="C39" t="str">
        <f t="shared" ref="C39:C50" si="1">MID(B39,19,2)</f>
        <v xml:space="preserve">0 </v>
      </c>
      <c r="I39">
        <v>25</v>
      </c>
      <c r="J39" s="15">
        <v>287.25</v>
      </c>
      <c r="K39" s="15">
        <v>6731</v>
      </c>
      <c r="L39" s="13">
        <f>($J3-J39)/J3</f>
        <v>9.0981012658227847E-2</v>
      </c>
      <c r="M39" s="13">
        <f>($K3-K39)/K3</f>
        <v>-0.12483288770053476</v>
      </c>
    </row>
    <row r="40" spans="1:13" x14ac:dyDescent="0.35">
      <c r="A40" s="7" t="s">
        <v>12</v>
      </c>
      <c r="B40" s="11" t="s">
        <v>98</v>
      </c>
      <c r="C40" t="str">
        <f t="shared" si="1"/>
        <v xml:space="preserve">0 </v>
      </c>
      <c r="I40">
        <v>30</v>
      </c>
      <c r="J40" s="15">
        <v>344.7</v>
      </c>
      <c r="K40" s="15">
        <v>6788</v>
      </c>
      <c r="L40" s="13">
        <f t="shared" ref="L40:L43" si="2">($J4-J40)/J4</f>
        <v>9.0501319261213756E-2</v>
      </c>
      <c r="M40" s="13">
        <f>($K4-K40)/K4</f>
        <v>-0.12254010253018026</v>
      </c>
    </row>
    <row r="41" spans="1:13" x14ac:dyDescent="0.35">
      <c r="A41" s="7" t="s">
        <v>13</v>
      </c>
      <c r="B41" s="11" t="s">
        <v>35</v>
      </c>
      <c r="C41" t="str">
        <f t="shared" si="1"/>
        <v>12</v>
      </c>
      <c r="I41">
        <v>45</v>
      </c>
      <c r="J41" s="15">
        <v>517.04999999999995</v>
      </c>
      <c r="K41" s="15">
        <v>6961.05</v>
      </c>
      <c r="L41" s="13">
        <f t="shared" si="2"/>
        <v>9.0981012658228042E-2</v>
      </c>
      <c r="M41" s="13">
        <f>($K5-K41)/K5</f>
        <v>-0.11612525654181631</v>
      </c>
    </row>
    <row r="42" spans="1:13" x14ac:dyDescent="0.35">
      <c r="A42" s="7" t="s">
        <v>14</v>
      </c>
      <c r="B42" s="11" t="s">
        <v>143</v>
      </c>
      <c r="C42" t="str">
        <f t="shared" si="1"/>
        <v>20</v>
      </c>
      <c r="I42">
        <v>55</v>
      </c>
      <c r="J42" s="15">
        <v>631.95000000000005</v>
      </c>
      <c r="K42" s="15">
        <v>7075.95</v>
      </c>
      <c r="L42" s="13">
        <f t="shared" si="2"/>
        <v>9.0981012658227847E-2</v>
      </c>
      <c r="M42" s="13">
        <f>($K6-K42)/K6</f>
        <v>-0.11201125220015087</v>
      </c>
    </row>
    <row r="43" spans="1:13" x14ac:dyDescent="0.35">
      <c r="A43" s="7" t="s">
        <v>15</v>
      </c>
      <c r="B43" s="11" t="s">
        <v>30</v>
      </c>
      <c r="C43" t="str">
        <f t="shared" si="1"/>
        <v xml:space="preserve">0 </v>
      </c>
      <c r="I43">
        <v>65</v>
      </c>
      <c r="J43" s="15">
        <v>746.85</v>
      </c>
      <c r="K43" s="15">
        <v>7190.85</v>
      </c>
      <c r="L43" s="13">
        <f t="shared" si="2"/>
        <v>9.0981012658227847E-2</v>
      </c>
      <c r="M43" s="13">
        <f>($K7-K43)/K7</f>
        <v>-0.1080575073964497</v>
      </c>
    </row>
    <row r="44" spans="1:13" x14ac:dyDescent="0.35">
      <c r="A44" s="7" t="s">
        <v>16</v>
      </c>
      <c r="B44" s="11" t="s">
        <v>31</v>
      </c>
      <c r="C44" t="str">
        <f t="shared" si="1"/>
        <v xml:space="preserve">0 </v>
      </c>
    </row>
    <row r="45" spans="1:13" x14ac:dyDescent="0.35">
      <c r="A45" s="7" t="s">
        <v>17</v>
      </c>
      <c r="B45" s="11" t="s">
        <v>144</v>
      </c>
      <c r="C45" t="str">
        <f t="shared" si="1"/>
        <v>13</v>
      </c>
    </row>
    <row r="46" spans="1:13" x14ac:dyDescent="0.35">
      <c r="A46" s="7" t="s">
        <v>18</v>
      </c>
      <c r="B46" s="11" t="s">
        <v>145</v>
      </c>
      <c r="C46" t="str">
        <f t="shared" si="1"/>
        <v>20</v>
      </c>
    </row>
    <row r="47" spans="1:13" x14ac:dyDescent="0.35">
      <c r="A47" s="7" t="s">
        <v>19</v>
      </c>
      <c r="B47" s="11" t="s">
        <v>103</v>
      </c>
      <c r="C47" t="str">
        <f t="shared" si="1"/>
        <v xml:space="preserve">0 </v>
      </c>
    </row>
    <row r="48" spans="1:13" x14ac:dyDescent="0.35">
      <c r="A48" s="7" t="s">
        <v>20</v>
      </c>
      <c r="B48" s="11" t="s">
        <v>111</v>
      </c>
      <c r="C48" t="str">
        <f t="shared" si="1"/>
        <v xml:space="preserve">0 </v>
      </c>
    </row>
    <row r="49" spans="1:20" x14ac:dyDescent="0.35">
      <c r="A49" s="7" t="s">
        <v>21</v>
      </c>
      <c r="B49" s="11" t="s">
        <v>394</v>
      </c>
      <c r="C49" t="str">
        <f t="shared" si="1"/>
        <v>18</v>
      </c>
      <c r="K49">
        <v>6731</v>
      </c>
      <c r="L49">
        <v>6788</v>
      </c>
      <c r="M49">
        <v>6961.05</v>
      </c>
      <c r="N49">
        <v>7075.95</v>
      </c>
      <c r="O49">
        <v>7190.85</v>
      </c>
    </row>
    <row r="50" spans="1:20" x14ac:dyDescent="0.35">
      <c r="A50" s="7" t="s">
        <v>10</v>
      </c>
      <c r="B50" s="11" t="s">
        <v>147</v>
      </c>
      <c r="C50" t="str">
        <f t="shared" si="1"/>
        <v>40</v>
      </c>
    </row>
    <row r="51" spans="1:20" x14ac:dyDescent="0.35">
      <c r="A51" s="7" t="s">
        <v>389</v>
      </c>
      <c r="B51">
        <f>B54*B38</f>
        <v>287.25</v>
      </c>
      <c r="C51">
        <f>C54*C38</f>
        <v>344.7</v>
      </c>
      <c r="D51">
        <f>D54*D38</f>
        <v>517.04999999999995</v>
      </c>
      <c r="E51">
        <f>E54*E38</f>
        <v>631.95000000000005</v>
      </c>
      <c r="F51">
        <f>F54*F38</f>
        <v>746.85</v>
      </c>
      <c r="K51">
        <v>6731</v>
      </c>
    </row>
    <row r="52" spans="1:20" x14ac:dyDescent="0.35">
      <c r="A52" s="7" t="s">
        <v>390</v>
      </c>
      <c r="B52">
        <v>6444</v>
      </c>
      <c r="C52">
        <v>6444</v>
      </c>
      <c r="D52">
        <v>6444</v>
      </c>
      <c r="E52">
        <v>6444</v>
      </c>
      <c r="F52">
        <v>6444</v>
      </c>
      <c r="K52">
        <v>6788</v>
      </c>
    </row>
    <row r="53" spans="1:20" x14ac:dyDescent="0.35">
      <c r="A53" s="7" t="s">
        <v>391</v>
      </c>
      <c r="B53">
        <v>6731</v>
      </c>
      <c r="C53">
        <v>6788</v>
      </c>
      <c r="D53">
        <f>D52+D51</f>
        <v>6961.05</v>
      </c>
      <c r="E53">
        <f>E52+E51</f>
        <v>7075.95</v>
      </c>
      <c r="F53">
        <f>F52+F51</f>
        <v>7190.85</v>
      </c>
      <c r="K53">
        <v>6961.05</v>
      </c>
    </row>
    <row r="54" spans="1:20" x14ac:dyDescent="0.35">
      <c r="A54" s="7" t="s">
        <v>386</v>
      </c>
      <c r="B54">
        <v>11.49</v>
      </c>
      <c r="C54">
        <v>11.49</v>
      </c>
      <c r="D54">
        <v>11.49</v>
      </c>
      <c r="E54">
        <v>11.49</v>
      </c>
      <c r="F54">
        <v>11.49</v>
      </c>
      <c r="K54">
        <v>7075.95</v>
      </c>
    </row>
    <row r="55" spans="1:20" x14ac:dyDescent="0.35">
      <c r="A55" s="7"/>
      <c r="B55" s="15">
        <f>(B$11-B52)*100/B$11</f>
        <v>-13.690896259703599</v>
      </c>
      <c r="C55" s="15">
        <f>(C$12-C53)*100/C$12</f>
        <v>-12.254010253018025</v>
      </c>
      <c r="D55" s="15">
        <f>(D$12-D53)*100/D$12</f>
        <v>-11.612525654181631</v>
      </c>
      <c r="E55" s="15">
        <f>(E$12-E53)*100/E$12</f>
        <v>-11.201125220015086</v>
      </c>
      <c r="F55" s="15">
        <f>(F$12-F53)*100/F$12</f>
        <v>-10.805750739644969</v>
      </c>
      <c r="K55">
        <v>7190.85</v>
      </c>
    </row>
    <row r="56" spans="1:20" x14ac:dyDescent="0.35">
      <c r="B56" s="15">
        <f>($B$13-B54)*100/$B$13</f>
        <v>9.0981012658227858</v>
      </c>
      <c r="C56" s="15"/>
      <c r="D56" s="15"/>
      <c r="E56" s="15"/>
      <c r="F56" s="15"/>
    </row>
    <row r="57" spans="1:20" x14ac:dyDescent="0.35">
      <c r="B57" s="11" t="s">
        <v>136</v>
      </c>
    </row>
    <row r="58" spans="1:20" x14ac:dyDescent="0.35">
      <c r="B58" s="11" t="s">
        <v>405</v>
      </c>
    </row>
    <row r="59" spans="1:20" x14ac:dyDescent="0.35">
      <c r="B59" s="11" t="s">
        <v>138</v>
      </c>
    </row>
    <row r="60" spans="1:20" x14ac:dyDescent="0.35">
      <c r="B60" s="11" t="s">
        <v>139</v>
      </c>
    </row>
    <row r="61" spans="1:20" x14ac:dyDescent="0.35">
      <c r="I61" t="s">
        <v>410</v>
      </c>
      <c r="P61" t="s">
        <v>410</v>
      </c>
    </row>
    <row r="62" spans="1:20" x14ac:dyDescent="0.35">
      <c r="A62" t="s">
        <v>396</v>
      </c>
      <c r="B62">
        <v>25</v>
      </c>
      <c r="C62">
        <v>30</v>
      </c>
      <c r="D62">
        <v>45</v>
      </c>
      <c r="E62">
        <v>55</v>
      </c>
      <c r="F62">
        <v>65</v>
      </c>
      <c r="I62" t="s">
        <v>406</v>
      </c>
      <c r="J62" t="s">
        <v>407</v>
      </c>
      <c r="K62" t="s">
        <v>408</v>
      </c>
      <c r="P62" t="s">
        <v>406</v>
      </c>
      <c r="Q62" t="s">
        <v>407</v>
      </c>
      <c r="R62" t="s">
        <v>408</v>
      </c>
    </row>
    <row r="63" spans="1:20" x14ac:dyDescent="0.35">
      <c r="A63" s="7" t="s">
        <v>11</v>
      </c>
      <c r="B63" s="11" t="s">
        <v>28</v>
      </c>
      <c r="C63" t="str">
        <f t="shared" ref="C63:C74" si="3">MID(B63,19,2)</f>
        <v xml:space="preserve">0 </v>
      </c>
      <c r="I63">
        <v>25</v>
      </c>
      <c r="J63">
        <v>297.5</v>
      </c>
      <c r="K63">
        <v>6182</v>
      </c>
      <c r="L63" s="13">
        <f>($J3-J63)/J3</f>
        <v>5.8544303797468354E-2</v>
      </c>
      <c r="M63" s="13">
        <f>($K3-K63)/K3</f>
        <v>-3.3088235294117647E-2</v>
      </c>
      <c r="P63">
        <v>25</v>
      </c>
      <c r="Q63" s="15">
        <v>297.5</v>
      </c>
      <c r="R63" s="15">
        <v>6182</v>
      </c>
      <c r="S63" s="13">
        <v>5.8544303797468354E-2</v>
      </c>
      <c r="T63" s="13">
        <v>-3.3088235294117647E-2</v>
      </c>
    </row>
    <row r="64" spans="1:20" x14ac:dyDescent="0.35">
      <c r="A64" s="7" t="s">
        <v>12</v>
      </c>
      <c r="B64" s="11" t="s">
        <v>98</v>
      </c>
      <c r="C64" t="str">
        <f t="shared" si="3"/>
        <v xml:space="preserve">0 </v>
      </c>
      <c r="I64">
        <v>30</v>
      </c>
      <c r="J64">
        <v>357</v>
      </c>
      <c r="K64">
        <v>6242</v>
      </c>
      <c r="L64" s="13">
        <f>($J4-J64)/J4</f>
        <v>5.8047493403693931E-2</v>
      </c>
      <c r="M64" s="13">
        <f>($K4-K64)/K4</f>
        <v>-3.2247395402679013E-2</v>
      </c>
      <c r="P64">
        <v>30</v>
      </c>
      <c r="Q64" s="15">
        <v>357</v>
      </c>
      <c r="R64" s="15">
        <v>6242</v>
      </c>
      <c r="S64" s="13">
        <v>5.8047493403693931E-2</v>
      </c>
      <c r="T64" s="13">
        <v>-3.2247395402679013E-2</v>
      </c>
    </row>
    <row r="65" spans="1:20" x14ac:dyDescent="0.35">
      <c r="A65" s="7" t="s">
        <v>13</v>
      </c>
      <c r="B65" s="11" t="s">
        <v>29</v>
      </c>
      <c r="C65" t="str">
        <f t="shared" si="3"/>
        <v>17</v>
      </c>
      <c r="I65">
        <v>45</v>
      </c>
      <c r="J65">
        <v>535.5</v>
      </c>
      <c r="K65">
        <v>6420.5</v>
      </c>
      <c r="L65" s="13">
        <f>($J5-J65)/J5</f>
        <v>5.8544303797468465E-2</v>
      </c>
      <c r="M65" s="13">
        <f>($K5-K65)/K5</f>
        <v>-2.9454207285787553E-2</v>
      </c>
      <c r="P65">
        <v>45</v>
      </c>
      <c r="Q65" s="15">
        <v>535.5</v>
      </c>
      <c r="R65" s="15">
        <v>6420.5</v>
      </c>
      <c r="S65" s="13">
        <v>5.8544303797468465E-2</v>
      </c>
      <c r="T65" s="13">
        <v>-2.9454207285787553E-2</v>
      </c>
    </row>
    <row r="66" spans="1:20" x14ac:dyDescent="0.35">
      <c r="A66" s="7" t="s">
        <v>14</v>
      </c>
      <c r="B66" s="11" t="s">
        <v>120</v>
      </c>
      <c r="C66" t="str">
        <f t="shared" si="3"/>
        <v>28</v>
      </c>
      <c r="I66">
        <v>55</v>
      </c>
      <c r="J66">
        <v>654.5</v>
      </c>
      <c r="K66">
        <v>6539.5</v>
      </c>
      <c r="L66" s="13">
        <f>($J6-J66)/J6</f>
        <v>5.8544303797468417E-2</v>
      </c>
      <c r="M66" s="13">
        <f>($K6-K66)/K6</f>
        <v>-2.7706185567010339E-2</v>
      </c>
      <c r="P66">
        <v>55</v>
      </c>
      <c r="Q66" s="15">
        <v>654.5</v>
      </c>
      <c r="R66" s="15">
        <v>6539.5</v>
      </c>
      <c r="S66" s="13">
        <v>5.8544303797468417E-2</v>
      </c>
      <c r="T66" s="13">
        <v>-2.7706185567010339E-2</v>
      </c>
    </row>
    <row r="67" spans="1:20" x14ac:dyDescent="0.35">
      <c r="A67" s="7" t="s">
        <v>15</v>
      </c>
      <c r="B67" s="11" t="s">
        <v>30</v>
      </c>
      <c r="C67" t="str">
        <f t="shared" si="3"/>
        <v xml:space="preserve">0 </v>
      </c>
      <c r="I67">
        <v>65</v>
      </c>
      <c r="J67">
        <v>773.5</v>
      </c>
      <c r="K67">
        <v>6658.5</v>
      </c>
      <c r="L67" s="13">
        <f>($J7-J67)/J7</f>
        <v>5.8544303797468382E-2</v>
      </c>
      <c r="M67" s="13">
        <f>($K7-K67)/K7</f>
        <v>-2.6026257396449648E-2</v>
      </c>
      <c r="P67">
        <v>65</v>
      </c>
      <c r="Q67" s="15">
        <v>773.5</v>
      </c>
      <c r="R67" s="15">
        <v>6658.5</v>
      </c>
      <c r="S67" s="13">
        <v>5.8544303797468382E-2</v>
      </c>
      <c r="T67" s="13">
        <v>-2.6026257396449648E-2</v>
      </c>
    </row>
    <row r="68" spans="1:20" x14ac:dyDescent="0.35">
      <c r="A68" s="7" t="s">
        <v>16</v>
      </c>
      <c r="B68" s="11" t="s">
        <v>31</v>
      </c>
      <c r="C68" t="str">
        <f t="shared" si="3"/>
        <v xml:space="preserve">0 </v>
      </c>
      <c r="Q68" s="15"/>
      <c r="R68" s="15"/>
      <c r="S68" s="13"/>
      <c r="T68" s="13"/>
    </row>
    <row r="69" spans="1:20" x14ac:dyDescent="0.35">
      <c r="A69" s="7" t="s">
        <v>17</v>
      </c>
      <c r="B69" s="11" t="s">
        <v>121</v>
      </c>
      <c r="C69" t="str">
        <f t="shared" si="3"/>
        <v>18</v>
      </c>
      <c r="P69" t="s">
        <v>412</v>
      </c>
      <c r="Q69" s="15"/>
      <c r="R69" s="15"/>
      <c r="S69" s="13"/>
      <c r="T69" s="13"/>
    </row>
    <row r="70" spans="1:20" x14ac:dyDescent="0.35">
      <c r="A70" s="7" t="s">
        <v>18</v>
      </c>
      <c r="B70" s="11" t="s">
        <v>122</v>
      </c>
      <c r="C70" t="str">
        <f t="shared" si="3"/>
        <v>28</v>
      </c>
      <c r="P70" t="s">
        <v>406</v>
      </c>
      <c r="Q70" s="15" t="s">
        <v>407</v>
      </c>
      <c r="R70" s="15" t="s">
        <v>408</v>
      </c>
      <c r="S70" s="13"/>
      <c r="T70" s="13"/>
    </row>
    <row r="71" spans="1:20" x14ac:dyDescent="0.35">
      <c r="A71" s="7" t="s">
        <v>19</v>
      </c>
      <c r="B71" s="11" t="s">
        <v>103</v>
      </c>
      <c r="C71" t="str">
        <f t="shared" si="3"/>
        <v xml:space="preserve">0 </v>
      </c>
      <c r="P71">
        <v>25</v>
      </c>
      <c r="Q71" s="15">
        <v>293.5</v>
      </c>
      <c r="R71" s="15">
        <v>6408</v>
      </c>
      <c r="S71" s="13">
        <v>7.1202531645569625E-2</v>
      </c>
      <c r="T71" s="13">
        <v>-7.0855614973262038E-2</v>
      </c>
    </row>
    <row r="72" spans="1:20" x14ac:dyDescent="0.35">
      <c r="A72" s="7" t="s">
        <v>20</v>
      </c>
      <c r="B72" s="11" t="s">
        <v>111</v>
      </c>
      <c r="C72" t="str">
        <f t="shared" si="3"/>
        <v xml:space="preserve">0 </v>
      </c>
      <c r="P72">
        <v>30</v>
      </c>
      <c r="Q72" s="15">
        <v>352.2</v>
      </c>
      <c r="R72" s="15">
        <v>6466</v>
      </c>
      <c r="S72" s="13">
        <v>7.0712401055409005E-2</v>
      </c>
      <c r="T72" s="13">
        <v>-6.9290557301141059E-2</v>
      </c>
    </row>
    <row r="73" spans="1:20" x14ac:dyDescent="0.35">
      <c r="A73" s="7" t="s">
        <v>21</v>
      </c>
      <c r="B73" s="11" t="s">
        <v>123</v>
      </c>
      <c r="C73" t="str">
        <f t="shared" si="3"/>
        <v xml:space="preserve">8 </v>
      </c>
      <c r="P73">
        <v>45</v>
      </c>
      <c r="Q73" s="15">
        <v>528.29999999999995</v>
      </c>
      <c r="R73" s="15">
        <v>6642.3</v>
      </c>
      <c r="S73" s="13">
        <v>7.1202531645569805E-2</v>
      </c>
      <c r="T73" s="13">
        <v>-6.5017316572601333E-2</v>
      </c>
    </row>
    <row r="74" spans="1:20" x14ac:dyDescent="0.35">
      <c r="A74" s="7" t="s">
        <v>10</v>
      </c>
      <c r="B74" s="11" t="s">
        <v>124</v>
      </c>
      <c r="C74" t="str">
        <f t="shared" si="3"/>
        <v>24</v>
      </c>
      <c r="P74">
        <v>55</v>
      </c>
      <c r="Q74" s="15">
        <v>645.70000000000005</v>
      </c>
      <c r="R74" s="15">
        <v>6759.7</v>
      </c>
      <c r="S74" s="13">
        <v>7.1202531645569611E-2</v>
      </c>
      <c r="T74" s="13">
        <v>-6.2311415639929597E-2</v>
      </c>
    </row>
    <row r="75" spans="1:20" x14ac:dyDescent="0.35">
      <c r="A75" s="7" t="s">
        <v>389</v>
      </c>
      <c r="B75">
        <f>B78*B62</f>
        <v>297.5</v>
      </c>
      <c r="C75">
        <f>C78*C62</f>
        <v>357</v>
      </c>
      <c r="D75">
        <f>D78*D62</f>
        <v>535.5</v>
      </c>
      <c r="E75">
        <f>E78*E62</f>
        <v>654.5</v>
      </c>
      <c r="F75">
        <f>F78*F62</f>
        <v>773.5</v>
      </c>
      <c r="H75">
        <v>297.5</v>
      </c>
      <c r="I75">
        <v>357</v>
      </c>
      <c r="J75">
        <v>535.5</v>
      </c>
      <c r="K75">
        <v>654.5</v>
      </c>
      <c r="L75">
        <v>773.5</v>
      </c>
      <c r="P75">
        <v>65</v>
      </c>
      <c r="Q75" s="15">
        <v>763.1</v>
      </c>
      <c r="R75" s="15">
        <v>6877.1</v>
      </c>
      <c r="S75" s="13">
        <v>7.1202531645569625E-2</v>
      </c>
      <c r="T75" s="13">
        <v>-5.9710922090729777E-2</v>
      </c>
    </row>
    <row r="76" spans="1:20" x14ac:dyDescent="0.35">
      <c r="A76" s="7" t="s">
        <v>390</v>
      </c>
      <c r="B76">
        <v>5885</v>
      </c>
      <c r="C76">
        <v>5885</v>
      </c>
      <c r="D76">
        <v>5885</v>
      </c>
      <c r="E76">
        <v>5885</v>
      </c>
      <c r="F76">
        <v>5885</v>
      </c>
      <c r="Q76" s="15"/>
      <c r="R76" s="15"/>
      <c r="S76" s="13"/>
      <c r="T76" s="13"/>
    </row>
    <row r="77" spans="1:20" x14ac:dyDescent="0.35">
      <c r="A77" s="7" t="s">
        <v>391</v>
      </c>
      <c r="B77">
        <v>6182</v>
      </c>
      <c r="C77">
        <f>C76+C75</f>
        <v>6242</v>
      </c>
      <c r="D77">
        <f>D76+D75</f>
        <v>6420.5</v>
      </c>
      <c r="E77">
        <f>E76+E75</f>
        <v>6539.5</v>
      </c>
      <c r="F77">
        <f>F76+F75</f>
        <v>6658.5</v>
      </c>
      <c r="H77">
        <v>6182</v>
      </c>
      <c r="I77">
        <v>6242</v>
      </c>
      <c r="J77">
        <v>6420.5</v>
      </c>
      <c r="K77">
        <v>6539.5</v>
      </c>
      <c r="L77">
        <v>6658.5</v>
      </c>
      <c r="P77" t="s">
        <v>411</v>
      </c>
      <c r="Q77" s="15"/>
      <c r="R77" s="15"/>
      <c r="S77" s="13"/>
      <c r="T77" s="13"/>
    </row>
    <row r="78" spans="1:20" x14ac:dyDescent="0.35">
      <c r="A78" s="7" t="s">
        <v>386</v>
      </c>
      <c r="B78">
        <v>11.9</v>
      </c>
      <c r="C78">
        <v>11.9</v>
      </c>
      <c r="D78">
        <v>11.9</v>
      </c>
      <c r="E78">
        <v>11.9</v>
      </c>
      <c r="F78">
        <v>11.9</v>
      </c>
      <c r="P78" t="s">
        <v>406</v>
      </c>
      <c r="Q78" s="15" t="s">
        <v>407</v>
      </c>
      <c r="R78" s="15" t="s">
        <v>408</v>
      </c>
      <c r="S78" s="13"/>
      <c r="T78" s="13"/>
    </row>
    <row r="79" spans="1:20" x14ac:dyDescent="0.35">
      <c r="A79" s="7"/>
      <c r="B79" s="15">
        <f>(B$12-B77)*100/B$12</f>
        <v>-3.3088235294117645</v>
      </c>
      <c r="C79" s="15">
        <f>(C$12-C77)*100/C$12</f>
        <v>-3.2247395402679015</v>
      </c>
      <c r="D79" s="15">
        <f>(D$12-D77)*100/D$12</f>
        <v>-2.9454207285787555</v>
      </c>
      <c r="E79" s="15">
        <f>(E$12-E77)*100/E$12</f>
        <v>-2.770618556701034</v>
      </c>
      <c r="F79" s="15">
        <f>(F$12-F77)*100/F$12</f>
        <v>-2.6026257396449646</v>
      </c>
      <c r="P79">
        <v>25</v>
      </c>
      <c r="Q79" s="15">
        <v>287.25</v>
      </c>
      <c r="R79" s="15">
        <v>6731</v>
      </c>
      <c r="S79" s="13">
        <v>9.0981012658227847E-2</v>
      </c>
      <c r="T79" s="13">
        <v>-0.12483288770053476</v>
      </c>
    </row>
    <row r="80" spans="1:20" x14ac:dyDescent="0.35">
      <c r="B80" s="15">
        <f>($B$13-B78)*100/$B$13</f>
        <v>5.8544303797468373</v>
      </c>
      <c r="C80" s="15"/>
      <c r="D80" s="15"/>
      <c r="E80" s="15"/>
      <c r="F80" s="15"/>
      <c r="P80">
        <v>30</v>
      </c>
      <c r="Q80" s="15">
        <v>344.7</v>
      </c>
      <c r="R80" s="15">
        <v>6788</v>
      </c>
      <c r="S80" s="13">
        <v>9.0501319261213756E-2</v>
      </c>
      <c r="T80" s="13">
        <v>-0.12254010253018026</v>
      </c>
    </row>
    <row r="81" spans="1:20" x14ac:dyDescent="0.35">
      <c r="B81" s="11" t="s">
        <v>136</v>
      </c>
      <c r="P81">
        <v>45</v>
      </c>
      <c r="Q81" s="15">
        <v>517.04999999999995</v>
      </c>
      <c r="R81" s="15">
        <v>6961.05</v>
      </c>
      <c r="S81" s="13">
        <v>9.0981012658228042E-2</v>
      </c>
      <c r="T81" s="13">
        <v>-0.11612525654181631</v>
      </c>
    </row>
    <row r="82" spans="1:20" x14ac:dyDescent="0.35">
      <c r="B82" s="11" t="s">
        <v>137</v>
      </c>
      <c r="P82">
        <v>55</v>
      </c>
      <c r="Q82" s="15">
        <v>631.95000000000005</v>
      </c>
      <c r="R82" s="15">
        <v>7075.95</v>
      </c>
      <c r="S82" s="13">
        <v>9.0981012658227847E-2</v>
      </c>
      <c r="T82" s="13">
        <v>-0.11201125220015087</v>
      </c>
    </row>
    <row r="83" spans="1:20" x14ac:dyDescent="0.35">
      <c r="B83" s="11" t="s">
        <v>139</v>
      </c>
      <c r="P83">
        <v>65</v>
      </c>
      <c r="Q83" s="15">
        <v>746.85</v>
      </c>
      <c r="R83" s="15">
        <v>7190.85</v>
      </c>
      <c r="S83" s="13">
        <v>9.0981012658227847E-2</v>
      </c>
      <c r="T83" s="13">
        <v>-0.1080575073964497</v>
      </c>
    </row>
    <row r="84" spans="1:20" x14ac:dyDescent="0.35">
      <c r="B84" s="11" t="s">
        <v>141</v>
      </c>
      <c r="I84" t="s">
        <v>412</v>
      </c>
      <c r="Q84" s="15"/>
      <c r="R84" s="15"/>
      <c r="S84" s="13"/>
      <c r="T84" s="13"/>
    </row>
    <row r="85" spans="1:20" x14ac:dyDescent="0.35">
      <c r="A85" t="s">
        <v>397</v>
      </c>
      <c r="B85">
        <v>25</v>
      </c>
      <c r="C85">
        <v>30</v>
      </c>
      <c r="D85">
        <v>45</v>
      </c>
      <c r="E85">
        <v>55</v>
      </c>
      <c r="F85">
        <v>65</v>
      </c>
      <c r="I85" t="s">
        <v>406</v>
      </c>
      <c r="J85" t="s">
        <v>407</v>
      </c>
      <c r="K85" t="s">
        <v>408</v>
      </c>
      <c r="P85" t="s">
        <v>413</v>
      </c>
      <c r="Q85" s="15"/>
      <c r="R85" s="15"/>
      <c r="S85" s="13"/>
      <c r="T85" s="13"/>
    </row>
    <row r="86" spans="1:20" x14ac:dyDescent="0.35">
      <c r="A86" s="7" t="s">
        <v>11</v>
      </c>
      <c r="B86" s="11" t="s">
        <v>28</v>
      </c>
      <c r="C86" t="str">
        <f t="shared" ref="C86:C97" si="4">MID(B86,19,2)</f>
        <v xml:space="preserve">0 </v>
      </c>
      <c r="I86">
        <v>25</v>
      </c>
      <c r="J86">
        <v>293.5</v>
      </c>
      <c r="K86">
        <v>6408</v>
      </c>
      <c r="L86" s="13">
        <f>($J3-J86)/J3</f>
        <v>7.1202531645569625E-2</v>
      </c>
      <c r="M86" s="13">
        <f>($K3-K86)/K3</f>
        <v>-7.0855614973262038E-2</v>
      </c>
      <c r="P86" t="s">
        <v>406</v>
      </c>
      <c r="Q86" s="15" t="s">
        <v>407</v>
      </c>
      <c r="R86" s="15" t="s">
        <v>408</v>
      </c>
      <c r="S86" s="13"/>
      <c r="T86" s="13"/>
    </row>
    <row r="87" spans="1:20" x14ac:dyDescent="0.35">
      <c r="A87" s="7" t="s">
        <v>12</v>
      </c>
      <c r="B87" s="11" t="s">
        <v>98</v>
      </c>
      <c r="C87" t="str">
        <f t="shared" si="4"/>
        <v xml:space="preserve">0 </v>
      </c>
      <c r="I87">
        <v>30</v>
      </c>
      <c r="J87">
        <v>352.2</v>
      </c>
      <c r="K87">
        <v>6466</v>
      </c>
      <c r="L87" s="13">
        <f>($J4-J87)/J4</f>
        <v>7.0712401055409005E-2</v>
      </c>
      <c r="M87" s="13">
        <f>($K4-K87)/K4</f>
        <v>-6.9290557301141059E-2</v>
      </c>
      <c r="P87">
        <v>25</v>
      </c>
      <c r="Q87" s="15">
        <v>267.75</v>
      </c>
      <c r="R87" s="15">
        <v>7170.75</v>
      </c>
      <c r="S87" s="13">
        <v>0.15268987341772153</v>
      </c>
      <c r="T87" s="13">
        <v>-0.19832052139037434</v>
      </c>
    </row>
    <row r="88" spans="1:20" x14ac:dyDescent="0.35">
      <c r="A88" s="7" t="s">
        <v>13</v>
      </c>
      <c r="B88" s="11" t="s">
        <v>400</v>
      </c>
      <c r="C88" t="str">
        <f t="shared" si="4"/>
        <v>15</v>
      </c>
      <c r="I88">
        <v>45</v>
      </c>
      <c r="J88">
        <v>528.29999999999995</v>
      </c>
      <c r="K88">
        <v>6642.3</v>
      </c>
      <c r="L88" s="13">
        <f>($J5-J88)/J5</f>
        <v>7.1202531645569805E-2</v>
      </c>
      <c r="M88" s="13">
        <f>($K5-K88)/K5</f>
        <v>-6.5017316572601333E-2</v>
      </c>
      <c r="P88">
        <v>30</v>
      </c>
      <c r="Q88" s="15">
        <v>321.3</v>
      </c>
      <c r="R88" s="15">
        <v>7224.3</v>
      </c>
      <c r="S88" s="13">
        <v>0.1522427440633245</v>
      </c>
      <c r="T88" s="13">
        <v>-0.19469158260294364</v>
      </c>
    </row>
    <row r="89" spans="1:20" x14ac:dyDescent="0.35">
      <c r="A89" s="7" t="s">
        <v>14</v>
      </c>
      <c r="B89" s="11" t="s">
        <v>32</v>
      </c>
      <c r="C89" t="str">
        <f t="shared" si="4"/>
        <v>24</v>
      </c>
      <c r="I89">
        <v>55</v>
      </c>
      <c r="J89">
        <v>645.70000000000005</v>
      </c>
      <c r="K89">
        <v>6759.7</v>
      </c>
      <c r="L89" s="13">
        <f>($J6-J89)/J6</f>
        <v>7.1202531645569611E-2</v>
      </c>
      <c r="M89" s="13">
        <f>($K6-K89)/K6</f>
        <v>-6.2311415639929597E-2</v>
      </c>
      <c r="P89">
        <v>45</v>
      </c>
      <c r="Q89" s="15">
        <v>481.95000000000005</v>
      </c>
      <c r="R89" s="15">
        <v>7384.95</v>
      </c>
      <c r="S89" s="13">
        <v>0.15268987341772153</v>
      </c>
      <c r="T89" s="13">
        <v>-0.18409280400205227</v>
      </c>
    </row>
    <row r="90" spans="1:20" x14ac:dyDescent="0.35">
      <c r="A90" s="7" t="s">
        <v>15</v>
      </c>
      <c r="B90" s="11" t="s">
        <v>30</v>
      </c>
      <c r="C90" t="str">
        <f t="shared" si="4"/>
        <v xml:space="preserve">0 </v>
      </c>
      <c r="I90">
        <v>65</v>
      </c>
      <c r="J90">
        <v>763.1</v>
      </c>
      <c r="K90">
        <v>6877.1</v>
      </c>
      <c r="L90" s="13">
        <f>($J7-J90)/J7</f>
        <v>7.1202531645569625E-2</v>
      </c>
      <c r="M90" s="13">
        <f>($K7-K90)/K7</f>
        <v>-5.9710922090729777E-2</v>
      </c>
      <c r="P90">
        <v>55</v>
      </c>
      <c r="Q90" s="15">
        <v>589.05000000000007</v>
      </c>
      <c r="R90" s="15">
        <v>7492.05</v>
      </c>
      <c r="S90" s="13">
        <v>0.15268987341772147</v>
      </c>
      <c r="T90" s="13">
        <v>-0.17740287905456381</v>
      </c>
    </row>
    <row r="91" spans="1:20" x14ac:dyDescent="0.35">
      <c r="A91" s="7" t="s">
        <v>16</v>
      </c>
      <c r="B91" s="11" t="s">
        <v>31</v>
      </c>
      <c r="C91" t="str">
        <f t="shared" si="4"/>
        <v xml:space="preserve">0 </v>
      </c>
      <c r="P91">
        <v>65</v>
      </c>
      <c r="Q91" s="15">
        <v>696.15000000000009</v>
      </c>
      <c r="R91" s="15">
        <v>7599.15</v>
      </c>
      <c r="S91" s="13">
        <v>0.15268987341772144</v>
      </c>
      <c r="T91" s="13">
        <v>-0.17097355769230757</v>
      </c>
    </row>
    <row r="92" spans="1:20" x14ac:dyDescent="0.35">
      <c r="A92" s="7" t="s">
        <v>17</v>
      </c>
      <c r="B92" s="11" t="s">
        <v>33</v>
      </c>
      <c r="C92" t="str">
        <f t="shared" si="4"/>
        <v>15</v>
      </c>
      <c r="Q92" s="15"/>
      <c r="R92" s="15"/>
      <c r="S92" s="13"/>
      <c r="T92" s="13"/>
    </row>
    <row r="93" spans="1:20" x14ac:dyDescent="0.35">
      <c r="A93" s="7" t="s">
        <v>18</v>
      </c>
      <c r="B93" s="11" t="s">
        <v>34</v>
      </c>
      <c r="C93" t="str">
        <f t="shared" si="4"/>
        <v>24</v>
      </c>
      <c r="P93" t="s">
        <v>414</v>
      </c>
      <c r="Q93" s="15"/>
      <c r="R93" s="15"/>
      <c r="S93" s="13"/>
      <c r="T93" s="13"/>
    </row>
    <row r="94" spans="1:20" x14ac:dyDescent="0.35">
      <c r="A94" s="7" t="s">
        <v>19</v>
      </c>
      <c r="B94" s="11" t="s">
        <v>103</v>
      </c>
      <c r="C94" t="str">
        <f t="shared" si="4"/>
        <v xml:space="preserve">0 </v>
      </c>
      <c r="P94" t="s">
        <v>406</v>
      </c>
      <c r="Q94" s="15" t="s">
        <v>407</v>
      </c>
      <c r="R94" s="15" t="s">
        <v>408</v>
      </c>
      <c r="S94" s="13"/>
      <c r="T94" s="13"/>
    </row>
    <row r="95" spans="1:20" x14ac:dyDescent="0.35">
      <c r="A95" s="7" t="s">
        <v>20</v>
      </c>
      <c r="B95" s="11" t="s">
        <v>111</v>
      </c>
      <c r="C95" t="str">
        <f t="shared" si="4"/>
        <v xml:space="preserve">0 </v>
      </c>
      <c r="P95">
        <v>25</v>
      </c>
      <c r="Q95" s="15">
        <v>250.5</v>
      </c>
      <c r="R95" s="15">
        <v>7673.5</v>
      </c>
      <c r="S95" s="13">
        <v>0.20727848101265822</v>
      </c>
      <c r="T95" s="13">
        <v>-0.28233622994652408</v>
      </c>
    </row>
    <row r="96" spans="1:20" x14ac:dyDescent="0.35">
      <c r="A96" s="7" t="s">
        <v>21</v>
      </c>
      <c r="B96" s="11" t="s">
        <v>401</v>
      </c>
      <c r="C96" t="str">
        <f t="shared" si="4"/>
        <v>13</v>
      </c>
      <c r="P96">
        <v>30</v>
      </c>
      <c r="Q96" s="15">
        <v>300.59999999999997</v>
      </c>
      <c r="R96" s="15">
        <v>7723.6</v>
      </c>
      <c r="S96" s="13">
        <v>0.20686015831134574</v>
      </c>
      <c r="T96" s="13">
        <v>-0.27726145195964946</v>
      </c>
    </row>
    <row r="97" spans="1:20" x14ac:dyDescent="0.35">
      <c r="A97" s="7" t="s">
        <v>10</v>
      </c>
      <c r="B97" s="11" t="s">
        <v>402</v>
      </c>
      <c r="C97" t="str">
        <f t="shared" si="4"/>
        <v>32</v>
      </c>
      <c r="P97">
        <v>45</v>
      </c>
      <c r="Q97" s="15">
        <v>450.9</v>
      </c>
      <c r="R97" s="15">
        <v>7873.9</v>
      </c>
      <c r="S97" s="13">
        <v>0.20727848101265836</v>
      </c>
      <c r="T97" s="13">
        <v>-0.26249037968188804</v>
      </c>
    </row>
    <row r="98" spans="1:20" x14ac:dyDescent="0.35">
      <c r="A98" s="7" t="s">
        <v>389</v>
      </c>
      <c r="B98">
        <f>B101*B85</f>
        <v>293.5</v>
      </c>
      <c r="C98">
        <f>C101*C85</f>
        <v>352.2</v>
      </c>
      <c r="D98">
        <f>D101*D85</f>
        <v>528.29999999999995</v>
      </c>
      <c r="E98">
        <f>E101*E85</f>
        <v>645.70000000000005</v>
      </c>
      <c r="F98">
        <f>F101*F85</f>
        <v>763.1</v>
      </c>
      <c r="H98">
        <v>293.5</v>
      </c>
      <c r="I98">
        <v>352.2</v>
      </c>
      <c r="J98">
        <v>528.29999999999995</v>
      </c>
      <c r="K98">
        <v>645.70000000000005</v>
      </c>
      <c r="L98">
        <v>763.1</v>
      </c>
      <c r="P98">
        <v>55</v>
      </c>
      <c r="Q98" s="15">
        <v>551.1</v>
      </c>
      <c r="R98" s="15">
        <v>7974.1</v>
      </c>
      <c r="S98" s="13">
        <v>0.20727848101265825</v>
      </c>
      <c r="T98" s="13">
        <v>-0.25315878803117936</v>
      </c>
    </row>
    <row r="99" spans="1:20" x14ac:dyDescent="0.35">
      <c r="A99" s="7" t="s">
        <v>390</v>
      </c>
      <c r="B99">
        <v>6114</v>
      </c>
      <c r="C99">
        <v>6114</v>
      </c>
      <c r="D99">
        <v>6114</v>
      </c>
      <c r="E99">
        <v>6114</v>
      </c>
      <c r="F99">
        <v>6114</v>
      </c>
      <c r="P99">
        <v>65</v>
      </c>
      <c r="Q99" s="15">
        <v>651.29999999999995</v>
      </c>
      <c r="R99" s="15">
        <v>8074.3</v>
      </c>
      <c r="S99" s="13">
        <v>0.20727848101265831</v>
      </c>
      <c r="T99" s="13">
        <v>-0.24419070512820509</v>
      </c>
    </row>
    <row r="100" spans="1:20" x14ac:dyDescent="0.35">
      <c r="A100" s="7" t="s">
        <v>391</v>
      </c>
      <c r="B100">
        <v>6408</v>
      </c>
      <c r="C100">
        <v>6788</v>
      </c>
      <c r="D100">
        <f>D99+D98</f>
        <v>6642.3</v>
      </c>
      <c r="E100">
        <f>E99+E98</f>
        <v>6759.7</v>
      </c>
      <c r="F100">
        <f>F99+F98</f>
        <v>6877.1</v>
      </c>
      <c r="H100">
        <v>6408</v>
      </c>
      <c r="I100">
        <v>6788</v>
      </c>
      <c r="J100">
        <v>6642.3</v>
      </c>
      <c r="K100">
        <v>6759.7</v>
      </c>
      <c r="L100">
        <v>6877.1</v>
      </c>
    </row>
    <row r="101" spans="1:20" x14ac:dyDescent="0.35">
      <c r="A101" s="7" t="s">
        <v>386</v>
      </c>
      <c r="B101">
        <v>11.74</v>
      </c>
      <c r="C101">
        <v>11.74</v>
      </c>
      <c r="D101">
        <v>11.74</v>
      </c>
      <c r="E101">
        <v>11.74</v>
      </c>
      <c r="F101">
        <v>11.74</v>
      </c>
    </row>
    <row r="102" spans="1:20" x14ac:dyDescent="0.35">
      <c r="A102" s="7"/>
      <c r="B102" s="15">
        <f>(B$12-B100)*100/B$12</f>
        <v>-7.0855614973262036</v>
      </c>
      <c r="C102" s="15">
        <f>(C$12-C100)*100/C$12</f>
        <v>-12.254010253018025</v>
      </c>
      <c r="D102" s="15">
        <f>(D$12-D100)*100/D$12</f>
        <v>-6.5017316572601329</v>
      </c>
      <c r="E102" s="15">
        <f>(E$12-E100)*100/E$12</f>
        <v>-6.2311415639929599</v>
      </c>
      <c r="F102" s="15">
        <f>(F$12-F100)*100/F$12</f>
        <v>-5.9710922090729781</v>
      </c>
    </row>
    <row r="103" spans="1:20" x14ac:dyDescent="0.35">
      <c r="B103" s="15">
        <f>($B$13-B101)*100/$B$13</f>
        <v>7.1202531645569636</v>
      </c>
      <c r="C103" s="15"/>
      <c r="D103" s="15"/>
      <c r="E103" s="15"/>
      <c r="F103" s="15"/>
    </row>
    <row r="104" spans="1:20" x14ac:dyDescent="0.35">
      <c r="B104" s="11" t="s">
        <v>136</v>
      </c>
    </row>
    <row r="105" spans="1:20" x14ac:dyDescent="0.35">
      <c r="B105" s="11" t="s">
        <v>137</v>
      </c>
    </row>
    <row r="106" spans="1:20" x14ac:dyDescent="0.35">
      <c r="B106" s="11" t="s">
        <v>405</v>
      </c>
    </row>
    <row r="107" spans="1:20" x14ac:dyDescent="0.35">
      <c r="B107" s="11" t="s">
        <v>139</v>
      </c>
      <c r="I107" t="s">
        <v>413</v>
      </c>
    </row>
    <row r="108" spans="1:20" x14ac:dyDescent="0.35">
      <c r="A108" t="s">
        <v>398</v>
      </c>
      <c r="B108">
        <v>25</v>
      </c>
      <c r="C108">
        <v>30</v>
      </c>
      <c r="D108">
        <v>45</v>
      </c>
      <c r="E108">
        <v>55</v>
      </c>
      <c r="F108">
        <v>65</v>
      </c>
      <c r="I108" t="s">
        <v>406</v>
      </c>
      <c r="J108" t="s">
        <v>407</v>
      </c>
      <c r="K108" t="s">
        <v>408</v>
      </c>
    </row>
    <row r="109" spans="1:20" x14ac:dyDescent="0.35">
      <c r="A109" s="7" t="s">
        <v>11</v>
      </c>
      <c r="B109" s="11" t="s">
        <v>28</v>
      </c>
      <c r="C109" t="str">
        <f t="shared" ref="C109:C120" si="5">MID(B109,19,2)</f>
        <v xml:space="preserve">0 </v>
      </c>
      <c r="I109">
        <v>25</v>
      </c>
      <c r="J109">
        <v>267.75</v>
      </c>
      <c r="K109">
        <v>7170.75</v>
      </c>
      <c r="L109" s="13">
        <f>($J3-J109)/J3</f>
        <v>0.15268987341772153</v>
      </c>
      <c r="M109" s="13">
        <f>($K3-K109)/K3</f>
        <v>-0.19832052139037434</v>
      </c>
    </row>
    <row r="110" spans="1:20" x14ac:dyDescent="0.35">
      <c r="A110" s="7" t="s">
        <v>12</v>
      </c>
      <c r="B110" s="11" t="s">
        <v>98</v>
      </c>
      <c r="C110" t="str">
        <f t="shared" si="5"/>
        <v xml:space="preserve">0 </v>
      </c>
      <c r="I110">
        <v>30</v>
      </c>
      <c r="J110">
        <v>321.3</v>
      </c>
      <c r="K110">
        <v>7224.3</v>
      </c>
      <c r="L110" s="13">
        <f>($J4-J110)/J4</f>
        <v>0.1522427440633245</v>
      </c>
      <c r="M110" s="13">
        <f>($K4-K110)/K4</f>
        <v>-0.19469158260294364</v>
      </c>
    </row>
    <row r="111" spans="1:20" x14ac:dyDescent="0.35">
      <c r="A111" s="7" t="s">
        <v>13</v>
      </c>
      <c r="B111" s="11" t="s">
        <v>125</v>
      </c>
      <c r="C111" t="str">
        <f t="shared" si="5"/>
        <v>10</v>
      </c>
      <c r="I111">
        <v>45</v>
      </c>
      <c r="J111">
        <v>481.95000000000005</v>
      </c>
      <c r="K111">
        <v>7384.95</v>
      </c>
      <c r="L111" s="13">
        <f>($J5-J111)/J5</f>
        <v>0.15268987341772153</v>
      </c>
      <c r="M111" s="13">
        <f>($K5-K111)/K5</f>
        <v>-0.18409280400205227</v>
      </c>
    </row>
    <row r="112" spans="1:20" x14ac:dyDescent="0.35">
      <c r="A112" s="7" t="s">
        <v>14</v>
      </c>
      <c r="B112" s="11" t="s">
        <v>126</v>
      </c>
      <c r="C112" t="str">
        <f t="shared" si="5"/>
        <v>16</v>
      </c>
      <c r="I112">
        <v>55</v>
      </c>
      <c r="J112">
        <v>589.05000000000007</v>
      </c>
      <c r="K112">
        <v>7492.05</v>
      </c>
      <c r="L112" s="13">
        <f>($J6-J112)/J6</f>
        <v>0.15268987341772147</v>
      </c>
      <c r="M112" s="13">
        <f>($K6-K112)/K6</f>
        <v>-0.17740287905456381</v>
      </c>
    </row>
    <row r="113" spans="1:13" x14ac:dyDescent="0.35">
      <c r="A113" s="7" t="s">
        <v>15</v>
      </c>
      <c r="B113" s="11" t="s">
        <v>30</v>
      </c>
      <c r="C113" t="str">
        <f t="shared" si="5"/>
        <v xml:space="preserve">0 </v>
      </c>
      <c r="I113">
        <v>65</v>
      </c>
      <c r="J113">
        <v>696.15000000000009</v>
      </c>
      <c r="K113">
        <v>7599.15</v>
      </c>
      <c r="L113" s="13">
        <f>($J7-J113)/J7</f>
        <v>0.15268987341772144</v>
      </c>
      <c r="M113" s="13">
        <f>($K7-K113)/K7</f>
        <v>-0.17097355769230757</v>
      </c>
    </row>
    <row r="114" spans="1:13" x14ac:dyDescent="0.35">
      <c r="A114" s="7" t="s">
        <v>16</v>
      </c>
      <c r="B114" s="11" t="s">
        <v>31</v>
      </c>
      <c r="C114" t="str">
        <f t="shared" si="5"/>
        <v xml:space="preserve">0 </v>
      </c>
    </row>
    <row r="115" spans="1:13" x14ac:dyDescent="0.35">
      <c r="A115" s="7" t="s">
        <v>17</v>
      </c>
      <c r="B115" s="11" t="s">
        <v>127</v>
      </c>
      <c r="C115" t="str">
        <f t="shared" si="5"/>
        <v>10</v>
      </c>
    </row>
    <row r="116" spans="1:13" x14ac:dyDescent="0.35">
      <c r="A116" s="7" t="s">
        <v>18</v>
      </c>
      <c r="B116" s="11" t="s">
        <v>128</v>
      </c>
      <c r="C116" t="str">
        <f t="shared" si="5"/>
        <v>16</v>
      </c>
    </row>
    <row r="117" spans="1:13" x14ac:dyDescent="0.35">
      <c r="A117" s="7" t="s">
        <v>19</v>
      </c>
      <c r="B117" s="11" t="s">
        <v>103</v>
      </c>
      <c r="C117" t="str">
        <f t="shared" si="5"/>
        <v xml:space="preserve">0 </v>
      </c>
    </row>
    <row r="118" spans="1:13" x14ac:dyDescent="0.35">
      <c r="A118" s="7" t="s">
        <v>20</v>
      </c>
      <c r="B118" s="11" t="s">
        <v>111</v>
      </c>
      <c r="C118" t="str">
        <f t="shared" si="5"/>
        <v xml:space="preserve">0 </v>
      </c>
    </row>
    <row r="119" spans="1:13" x14ac:dyDescent="0.35">
      <c r="A119" s="7" t="s">
        <v>21</v>
      </c>
      <c r="B119" s="11" t="s">
        <v>146</v>
      </c>
      <c r="C119" t="str">
        <f t="shared" si="5"/>
        <v>23</v>
      </c>
    </row>
    <row r="120" spans="1:13" x14ac:dyDescent="0.35">
      <c r="A120" s="7" t="s">
        <v>10</v>
      </c>
      <c r="B120" s="11" t="s">
        <v>129</v>
      </c>
      <c r="C120" t="str">
        <f t="shared" si="5"/>
        <v>48</v>
      </c>
    </row>
    <row r="121" spans="1:13" x14ac:dyDescent="0.35">
      <c r="A121" s="7" t="s">
        <v>389</v>
      </c>
      <c r="B121">
        <f>B124*B108</f>
        <v>267.75</v>
      </c>
      <c r="C121">
        <f>C124*C108</f>
        <v>321.3</v>
      </c>
      <c r="D121">
        <f>D124*D108</f>
        <v>481.95000000000005</v>
      </c>
      <c r="E121">
        <f>E124*E108</f>
        <v>589.05000000000007</v>
      </c>
      <c r="F121">
        <f>F124*F108</f>
        <v>696.15000000000009</v>
      </c>
      <c r="I121">
        <v>267.75</v>
      </c>
      <c r="J121">
        <v>321.3</v>
      </c>
      <c r="K121">
        <v>481.95000000000005</v>
      </c>
      <c r="L121">
        <v>589.05000000000007</v>
      </c>
      <c r="M121">
        <v>696.15000000000009</v>
      </c>
    </row>
    <row r="122" spans="1:13" x14ac:dyDescent="0.35">
      <c r="A122" s="7" t="s">
        <v>390</v>
      </c>
      <c r="B122">
        <v>6903</v>
      </c>
      <c r="C122">
        <v>6903</v>
      </c>
      <c r="D122">
        <v>6903</v>
      </c>
      <c r="E122">
        <v>6903</v>
      </c>
      <c r="F122">
        <v>6903</v>
      </c>
      <c r="I122">
        <v>7170.75</v>
      </c>
      <c r="J122">
        <v>7224.3</v>
      </c>
      <c r="K122">
        <v>7384.95</v>
      </c>
      <c r="L122">
        <v>7492.05</v>
      </c>
      <c r="M122">
        <v>7599.15</v>
      </c>
    </row>
    <row r="123" spans="1:13" x14ac:dyDescent="0.35">
      <c r="A123" s="7" t="s">
        <v>391</v>
      </c>
      <c r="B123">
        <f>B122+B121</f>
        <v>7170.75</v>
      </c>
      <c r="C123">
        <f>C122+C121</f>
        <v>7224.3</v>
      </c>
      <c r="D123">
        <f>D122+D121</f>
        <v>7384.95</v>
      </c>
      <c r="E123">
        <f>E122+E121</f>
        <v>7492.05</v>
      </c>
      <c r="F123">
        <f>F122+F121</f>
        <v>7599.15</v>
      </c>
    </row>
    <row r="124" spans="1:13" x14ac:dyDescent="0.35">
      <c r="A124" s="7" t="s">
        <v>386</v>
      </c>
      <c r="B124">
        <v>10.71</v>
      </c>
      <c r="C124">
        <v>10.71</v>
      </c>
      <c r="D124">
        <v>10.71</v>
      </c>
      <c r="E124">
        <v>10.71</v>
      </c>
      <c r="F124">
        <v>10.71</v>
      </c>
    </row>
    <row r="125" spans="1:13" x14ac:dyDescent="0.35">
      <c r="A125" s="7"/>
      <c r="B125" s="15">
        <f>(B$12-B123)*100/B$12</f>
        <v>-19.832052139037433</v>
      </c>
      <c r="C125" s="15">
        <f>(C$12-C123)*100/C$12</f>
        <v>-19.469158260294364</v>
      </c>
      <c r="D125" s="15">
        <f>(D$12-D123)*100/D$12</f>
        <v>-18.40928040020523</v>
      </c>
      <c r="E125" s="15">
        <f>(E$12-E123)*100/E$12</f>
        <v>-17.74028790545638</v>
      </c>
      <c r="F125" s="15">
        <f>(F$12-F123)*100/F$12</f>
        <v>-17.097355769230756</v>
      </c>
    </row>
    <row r="126" spans="1:13" x14ac:dyDescent="0.35">
      <c r="B126" s="15">
        <f>($B$13-B124)*100/$B$13</f>
        <v>15.268987341772149</v>
      </c>
      <c r="C126" s="15"/>
      <c r="D126" s="15"/>
      <c r="E126" s="15"/>
      <c r="F126" s="15"/>
    </row>
    <row r="127" spans="1:13" x14ac:dyDescent="0.35">
      <c r="B127" s="11" t="s">
        <v>136</v>
      </c>
    </row>
    <row r="128" spans="1:13" x14ac:dyDescent="0.35">
      <c r="B128" s="11" t="s">
        <v>138</v>
      </c>
    </row>
    <row r="129" spans="1:15" x14ac:dyDescent="0.35">
      <c r="B129" s="11" t="s">
        <v>139</v>
      </c>
    </row>
    <row r="130" spans="1:15" x14ac:dyDescent="0.35">
      <c r="B130" s="11" t="s">
        <v>141</v>
      </c>
      <c r="I130" t="s">
        <v>414</v>
      </c>
    </row>
    <row r="131" spans="1:15" x14ac:dyDescent="0.35">
      <c r="A131" t="s">
        <v>399</v>
      </c>
      <c r="B131">
        <v>25</v>
      </c>
      <c r="C131">
        <v>30</v>
      </c>
      <c r="D131">
        <v>45</v>
      </c>
      <c r="E131">
        <v>55</v>
      </c>
      <c r="F131">
        <v>65</v>
      </c>
      <c r="I131" t="s">
        <v>406</v>
      </c>
      <c r="J131" t="s">
        <v>407</v>
      </c>
      <c r="K131" t="s">
        <v>408</v>
      </c>
    </row>
    <row r="132" spans="1:15" x14ac:dyDescent="0.35">
      <c r="A132" s="7" t="s">
        <v>11</v>
      </c>
      <c r="B132" s="11" t="s">
        <v>28</v>
      </c>
      <c r="C132" t="str">
        <f t="shared" ref="C132:C143" si="6">MID(B132,19,2)</f>
        <v xml:space="preserve">0 </v>
      </c>
      <c r="I132">
        <v>25</v>
      </c>
      <c r="J132">
        <v>250.5</v>
      </c>
      <c r="K132">
        <v>7673.5</v>
      </c>
      <c r="L132" s="13">
        <f>($J3-J132)/J3</f>
        <v>0.20727848101265822</v>
      </c>
      <c r="M132" s="13">
        <f>($K3-K132)/K3</f>
        <v>-0.28233622994652408</v>
      </c>
    </row>
    <row r="133" spans="1:15" x14ac:dyDescent="0.35">
      <c r="A133" s="7" t="s">
        <v>12</v>
      </c>
      <c r="B133" s="11" t="s">
        <v>98</v>
      </c>
      <c r="C133" t="str">
        <f t="shared" si="6"/>
        <v xml:space="preserve">0 </v>
      </c>
      <c r="I133">
        <v>30</v>
      </c>
      <c r="J133">
        <v>300.59999999999997</v>
      </c>
      <c r="K133">
        <v>7723.6</v>
      </c>
      <c r="L133" s="13">
        <f>($J4-J133)/J4</f>
        <v>0.20686015831134574</v>
      </c>
      <c r="M133" s="13">
        <f>($K4-K133)/K4</f>
        <v>-0.27726145195964946</v>
      </c>
    </row>
    <row r="134" spans="1:15" x14ac:dyDescent="0.35">
      <c r="A134" s="7" t="s">
        <v>13</v>
      </c>
      <c r="B134" s="11" t="s">
        <v>130</v>
      </c>
      <c r="C134" t="str">
        <f t="shared" si="6"/>
        <v xml:space="preserve">9 </v>
      </c>
      <c r="I134">
        <v>45</v>
      </c>
      <c r="J134">
        <v>450.9</v>
      </c>
      <c r="K134">
        <v>7873.9</v>
      </c>
      <c r="L134" s="13">
        <f>($J5-J134)/J5</f>
        <v>0.20727848101265836</v>
      </c>
      <c r="M134" s="13">
        <f>($K5-K134)/K5</f>
        <v>-0.26249037968188804</v>
      </c>
    </row>
    <row r="135" spans="1:15" x14ac:dyDescent="0.35">
      <c r="A135" s="7" t="s">
        <v>14</v>
      </c>
      <c r="B135" s="11" t="s">
        <v>131</v>
      </c>
      <c r="C135" t="str">
        <f t="shared" si="6"/>
        <v>12</v>
      </c>
      <c r="I135">
        <v>55</v>
      </c>
      <c r="J135">
        <v>551.1</v>
      </c>
      <c r="K135">
        <v>7974.1</v>
      </c>
      <c r="L135" s="13">
        <f>($J6-J135)/J6</f>
        <v>0.20727848101265825</v>
      </c>
      <c r="M135" s="13">
        <f>($K6-K135)/K6</f>
        <v>-0.25315878803117936</v>
      </c>
    </row>
    <row r="136" spans="1:15" x14ac:dyDescent="0.35">
      <c r="A136" s="7" t="s">
        <v>15</v>
      </c>
      <c r="B136" s="11" t="s">
        <v>30</v>
      </c>
      <c r="C136" t="str">
        <f t="shared" si="6"/>
        <v xml:space="preserve">0 </v>
      </c>
      <c r="I136">
        <v>65</v>
      </c>
      <c r="J136">
        <v>651.29999999999995</v>
      </c>
      <c r="K136">
        <v>8074.3</v>
      </c>
      <c r="L136" s="13">
        <f>($J7-J136)/J7</f>
        <v>0.20727848101265831</v>
      </c>
      <c r="M136" s="13">
        <f>($K7-K136)/K7</f>
        <v>-0.24419070512820509</v>
      </c>
    </row>
    <row r="137" spans="1:15" x14ac:dyDescent="0.35">
      <c r="A137" s="7" t="s">
        <v>16</v>
      </c>
      <c r="B137" s="11" t="s">
        <v>31</v>
      </c>
      <c r="C137" t="str">
        <f t="shared" si="6"/>
        <v xml:space="preserve">0 </v>
      </c>
    </row>
    <row r="138" spans="1:15" x14ac:dyDescent="0.35">
      <c r="A138" s="7" t="s">
        <v>17</v>
      </c>
      <c r="B138" s="11" t="s">
        <v>132</v>
      </c>
      <c r="C138" t="str">
        <f t="shared" si="6"/>
        <v xml:space="preserve">9 </v>
      </c>
      <c r="O138">
        <f>(7423-5885)/5885</f>
        <v>0.26134239592183517</v>
      </c>
    </row>
    <row r="139" spans="1:15" x14ac:dyDescent="0.35">
      <c r="A139" s="7" t="s">
        <v>18</v>
      </c>
      <c r="B139" s="11" t="s">
        <v>133</v>
      </c>
      <c r="C139" t="str">
        <f t="shared" si="6"/>
        <v>12</v>
      </c>
    </row>
    <row r="140" spans="1:15" x14ac:dyDescent="0.35">
      <c r="A140" s="7" t="s">
        <v>19</v>
      </c>
      <c r="B140" s="11" t="s">
        <v>103</v>
      </c>
      <c r="C140" t="str">
        <f t="shared" si="6"/>
        <v xml:space="preserve">0 </v>
      </c>
    </row>
    <row r="141" spans="1:15" x14ac:dyDescent="0.35">
      <c r="A141" s="7" t="s">
        <v>20</v>
      </c>
      <c r="B141" s="11" t="s">
        <v>111</v>
      </c>
      <c r="C141" t="str">
        <f t="shared" si="6"/>
        <v xml:space="preserve">0 </v>
      </c>
    </row>
    <row r="142" spans="1:15" x14ac:dyDescent="0.35">
      <c r="A142" s="7" t="s">
        <v>21</v>
      </c>
      <c r="B142" s="11" t="s">
        <v>134</v>
      </c>
      <c r="C142" t="str">
        <f t="shared" si="6"/>
        <v>25</v>
      </c>
    </row>
    <row r="143" spans="1:15" x14ac:dyDescent="0.35">
      <c r="A143" s="7" t="s">
        <v>10</v>
      </c>
      <c r="B143" s="11" t="s">
        <v>135</v>
      </c>
      <c r="C143" t="str">
        <f t="shared" si="6"/>
        <v>56</v>
      </c>
    </row>
    <row r="144" spans="1:15" x14ac:dyDescent="0.35">
      <c r="A144" s="7" t="s">
        <v>389</v>
      </c>
      <c r="B144">
        <f>B147*B131</f>
        <v>250.5</v>
      </c>
      <c r="C144">
        <f>C147*C131</f>
        <v>300.59999999999997</v>
      </c>
      <c r="D144">
        <f>D147*D131</f>
        <v>450.9</v>
      </c>
      <c r="E144">
        <f>E147*E131</f>
        <v>551.1</v>
      </c>
      <c r="F144">
        <f>F147*F131</f>
        <v>651.29999999999995</v>
      </c>
      <c r="I144">
        <v>250.5</v>
      </c>
      <c r="J144">
        <v>300.59999999999997</v>
      </c>
      <c r="K144">
        <v>450.9</v>
      </c>
      <c r="L144">
        <v>551.1</v>
      </c>
      <c r="M144">
        <v>651.29999999999995</v>
      </c>
    </row>
    <row r="145" spans="1:13" x14ac:dyDescent="0.35">
      <c r="A145" s="7" t="s">
        <v>390</v>
      </c>
      <c r="B145">
        <v>7423</v>
      </c>
      <c r="C145">
        <v>7423</v>
      </c>
      <c r="D145">
        <v>7423</v>
      </c>
      <c r="E145">
        <v>7423</v>
      </c>
      <c r="F145">
        <v>7423</v>
      </c>
      <c r="I145">
        <v>7673.5</v>
      </c>
      <c r="J145">
        <v>7723.6</v>
      </c>
      <c r="K145">
        <v>7873.9</v>
      </c>
      <c r="L145">
        <v>7974.1</v>
      </c>
      <c r="M145">
        <v>8074.3</v>
      </c>
    </row>
    <row r="146" spans="1:13" x14ac:dyDescent="0.35">
      <c r="A146" s="7" t="s">
        <v>391</v>
      </c>
      <c r="B146">
        <f>B145+B144</f>
        <v>7673.5</v>
      </c>
      <c r="C146">
        <f>C145+C144</f>
        <v>7723.6</v>
      </c>
      <c r="D146">
        <f>D145+D144</f>
        <v>7873.9</v>
      </c>
      <c r="E146">
        <f>E145+E144</f>
        <v>7974.1</v>
      </c>
      <c r="F146">
        <f>F145+F144</f>
        <v>8074.3</v>
      </c>
    </row>
    <row r="147" spans="1:13" x14ac:dyDescent="0.35">
      <c r="A147" s="7" t="s">
        <v>386</v>
      </c>
      <c r="B147">
        <v>10.02</v>
      </c>
      <c r="C147">
        <v>10.02</v>
      </c>
      <c r="D147">
        <v>10.02</v>
      </c>
      <c r="E147">
        <v>10.02</v>
      </c>
      <c r="F147">
        <v>10.02</v>
      </c>
    </row>
    <row r="148" spans="1:13" x14ac:dyDescent="0.35">
      <c r="B148" s="15">
        <f>(B$12-B146)*100/B$12</f>
        <v>-28.233622994652407</v>
      </c>
      <c r="C148" s="15">
        <f>(C$12-C146)*100/C$12</f>
        <v>-27.726145195964946</v>
      </c>
      <c r="D148" s="15">
        <f>(D$12-D146)*100/D$12</f>
        <v>-26.249037968188805</v>
      </c>
      <c r="E148" s="15">
        <f>(E$12-E146)*100/E$12</f>
        <v>-25.315878803117936</v>
      </c>
      <c r="F148" s="15">
        <f>(F$12-F146)*100/F$12</f>
        <v>-24.419070512820507</v>
      </c>
    </row>
    <row r="149" spans="1:13" x14ac:dyDescent="0.35">
      <c r="B149" s="15">
        <f>($B$13-B147)*100/$B$13</f>
        <v>20.727848101265831</v>
      </c>
      <c r="C149" s="15"/>
      <c r="D149" s="15"/>
      <c r="E149" s="15"/>
      <c r="F149" s="15"/>
    </row>
    <row r="150" spans="1:13" x14ac:dyDescent="0.35">
      <c r="B150" s="11" t="s">
        <v>136</v>
      </c>
    </row>
    <row r="151" spans="1:13" x14ac:dyDescent="0.35">
      <c r="B151" s="11" t="s">
        <v>138</v>
      </c>
    </row>
    <row r="152" spans="1:13" x14ac:dyDescent="0.35">
      <c r="B152" s="11" t="s">
        <v>139</v>
      </c>
    </row>
    <row r="153" spans="1:13" x14ac:dyDescent="0.35">
      <c r="B153" s="11" t="s">
        <v>141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Sheet5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Soma Deb Das</dc:creator>
  <cp:lastModifiedBy>Soma Deb Das</cp:lastModifiedBy>
  <dcterms:created xsi:type="dcterms:W3CDTF">2024-04-02T18:03:46Z</dcterms:created>
  <dcterms:modified xsi:type="dcterms:W3CDTF">2024-05-20T22:38:09Z</dcterms:modified>
</cp:coreProperties>
</file>