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iei_Dati_Utente\FlightGear\Custom Aircraft\ProMecc-Freccia\Docs\"/>
    </mc:Choice>
  </mc:AlternateContent>
  <bookViews>
    <workbookView xWindow="0" yWindow="0" windowWidth="23790" windowHeight="6510" activeTab="1"/>
  </bookViews>
  <sheets>
    <sheet name="Dimensions" sheetId="1" r:id="rId1"/>
    <sheet name="Performance" sheetId="3" r:id="rId2"/>
    <sheet name="Caratteristiche" sheetId="5" r:id="rId3"/>
    <sheet name="Flaps" sheetId="4" r:id="rId4"/>
    <sheet name="DATCOM BODY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5" l="1"/>
  <c r="D6" i="5"/>
  <c r="D18" i="5"/>
  <c r="D17" i="5"/>
  <c r="D15" i="5"/>
  <c r="D14" i="5"/>
  <c r="D11" i="5"/>
  <c r="D10" i="5"/>
  <c r="D9" i="5"/>
  <c r="D8" i="5"/>
  <c r="D7" i="5"/>
  <c r="D5" i="5"/>
  <c r="D3" i="5"/>
  <c r="J32" i="1"/>
  <c r="B15" i="4"/>
  <c r="B16" i="4"/>
  <c r="B17" i="4" s="1"/>
  <c r="B18" i="4" s="1"/>
  <c r="B19" i="4" s="1"/>
  <c r="B20" i="4" s="1"/>
  <c r="B14" i="4"/>
  <c r="E13" i="4"/>
  <c r="B5" i="4"/>
  <c r="B6" i="4" s="1"/>
  <c r="B7" i="4" s="1"/>
  <c r="B8" i="4" s="1"/>
  <c r="B9" i="4" s="1"/>
  <c r="B10" i="4" s="1"/>
  <c r="B4" i="4"/>
  <c r="E3" i="4"/>
  <c r="I8" i="3"/>
  <c r="I7" i="3"/>
  <c r="F22" i="3"/>
  <c r="F19" i="3"/>
  <c r="F18" i="3"/>
  <c r="F17" i="3"/>
  <c r="F16" i="3"/>
  <c r="F15" i="3"/>
  <c r="F14" i="3"/>
  <c r="F13" i="3"/>
  <c r="F12" i="3"/>
  <c r="F11" i="3"/>
  <c r="F10" i="3"/>
  <c r="F8" i="3"/>
  <c r="F7" i="3"/>
  <c r="F6" i="3"/>
  <c r="F5" i="3"/>
  <c r="D24" i="3"/>
  <c r="D23" i="3"/>
  <c r="D21" i="3"/>
  <c r="D20" i="3"/>
  <c r="D17" i="3"/>
  <c r="D16" i="3"/>
  <c r="D15" i="3"/>
  <c r="D14" i="3"/>
  <c r="D9" i="3"/>
  <c r="D22" i="3"/>
  <c r="D19" i="3"/>
  <c r="D18" i="3"/>
  <c r="D13" i="3"/>
  <c r="D12" i="3"/>
  <c r="D11" i="3"/>
  <c r="D10" i="3"/>
  <c r="D8" i="3"/>
  <c r="D7" i="3"/>
  <c r="D6" i="3"/>
  <c r="D5" i="3"/>
  <c r="D71" i="1"/>
  <c r="D72" i="1"/>
  <c r="D73" i="1"/>
  <c r="D70" i="1"/>
  <c r="B73" i="1"/>
  <c r="D63" i="1"/>
  <c r="D64" i="1"/>
  <c r="D62" i="1"/>
  <c r="D61" i="1"/>
  <c r="B52" i="1"/>
  <c r="D52" i="1" s="1"/>
  <c r="D50" i="1"/>
  <c r="D51" i="1"/>
  <c r="D49" i="1"/>
  <c r="C20" i="2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D46" i="1"/>
  <c r="D45" i="1"/>
  <c r="D43" i="1"/>
  <c r="D44" i="1"/>
  <c r="D41" i="1"/>
  <c r="D42" i="1"/>
  <c r="D40" i="1"/>
  <c r="D39" i="1"/>
  <c r="D37" i="1"/>
  <c r="J26" i="1"/>
  <c r="J25" i="1"/>
  <c r="J21" i="1"/>
  <c r="J17" i="1"/>
  <c r="J4" i="1"/>
  <c r="J16" i="1"/>
  <c r="J15" i="1"/>
  <c r="J14" i="1"/>
  <c r="J13" i="1"/>
  <c r="J9" i="1"/>
  <c r="J8" i="1"/>
  <c r="J3" i="1"/>
  <c r="D31" i="1"/>
  <c r="D26" i="1"/>
  <c r="D25" i="1"/>
  <c r="D24" i="1"/>
  <c r="D17" i="1"/>
  <c r="D5" i="1"/>
  <c r="D32" i="1"/>
  <c r="D30" i="1"/>
  <c r="D29" i="1"/>
  <c r="D23" i="1"/>
  <c r="D22" i="1"/>
  <c r="D21" i="1"/>
  <c r="D16" i="1"/>
  <c r="D15" i="1"/>
  <c r="D11" i="1"/>
  <c r="D9" i="1"/>
  <c r="D10" i="1"/>
  <c r="D4" i="1"/>
  <c r="D3" i="1"/>
</calcChain>
</file>

<file path=xl/sharedStrings.xml><?xml version="1.0" encoding="utf-8"?>
<sst xmlns="http://schemas.openxmlformats.org/spreadsheetml/2006/main" count="398" uniqueCount="196">
  <si>
    <t>DIMENSIONS</t>
  </si>
  <si>
    <t>WING</t>
  </si>
  <si>
    <t>AILERONS</t>
  </si>
  <si>
    <t>FLAPS</t>
  </si>
  <si>
    <t>FUSELAGE</t>
  </si>
  <si>
    <t>TAIL PLANE (HORIZONTAL TAIL)</t>
  </si>
  <si>
    <t>ELEVATOR</t>
  </si>
  <si>
    <t>TRIM</t>
  </si>
  <si>
    <t>VERTICAL FIN</t>
  </si>
  <si>
    <t xml:space="preserve">Surface </t>
  </si>
  <si>
    <t xml:space="preserve">Extension </t>
  </si>
  <si>
    <t>1,4</t>
  </si>
  <si>
    <t>RUDDER</t>
  </si>
  <si>
    <t>ENGINE</t>
  </si>
  <si>
    <t>Engine model ROTAX 912 ULS</t>
  </si>
  <si>
    <t>Maximum rotational speed of the propeller 2400/2800 according to the engine model</t>
  </si>
  <si>
    <t>Maximum rotational speed of the engine 5800 rpm in 5min / 5600</t>
  </si>
  <si>
    <t>Propeller According to the customer’s demand</t>
  </si>
  <si>
    <t>UNDERCARRIAGE</t>
  </si>
  <si>
    <t xml:space="preserve">Wing span </t>
  </si>
  <si>
    <t xml:space="preserve">Wing chord </t>
  </si>
  <si>
    <t xml:space="preserve">Wing surface </t>
  </si>
  <si>
    <t xml:space="preserve">Dihedral </t>
  </si>
  <si>
    <t>5°</t>
  </si>
  <si>
    <t>Aileron span</t>
  </si>
  <si>
    <t xml:space="preserve">Mean chord </t>
  </si>
  <si>
    <t xml:space="preserve">Aileron surface </t>
  </si>
  <si>
    <t xml:space="preserve">Steering angle (stroke) </t>
  </si>
  <si>
    <t>Metric</t>
  </si>
  <si>
    <t>Imperial</t>
  </si>
  <si>
    <t>0° / 35° (down)</t>
  </si>
  <si>
    <t>Flap span</t>
  </si>
  <si>
    <t xml:space="preserve">Flap surface </t>
  </si>
  <si>
    <t xml:space="preserve">Flaps positions </t>
  </si>
  <si>
    <t xml:space="preserve">Total length </t>
  </si>
  <si>
    <t xml:space="preserve">Max width </t>
  </si>
  <si>
    <t xml:space="preserve">Max height </t>
  </si>
  <si>
    <t xml:space="preserve">Frontal surface </t>
  </si>
  <si>
    <t xml:space="preserve">Max section surface </t>
  </si>
  <si>
    <t xml:space="preserve">Fuselage surface crossed by air flow </t>
  </si>
  <si>
    <t>Wing span</t>
  </si>
  <si>
    <t>0,758 m</t>
  </si>
  <si>
    <t xml:space="preserve">Aspect ratio </t>
  </si>
  <si>
    <t>Angle of incidence</t>
  </si>
  <si>
    <t>Elevator span</t>
  </si>
  <si>
    <t>Stroke</t>
  </si>
  <si>
    <t xml:space="preserve">Width </t>
  </si>
  <si>
    <t>Chord</t>
  </si>
  <si>
    <t xml:space="preserve">Stroke </t>
  </si>
  <si>
    <t xml:space="preserve">Vertical fin span </t>
  </si>
  <si>
    <t>1,351 m</t>
  </si>
  <si>
    <t xml:space="preserve">Minimum chord </t>
  </si>
  <si>
    <t>Maximum chord</t>
  </si>
  <si>
    <t xml:space="preserve"> 20° (up) / 15° (down)</t>
  </si>
  <si>
    <t>20°±2° (up) / 20°±2° (down)</t>
  </si>
  <si>
    <t>24° ± 1° (up) / 12° ± 1° (down)</t>
  </si>
  <si>
    <t xml:space="preserve">Steering angle </t>
  </si>
  <si>
    <t>±25° ± 1°</t>
  </si>
  <si>
    <t>1.2°</t>
  </si>
  <si>
    <t>m</t>
  </si>
  <si>
    <t xml:space="preserve"> m</t>
  </si>
  <si>
    <t>m2</t>
  </si>
  <si>
    <t>ft</t>
  </si>
  <si>
    <t>ft2</t>
  </si>
  <si>
    <t>Aspect Ratio</t>
  </si>
  <si>
    <t xml:space="preserve">Width of the rear landing gear (undercarriage) </t>
  </si>
  <si>
    <t>Distance between the turning wheel and the rear landing gear</t>
  </si>
  <si>
    <t>DATCOM</t>
  </si>
  <si>
    <t>WT</t>
  </si>
  <si>
    <t>Metric (m,m2,kg)</t>
  </si>
  <si>
    <t>Imperial (ft, ft2, lb)</t>
  </si>
  <si>
    <t>kg</t>
  </si>
  <si>
    <t>lb</t>
  </si>
  <si>
    <t>XCG</t>
  </si>
  <si>
    <t>ZCG</t>
  </si>
  <si>
    <t>ZW</t>
  </si>
  <si>
    <t>XW</t>
  </si>
  <si>
    <t>XH</t>
  </si>
  <si>
    <t>ZH</t>
  </si>
  <si>
    <t>XV</t>
  </si>
  <si>
    <t>ZV</t>
  </si>
  <si>
    <t>X(1)=</t>
  </si>
  <si>
    <t>R(1)=</t>
  </si>
  <si>
    <t>ZU(1)=</t>
  </si>
  <si>
    <t>ZL(1)=</t>
  </si>
  <si>
    <t>x</t>
  </si>
  <si>
    <t>WING (WGPLNF)</t>
  </si>
  <si>
    <t>TYPE=1.0</t>
  </si>
  <si>
    <t>CHRDTP=</t>
  </si>
  <si>
    <t>SSPNE=</t>
  </si>
  <si>
    <t>SSPN=</t>
  </si>
  <si>
    <t>CHRDR=</t>
  </si>
  <si>
    <t>SAVSI=</t>
  </si>
  <si>
    <t>TWISTA=</t>
  </si>
  <si>
    <t>DHDADI=</t>
  </si>
  <si>
    <t>DHDADO=</t>
  </si>
  <si>
    <t>1°</t>
  </si>
  <si>
    <t>CHSTAT=</t>
  </si>
  <si>
    <t>0°</t>
  </si>
  <si>
    <t>36°</t>
  </si>
  <si>
    <t>V. Tail (VTPLNF)</t>
  </si>
  <si>
    <t>H. Tail (HTPLNF)</t>
  </si>
  <si>
    <t>Prestazioni</t>
  </si>
  <si>
    <t>Performances stabilite al peso di 472 kg e in atmosfera standard.</t>
  </si>
  <si>
    <t xml:space="preserve">PARAMETRO </t>
  </si>
  <si>
    <t>ROTAX 912 ULS</t>
  </si>
  <si>
    <t xml:space="preserve">Velocità di stallo con flaps estratti </t>
  </si>
  <si>
    <t xml:space="preserve">Velocità di stallo con flaps retratti </t>
  </si>
  <si>
    <t xml:space="preserve">Design flaps speed </t>
  </si>
  <si>
    <t xml:space="preserve">Velocità migliore angolo di salita con 5° flap: </t>
  </si>
  <si>
    <t xml:space="preserve">Velocità massimo rateo di salita: </t>
  </si>
  <si>
    <t xml:space="preserve">Velocità massima di manovra: </t>
  </si>
  <si>
    <t xml:space="preserve">Velocità massima in condizioni turbolente: </t>
  </si>
  <si>
    <t xml:space="preserve">Velocità di crociera al 75% della potenza massima </t>
  </si>
  <si>
    <t xml:space="preserve">Velocità alla potenza massima </t>
  </si>
  <si>
    <r>
      <t>Velocità massima da non eccedere (V</t>
    </r>
    <r>
      <rPr>
        <sz val="8"/>
        <color rgb="FF000000"/>
        <rFont val="Calibri"/>
        <family val="2"/>
        <scheme val="minor"/>
      </rPr>
      <t>NE</t>
    </r>
    <r>
      <rPr>
        <sz val="12"/>
        <color rgb="FF000000"/>
        <rFont val="Calibri"/>
        <family val="2"/>
        <scheme val="minor"/>
      </rPr>
      <t xml:space="preserve">): </t>
    </r>
  </si>
  <si>
    <t xml:space="preserve">Velocità massima strutturale </t>
  </si>
  <si>
    <t xml:space="preserve">Velocità minima in volo orizzontale </t>
  </si>
  <si>
    <t xml:space="preserve">Velocità di decollo </t>
  </si>
  <si>
    <t xml:space="preserve">Distanza di decollo con passaggio a 15m </t>
  </si>
  <si>
    <t xml:space="preserve">Velocità di atterraggio: </t>
  </si>
  <si>
    <t xml:space="preserve">Distanza di atterraggio </t>
  </si>
  <si>
    <t xml:space="preserve">Angolo massimo di rollio: </t>
  </si>
  <si>
    <t>60°</t>
  </si>
  <si>
    <t xml:space="preserve">Consumo orario al 75% potenza: </t>
  </si>
  <si>
    <t>18,5 l/h</t>
  </si>
  <si>
    <t xml:space="preserve">Capacità serbatoi: </t>
  </si>
  <si>
    <t>2 x 55 l</t>
  </si>
  <si>
    <t>Velocità ascensionale a 100 km/h:</t>
  </si>
  <si>
    <t xml:space="preserve">Altitudine, m </t>
  </si>
  <si>
    <t xml:space="preserve">Velocità ascensionale m/s </t>
  </si>
  <si>
    <t xml:space="preserve">8,0 </t>
  </si>
  <si>
    <t>6,0</t>
  </si>
  <si>
    <t>Il consumo di carburante, la velocità, la durata e la distanza di volo dipendono dal tipo di motore</t>
  </si>
  <si>
    <t>installato e dal regime del motore.</t>
  </si>
  <si>
    <t xml:space="preserve">RPM </t>
  </si>
  <si>
    <t xml:space="preserve">Velocità di crociera (km/h) </t>
  </si>
  <si>
    <t>Consumo di
carburante (l/h)</t>
  </si>
  <si>
    <t xml:space="preserve">Durata di volo (h) </t>
  </si>
  <si>
    <t>Distanza (km)
*</t>
  </si>
  <si>
    <t xml:space="preserve">Take Off </t>
  </si>
  <si>
    <t xml:space="preserve">24,0 </t>
  </si>
  <si>
    <t xml:space="preserve">- </t>
  </si>
  <si>
    <t>-</t>
  </si>
  <si>
    <t xml:space="preserve">Max continuous performance </t>
  </si>
  <si>
    <t xml:space="preserve">22,6 </t>
  </si>
  <si>
    <t xml:space="preserve">2,8 </t>
  </si>
  <si>
    <t xml:space="preserve">16,2 </t>
  </si>
  <si>
    <t xml:space="preserve">3,9 </t>
  </si>
  <si>
    <t xml:space="preserve">13,0 </t>
  </si>
  <si>
    <t xml:space="preserve">4,9 </t>
  </si>
  <si>
    <t>km/h</t>
  </si>
  <si>
    <t>knts</t>
  </si>
  <si>
    <t>m/s</t>
  </si>
  <si>
    <t>ft/min</t>
  </si>
  <si>
    <t>mach</t>
  </si>
  <si>
    <t>CPRMEI(1)</t>
  </si>
  <si>
    <t>CPRMEO(1)</t>
  </si>
  <si>
    <t>1.2. Caratteristiche</t>
  </si>
  <si>
    <t xml:space="preserve">Peso massimo al decollo (con paracadute) </t>
  </si>
  <si>
    <t xml:space="preserve">Peso massimo al decollo (senza paracadute) </t>
  </si>
  <si>
    <t>Peso a vuoto
(senza paracadute, comprensivo di liquidi non drenabili)</t>
  </si>
  <si>
    <t xml:space="preserve">Peso minimo al decollo </t>
  </si>
  <si>
    <t xml:space="preserve">Lunghezza </t>
  </si>
  <si>
    <t xml:space="preserve">Altezza </t>
  </si>
  <si>
    <t xml:space="preserve">Apertura alare </t>
  </si>
  <si>
    <t xml:space="preserve">Corda media aerodinamica dell’ala </t>
  </si>
  <si>
    <t xml:space="preserve">Superficie alare </t>
  </si>
  <si>
    <t xml:space="preserve">Apertura alare dell’impennaggio orizzontale: </t>
  </si>
  <si>
    <t>2,972 m</t>
  </si>
  <si>
    <t xml:space="preserve">Corda media aerodinamica dell’impennaggio orizzontale </t>
  </si>
  <si>
    <t xml:space="preserve">Superficie dell’impennaggio orizzontale </t>
  </si>
  <si>
    <t xml:space="preserve">Altezza (apertura alare) dell’impennaggio verticale </t>
  </si>
  <si>
    <t xml:space="preserve">Superficie dell’impennaggio verticale (fisso + mobile) </t>
  </si>
  <si>
    <t xml:space="preserve">Angolo di deflessione degli alettoni: </t>
  </si>
  <si>
    <t>27° ±1° verso l’alto;
18° ± 1° verso il basso</t>
  </si>
  <si>
    <t xml:space="preserve">Angolo di deflessione dell’elevatore </t>
  </si>
  <si>
    <t>30° ±1° verso l’alto
20° ±1° verso il basso</t>
  </si>
  <si>
    <t xml:space="preserve">Angolo di deflessione del timone di direzione </t>
  </si>
  <si>
    <t>±30° ±1°</t>
  </si>
  <si>
    <t xml:space="preserve">Angolo di deflessione del trim </t>
  </si>
  <si>
    <t>±15° ± 2°</t>
  </si>
  <si>
    <t xml:space="preserve">Angolo di deflessione dei flap: </t>
  </si>
  <si>
    <t>0° / 45°</t>
  </si>
  <si>
    <t xml:space="preserve">Larghezza carrello d’atterraggio posteriore fisso: </t>
  </si>
  <si>
    <t>1,60 m</t>
  </si>
  <si>
    <t xml:space="preserve">Interasse (longitudinale) del carrello: </t>
  </si>
  <si>
    <t>1,65 m</t>
  </si>
  <si>
    <t xml:space="preserve">Zona di centraggio in percentuale della corda dell’ala: </t>
  </si>
  <si>
    <r>
      <t xml:space="preserve">20% MAC </t>
    </r>
    <r>
      <rPr>
        <sz val="10"/>
        <color rgb="FF000000"/>
        <rFont val="Calibri"/>
        <family val="2"/>
        <scheme val="minor"/>
      </rPr>
      <t xml:space="preserve">(max anteriore)
</t>
    </r>
    <r>
      <rPr>
        <sz val="12"/>
        <color rgb="FF000000"/>
        <rFont val="Calibri"/>
        <family val="2"/>
        <scheme val="minor"/>
      </rPr>
      <t xml:space="preserve">30% MAC </t>
    </r>
    <r>
      <rPr>
        <sz val="10"/>
        <color rgb="FF000000"/>
        <rFont val="Calibri"/>
        <family val="2"/>
        <scheme val="minor"/>
      </rPr>
      <t>(max posteriore)</t>
    </r>
  </si>
  <si>
    <t xml:space="preserve">Fattori di carico limite: </t>
  </si>
  <si>
    <t>+5 / -2,5</t>
  </si>
  <si>
    <t xml:space="preserve"> kg</t>
  </si>
  <si>
    <t xml:space="preserve">Braccio dell’impennaggio orizzontale </t>
  </si>
  <si>
    <t>Braccio dell'impennaggio verticale</t>
  </si>
  <si>
    <t>Aeronautic.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</si>
</sst>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E+00"/>
  </numFmts>
  <fonts count="11">
    <font>
      <sz val="11"/>
      <color theme="1"/>
      <name val="Calibri"/>
      <family val="2"/>
      <scheme val="minor"/>
    </font>
    <font>
      <sz val="12"/>
      <color rgb="FFDD5E34"/>
      <name val="AvenirLTStd-Heavy"/>
    </font>
    <font>
      <sz val="11"/>
      <color rgb="FF242021"/>
      <name val="AvenirLTStd-Book"/>
    </font>
    <font>
      <sz val="12"/>
      <color rgb="FF242021"/>
      <name val="AvenirLTStd-Book"/>
    </font>
    <font>
      <b/>
      <sz val="11"/>
      <color rgb="FF242021"/>
      <name val="AvenirLTStd-Heavy"/>
    </font>
    <font>
      <b/>
      <i/>
      <sz val="14"/>
      <color rgb="FF000000"/>
      <name val="Cambria-BoldItalic"/>
    </font>
    <font>
      <sz val="12"/>
      <color rgb="FF000000"/>
      <name val="Calibri"/>
      <family val="2"/>
      <scheme val="minor"/>
    </font>
    <font>
      <b/>
      <sz val="12"/>
      <color rgb="FF000000"/>
      <name val="Calibri-Bold"/>
    </font>
    <font>
      <sz val="8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Border="1" applyAlignment="1">
      <alignment vertical="center"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164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164" fontId="2" fillId="0" borderId="0" xfId="0" applyNumberFormat="1" applyFont="1" applyBorder="1" applyAlignment="1">
      <alignment horizontal="right" vertical="center" wrapText="1"/>
    </xf>
    <xf numFmtId="0" fontId="5" fillId="0" borderId="0" xfId="0" applyFont="1"/>
    <xf numFmtId="0" fontId="6" fillId="0" borderId="0" xfId="0" applyFont="1"/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9" fontId="6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/>
    <xf numFmtId="0" fontId="6" fillId="2" borderId="1" xfId="0" applyFont="1" applyFill="1" applyBorder="1" applyAlignment="1">
      <alignment vertical="center" wrapText="1"/>
    </xf>
    <xf numFmtId="0" fontId="0" fillId="2" borderId="1" xfId="0" applyFill="1" applyBorder="1"/>
    <xf numFmtId="0" fontId="0" fillId="3" borderId="1" xfId="0" applyFill="1" applyBorder="1"/>
    <xf numFmtId="164" fontId="0" fillId="0" borderId="1" xfId="0" applyNumberFormat="1" applyBorder="1"/>
    <xf numFmtId="164" fontId="0" fillId="2" borderId="1" xfId="0" applyNumberFormat="1" applyFill="1" applyBorder="1"/>
    <xf numFmtId="164" fontId="0" fillId="3" borderId="1" xfId="0" applyNumberFormat="1" applyFill="1" applyBorder="1"/>
    <xf numFmtId="11" fontId="0" fillId="0" borderId="0" xfId="0" applyNumberFormat="1"/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workbookViewId="0">
      <pane ySplit="1" topLeftCell="A2" activePane="bottomLeft" state="frozen"/>
      <selection pane="bottomLeft" activeCell="J32" sqref="J32"/>
    </sheetView>
  </sheetViews>
  <sheetFormatPr defaultRowHeight="15"/>
  <cols>
    <col min="1" max="1" width="36.5703125" bestFit="1" customWidth="1"/>
    <col min="2" max="2" width="26.85546875" style="6" bestFit="1" customWidth="1"/>
    <col min="3" max="3" width="4.140625" style="8" bestFit="1" customWidth="1"/>
    <col min="4" max="4" width="18.140625" style="6" bestFit="1" customWidth="1"/>
    <col min="5" max="5" width="3.42578125" bestFit="1" customWidth="1"/>
    <col min="7" max="7" width="80.7109375" bestFit="1" customWidth="1"/>
    <col min="8" max="8" width="25" style="6" bestFit="1" customWidth="1"/>
    <col min="9" max="9" width="4" style="8" bestFit="1" customWidth="1"/>
    <col min="10" max="10" width="18.140625" bestFit="1" customWidth="1"/>
  </cols>
  <sheetData>
    <row r="1" spans="1:11" ht="15.75">
      <c r="A1" s="1" t="s">
        <v>0</v>
      </c>
      <c r="B1" s="6" t="s">
        <v>69</v>
      </c>
      <c r="D1" s="6" t="s">
        <v>70</v>
      </c>
      <c r="H1" s="6" t="s">
        <v>69</v>
      </c>
      <c r="J1" s="6" t="s">
        <v>70</v>
      </c>
    </row>
    <row r="2" spans="1:11">
      <c r="A2" s="4" t="s">
        <v>1</v>
      </c>
      <c r="G2" s="4" t="s">
        <v>6</v>
      </c>
    </row>
    <row r="3" spans="1:11">
      <c r="A3" s="2" t="s">
        <v>19</v>
      </c>
      <c r="B3" s="7">
        <v>8.7769999999999992</v>
      </c>
      <c r="C3" s="9" t="s">
        <v>59</v>
      </c>
      <c r="D3" s="6">
        <f>CONVERT(B3,"m","ft")</f>
        <v>28.795931758530184</v>
      </c>
      <c r="E3" t="s">
        <v>62</v>
      </c>
      <c r="G3" s="2" t="s">
        <v>44</v>
      </c>
      <c r="H3" s="6">
        <v>2.972</v>
      </c>
      <c r="I3" s="8" t="s">
        <v>59</v>
      </c>
      <c r="J3" s="6">
        <f>CONVERT(H3,"m","ft")</f>
        <v>9.7506561679790025</v>
      </c>
      <c r="K3" t="s">
        <v>62</v>
      </c>
    </row>
    <row r="4" spans="1:11">
      <c r="A4" s="2" t="s">
        <v>20</v>
      </c>
      <c r="B4" s="7">
        <v>1.2090000000000001</v>
      </c>
      <c r="C4" s="8" t="s">
        <v>59</v>
      </c>
      <c r="D4" s="6">
        <f>CONVERT(B4,"m","ft")</f>
        <v>3.9665354330708662</v>
      </c>
      <c r="E4" t="s">
        <v>62</v>
      </c>
      <c r="G4" s="2" t="s">
        <v>9</v>
      </c>
      <c r="H4" s="6">
        <v>0.77</v>
      </c>
      <c r="I4" s="8" t="s">
        <v>61</v>
      </c>
      <c r="J4" s="6">
        <f>CONVERT(H4,"m^2","ft^2")</f>
        <v>8.2882110208664859</v>
      </c>
      <c r="K4" t="s">
        <v>63</v>
      </c>
    </row>
    <row r="5" spans="1:11">
      <c r="A5" s="2" t="s">
        <v>21</v>
      </c>
      <c r="B5" s="7">
        <v>10.130000000000001</v>
      </c>
      <c r="C5" s="8" t="s">
        <v>61</v>
      </c>
      <c r="D5" s="6">
        <f>CONVERT(B5,"m^2","ft^2")</f>
        <v>109.03841252126951</v>
      </c>
      <c r="E5" t="s">
        <v>63</v>
      </c>
      <c r="G5" s="2" t="s">
        <v>45</v>
      </c>
      <c r="H5" s="7" t="s">
        <v>53</v>
      </c>
    </row>
    <row r="6" spans="1:11">
      <c r="A6" s="2" t="s">
        <v>22</v>
      </c>
      <c r="B6" s="7" t="s">
        <v>23</v>
      </c>
      <c r="G6" s="2"/>
    </row>
    <row r="7" spans="1:11">
      <c r="A7" s="2"/>
      <c r="B7" s="7"/>
      <c r="G7" s="4" t="s">
        <v>7</v>
      </c>
    </row>
    <row r="8" spans="1:11">
      <c r="A8" s="4" t="s">
        <v>2</v>
      </c>
      <c r="B8" s="7"/>
      <c r="G8" s="2" t="s">
        <v>46</v>
      </c>
      <c r="H8" s="6">
        <v>0.75</v>
      </c>
      <c r="I8" s="8" t="s">
        <v>59</v>
      </c>
      <c r="J8" s="6">
        <f>CONVERT(H8,"m","ft")</f>
        <v>2.4606299212598426</v>
      </c>
      <c r="K8" t="s">
        <v>62</v>
      </c>
    </row>
    <row r="9" spans="1:11">
      <c r="A9" s="2" t="s">
        <v>24</v>
      </c>
      <c r="B9" s="7">
        <v>1.7410000000000001</v>
      </c>
      <c r="C9" s="8" t="s">
        <v>59</v>
      </c>
      <c r="D9" s="6">
        <f>CONVERT(B9,"m","ft")</f>
        <v>5.7119422572178475</v>
      </c>
      <c r="E9" t="s">
        <v>62</v>
      </c>
      <c r="G9" s="2" t="s">
        <v>47</v>
      </c>
      <c r="H9" s="6">
        <v>7.4999999999999997E-2</v>
      </c>
      <c r="I9" s="8" t="s">
        <v>59</v>
      </c>
      <c r="J9" s="6">
        <f>CONVERT(H9,"m","ft")</f>
        <v>0.24606299212598426</v>
      </c>
      <c r="K9" t="s">
        <v>62</v>
      </c>
    </row>
    <row r="10" spans="1:11">
      <c r="A10" s="2" t="s">
        <v>25</v>
      </c>
      <c r="B10" s="7">
        <v>0.27</v>
      </c>
      <c r="C10" s="8" t="s">
        <v>59</v>
      </c>
      <c r="D10" s="6">
        <f>CONVERT(B10,"m","ft")</f>
        <v>0.88582677165354329</v>
      </c>
      <c r="E10" t="s">
        <v>62</v>
      </c>
      <c r="G10" s="2" t="s">
        <v>48</v>
      </c>
      <c r="H10" s="7" t="s">
        <v>54</v>
      </c>
    </row>
    <row r="11" spans="1:11" ht="15.75">
      <c r="A11" s="3" t="s">
        <v>26</v>
      </c>
      <c r="B11" s="7">
        <v>0.47</v>
      </c>
      <c r="C11" s="8" t="s">
        <v>61</v>
      </c>
      <c r="D11" s="6">
        <f>CONVERT(B11,"m^2","ft^2")</f>
        <v>5.0590378958535691</v>
      </c>
      <c r="E11" t="s">
        <v>63</v>
      </c>
      <c r="G11" s="2"/>
    </row>
    <row r="12" spans="1:11">
      <c r="A12" s="2" t="s">
        <v>27</v>
      </c>
      <c r="B12" s="7" t="s">
        <v>55</v>
      </c>
      <c r="G12" s="4" t="s">
        <v>8</v>
      </c>
    </row>
    <row r="13" spans="1:11">
      <c r="A13" s="2"/>
      <c r="B13" s="7"/>
      <c r="G13" s="2" t="s">
        <v>49</v>
      </c>
      <c r="H13" s="6">
        <v>1.351</v>
      </c>
      <c r="I13" s="8" t="s">
        <v>59</v>
      </c>
      <c r="J13" s="6">
        <f>CONVERT(H13,"m","ft")</f>
        <v>4.4324146981627299</v>
      </c>
      <c r="K13" t="s">
        <v>62</v>
      </c>
    </row>
    <row r="14" spans="1:11">
      <c r="A14" s="4" t="s">
        <v>3</v>
      </c>
      <c r="B14" s="7"/>
      <c r="G14" s="2" t="s">
        <v>51</v>
      </c>
      <c r="H14" s="6">
        <v>0.64500000000000002</v>
      </c>
      <c r="I14" s="8" t="s">
        <v>59</v>
      </c>
      <c r="J14" s="6">
        <f>CONVERT(H14,"m","ft")</f>
        <v>2.1161417322834644</v>
      </c>
      <c r="K14" t="s">
        <v>62</v>
      </c>
    </row>
    <row r="15" spans="1:11">
      <c r="A15" s="2" t="s">
        <v>31</v>
      </c>
      <c r="B15" s="7">
        <v>1.7410000000000001</v>
      </c>
      <c r="C15" s="8" t="s">
        <v>59</v>
      </c>
      <c r="D15" s="6">
        <f>CONVERT(B15,"m","ft")</f>
        <v>5.7119422572178475</v>
      </c>
      <c r="E15" t="s">
        <v>62</v>
      </c>
      <c r="G15" s="2" t="s">
        <v>52</v>
      </c>
      <c r="H15" s="6">
        <v>1.236</v>
      </c>
      <c r="I15" s="8" t="s">
        <v>59</v>
      </c>
      <c r="J15" s="6">
        <f>CONVERT(H15,"m","ft")</f>
        <v>4.0551181102362204</v>
      </c>
      <c r="K15" t="s">
        <v>62</v>
      </c>
    </row>
    <row r="16" spans="1:11">
      <c r="A16" s="2" t="s">
        <v>25</v>
      </c>
      <c r="B16" s="7">
        <v>0.38</v>
      </c>
      <c r="C16" s="8" t="s">
        <v>59</v>
      </c>
      <c r="D16" s="6">
        <f>CONVERT(B16,"m","ft")</f>
        <v>1.246719160104987</v>
      </c>
      <c r="E16" t="s">
        <v>62</v>
      </c>
      <c r="G16" s="2" t="s">
        <v>25</v>
      </c>
      <c r="H16" s="6">
        <v>0.94699999999999995</v>
      </c>
      <c r="I16" s="8" t="s">
        <v>59</v>
      </c>
      <c r="J16" s="6">
        <f>CONVERT(H16,"m","ft")</f>
        <v>3.1069553805774279</v>
      </c>
      <c r="K16" t="s">
        <v>62</v>
      </c>
    </row>
    <row r="17" spans="1:11">
      <c r="A17" s="2" t="s">
        <v>32</v>
      </c>
      <c r="B17" s="7">
        <v>0.66</v>
      </c>
      <c r="C17" s="8" t="s">
        <v>61</v>
      </c>
      <c r="D17" s="6">
        <f>CONVERT(B17,"m^2","ft^2")</f>
        <v>7.1041808750284163</v>
      </c>
      <c r="E17" t="s">
        <v>63</v>
      </c>
      <c r="G17" s="5" t="s">
        <v>9</v>
      </c>
      <c r="H17" s="10">
        <v>1.1200000000000001</v>
      </c>
      <c r="I17" s="11" t="s">
        <v>61</v>
      </c>
      <c r="J17" s="6">
        <f>CONVERT(H17,"m^2","ft^2")</f>
        <v>12.055579666714891</v>
      </c>
      <c r="K17" t="s">
        <v>63</v>
      </c>
    </row>
    <row r="18" spans="1:11">
      <c r="A18" s="2" t="s">
        <v>33</v>
      </c>
      <c r="B18" s="7" t="s">
        <v>30</v>
      </c>
      <c r="G18" s="5" t="s">
        <v>64</v>
      </c>
      <c r="H18" s="12" t="s">
        <v>11</v>
      </c>
      <c r="I18" s="11"/>
    </row>
    <row r="19" spans="1:11">
      <c r="B19" s="7"/>
    </row>
    <row r="20" spans="1:11">
      <c r="A20" s="4" t="s">
        <v>4</v>
      </c>
      <c r="B20" s="7"/>
      <c r="G20" s="4" t="s">
        <v>12</v>
      </c>
    </row>
    <row r="21" spans="1:11">
      <c r="A21" s="2" t="s">
        <v>34</v>
      </c>
      <c r="B21" s="7">
        <v>7.2480000000000002</v>
      </c>
      <c r="C21" s="8" t="s">
        <v>59</v>
      </c>
      <c r="D21" s="6">
        <f>CONVERT(B21,"m","ft")</f>
        <v>23.779527559055119</v>
      </c>
      <c r="E21" t="s">
        <v>62</v>
      </c>
      <c r="G21" s="2" t="s">
        <v>9</v>
      </c>
      <c r="H21" s="6">
        <v>0.42</v>
      </c>
      <c r="I21" s="8" t="s">
        <v>61</v>
      </c>
      <c r="J21" s="6">
        <f>CONVERT(H21,"m^2","ft^2")</f>
        <v>4.5208423750180833</v>
      </c>
      <c r="K21" t="s">
        <v>63</v>
      </c>
    </row>
    <row r="22" spans="1:11">
      <c r="A22" s="2" t="s">
        <v>35</v>
      </c>
      <c r="B22" s="7">
        <v>1.2</v>
      </c>
      <c r="C22" s="8" t="s">
        <v>59</v>
      </c>
      <c r="D22" s="6">
        <f>CONVERT(B22,"m","ft")</f>
        <v>3.9370078740157481</v>
      </c>
      <c r="E22" t="s">
        <v>62</v>
      </c>
      <c r="G22" s="2" t="s">
        <v>56</v>
      </c>
      <c r="H22" s="7" t="s">
        <v>57</v>
      </c>
    </row>
    <row r="23" spans="1:11">
      <c r="A23" s="2" t="s">
        <v>36</v>
      </c>
      <c r="B23" s="7">
        <v>2.5529999999999999</v>
      </c>
      <c r="C23" s="8" t="s">
        <v>59</v>
      </c>
      <c r="D23" s="6">
        <f>CONVERT(B23,"m","ft")</f>
        <v>8.3759842519685037</v>
      </c>
      <c r="E23" t="s">
        <v>62</v>
      </c>
    </row>
    <row r="24" spans="1:11">
      <c r="A24" s="2" t="s">
        <v>37</v>
      </c>
      <c r="B24" s="7">
        <v>1.2</v>
      </c>
      <c r="C24" s="8" t="s">
        <v>61</v>
      </c>
      <c r="D24" s="6">
        <f>CONVERT(B24,"m^2","ft^2")</f>
        <v>12.916692500051667</v>
      </c>
      <c r="E24" t="s">
        <v>63</v>
      </c>
      <c r="G24" s="4" t="s">
        <v>18</v>
      </c>
    </row>
    <row r="25" spans="1:11">
      <c r="A25" s="2" t="s">
        <v>38</v>
      </c>
      <c r="B25" s="7">
        <v>1</v>
      </c>
      <c r="C25" s="8" t="s">
        <v>61</v>
      </c>
      <c r="D25" s="6">
        <f>CONVERT(B25,"m^2","ft^2")</f>
        <v>10.763910416709722</v>
      </c>
      <c r="E25" t="s">
        <v>63</v>
      </c>
      <c r="G25" s="2" t="s">
        <v>65</v>
      </c>
      <c r="H25" s="6">
        <v>1.6</v>
      </c>
      <c r="I25" s="8" t="s">
        <v>59</v>
      </c>
      <c r="J25" s="6">
        <f>CONVERT(H25,"m","ft")</f>
        <v>5.2493438320209975</v>
      </c>
      <c r="K25" t="s">
        <v>62</v>
      </c>
    </row>
    <row r="26" spans="1:11">
      <c r="A26" s="2" t="s">
        <v>39</v>
      </c>
      <c r="B26" s="7">
        <v>14</v>
      </c>
      <c r="C26" s="8" t="s">
        <v>61</v>
      </c>
      <c r="D26" s="6">
        <f>CONVERT(B26,"m^2","ft^2")</f>
        <v>150.69474583393611</v>
      </c>
      <c r="E26" t="s">
        <v>63</v>
      </c>
      <c r="G26" s="2" t="s">
        <v>66</v>
      </c>
      <c r="H26" s="6">
        <v>1.5</v>
      </c>
      <c r="I26" s="8" t="s">
        <v>59</v>
      </c>
      <c r="J26" s="6">
        <f>CONVERT(H26,"m","ft")</f>
        <v>4.9212598425196852</v>
      </c>
      <c r="K26" t="s">
        <v>62</v>
      </c>
    </row>
    <row r="27" spans="1:11">
      <c r="B27" s="7"/>
    </row>
    <row r="28" spans="1:11">
      <c r="A28" s="4" t="s">
        <v>5</v>
      </c>
      <c r="B28" s="7"/>
      <c r="G28" s="4" t="s">
        <v>13</v>
      </c>
    </row>
    <row r="29" spans="1:11">
      <c r="A29" s="2" t="s">
        <v>40</v>
      </c>
      <c r="B29" s="7">
        <v>2.972</v>
      </c>
      <c r="C29" s="8" t="s">
        <v>59</v>
      </c>
      <c r="D29" s="6">
        <f>CONVERT(B29,"m","ft")</f>
        <v>9.7506561679790025</v>
      </c>
      <c r="E29" t="s">
        <v>62</v>
      </c>
      <c r="G29" s="2" t="s">
        <v>14</v>
      </c>
    </row>
    <row r="30" spans="1:11">
      <c r="A30" s="2" t="s">
        <v>25</v>
      </c>
      <c r="B30" s="7">
        <v>0.75800000000000001</v>
      </c>
      <c r="C30" s="8" t="s">
        <v>60</v>
      </c>
      <c r="D30" s="6">
        <f>CONVERT(B30,"m","ft")</f>
        <v>2.4868766404199474</v>
      </c>
      <c r="E30" t="s">
        <v>62</v>
      </c>
      <c r="G30" s="2" t="s">
        <v>15</v>
      </c>
    </row>
    <row r="31" spans="1:11">
      <c r="A31" s="2" t="s">
        <v>42</v>
      </c>
      <c r="B31" s="7">
        <v>2.2000000000000002</v>
      </c>
      <c r="C31" s="8" t="s">
        <v>61</v>
      </c>
      <c r="D31" s="6">
        <f>CONVERT(B31,"m^2","ft^2")</f>
        <v>23.680602916761394</v>
      </c>
      <c r="E31" t="s">
        <v>63</v>
      </c>
      <c r="G31" s="2" t="s">
        <v>16</v>
      </c>
    </row>
    <row r="32" spans="1:11">
      <c r="A32" s="2" t="s">
        <v>10</v>
      </c>
      <c r="B32" s="7">
        <v>4.3</v>
      </c>
      <c r="C32" s="8" t="s">
        <v>59</v>
      </c>
      <c r="D32" s="6">
        <f>CONVERT(B32,"m","ft")</f>
        <v>14.107611548556431</v>
      </c>
      <c r="E32" t="s">
        <v>62</v>
      </c>
      <c r="G32" s="2" t="s">
        <v>17</v>
      </c>
      <c r="H32" s="6">
        <v>1.9</v>
      </c>
      <c r="I32" s="8" t="s">
        <v>59</v>
      </c>
      <c r="J32" s="6">
        <f>CONVERT(H32,"m","ft")</f>
        <v>6.2335958005249346</v>
      </c>
      <c r="K32" t="s">
        <v>62</v>
      </c>
    </row>
    <row r="33" spans="1:7">
      <c r="A33" s="2" t="s">
        <v>43</v>
      </c>
      <c r="B33" s="7" t="s">
        <v>58</v>
      </c>
      <c r="G33" s="2"/>
    </row>
    <row r="34" spans="1:7">
      <c r="G34" s="2"/>
    </row>
    <row r="36" spans="1:7">
      <c r="A36" s="2" t="s">
        <v>67</v>
      </c>
    </row>
    <row r="37" spans="1:7">
      <c r="A37" s="2" t="s">
        <v>68</v>
      </c>
      <c r="B37" s="6">
        <v>472.5</v>
      </c>
      <c r="C37" s="8" t="s">
        <v>71</v>
      </c>
      <c r="D37" s="6">
        <f>CONVERT(B37,"kg","lbm")</f>
        <v>1041.6841888235467</v>
      </c>
      <c r="E37" t="s">
        <v>72</v>
      </c>
    </row>
    <row r="39" spans="1:7">
      <c r="A39" t="s">
        <v>73</v>
      </c>
      <c r="B39" s="6">
        <v>2.085</v>
      </c>
      <c r="C39" s="8" t="s">
        <v>59</v>
      </c>
      <c r="D39" s="6">
        <f>CONVERT(B39,"m","ft")</f>
        <v>6.840551181102362</v>
      </c>
      <c r="E39" t="s">
        <v>62</v>
      </c>
    </row>
    <row r="40" spans="1:7">
      <c r="A40" t="s">
        <v>74</v>
      </c>
      <c r="B40" s="6">
        <v>-0.254</v>
      </c>
      <c r="C40" s="8" t="s">
        <v>59</v>
      </c>
      <c r="D40" s="6">
        <f>CONVERT(B40,"m","ft")</f>
        <v>-0.83333333333333337</v>
      </c>
      <c r="E40" t="s">
        <v>62</v>
      </c>
    </row>
    <row r="41" spans="1:7">
      <c r="A41" t="s">
        <v>76</v>
      </c>
      <c r="B41" s="6">
        <v>1.7370000000000001</v>
      </c>
      <c r="C41" s="8" t="s">
        <v>59</v>
      </c>
      <c r="D41" s="6">
        <f t="shared" ref="D41:D44" si="0">CONVERT(B41,"m","ft")</f>
        <v>5.6988188976377954</v>
      </c>
      <c r="E41" t="s">
        <v>62</v>
      </c>
    </row>
    <row r="42" spans="1:7">
      <c r="A42" t="s">
        <v>75</v>
      </c>
      <c r="B42" s="6">
        <v>-0.34899999999999998</v>
      </c>
      <c r="C42" s="8" t="s">
        <v>59</v>
      </c>
      <c r="D42" s="6">
        <f t="shared" si="0"/>
        <v>-1.1450131233595799</v>
      </c>
      <c r="E42" t="s">
        <v>62</v>
      </c>
    </row>
    <row r="43" spans="1:7">
      <c r="A43" t="s">
        <v>77</v>
      </c>
      <c r="B43" s="6">
        <v>5.7510000000000003</v>
      </c>
      <c r="C43" s="8" t="s">
        <v>59</v>
      </c>
      <c r="D43" s="6">
        <f t="shared" si="0"/>
        <v>18.868110236220474</v>
      </c>
      <c r="E43" t="s">
        <v>62</v>
      </c>
    </row>
    <row r="44" spans="1:7">
      <c r="A44" t="s">
        <v>78</v>
      </c>
      <c r="B44" s="6">
        <v>-6.8500000000000005E-2</v>
      </c>
      <c r="C44" s="8" t="s">
        <v>59</v>
      </c>
      <c r="D44" s="6">
        <f t="shared" si="0"/>
        <v>-0.22473753280839895</v>
      </c>
      <c r="E44" t="s">
        <v>62</v>
      </c>
    </row>
    <row r="45" spans="1:7">
      <c r="A45" t="s">
        <v>79</v>
      </c>
      <c r="B45" s="6">
        <v>4.8899999999999997</v>
      </c>
      <c r="C45" s="8" t="s">
        <v>59</v>
      </c>
      <c r="D45" s="6">
        <f t="shared" ref="D45:D46" si="1">CONVERT(B45,"m","ft")</f>
        <v>16.043307086614174</v>
      </c>
      <c r="E45" t="s">
        <v>62</v>
      </c>
    </row>
    <row r="46" spans="1:7">
      <c r="A46" t="s">
        <v>80</v>
      </c>
      <c r="B46" s="6">
        <v>4.2299999999999997E-2</v>
      </c>
      <c r="C46" s="8" t="s">
        <v>59</v>
      </c>
      <c r="D46" s="6">
        <f t="shared" si="1"/>
        <v>0.13877952755905512</v>
      </c>
      <c r="E46" t="s">
        <v>62</v>
      </c>
    </row>
    <row r="48" spans="1:7">
      <c r="A48" t="s">
        <v>86</v>
      </c>
    </row>
    <row r="49" spans="1:5">
      <c r="A49" t="s">
        <v>91</v>
      </c>
      <c r="B49" s="6">
        <v>1.47936</v>
      </c>
      <c r="C49" s="8" t="s">
        <v>59</v>
      </c>
      <c r="D49" s="6">
        <f t="shared" ref="D49:D52" si="2">CONVERT(B49,"m","ft")</f>
        <v>4.8535433070866141</v>
      </c>
      <c r="E49" t="s">
        <v>62</v>
      </c>
    </row>
    <row r="50" spans="1:5">
      <c r="A50" t="s">
        <v>88</v>
      </c>
      <c r="B50" s="6">
        <v>0.9</v>
      </c>
      <c r="C50" s="8" t="s">
        <v>59</v>
      </c>
      <c r="D50" s="6">
        <f t="shared" si="2"/>
        <v>2.9527559055118111</v>
      </c>
      <c r="E50" t="s">
        <v>62</v>
      </c>
    </row>
    <row r="51" spans="1:5">
      <c r="A51" t="s">
        <v>89</v>
      </c>
      <c r="B51" s="6">
        <v>3.4870000000000001</v>
      </c>
      <c r="C51" s="8" t="s">
        <v>59</v>
      </c>
      <c r="D51" s="6">
        <f t="shared" si="2"/>
        <v>11.440288713910761</v>
      </c>
      <c r="E51" t="s">
        <v>62</v>
      </c>
    </row>
    <row r="52" spans="1:5">
      <c r="A52" t="s">
        <v>90</v>
      </c>
      <c r="B52" s="7">
        <f>B3/2</f>
        <v>4.3884999999999996</v>
      </c>
      <c r="C52" s="8" t="s">
        <v>59</v>
      </c>
      <c r="D52" s="6">
        <f t="shared" si="2"/>
        <v>14.397965879265092</v>
      </c>
      <c r="E52" t="s">
        <v>62</v>
      </c>
    </row>
    <row r="53" spans="1:5">
      <c r="A53" t="s">
        <v>92</v>
      </c>
      <c r="B53" s="7" t="s">
        <v>96</v>
      </c>
    </row>
    <row r="54" spans="1:5">
      <c r="A54" t="s">
        <v>97</v>
      </c>
      <c r="B54" s="6">
        <v>0.25</v>
      </c>
    </row>
    <row r="55" spans="1:5">
      <c r="A55" t="s">
        <v>93</v>
      </c>
      <c r="B55" s="7" t="s">
        <v>98</v>
      </c>
    </row>
    <row r="56" spans="1:5">
      <c r="A56" t="s">
        <v>94</v>
      </c>
      <c r="B56" s="7" t="s">
        <v>23</v>
      </c>
    </row>
    <row r="57" spans="1:5">
      <c r="A57" t="s">
        <v>95</v>
      </c>
      <c r="B57" s="7" t="s">
        <v>98</v>
      </c>
    </row>
    <row r="58" spans="1:5">
      <c r="A58" t="s">
        <v>87</v>
      </c>
    </row>
    <row r="60" spans="1:5">
      <c r="A60" t="s">
        <v>100</v>
      </c>
    </row>
    <row r="61" spans="1:5">
      <c r="A61" t="s">
        <v>91</v>
      </c>
      <c r="B61" s="6">
        <v>1.236</v>
      </c>
      <c r="C61" s="8" t="s">
        <v>59</v>
      </c>
      <c r="D61" s="6">
        <f t="shared" ref="D61:D64" si="3">CONVERT(B61,"m","ft")</f>
        <v>4.0551181102362204</v>
      </c>
      <c r="E61" t="s">
        <v>62</v>
      </c>
    </row>
    <row r="62" spans="1:5">
      <c r="A62" t="s">
        <v>88</v>
      </c>
      <c r="B62" s="6">
        <v>0.64500000000000002</v>
      </c>
      <c r="C62" s="8" t="s">
        <v>59</v>
      </c>
      <c r="D62" s="6">
        <f t="shared" si="3"/>
        <v>2.1161417322834644</v>
      </c>
      <c r="E62" t="s">
        <v>62</v>
      </c>
    </row>
    <row r="63" spans="1:5">
      <c r="A63" t="s">
        <v>89</v>
      </c>
      <c r="B63" s="6">
        <v>1.27</v>
      </c>
      <c r="C63" s="8" t="s">
        <v>59</v>
      </c>
      <c r="D63" s="6">
        <f t="shared" si="3"/>
        <v>4.166666666666667</v>
      </c>
      <c r="E63" t="s">
        <v>62</v>
      </c>
    </row>
    <row r="64" spans="1:5">
      <c r="A64" t="s">
        <v>90</v>
      </c>
      <c r="B64" s="6">
        <v>1.351</v>
      </c>
      <c r="C64" s="8" t="s">
        <v>59</v>
      </c>
      <c r="D64" s="6">
        <f t="shared" si="3"/>
        <v>4.4324146981627299</v>
      </c>
      <c r="E64" t="s">
        <v>62</v>
      </c>
    </row>
    <row r="65" spans="1:5">
      <c r="A65" t="s">
        <v>92</v>
      </c>
      <c r="B65" s="7" t="s">
        <v>99</v>
      </c>
    </row>
    <row r="66" spans="1:5">
      <c r="A66" t="s">
        <v>97</v>
      </c>
      <c r="B66" s="6">
        <v>0.25</v>
      </c>
    </row>
    <row r="67" spans="1:5">
      <c r="A67" t="s">
        <v>87</v>
      </c>
    </row>
    <row r="69" spans="1:5">
      <c r="A69" t="s">
        <v>101</v>
      </c>
    </row>
    <row r="70" spans="1:5">
      <c r="A70" t="s">
        <v>91</v>
      </c>
      <c r="B70" s="6">
        <v>0.9</v>
      </c>
      <c r="C70" s="8" t="s">
        <v>59</v>
      </c>
      <c r="D70" s="6">
        <f t="shared" ref="D70:D73" si="4">CONVERT(B70,"m","ft")</f>
        <v>2.9527559055118111</v>
      </c>
      <c r="E70" t="s">
        <v>62</v>
      </c>
    </row>
    <row r="71" spans="1:5">
      <c r="A71" t="s">
        <v>88</v>
      </c>
      <c r="B71" s="6">
        <v>0.6</v>
      </c>
      <c r="C71" s="8" t="s">
        <v>59</v>
      </c>
      <c r="D71" s="6">
        <f t="shared" si="4"/>
        <v>1.9685039370078741</v>
      </c>
      <c r="E71" t="s">
        <v>62</v>
      </c>
    </row>
    <row r="72" spans="1:5">
      <c r="A72" t="s">
        <v>89</v>
      </c>
      <c r="B72" s="6">
        <v>1.3506</v>
      </c>
      <c r="C72" s="8" t="s">
        <v>59</v>
      </c>
      <c r="D72" s="6">
        <f t="shared" si="4"/>
        <v>4.4311023622047241</v>
      </c>
      <c r="E72" t="s">
        <v>62</v>
      </c>
    </row>
    <row r="73" spans="1:5">
      <c r="A73" t="s">
        <v>90</v>
      </c>
      <c r="B73" s="6">
        <f>B29/2</f>
        <v>1.486</v>
      </c>
      <c r="C73" s="8" t="s">
        <v>59</v>
      </c>
      <c r="D73" s="6">
        <f t="shared" si="4"/>
        <v>4.8753280839895012</v>
      </c>
      <c r="E73" t="s">
        <v>62</v>
      </c>
    </row>
    <row r="74" spans="1:5">
      <c r="A74" t="s">
        <v>92</v>
      </c>
    </row>
    <row r="75" spans="1:5">
      <c r="A75" t="s">
        <v>97</v>
      </c>
    </row>
    <row r="76" spans="1:5">
      <c r="A76" t="s">
        <v>93</v>
      </c>
    </row>
    <row r="77" spans="1:5">
      <c r="A77" t="s">
        <v>94</v>
      </c>
    </row>
    <row r="78" spans="1:5">
      <c r="A78" t="s">
        <v>95</v>
      </c>
    </row>
    <row r="79" spans="1:5">
      <c r="A79" t="s">
        <v>87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selection activeCell="G2" sqref="G2"/>
    </sheetView>
  </sheetViews>
  <sheetFormatPr defaultColWidth="12.7109375" defaultRowHeight="15"/>
  <cols>
    <col min="1" max="1" width="93.140625" bestFit="1" customWidth="1"/>
    <col min="3" max="3" width="11.85546875" bestFit="1" customWidth="1"/>
    <col min="4" max="4" width="9.5703125" bestFit="1" customWidth="1"/>
    <col min="5" max="5" width="9" bestFit="1" customWidth="1"/>
    <col min="6" max="6" width="14.42578125" customWidth="1"/>
  </cols>
  <sheetData>
    <row r="1" spans="1:11" ht="18.75">
      <c r="A1" s="13" t="s">
        <v>102</v>
      </c>
    </row>
    <row r="2" spans="1:11" ht="15.75">
      <c r="A2" s="14" t="s">
        <v>103</v>
      </c>
    </row>
    <row r="3" spans="1:11" ht="31.5" customHeight="1">
      <c r="A3" s="15" t="s">
        <v>104</v>
      </c>
      <c r="B3" s="36" t="s">
        <v>105</v>
      </c>
      <c r="C3" s="37"/>
      <c r="D3" s="37"/>
      <c r="E3" s="37"/>
    </row>
    <row r="4" spans="1:11" ht="31.5" customHeight="1">
      <c r="A4" s="15"/>
      <c r="B4" s="19" t="s">
        <v>28</v>
      </c>
      <c r="C4" s="20"/>
      <c r="D4" s="19" t="s">
        <v>29</v>
      </c>
      <c r="E4" s="20"/>
      <c r="F4" s="19" t="s">
        <v>195</v>
      </c>
      <c r="G4" s="20"/>
    </row>
    <row r="5" spans="1:11" ht="15.75">
      <c r="A5" s="16" t="s">
        <v>106</v>
      </c>
      <c r="B5" s="16">
        <v>65</v>
      </c>
      <c r="C5" s="20" t="s">
        <v>151</v>
      </c>
      <c r="D5" s="24">
        <f>CONVERT(B5,"km/hr","kn")</f>
        <v>35.09719222462202</v>
      </c>
      <c r="E5" s="20" t="s">
        <v>152</v>
      </c>
      <c r="F5" s="24">
        <f>D5*0.00149984</f>
        <v>5.2640172786177088E-2</v>
      </c>
      <c r="G5" s="20" t="s">
        <v>155</v>
      </c>
    </row>
    <row r="6" spans="1:11" ht="15.75">
      <c r="A6" s="16" t="s">
        <v>107</v>
      </c>
      <c r="B6" s="16">
        <v>76</v>
      </c>
      <c r="C6" s="20" t="s">
        <v>151</v>
      </c>
      <c r="D6" s="24">
        <f>CONVERT(B6,"km/hr","kn")</f>
        <v>41.036717062634985</v>
      </c>
      <c r="E6" s="20" t="s">
        <v>152</v>
      </c>
      <c r="F6" s="24">
        <f>D6*0.00149984</f>
        <v>6.1548509719222454E-2</v>
      </c>
      <c r="G6" s="20" t="s">
        <v>155</v>
      </c>
    </row>
    <row r="7" spans="1:11" ht="15.75">
      <c r="A7" s="16" t="s">
        <v>108</v>
      </c>
      <c r="B7" s="16">
        <v>117</v>
      </c>
      <c r="C7" s="20" t="s">
        <v>151</v>
      </c>
      <c r="D7" s="24">
        <f>CONVERT(B7,"km/hr","kn")</f>
        <v>63.174946004319651</v>
      </c>
      <c r="E7" s="20" t="s">
        <v>152</v>
      </c>
      <c r="F7" s="24">
        <f>D7*0.00149984</f>
        <v>9.4752311015118773E-2</v>
      </c>
      <c r="G7" s="20" t="s">
        <v>155</v>
      </c>
      <c r="I7" s="6">
        <f>AVERAGE(F6,F12,F13,F14)</f>
        <v>0.17411749460043191</v>
      </c>
      <c r="K7" s="27">
        <v>2.0000000000000001E-4</v>
      </c>
    </row>
    <row r="8" spans="1:11" ht="15.75">
      <c r="A8" s="16" t="s">
        <v>109</v>
      </c>
      <c r="B8" s="16">
        <v>100</v>
      </c>
      <c r="C8" s="20" t="s">
        <v>151</v>
      </c>
      <c r="D8" s="24">
        <f>CONVERT(B8,"km/hr","kn")</f>
        <v>53.995680345572346</v>
      </c>
      <c r="E8" s="20" t="s">
        <v>152</v>
      </c>
      <c r="F8" s="24">
        <f>D8*0.00149984</f>
        <v>8.0984881209503215E-2</v>
      </c>
      <c r="G8" s="20" t="s">
        <v>155</v>
      </c>
      <c r="I8" s="6">
        <f>AVERAGE(F14,F6)</f>
        <v>0.14172354211663066</v>
      </c>
      <c r="K8" s="27">
        <v>2.5000000000000001E-4</v>
      </c>
    </row>
    <row r="9" spans="1:11" ht="15.75">
      <c r="A9" s="16" t="s">
        <v>110</v>
      </c>
      <c r="B9" s="16">
        <v>6</v>
      </c>
      <c r="C9" s="20" t="s">
        <v>153</v>
      </c>
      <c r="D9" s="24">
        <f>B9*196.85039370079</f>
        <v>1181.1023622047401</v>
      </c>
      <c r="E9" s="20" t="s">
        <v>154</v>
      </c>
      <c r="F9" s="24"/>
      <c r="G9" s="20"/>
      <c r="K9" s="27">
        <v>6.0000000000000001E-3</v>
      </c>
    </row>
    <row r="10" spans="1:11" ht="15.75">
      <c r="A10" s="16" t="s">
        <v>111</v>
      </c>
      <c r="B10" s="16">
        <v>169</v>
      </c>
      <c r="C10" s="20" t="s">
        <v>151</v>
      </c>
      <c r="D10" s="24">
        <f t="shared" ref="D10:D19" si="0">CONVERT(B10,"km/hr","kn")</f>
        <v>91.252699784017267</v>
      </c>
      <c r="E10" s="20" t="s">
        <v>152</v>
      </c>
      <c r="F10" s="24">
        <f t="shared" ref="F10:F19" si="1">D10*0.00149984</f>
        <v>0.13686444924406044</v>
      </c>
      <c r="G10" s="20" t="s">
        <v>155</v>
      </c>
    </row>
    <row r="11" spans="1:11" ht="15.75">
      <c r="A11" s="16" t="s">
        <v>112</v>
      </c>
      <c r="B11" s="16">
        <v>169</v>
      </c>
      <c r="C11" s="20" t="s">
        <v>151</v>
      </c>
      <c r="D11" s="24">
        <f t="shared" si="0"/>
        <v>91.252699784017267</v>
      </c>
      <c r="E11" s="20" t="s">
        <v>152</v>
      </c>
      <c r="F11" s="24">
        <f t="shared" si="1"/>
        <v>0.13686444924406044</v>
      </c>
      <c r="G11" s="20" t="s">
        <v>155</v>
      </c>
      <c r="J11">
        <v>2.3622000000000001E-4</v>
      </c>
    </row>
    <row r="12" spans="1:11" ht="15.75">
      <c r="A12" s="16" t="s">
        <v>113</v>
      </c>
      <c r="B12" s="16">
        <v>250</v>
      </c>
      <c r="C12" s="20" t="s">
        <v>151</v>
      </c>
      <c r="D12" s="24">
        <f t="shared" si="0"/>
        <v>134.98920086393088</v>
      </c>
      <c r="E12" s="20" t="s">
        <v>152</v>
      </c>
      <c r="F12" s="24">
        <f t="shared" si="1"/>
        <v>0.20246220302375806</v>
      </c>
      <c r="G12" s="20" t="s">
        <v>155</v>
      </c>
    </row>
    <row r="13" spans="1:11" ht="15.75">
      <c r="A13" s="16" t="s">
        <v>114</v>
      </c>
      <c r="B13" s="16">
        <v>260</v>
      </c>
      <c r="C13" s="20" t="s">
        <v>151</v>
      </c>
      <c r="D13" s="24">
        <f t="shared" si="0"/>
        <v>140.38876889848808</v>
      </c>
      <c r="E13" s="20" t="s">
        <v>152</v>
      </c>
      <c r="F13" s="24">
        <f t="shared" si="1"/>
        <v>0.21056069114470835</v>
      </c>
      <c r="G13" s="20" t="s">
        <v>155</v>
      </c>
    </row>
    <row r="14" spans="1:11" ht="15.75">
      <c r="A14" s="16" t="s">
        <v>115</v>
      </c>
      <c r="B14" s="21">
        <v>274</v>
      </c>
      <c r="C14" s="22" t="s">
        <v>151</v>
      </c>
      <c r="D14" s="25">
        <f t="shared" si="0"/>
        <v>147.94816414686827</v>
      </c>
      <c r="E14" s="22" t="s">
        <v>152</v>
      </c>
      <c r="F14" s="25">
        <f t="shared" si="1"/>
        <v>0.22189857451403888</v>
      </c>
      <c r="G14" s="22" t="s">
        <v>155</v>
      </c>
    </row>
    <row r="15" spans="1:11" ht="15.75">
      <c r="A15" s="16"/>
      <c r="B15" s="16">
        <v>300</v>
      </c>
      <c r="C15" s="20" t="s">
        <v>151</v>
      </c>
      <c r="D15" s="24">
        <f t="shared" si="0"/>
        <v>161.98704103671705</v>
      </c>
      <c r="E15" s="20" t="s">
        <v>152</v>
      </c>
      <c r="F15" s="24">
        <f t="shared" si="1"/>
        <v>0.24295464362850969</v>
      </c>
      <c r="G15" s="20" t="s">
        <v>155</v>
      </c>
    </row>
    <row r="16" spans="1:11" ht="15.75">
      <c r="A16" s="16" t="s">
        <v>116</v>
      </c>
      <c r="B16" s="21">
        <v>302</v>
      </c>
      <c r="C16" s="22" t="s">
        <v>151</v>
      </c>
      <c r="D16" s="25">
        <f t="shared" si="0"/>
        <v>163.06695464362849</v>
      </c>
      <c r="E16" s="22" t="s">
        <v>152</v>
      </c>
      <c r="F16" s="25">
        <f t="shared" si="1"/>
        <v>0.24457434125269975</v>
      </c>
      <c r="G16" s="22" t="s">
        <v>155</v>
      </c>
    </row>
    <row r="17" spans="1:7" ht="15.75">
      <c r="A17" s="16"/>
      <c r="B17" s="16">
        <v>325</v>
      </c>
      <c r="C17" s="20" t="s">
        <v>151</v>
      </c>
      <c r="D17" s="24">
        <f t="shared" si="0"/>
        <v>175.48596112311012</v>
      </c>
      <c r="E17" s="20" t="s">
        <v>152</v>
      </c>
      <c r="F17" s="24">
        <f t="shared" si="1"/>
        <v>0.26320086393088543</v>
      </c>
      <c r="G17" s="20" t="s">
        <v>155</v>
      </c>
    </row>
    <row r="18" spans="1:7" ht="15.75">
      <c r="A18" s="16" t="s">
        <v>117</v>
      </c>
      <c r="B18" s="16">
        <v>83</v>
      </c>
      <c r="C18" s="20" t="s">
        <v>151</v>
      </c>
      <c r="D18" s="24">
        <f t="shared" si="0"/>
        <v>44.816414686825048</v>
      </c>
      <c r="E18" s="20" t="s">
        <v>152</v>
      </c>
      <c r="F18" s="24">
        <f t="shared" si="1"/>
        <v>6.7217451403887671E-2</v>
      </c>
      <c r="G18" s="20" t="s">
        <v>155</v>
      </c>
    </row>
    <row r="19" spans="1:7" ht="15.75">
      <c r="A19" s="16" t="s">
        <v>118</v>
      </c>
      <c r="B19" s="16">
        <v>90</v>
      </c>
      <c r="C19" s="20" t="s">
        <v>151</v>
      </c>
      <c r="D19" s="24">
        <f t="shared" si="0"/>
        <v>48.596112311015119</v>
      </c>
      <c r="E19" s="20" t="s">
        <v>152</v>
      </c>
      <c r="F19" s="24">
        <f t="shared" si="1"/>
        <v>7.2886393088552909E-2</v>
      </c>
      <c r="G19" s="20" t="s">
        <v>155</v>
      </c>
    </row>
    <row r="20" spans="1:7" ht="15.75">
      <c r="A20" s="16" t="s">
        <v>119</v>
      </c>
      <c r="B20" s="21">
        <v>250</v>
      </c>
      <c r="C20" s="22" t="s">
        <v>59</v>
      </c>
      <c r="D20" s="25">
        <f>CONVERT(B20,"m","ft")</f>
        <v>820.20997375328079</v>
      </c>
      <c r="E20" s="22" t="s">
        <v>62</v>
      </c>
      <c r="F20" s="24"/>
      <c r="G20" s="20"/>
    </row>
    <row r="21" spans="1:7" ht="15.75">
      <c r="A21" s="16"/>
      <c r="B21" s="16">
        <v>175</v>
      </c>
      <c r="C21" s="20" t="s">
        <v>59</v>
      </c>
      <c r="D21" s="24">
        <f>CONVERT(B21,"m","ft")</f>
        <v>574.14698162729655</v>
      </c>
      <c r="E21" s="20" t="s">
        <v>62</v>
      </c>
      <c r="F21" s="24"/>
      <c r="G21" s="20"/>
    </row>
    <row r="22" spans="1:7" ht="15.75">
      <c r="A22" s="16" t="s">
        <v>120</v>
      </c>
      <c r="B22" s="16">
        <v>100</v>
      </c>
      <c r="C22" s="20" t="s">
        <v>151</v>
      </c>
      <c r="D22" s="24">
        <f>CONVERT(B22,"km/hr","kn")</f>
        <v>53.995680345572346</v>
      </c>
      <c r="E22" s="20" t="s">
        <v>152</v>
      </c>
      <c r="F22" s="24">
        <f>D22*0.00149984</f>
        <v>8.0984881209503215E-2</v>
      </c>
      <c r="G22" s="20" t="s">
        <v>155</v>
      </c>
    </row>
    <row r="23" spans="1:7" ht="15.75">
      <c r="A23" s="16" t="s">
        <v>121</v>
      </c>
      <c r="B23" s="21">
        <v>250</v>
      </c>
      <c r="C23" s="22" t="s">
        <v>59</v>
      </c>
      <c r="D23" s="25">
        <f>CONVERT(B23,"m","ft")</f>
        <v>820.20997375328079</v>
      </c>
      <c r="E23" s="22" t="s">
        <v>62</v>
      </c>
      <c r="F23" s="24"/>
      <c r="G23" s="20"/>
    </row>
    <row r="24" spans="1:7" ht="15.75">
      <c r="A24" s="16"/>
      <c r="B24" s="16">
        <v>220</v>
      </c>
      <c r="C24" s="20" t="s">
        <v>59</v>
      </c>
      <c r="D24" s="26">
        <f>CONVERT(B24,"m","ft")</f>
        <v>721.78477690288719</v>
      </c>
      <c r="E24" s="23" t="s">
        <v>62</v>
      </c>
      <c r="F24" s="24"/>
      <c r="G24" s="20"/>
    </row>
    <row r="25" spans="1:7" ht="15.75">
      <c r="A25" s="16" t="s">
        <v>122</v>
      </c>
      <c r="B25" s="16" t="s">
        <v>123</v>
      </c>
      <c r="C25" s="20"/>
      <c r="D25" s="20"/>
      <c r="E25" s="20"/>
      <c r="F25" s="20"/>
      <c r="G25" s="20"/>
    </row>
    <row r="26" spans="1:7" ht="15.75">
      <c r="A26" s="16" t="s">
        <v>124</v>
      </c>
      <c r="B26" s="17" t="s">
        <v>125</v>
      </c>
      <c r="C26" s="20"/>
      <c r="D26" s="20"/>
      <c r="E26" s="20"/>
      <c r="F26" s="20"/>
      <c r="G26" s="20"/>
    </row>
    <row r="27" spans="1:7" ht="15.75">
      <c r="A27" s="16" t="s">
        <v>126</v>
      </c>
      <c r="B27" s="17" t="s">
        <v>127</v>
      </c>
      <c r="C27" s="20"/>
      <c r="D27" s="20"/>
      <c r="E27" s="20"/>
      <c r="F27" s="20"/>
      <c r="G27" s="20"/>
    </row>
    <row r="28" spans="1:7" ht="15.75">
      <c r="A28" s="14" t="s">
        <v>128</v>
      </c>
    </row>
    <row r="29" spans="1:7" ht="15.75">
      <c r="A29" s="16" t="s">
        <v>129</v>
      </c>
      <c r="B29" s="16">
        <v>0</v>
      </c>
      <c r="C29" s="16">
        <v>500</v>
      </c>
    </row>
    <row r="30" spans="1:7" ht="15.75">
      <c r="A30" s="16" t="s">
        <v>130</v>
      </c>
      <c r="B30" s="16" t="s">
        <v>131</v>
      </c>
      <c r="C30" s="16" t="s">
        <v>132</v>
      </c>
    </row>
    <row r="31" spans="1:7" ht="15.75">
      <c r="A31" s="14" t="s">
        <v>133</v>
      </c>
    </row>
    <row r="32" spans="1:7" ht="15.75">
      <c r="A32" s="14" t="s">
        <v>134</v>
      </c>
    </row>
    <row r="33" spans="1:5" ht="47.25">
      <c r="A33" s="16" t="s">
        <v>135</v>
      </c>
      <c r="B33" s="16" t="s">
        <v>136</v>
      </c>
      <c r="C33" s="16" t="s">
        <v>137</v>
      </c>
      <c r="D33" s="16" t="s">
        <v>138</v>
      </c>
      <c r="E33" s="16" t="s">
        <v>139</v>
      </c>
    </row>
    <row r="34" spans="1:5" ht="15.75">
      <c r="A34" s="16">
        <v>5800</v>
      </c>
      <c r="B34" s="16" t="s">
        <v>140</v>
      </c>
      <c r="C34" s="16" t="s">
        <v>141</v>
      </c>
      <c r="D34" s="16" t="s">
        <v>142</v>
      </c>
      <c r="E34" s="16" t="s">
        <v>143</v>
      </c>
    </row>
    <row r="35" spans="1:5" ht="47.25">
      <c r="A35" s="16">
        <v>5500</v>
      </c>
      <c r="B35" s="16" t="s">
        <v>144</v>
      </c>
      <c r="C35" s="16" t="s">
        <v>145</v>
      </c>
      <c r="D35" s="16" t="s">
        <v>146</v>
      </c>
      <c r="E35" s="16">
        <v>620</v>
      </c>
    </row>
    <row r="36" spans="1:5" ht="15.75">
      <c r="A36" s="16">
        <v>5000</v>
      </c>
      <c r="B36" s="18">
        <v>0.75</v>
      </c>
      <c r="C36" s="16" t="s">
        <v>147</v>
      </c>
      <c r="D36" s="16" t="s">
        <v>148</v>
      </c>
      <c r="E36" s="16">
        <v>750</v>
      </c>
    </row>
    <row r="37" spans="1:5" ht="15.75">
      <c r="A37" s="16">
        <v>4800</v>
      </c>
      <c r="B37" s="18">
        <v>0.65</v>
      </c>
      <c r="C37" s="16" t="s">
        <v>149</v>
      </c>
      <c r="D37" s="16" t="s">
        <v>150</v>
      </c>
      <c r="E37" s="16">
        <v>790</v>
      </c>
    </row>
  </sheetData>
  <mergeCells count="1">
    <mergeCell ref="B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D20" sqref="D20"/>
    </sheetView>
  </sheetViews>
  <sheetFormatPr defaultColWidth="52.140625" defaultRowHeight="15"/>
  <cols>
    <col min="1" max="1" width="61.42578125" customWidth="1"/>
    <col min="2" max="2" width="23.85546875" bestFit="1" customWidth="1"/>
    <col min="3" max="3" width="3.7109375" bestFit="1" customWidth="1"/>
    <col min="5" max="5" width="3.42578125" bestFit="1" customWidth="1"/>
  </cols>
  <sheetData>
    <row r="1" spans="1:5" ht="18.75">
      <c r="A1" s="13" t="s">
        <v>158</v>
      </c>
    </row>
    <row r="2" spans="1:5" ht="15.75">
      <c r="A2" s="15"/>
      <c r="B2" s="19" t="s">
        <v>28</v>
      </c>
      <c r="C2" s="20"/>
      <c r="D2" s="19" t="s">
        <v>29</v>
      </c>
      <c r="E2" s="20"/>
    </row>
    <row r="3" spans="1:5" ht="15.75">
      <c r="A3" s="21" t="s">
        <v>159</v>
      </c>
      <c r="B3" s="31">
        <v>472.5</v>
      </c>
      <c r="C3" s="32" t="s">
        <v>192</v>
      </c>
      <c r="D3" s="33">
        <f>CONVERT(B3,"kg","lbm")</f>
        <v>1041.6841888235467</v>
      </c>
      <c r="E3" s="32" t="s">
        <v>72</v>
      </c>
    </row>
    <row r="4" spans="1:5" ht="15.75">
      <c r="A4" s="16" t="s">
        <v>160</v>
      </c>
      <c r="B4" s="28">
        <v>450</v>
      </c>
      <c r="C4" s="29" t="s">
        <v>192</v>
      </c>
      <c r="D4" s="34">
        <f>CONVERT(B4,"kg","lbm")</f>
        <v>992.08017983194907</v>
      </c>
      <c r="E4" s="35" t="s">
        <v>72</v>
      </c>
    </row>
    <row r="5" spans="1:5" ht="31.5">
      <c r="A5" s="21" t="s">
        <v>161</v>
      </c>
      <c r="B5" s="31">
        <v>295</v>
      </c>
      <c r="C5" s="32" t="s">
        <v>71</v>
      </c>
      <c r="D5" s="33">
        <f>CONVERT(B5,"kg","lbm")</f>
        <v>650.36367344538883</v>
      </c>
      <c r="E5" s="32" t="s">
        <v>72</v>
      </c>
    </row>
    <row r="6" spans="1:5" ht="15.75">
      <c r="A6" s="16" t="s">
        <v>162</v>
      </c>
      <c r="B6" s="28">
        <v>365</v>
      </c>
      <c r="C6" s="29" t="s">
        <v>71</v>
      </c>
      <c r="D6" s="34">
        <f>CONVERT(B6,"kg","lbm")</f>
        <v>804.68725697480318</v>
      </c>
      <c r="E6" s="35" t="s">
        <v>72</v>
      </c>
    </row>
    <row r="7" spans="1:5" ht="15.75">
      <c r="A7" s="21" t="s">
        <v>163</v>
      </c>
      <c r="B7" s="31">
        <v>7.2489999999999997</v>
      </c>
      <c r="C7" s="32" t="s">
        <v>59</v>
      </c>
      <c r="D7" s="33">
        <f>CONVERT(B7,"m","ft")</f>
        <v>23.782808398950131</v>
      </c>
      <c r="E7" s="32" t="s">
        <v>62</v>
      </c>
    </row>
    <row r="8" spans="1:5" ht="15.75">
      <c r="A8" s="16" t="s">
        <v>164</v>
      </c>
      <c r="B8" s="28">
        <v>2.5529999999999999</v>
      </c>
      <c r="C8" s="29" t="s">
        <v>59</v>
      </c>
      <c r="D8" s="30">
        <f>CONVERT(B8,"m","ft")</f>
        <v>8.3759842519685037</v>
      </c>
      <c r="E8" s="29" t="s">
        <v>62</v>
      </c>
    </row>
    <row r="9" spans="1:5" ht="15.75">
      <c r="A9" s="21" t="s">
        <v>165</v>
      </c>
      <c r="B9" s="31">
        <v>8.7769999999999992</v>
      </c>
      <c r="C9" s="32" t="s">
        <v>59</v>
      </c>
      <c r="D9" s="33">
        <f>CONVERT(B9,"m","ft")</f>
        <v>28.795931758530184</v>
      </c>
      <c r="E9" s="32" t="s">
        <v>62</v>
      </c>
    </row>
    <row r="10" spans="1:5" ht="15.75">
      <c r="A10" s="21" t="s">
        <v>166</v>
      </c>
      <c r="B10" s="31">
        <v>1.2</v>
      </c>
      <c r="C10" s="32" t="s">
        <v>59</v>
      </c>
      <c r="D10" s="33">
        <f>CONVERT(B10,"m","ft")</f>
        <v>3.9370078740157481</v>
      </c>
      <c r="E10" s="32" t="s">
        <v>62</v>
      </c>
    </row>
    <row r="11" spans="1:5" ht="15.75">
      <c r="A11" s="21" t="s">
        <v>167</v>
      </c>
      <c r="B11" s="31">
        <v>10.130000000000001</v>
      </c>
      <c r="C11" s="32" t="s">
        <v>61</v>
      </c>
      <c r="D11" s="33">
        <f>CONVERT(B11,"m^2","ft^2")</f>
        <v>109.03841252126951</v>
      </c>
      <c r="E11" s="32" t="s">
        <v>63</v>
      </c>
    </row>
    <row r="12" spans="1:5" ht="15.75">
      <c r="A12" s="16" t="s">
        <v>168</v>
      </c>
      <c r="B12" s="28" t="s">
        <v>169</v>
      </c>
      <c r="C12" s="29"/>
      <c r="D12" s="30"/>
      <c r="E12" s="29"/>
    </row>
    <row r="13" spans="1:5" ht="15.75">
      <c r="A13" s="16" t="s">
        <v>170</v>
      </c>
      <c r="B13" s="28" t="s">
        <v>41</v>
      </c>
      <c r="C13" s="29"/>
      <c r="D13" s="30"/>
      <c r="E13" s="29"/>
    </row>
    <row r="14" spans="1:5" ht="15.75">
      <c r="A14" s="21" t="s">
        <v>171</v>
      </c>
      <c r="B14" s="31">
        <v>2.2000000000000002</v>
      </c>
      <c r="C14" s="32" t="s">
        <v>61</v>
      </c>
      <c r="D14" s="33">
        <f>CONVERT(B14,"m^2","ft^2")</f>
        <v>23.680602916761394</v>
      </c>
      <c r="E14" s="32" t="s">
        <v>63</v>
      </c>
    </row>
    <row r="15" spans="1:5" ht="15.75">
      <c r="A15" s="21" t="s">
        <v>193</v>
      </c>
      <c r="B15" s="31">
        <v>3.8849999999999998</v>
      </c>
      <c r="C15" s="32" t="s">
        <v>59</v>
      </c>
      <c r="D15" s="33">
        <f>CONVERT(B15,"m","ft")</f>
        <v>12.746062992125983</v>
      </c>
      <c r="E15" s="32" t="s">
        <v>62</v>
      </c>
    </row>
    <row r="16" spans="1:5" ht="15.75">
      <c r="A16" s="16" t="s">
        <v>172</v>
      </c>
      <c r="B16" s="28" t="s">
        <v>50</v>
      </c>
      <c r="C16" s="29"/>
      <c r="D16" s="30"/>
      <c r="E16" s="29"/>
    </row>
    <row r="17" spans="1:5" ht="15.75">
      <c r="A17" s="21" t="s">
        <v>173</v>
      </c>
      <c r="B17" s="31">
        <v>1.1200000000000001</v>
      </c>
      <c r="C17" s="32" t="s">
        <v>61</v>
      </c>
      <c r="D17" s="33">
        <f>CONVERT(B17,"m^2","ft^2")</f>
        <v>12.055579666714891</v>
      </c>
      <c r="E17" s="32" t="s">
        <v>63</v>
      </c>
    </row>
    <row r="18" spans="1:5" ht="15.75">
      <c r="A18" s="21" t="s">
        <v>194</v>
      </c>
      <c r="B18" s="31">
        <v>3.7069999999999999</v>
      </c>
      <c r="C18" s="32" t="s">
        <v>59</v>
      </c>
      <c r="D18" s="33">
        <f>CONVERT(B18,"m","ft")</f>
        <v>12.162073490813649</v>
      </c>
      <c r="E18" s="32" t="s">
        <v>62</v>
      </c>
    </row>
    <row r="19" spans="1:5" ht="31.5">
      <c r="A19" s="16" t="s">
        <v>174</v>
      </c>
      <c r="B19" s="28" t="s">
        <v>175</v>
      </c>
      <c r="C19" s="29"/>
      <c r="D19" s="30"/>
      <c r="E19" s="29"/>
    </row>
    <row r="20" spans="1:5" ht="31.5">
      <c r="A20" s="16" t="s">
        <v>176</v>
      </c>
      <c r="B20" s="28" t="s">
        <v>177</v>
      </c>
      <c r="C20" s="29"/>
      <c r="D20" s="30"/>
      <c r="E20" s="29"/>
    </row>
    <row r="21" spans="1:5" ht="15.75">
      <c r="A21" s="16" t="s">
        <v>178</v>
      </c>
      <c r="B21" s="28" t="s">
        <v>179</v>
      </c>
      <c r="C21" s="29"/>
      <c r="D21" s="30"/>
      <c r="E21" s="29"/>
    </row>
    <row r="22" spans="1:5" ht="15.75">
      <c r="A22" s="16" t="s">
        <v>180</v>
      </c>
      <c r="B22" s="28" t="s">
        <v>181</v>
      </c>
      <c r="C22" s="29"/>
      <c r="D22" s="30"/>
      <c r="E22" s="29"/>
    </row>
    <row r="23" spans="1:5" ht="15.75">
      <c r="A23" s="16" t="s">
        <v>182</v>
      </c>
      <c r="B23" s="28" t="s">
        <v>183</v>
      </c>
      <c r="C23" s="29"/>
      <c r="D23" s="30"/>
      <c r="E23" s="29"/>
    </row>
    <row r="24" spans="1:5" ht="15.75">
      <c r="A24" s="16" t="s">
        <v>184</v>
      </c>
      <c r="B24" s="28" t="s">
        <v>185</v>
      </c>
      <c r="C24" s="29"/>
      <c r="D24" s="30"/>
      <c r="E24" s="29"/>
    </row>
    <row r="25" spans="1:5" ht="15.75">
      <c r="A25" s="16" t="s">
        <v>186</v>
      </c>
      <c r="B25" s="28" t="s">
        <v>187</v>
      </c>
      <c r="C25" s="29"/>
      <c r="D25" s="30"/>
      <c r="E25" s="29"/>
    </row>
    <row r="26" spans="1:5" ht="31.5">
      <c r="A26" s="16" t="s">
        <v>188</v>
      </c>
      <c r="B26" s="28" t="s">
        <v>189</v>
      </c>
      <c r="C26" s="29"/>
      <c r="D26" s="30"/>
      <c r="E26" s="29"/>
    </row>
    <row r="27" spans="1:5" ht="15.75">
      <c r="A27" s="16" t="s">
        <v>190</v>
      </c>
      <c r="B27" s="28" t="s">
        <v>191</v>
      </c>
      <c r="C27" s="29"/>
      <c r="D27" s="30"/>
      <c r="E27" s="29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workbookViewId="0">
      <selection activeCell="B19" sqref="B19"/>
    </sheetView>
  </sheetViews>
  <sheetFormatPr defaultRowHeight="15"/>
  <cols>
    <col min="1" max="1" width="10.140625" bestFit="1" customWidth="1"/>
    <col min="2" max="2" width="9" bestFit="1" customWidth="1"/>
  </cols>
  <sheetData>
    <row r="2" spans="1:5">
      <c r="A2" t="s">
        <v>156</v>
      </c>
    </row>
    <row r="3" spans="1:5">
      <c r="A3">
        <v>1</v>
      </c>
      <c r="B3" s="6">
        <v>4.58</v>
      </c>
      <c r="C3" s="6">
        <v>4.6230000000000002</v>
      </c>
      <c r="D3" s="6"/>
      <c r="E3" s="6">
        <f>C3-B3</f>
        <v>4.3000000000000149E-2</v>
      </c>
    </row>
    <row r="4" spans="1:5">
      <c r="A4">
        <v>2</v>
      </c>
      <c r="B4" s="6">
        <f>B3+($E$3/7)</f>
        <v>4.5861428571428569</v>
      </c>
      <c r="C4" s="6"/>
      <c r="D4" s="6"/>
      <c r="E4" s="6"/>
    </row>
    <row r="5" spans="1:5">
      <c r="A5">
        <v>3</v>
      </c>
      <c r="B5" s="6">
        <f t="shared" ref="B5:B10" si="0">B4+($E$3/7)</f>
        <v>4.5922857142857136</v>
      </c>
      <c r="C5" s="6"/>
      <c r="D5" s="6"/>
      <c r="E5" s="6"/>
    </row>
    <row r="6" spans="1:5">
      <c r="A6">
        <v>4</v>
      </c>
      <c r="B6" s="6">
        <f t="shared" si="0"/>
        <v>4.5984285714285704</v>
      </c>
      <c r="C6" s="6"/>
      <c r="D6" s="6"/>
      <c r="E6" s="6"/>
    </row>
    <row r="7" spans="1:5">
      <c r="A7">
        <v>5</v>
      </c>
      <c r="B7" s="6">
        <f t="shared" si="0"/>
        <v>4.6045714285714272</v>
      </c>
      <c r="C7" s="6"/>
      <c r="D7" s="6"/>
      <c r="E7" s="6"/>
    </row>
    <row r="8" spans="1:5">
      <c r="A8">
        <v>6</v>
      </c>
      <c r="B8" s="6">
        <f t="shared" si="0"/>
        <v>4.610714285714284</v>
      </c>
      <c r="C8" s="6"/>
      <c r="D8" s="6"/>
      <c r="E8" s="6"/>
    </row>
    <row r="9" spans="1:5">
      <c r="A9">
        <v>7</v>
      </c>
      <c r="B9" s="6">
        <f t="shared" si="0"/>
        <v>4.6168571428571408</v>
      </c>
      <c r="C9" s="6"/>
      <c r="D9" s="6"/>
      <c r="E9" s="6"/>
    </row>
    <row r="10" spans="1:5">
      <c r="A10">
        <v>8</v>
      </c>
      <c r="B10" s="6">
        <f t="shared" si="0"/>
        <v>4.6229999999999976</v>
      </c>
      <c r="C10" s="6"/>
      <c r="D10" s="6"/>
      <c r="E10" s="6"/>
    </row>
    <row r="11" spans="1:5">
      <c r="B11" s="6"/>
      <c r="C11" s="6"/>
      <c r="D11" s="6"/>
      <c r="E11" s="6"/>
    </row>
    <row r="12" spans="1:5">
      <c r="A12" t="s">
        <v>157</v>
      </c>
      <c r="B12" s="6"/>
      <c r="C12" s="6"/>
      <c r="D12" s="6"/>
      <c r="E12" s="6"/>
    </row>
    <row r="13" spans="1:5">
      <c r="A13">
        <v>1</v>
      </c>
      <c r="B13" s="6">
        <v>3.7610000000000001</v>
      </c>
      <c r="C13" s="6">
        <v>3.7959999999999998</v>
      </c>
      <c r="D13" s="6"/>
      <c r="E13" s="6">
        <f>C13-B13</f>
        <v>3.4999999999999698E-2</v>
      </c>
    </row>
    <row r="14" spans="1:5">
      <c r="A14">
        <v>2</v>
      </c>
      <c r="B14" s="6">
        <f>B13+($E$13/7)</f>
        <v>3.766</v>
      </c>
    </row>
    <row r="15" spans="1:5">
      <c r="A15">
        <v>3</v>
      </c>
      <c r="B15" s="6">
        <f t="shared" ref="B15:B20" si="1">B14+($E$13/7)</f>
        <v>3.7709999999999999</v>
      </c>
    </row>
    <row r="16" spans="1:5">
      <c r="A16">
        <v>4</v>
      </c>
      <c r="B16" s="6">
        <f t="shared" si="1"/>
        <v>3.7759999999999998</v>
      </c>
    </row>
    <row r="17" spans="1:2">
      <c r="A17">
        <v>5</v>
      </c>
      <c r="B17" s="6">
        <f t="shared" si="1"/>
        <v>3.7809999999999997</v>
      </c>
    </row>
    <row r="18" spans="1:2">
      <c r="A18">
        <v>6</v>
      </c>
      <c r="B18" s="6">
        <f t="shared" si="1"/>
        <v>3.7859999999999996</v>
      </c>
    </row>
    <row r="19" spans="1:2">
      <c r="A19">
        <v>7</v>
      </c>
      <c r="B19" s="6">
        <f t="shared" si="1"/>
        <v>3.7909999999999995</v>
      </c>
    </row>
    <row r="20" spans="1:2">
      <c r="A20">
        <v>8</v>
      </c>
      <c r="B20" s="6">
        <f t="shared" si="1"/>
        <v>3.7959999999999994</v>
      </c>
    </row>
    <row r="21" spans="1:2">
      <c r="B21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0"/>
  <sheetViews>
    <sheetView workbookViewId="0">
      <selection activeCell="I10" sqref="I10"/>
    </sheetView>
  </sheetViews>
  <sheetFormatPr defaultRowHeight="15"/>
  <sheetData>
    <row r="2" spans="1:6">
      <c r="B2" t="s">
        <v>85</v>
      </c>
      <c r="C2" t="s">
        <v>81</v>
      </c>
      <c r="D2" s="8" t="s">
        <v>83</v>
      </c>
      <c r="E2" s="6" t="s">
        <v>84</v>
      </c>
      <c r="F2" s="6" t="s">
        <v>82</v>
      </c>
    </row>
    <row r="3" spans="1:6">
      <c r="A3">
        <v>0</v>
      </c>
      <c r="B3">
        <v>0</v>
      </c>
      <c r="C3">
        <v>0</v>
      </c>
      <c r="D3">
        <v>0.48199999999999998</v>
      </c>
      <c r="E3">
        <v>0.437</v>
      </c>
      <c r="F3">
        <v>0.46300000000000002</v>
      </c>
    </row>
    <row r="4" spans="1:6">
      <c r="A4">
        <v>1</v>
      </c>
      <c r="B4">
        <v>0.55189999999999995</v>
      </c>
      <c r="C4">
        <f>C3+B4</f>
        <v>0.55189999999999995</v>
      </c>
      <c r="D4">
        <v>0.57540000000000002</v>
      </c>
      <c r="E4">
        <v>0.8095</v>
      </c>
      <c r="F4">
        <v>1.0670999999999999</v>
      </c>
    </row>
    <row r="5" spans="1:6">
      <c r="A5">
        <v>2</v>
      </c>
      <c r="B5">
        <v>0.35470000000000002</v>
      </c>
      <c r="C5">
        <f t="shared" ref="C5:C19" si="0">C4+B5</f>
        <v>0.90659999999999996</v>
      </c>
      <c r="D5">
        <v>0.626</v>
      </c>
      <c r="E5">
        <v>1.0108999999999999</v>
      </c>
      <c r="F5">
        <v>1.1599999999999999</v>
      </c>
    </row>
    <row r="6" spans="1:6">
      <c r="A6">
        <v>3</v>
      </c>
      <c r="B6">
        <v>0.91810000000000003</v>
      </c>
      <c r="C6">
        <f t="shared" si="0"/>
        <v>1.8247</v>
      </c>
      <c r="D6">
        <v>0.72309999999999997</v>
      </c>
      <c r="E6">
        <v>1.3585</v>
      </c>
      <c r="F6">
        <v>1.3352999999999999</v>
      </c>
    </row>
    <row r="7" spans="1:6">
      <c r="A7">
        <v>4</v>
      </c>
      <c r="B7">
        <v>0.91020000000000001</v>
      </c>
      <c r="C7">
        <f t="shared" si="0"/>
        <v>2.7349000000000001</v>
      </c>
      <c r="D7">
        <v>0.79700000000000004</v>
      </c>
      <c r="E7">
        <v>1.5629999999999999</v>
      </c>
      <c r="F7">
        <v>1.4903</v>
      </c>
    </row>
    <row r="8" spans="1:6">
      <c r="A8">
        <v>5</v>
      </c>
      <c r="B8">
        <v>0.96740000000000004</v>
      </c>
      <c r="C8">
        <f t="shared" si="0"/>
        <v>3.7023000000000001</v>
      </c>
      <c r="D8">
        <v>0.86240000000000006</v>
      </c>
      <c r="E8">
        <v>1.67</v>
      </c>
      <c r="F8">
        <v>1.6313</v>
      </c>
    </row>
    <row r="9" spans="1:6">
      <c r="A9">
        <v>6</v>
      </c>
      <c r="B9">
        <v>1.3459000000000001</v>
      </c>
      <c r="C9">
        <f t="shared" si="0"/>
        <v>5.0482000000000005</v>
      </c>
      <c r="D9">
        <v>0.91180000000000005</v>
      </c>
      <c r="E9">
        <v>1.7232000000000001</v>
      </c>
      <c r="F9">
        <v>1.7881</v>
      </c>
    </row>
    <row r="10" spans="1:6">
      <c r="A10">
        <v>7</v>
      </c>
      <c r="B10">
        <v>0.69669999999999999</v>
      </c>
      <c r="C10">
        <f t="shared" si="0"/>
        <v>5.7449000000000003</v>
      </c>
      <c r="D10">
        <v>1.3376999999999999</v>
      </c>
      <c r="E10">
        <v>1.7329000000000001</v>
      </c>
      <c r="F10">
        <v>1.8408</v>
      </c>
    </row>
    <row r="11" spans="1:6">
      <c r="A11">
        <v>8</v>
      </c>
      <c r="B11">
        <v>0.70760000000000001</v>
      </c>
      <c r="C11">
        <f t="shared" si="0"/>
        <v>6.4525000000000006</v>
      </c>
      <c r="D11">
        <v>1.7095</v>
      </c>
      <c r="E11">
        <v>1.7211000000000001</v>
      </c>
      <c r="F11">
        <v>1.8807</v>
      </c>
    </row>
    <row r="12" spans="1:6">
      <c r="A12">
        <v>9</v>
      </c>
      <c r="B12">
        <v>0.73099999999999998</v>
      </c>
      <c r="C12">
        <f t="shared" si="0"/>
        <v>7.1835000000000004</v>
      </c>
      <c r="D12">
        <v>1.9685999999999999</v>
      </c>
      <c r="E12">
        <v>1.6984999999999999</v>
      </c>
      <c r="F12">
        <v>1.895</v>
      </c>
    </row>
    <row r="13" spans="1:6">
      <c r="A13">
        <v>10</v>
      </c>
      <c r="B13">
        <v>0.88139999999999996</v>
      </c>
      <c r="C13">
        <f t="shared" si="0"/>
        <v>8.0648999999999997</v>
      </c>
      <c r="D13">
        <v>2.1438000000000001</v>
      </c>
      <c r="E13">
        <v>1.6545000000000001</v>
      </c>
      <c r="F13">
        <v>1.8828</v>
      </c>
    </row>
    <row r="14" spans="1:6">
      <c r="A14">
        <v>11</v>
      </c>
      <c r="B14">
        <v>0.91900000000000004</v>
      </c>
      <c r="C14">
        <f t="shared" si="0"/>
        <v>8.9839000000000002</v>
      </c>
      <c r="D14">
        <v>2.1846000000000001</v>
      </c>
      <c r="E14">
        <v>1.5859000000000001</v>
      </c>
      <c r="F14">
        <v>1.8302</v>
      </c>
    </row>
    <row r="15" spans="1:6">
      <c r="A15">
        <v>12</v>
      </c>
      <c r="B15">
        <v>1.1066</v>
      </c>
      <c r="C15">
        <f t="shared" si="0"/>
        <v>10.0905</v>
      </c>
      <c r="D15">
        <v>2.0488</v>
      </c>
      <c r="E15">
        <v>1.4802</v>
      </c>
      <c r="F15">
        <v>1.7255</v>
      </c>
    </row>
    <row r="16" spans="1:6">
      <c r="A16">
        <v>13</v>
      </c>
      <c r="B16">
        <v>1.4575</v>
      </c>
      <c r="C16">
        <f t="shared" si="0"/>
        <v>11.548</v>
      </c>
      <c r="D16">
        <v>1.6015999999999999</v>
      </c>
      <c r="E16">
        <v>1.3058000000000001</v>
      </c>
      <c r="F16">
        <v>1.5104</v>
      </c>
    </row>
    <row r="17" spans="1:6">
      <c r="A17">
        <v>14</v>
      </c>
      <c r="B17">
        <v>1.6088</v>
      </c>
      <c r="C17">
        <f t="shared" si="0"/>
        <v>13.1568</v>
      </c>
      <c r="D17">
        <v>1.0873999999999999</v>
      </c>
      <c r="E17">
        <v>1.0824</v>
      </c>
      <c r="F17">
        <v>1.2161</v>
      </c>
    </row>
    <row r="18" spans="1:6">
      <c r="A18">
        <v>15</v>
      </c>
      <c r="B18">
        <v>2.6890999999999998</v>
      </c>
      <c r="C18">
        <f t="shared" si="0"/>
        <v>15.8459</v>
      </c>
      <c r="D18">
        <v>0.59360000000000002</v>
      </c>
      <c r="E18">
        <v>0.71230000000000004</v>
      </c>
      <c r="F18">
        <v>0.73929999999999996</v>
      </c>
    </row>
    <row r="19" spans="1:6">
      <c r="A19">
        <v>16</v>
      </c>
      <c r="B19">
        <v>2.3060999999999998</v>
      </c>
      <c r="C19">
        <f t="shared" si="0"/>
        <v>18.152000000000001</v>
      </c>
      <c r="D19">
        <v>0.34820000000000001</v>
      </c>
      <c r="E19">
        <v>0.47760000000000002</v>
      </c>
      <c r="F19">
        <v>0.4738</v>
      </c>
    </row>
    <row r="20" spans="1:6">
      <c r="A20">
        <v>17</v>
      </c>
      <c r="B20">
        <v>1.9587000000000001</v>
      </c>
      <c r="C20">
        <f>C19+B20</f>
        <v>20.110700000000001</v>
      </c>
      <c r="D20">
        <v>0.157</v>
      </c>
      <c r="E20">
        <v>0.2157</v>
      </c>
      <c r="F20">
        <v>0.33600000000000002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Dimensions</vt:lpstr>
      <vt:lpstr>Performance</vt:lpstr>
      <vt:lpstr>Caratteristiche</vt:lpstr>
      <vt:lpstr>Flaps</vt:lpstr>
      <vt:lpstr>DATCOM BODY</vt:lpstr>
    </vt:vector>
  </TitlesOfParts>
  <Company>CAE Elektronik GmbH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Salvatore De Astis</dc:creator>
  <cp:lastModifiedBy>Salvatore De Astis</cp:lastModifiedBy>
  <dcterms:created xsi:type="dcterms:W3CDTF">2021-09-20T05:04:46Z</dcterms:created>
  <dcterms:modified xsi:type="dcterms:W3CDTF">2021-09-28T11:07:31Z</dcterms:modified>
</cp:coreProperties>
</file>