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708452738dea6297/Documents/Learning/Syracuse/Classes/1 Business Analytics/Homework/HW 3/BookStore/"/>
    </mc:Choice>
  </mc:AlternateContent>
  <xr:revisionPtr revIDLastSave="0" documentId="8_{A6F345B2-11EA-400F-AE02-FD53B26F1879}" xr6:coauthVersionLast="47" xr6:coauthVersionMax="47" xr10:uidLastSave="{00000000-0000-0000-0000-000000000000}"/>
  <bookViews>
    <workbookView xWindow="-2325" yWindow="-13620" windowWidth="21840" windowHeight="13020" xr2:uid="{00000000-000D-0000-FFFF-FFFF00000000}"/>
  </bookViews>
  <sheets>
    <sheet name="Price vs. Demand" sheetId="1" r:id="rId1"/>
  </sheets>
  <definedNames>
    <definedName name="solver_adj" localSheetId="0" hidden="1">'Price vs. Demand'!$K$25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'Price vs. Demand'!$N$29</definedName>
    <definedName name="solver_lhs2" localSheetId="0" hidden="1">'Price vs. Demand'!$N$29</definedName>
    <definedName name="solver_lhs3" localSheetId="0" hidden="1">'Price vs. Demand'!$D$40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'Price vs. Demand'!$O$25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1</definedName>
    <definedName name="solver_rhs1" localSheetId="0" hidden="1">30000</definedName>
    <definedName name="solver_rhs2" localSheetId="0" hidden="1">30000</definedName>
    <definedName name="solver_rhs3" localSheetId="0" hidden="1">100000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9" i="1" l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19" i="1"/>
  <c r="M33" i="1"/>
  <c r="N33" i="1" s="1"/>
  <c r="O33" i="1" s="1"/>
  <c r="N29" i="1"/>
  <c r="O29" i="1" s="1"/>
  <c r="M25" i="1"/>
  <c r="N25" i="1" s="1"/>
  <c r="O25" i="1" s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F19" i="1" l="1"/>
  <c r="F21" i="1"/>
  <c r="F20" i="1"/>
  <c r="E19" i="1"/>
  <c r="E21" i="1" l="1"/>
  <c r="G21" i="1" s="1"/>
  <c r="F22" i="1"/>
  <c r="E20" i="1"/>
  <c r="G20" i="1" s="1"/>
  <c r="G19" i="1"/>
  <c r="E22" i="1" l="1"/>
  <c r="G22" i="1" s="1"/>
  <c r="F23" i="1"/>
  <c r="E23" i="1" l="1"/>
  <c r="G23" i="1" s="1"/>
  <c r="E24" i="1"/>
  <c r="F24" i="1" l="1"/>
  <c r="G24" i="1" s="1"/>
  <c r="F25" i="1"/>
  <c r="E25" i="1" l="1"/>
  <c r="G25" i="1" s="1"/>
  <c r="E26" i="1"/>
  <c r="F26" i="1" l="1"/>
  <c r="G26" i="1" s="1"/>
  <c r="E27" i="1"/>
  <c r="F27" i="1" l="1"/>
  <c r="G27" i="1" s="1"/>
  <c r="E28" i="1"/>
  <c r="F28" i="1" l="1"/>
  <c r="G28" i="1" s="1"/>
  <c r="F29" i="1"/>
  <c r="E29" i="1" l="1"/>
  <c r="G29" i="1" s="1"/>
  <c r="E30" i="1"/>
  <c r="F30" i="1" l="1"/>
  <c r="G30" i="1" s="1"/>
  <c r="E31" i="1"/>
  <c r="F31" i="1" l="1"/>
  <c r="G31" i="1" s="1"/>
  <c r="F32" i="1"/>
  <c r="E32" i="1" l="1"/>
  <c r="G32" i="1" s="1"/>
  <c r="E33" i="1"/>
  <c r="F33" i="1" l="1"/>
  <c r="G33" i="1" s="1"/>
  <c r="F34" i="1"/>
  <c r="E34" i="1" l="1"/>
  <c r="G34" i="1" s="1"/>
  <c r="E35" i="1"/>
  <c r="F35" i="1" l="1"/>
  <c r="G35" i="1" s="1"/>
  <c r="F36" i="1"/>
  <c r="F37" i="1" l="1"/>
  <c r="E36" i="1"/>
  <c r="G36" i="1" s="1"/>
  <c r="E37" i="1" l="1"/>
  <c r="G37" i="1" s="1"/>
  <c r="F38" i="1" l="1"/>
  <c r="E38" i="1"/>
  <c r="E39" i="1" l="1"/>
  <c r="F39" i="1"/>
  <c r="G38" i="1"/>
  <c r="G39" i="1" l="1"/>
  <c r="H34" i="1" l="1"/>
  <c r="G40" i="1"/>
  <c r="H37" i="1"/>
  <c r="H39" i="1"/>
  <c r="H20" i="1"/>
  <c r="H21" i="1"/>
  <c r="H19" i="1"/>
  <c r="H23" i="1"/>
  <c r="H22" i="1"/>
  <c r="H24" i="1"/>
  <c r="H25" i="1"/>
  <c r="H26" i="1"/>
  <c r="H27" i="1"/>
  <c r="H29" i="1"/>
  <c r="H30" i="1"/>
  <c r="H28" i="1"/>
  <c r="H33" i="1"/>
  <c r="H32" i="1"/>
  <c r="H31" i="1"/>
  <c r="H35" i="1"/>
  <c r="H36" i="1"/>
  <c r="H38" i="1"/>
</calcChain>
</file>

<file path=xl/sharedStrings.xml><?xml version="1.0" encoding="utf-8"?>
<sst xmlns="http://schemas.openxmlformats.org/spreadsheetml/2006/main" count="47" uniqueCount="32">
  <si>
    <t>Price</t>
  </si>
  <si>
    <t>Predicted %</t>
  </si>
  <si>
    <t>Predicted Sales</t>
  </si>
  <si>
    <t>Revenue</t>
  </si>
  <si>
    <t>Profit</t>
  </si>
  <si>
    <t>Book Cost</t>
  </si>
  <si>
    <t>Assume that the demand for the book sequel will be similar to Harry Potter book 7.</t>
  </si>
  <si>
    <t>Assume that 100,000 customers will consider purchasing a book from you.</t>
  </si>
  <si>
    <t>The data is not an entirely accurate prediction of the demand, but a regression on the data using a power model will give a reasonable prediction.</t>
  </si>
  <si>
    <t>Assume that you pay the publisher $5.00 for each book.</t>
  </si>
  <si>
    <t>what you will charge each customer who purchases the new book</t>
  </si>
  <si>
    <t>what you must pay the publisher for each book</t>
  </si>
  <si>
    <t>% purchased</t>
  </si>
  <si>
    <t>in your pricing test, the percent of people who bought at that price</t>
  </si>
  <si>
    <t>your regression model estimate of the percent sold based on price</t>
  </si>
  <si>
    <t>Predicted sales</t>
  </si>
  <si>
    <t>estimate of number of customers who buy the book from you</t>
  </si>
  <si>
    <t>total revenue generated (price * predicted sales)</t>
  </si>
  <si>
    <t>(price – book cost) * predicted sales</t>
  </si>
  <si>
    <t>Total</t>
  </si>
  <si>
    <t>Assumptions</t>
  </si>
  <si>
    <t>Definitions</t>
  </si>
  <si>
    <t>Data &amp; Analysis</t>
  </si>
  <si>
    <t>Price (x)</t>
  </si>
  <si>
    <t>% Purchased (y)</t>
  </si>
  <si>
    <t>Cost</t>
  </si>
  <si>
    <t>Pred %</t>
  </si>
  <si>
    <t>Pred Sales</t>
  </si>
  <si>
    <t>Publisher cost</t>
  </si>
  <si>
    <t>2a</t>
  </si>
  <si>
    <t>2b</t>
  </si>
  <si>
    <t>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</si>
</sst>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3" fillId="2" borderId="0" xfId="0" applyFont="1" applyFill="1"/>
    <xf numFmtId="44" fontId="0" fillId="2" borderId="0" xfId="2" applyFont="1" applyFill="1"/>
    <xf numFmtId="164" fontId="0" fillId="2" borderId="0" xfId="0" applyNumberFormat="1" applyFill="1"/>
    <xf numFmtId="0" fontId="0" fillId="3" borderId="4" xfId="0" applyFill="1" applyBorder="1"/>
    <xf numFmtId="0" fontId="0" fillId="3" borderId="5" xfId="0" applyFill="1" applyBorder="1"/>
    <xf numFmtId="0" fontId="0" fillId="3" borderId="0" xfId="0" applyFill="1"/>
    <xf numFmtId="0" fontId="0" fillId="3" borderId="7" xfId="0" applyFill="1" applyBorder="1"/>
    <xf numFmtId="0" fontId="0" fillId="3" borderId="9" xfId="0" applyFill="1" applyBorder="1"/>
    <xf numFmtId="0" fontId="0" fillId="3" borderId="10" xfId="0" applyFill="1" applyBorder="1"/>
    <xf numFmtId="0" fontId="3" fillId="3" borderId="6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4" borderId="1" xfId="0" applyFill="1" applyBorder="1"/>
    <xf numFmtId="0" fontId="0" fillId="4" borderId="12" xfId="0" applyFill="1" applyBorder="1"/>
    <xf numFmtId="0" fontId="4" fillId="4" borderId="1" xfId="0" applyFont="1" applyFill="1" applyBorder="1"/>
    <xf numFmtId="0" fontId="4" fillId="4" borderId="12" xfId="0" applyFont="1" applyFill="1" applyBorder="1"/>
    <xf numFmtId="0" fontId="5" fillId="4" borderId="11" xfId="0" applyFont="1" applyFill="1" applyBorder="1"/>
    <xf numFmtId="0" fontId="6" fillId="4" borderId="1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6" fillId="4" borderId="12" xfId="0" applyFont="1" applyFill="1" applyBorder="1"/>
    <xf numFmtId="10" fontId="2" fillId="2" borderId="13" xfId="3" applyNumberFormat="1" applyFont="1" applyFill="1" applyBorder="1" applyAlignment="1">
      <alignment horizontal="right"/>
    </xf>
    <xf numFmtId="164" fontId="6" fillId="4" borderId="1" xfId="1" applyNumberFormat="1" applyFont="1" applyFill="1" applyBorder="1"/>
    <xf numFmtId="10" fontId="2" fillId="2" borderId="14" xfId="3" applyNumberFormat="1" applyFont="1" applyFill="1" applyBorder="1" applyAlignment="1">
      <alignment horizontal="right"/>
    </xf>
    <xf numFmtId="10" fontId="2" fillId="2" borderId="15" xfId="3" applyNumberFormat="1" applyFont="1" applyFill="1" applyBorder="1" applyAlignment="1">
      <alignment horizontal="right"/>
    </xf>
    <xf numFmtId="164" fontId="2" fillId="2" borderId="14" xfId="1" applyNumberFormat="1" applyFont="1" applyFill="1" applyBorder="1"/>
    <xf numFmtId="164" fontId="2" fillId="2" borderId="15" xfId="1" applyNumberFormat="1" applyFont="1" applyFill="1" applyBorder="1"/>
    <xf numFmtId="164" fontId="0" fillId="2" borderId="0" xfId="1" applyNumberFormat="1" applyFont="1" applyFill="1"/>
    <xf numFmtId="0" fontId="0" fillId="2" borderId="0" xfId="0" applyFill="1" applyAlignment="1">
      <alignment horizontal="right"/>
    </xf>
    <xf numFmtId="43" fontId="0" fillId="2" borderId="13" xfId="1" applyFont="1" applyFill="1" applyBorder="1" applyAlignment="1">
      <alignment horizontal="center"/>
    </xf>
    <xf numFmtId="43" fontId="0" fillId="2" borderId="14" xfId="1" applyFont="1" applyFill="1" applyBorder="1" applyAlignment="1">
      <alignment horizontal="center"/>
    </xf>
    <xf numFmtId="43" fontId="0" fillId="2" borderId="15" xfId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0" fontId="0" fillId="2" borderId="0" xfId="3" applyNumberFormat="1" applyFont="1" applyFill="1"/>
    <xf numFmtId="0" fontId="0" fillId="5" borderId="4" xfId="0" applyFill="1" applyBorder="1"/>
    <xf numFmtId="0" fontId="3" fillId="5" borderId="3" xfId="0" applyFont="1" applyFill="1" applyBorder="1"/>
    <xf numFmtId="0" fontId="0" fillId="2" borderId="2" xfId="0" applyFill="1" applyBorder="1" applyAlignment="1">
      <alignment horizontal="center"/>
    </xf>
    <xf numFmtId="44" fontId="0" fillId="2" borderId="8" xfId="2" applyFont="1" applyFill="1" applyBorder="1"/>
    <xf numFmtId="44" fontId="0" fillId="2" borderId="9" xfId="2" applyFont="1" applyFill="1" applyBorder="1"/>
    <xf numFmtId="10" fontId="0" fillId="2" borderId="9" xfId="0" applyNumberFormat="1" applyFill="1" applyBorder="1"/>
    <xf numFmtId="164" fontId="0" fillId="2" borderId="9" xfId="1" applyNumberFormat="1" applyFont="1" applyFill="1" applyBorder="1"/>
    <xf numFmtId="164" fontId="0" fillId="2" borderId="10" xfId="1" applyNumberFormat="1" applyFont="1" applyFill="1" applyBorder="1"/>
    <xf numFmtId="0" fontId="0" fillId="5" borderId="5" xfId="0" applyFill="1" applyBorder="1"/>
    <xf numFmtId="0" fontId="3" fillId="5" borderId="4" xfId="0" applyFont="1" applyFill="1" applyBorder="1"/>
    <xf numFmtId="0" fontId="3" fillId="5" borderId="5" xfId="0" applyFont="1" applyFill="1" applyBorder="1"/>
    <xf numFmtId="0" fontId="3" fillId="2" borderId="2" xfId="0" applyFont="1" applyFill="1" applyBorder="1" applyAlignment="1">
      <alignment horizontal="center"/>
    </xf>
    <xf numFmtId="165" fontId="0" fillId="2" borderId="13" xfId="3" applyNumberFormat="1" applyFont="1" applyFill="1" applyBorder="1" applyAlignment="1">
      <alignment horizontal="right"/>
    </xf>
    <xf numFmtId="165" fontId="0" fillId="2" borderId="14" xfId="3" applyNumberFormat="1" applyFont="1" applyFill="1" applyBorder="1" applyAlignment="1">
      <alignment horizontal="right"/>
    </xf>
    <xf numFmtId="165" fontId="0" fillId="2" borderId="15" xfId="3" applyNumberFormat="1" applyFont="1" applyFill="1" applyBorder="1" applyAlignment="1">
      <alignment horizontal="right"/>
    </xf>
    <xf numFmtId="44" fontId="0" fillId="2" borderId="13" xfId="2" applyFont="1" applyFill="1" applyBorder="1"/>
    <xf numFmtId="44" fontId="0" fillId="2" borderId="14" xfId="2" applyFont="1" applyFill="1" applyBorder="1"/>
    <xf numFmtId="44" fontId="0" fillId="2" borderId="15" xfId="2" applyFont="1" applyFill="1" applyBorder="1"/>
    <xf numFmtId="166" fontId="2" fillId="2" borderId="13" xfId="2" applyNumberFormat="1" applyFont="1" applyFill="1" applyBorder="1"/>
    <xf numFmtId="166" fontId="2" fillId="2" borderId="14" xfId="2" applyNumberFormat="1" applyFont="1" applyFill="1" applyBorder="1"/>
    <xf numFmtId="166" fontId="2" fillId="2" borderId="15" xfId="2" applyNumberFormat="1" applyFont="1" applyFill="1" applyBorder="1"/>
    <xf numFmtId="166" fontId="1" fillId="2" borderId="13" xfId="2" applyNumberFormat="1" applyFont="1" applyFill="1" applyBorder="1"/>
    <xf numFmtId="166" fontId="1" fillId="2" borderId="14" xfId="2" applyNumberFormat="1" applyFont="1" applyFill="1" applyBorder="1"/>
    <xf numFmtId="166" fontId="1" fillId="2" borderId="15" xfId="2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'Price vs. Demand'!$B$18</c:f>
              <c:strCache>
                <c:ptCount val="1"/>
                <c:pt idx="0">
                  <c:v>% Purchased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2.8759623797025371E-2"/>
                  <c:y val="-0.39026246719160107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'Price vs. Demand'!$A$19:$A$39</c:f>
              <c:numCache>
                <c:formatCode>_("$"* #,##0.00_);_("$"* \(#,##0.00\);_("$"* "-"??_);_(@_)</c:formatCode>
                <c:ptCount val="2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</c:numCache>
            </c:numRef>
          </c:xVal>
          <c:yVal>
            <c:numRef>
              <c:f>'Price vs. Demand'!$B$19:$B$39</c:f>
              <c:numCache>
                <c:formatCode>0.0%</c:formatCode>
                <c:ptCount val="21"/>
                <c:pt idx="0">
                  <c:v>0.65</c:v>
                </c:pt>
                <c:pt idx="1">
                  <c:v>0.5</c:v>
                </c:pt>
                <c:pt idx="2">
                  <c:v>0.4</c:v>
                </c:pt>
                <c:pt idx="3">
                  <c:v>0.32</c:v>
                </c:pt>
                <c:pt idx="4">
                  <c:v>0.25</c:v>
                </c:pt>
                <c:pt idx="5">
                  <c:v>0.2</c:v>
                </c:pt>
                <c:pt idx="6">
                  <c:v>0.16</c:v>
                </c:pt>
                <c:pt idx="7">
                  <c:v>0.13</c:v>
                </c:pt>
                <c:pt idx="8">
                  <c:v>0.11</c:v>
                </c:pt>
                <c:pt idx="9">
                  <c:v>9.5000000000000001E-2</c:v>
                </c:pt>
                <c:pt idx="10">
                  <c:v>0.08</c:v>
                </c:pt>
                <c:pt idx="11">
                  <c:v>7.0000000000000007E-2</c:v>
                </c:pt>
                <c:pt idx="12">
                  <c:v>6.3E-2</c:v>
                </c:pt>
                <c:pt idx="13">
                  <c:v>5.800000000000001E-2</c:v>
                </c:pt>
                <c:pt idx="14">
                  <c:v>5.2999999999999999E-2</c:v>
                </c:pt>
                <c:pt idx="15">
                  <c:v>4.9000000000000002E-2</c:v>
                </c:pt>
                <c:pt idx="16">
                  <c:v>4.5999999999999999E-2</c:v>
                </c:pt>
                <c:pt idx="17">
                  <c:v>4.3999999999999997E-2</c:v>
                </c:pt>
                <c:pt idx="18">
                  <c:v>4.2999999999999997E-2</c:v>
                </c:pt>
                <c:pt idx="19">
                  <c:v>4.2000000000000003E-2</c:v>
                </c:pt>
                <c:pt idx="20">
                  <c:v>4.1000000000000009E-2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51-D840-A4EB-1AE457822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383647"/>
        <c:axId val="662565775"/>
      </c:scatterChart>
      <c:valAx>
        <c:axId val="567383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Book Sale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565775"/>
        <c:crosses val="autoZero"/>
        <c:crossBetween val="midCat"/>
      </c:valAx>
      <c:valAx>
        <c:axId val="66256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Purchased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383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644071</xdr:colOff>
      <xdr:row>42</xdr:row>
      <xdr:rowOff>61685</xdr:rowOff>
    </xdr:from>
    <xdr:to>
      <xdr:col>5</xdr:col>
      <xdr:colOff>589642</xdr:colOff>
      <xdr:row>56</xdr:row>
      <xdr:rowOff>137885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7AE626-3580-97FD-FE40-1B8A35812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R62"/>
  <sheetViews>
    <sheetView tabSelected="1" zoomScale="85" zoomScaleNormal="85" workbookViewId="0">
      <selection activeCell="K25" sqref="K25"/>
    </sheetView>
  </sheetViews>
  <sheetFormatPr defaultColWidth="8.796875" defaultRowHeight="14.25" x14ac:dyDescent="0.45"/>
  <cols>
    <col min="1" max="7" width="12.1328125" style="1" customWidth="1"/>
    <col min="8" max="9" width="15.6640625" style="1" customWidth="1"/>
    <col min="10" max="10" width="6.6640625" style="1" customWidth="1"/>
    <col min="11" max="12" width="10.6640625" style="1" customWidth="1"/>
    <col min="13" max="13" width="11.1328125" style="1" customWidth="1"/>
    <col min="14" max="15" width="10.6640625" style="1" customWidth="1"/>
    <col min="16" max="16" width="16.46484375" style="1" customWidth="1"/>
    <col min="17" max="17" width="15.6640625" style="1" customWidth="1"/>
    <col min="18" max="21" width="9.1328125" style="1" bestFit="1" customWidth="1"/>
    <col min="22" max="44" width="8.796875" style="1"/>
  </cols>
  <sheetData>
    <row r="2" spans="1:11" ht="18" x14ac:dyDescent="0.55000000000000004">
      <c r="A2" s="18" t="s">
        <v>20</v>
      </c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x14ac:dyDescent="0.45">
      <c r="A3" s="13">
        <v>1</v>
      </c>
      <c r="B3" s="5" t="s">
        <v>6</v>
      </c>
      <c r="C3" s="5"/>
      <c r="D3" s="5"/>
      <c r="E3" s="5"/>
      <c r="F3" s="5"/>
      <c r="G3" s="5"/>
      <c r="H3" s="5"/>
      <c r="I3" s="5"/>
      <c r="J3" s="5"/>
      <c r="K3" s="6"/>
    </row>
    <row r="4" spans="1:11" x14ac:dyDescent="0.45">
      <c r="A4" s="11">
        <v>2</v>
      </c>
      <c r="B4" s="7" t="s">
        <v>7</v>
      </c>
      <c r="C4" s="7"/>
      <c r="D4" s="7"/>
      <c r="E4" s="7"/>
      <c r="F4" s="7"/>
      <c r="G4" s="7"/>
      <c r="H4" s="7"/>
      <c r="I4" s="7"/>
      <c r="J4" s="7"/>
      <c r="K4" s="8"/>
    </row>
    <row r="5" spans="1:11" x14ac:dyDescent="0.45">
      <c r="A5" s="11">
        <v>3</v>
      </c>
      <c r="B5" s="7" t="s">
        <v>8</v>
      </c>
      <c r="C5" s="7"/>
      <c r="D5" s="7"/>
      <c r="E5" s="7"/>
      <c r="F5" s="7"/>
      <c r="G5" s="7"/>
      <c r="H5" s="7"/>
      <c r="I5" s="7"/>
      <c r="J5" s="7"/>
      <c r="K5" s="8"/>
    </row>
    <row r="6" spans="1:11" x14ac:dyDescent="0.45">
      <c r="A6" s="12">
        <v>4</v>
      </c>
      <c r="B6" s="9" t="s">
        <v>9</v>
      </c>
      <c r="C6" s="9"/>
      <c r="D6" s="9"/>
      <c r="E6" s="9"/>
      <c r="F6" s="9"/>
      <c r="G6" s="9"/>
      <c r="H6" s="9"/>
      <c r="I6" s="9"/>
      <c r="J6" s="9"/>
      <c r="K6" s="10"/>
    </row>
    <row r="8" spans="1:11" ht="18" x14ac:dyDescent="0.55000000000000004">
      <c r="A8" s="18" t="s">
        <v>21</v>
      </c>
      <c r="B8" s="16"/>
      <c r="C8" s="16"/>
      <c r="D8" s="16"/>
      <c r="E8" s="16"/>
      <c r="F8" s="16"/>
      <c r="G8" s="16"/>
      <c r="H8" s="16"/>
      <c r="I8" s="16"/>
      <c r="J8" s="16"/>
      <c r="K8" s="17"/>
    </row>
    <row r="9" spans="1:11" x14ac:dyDescent="0.45">
      <c r="A9" s="11" t="s">
        <v>0</v>
      </c>
      <c r="B9" s="7" t="s">
        <v>10</v>
      </c>
      <c r="C9" s="7"/>
      <c r="D9" s="7"/>
      <c r="E9" s="7"/>
      <c r="F9" s="7"/>
      <c r="G9" s="7"/>
      <c r="H9" s="7"/>
      <c r="I9" s="7"/>
      <c r="J9" s="7"/>
      <c r="K9" s="8"/>
    </row>
    <row r="10" spans="1:11" x14ac:dyDescent="0.45">
      <c r="A10" s="11" t="s">
        <v>5</v>
      </c>
      <c r="B10" s="7" t="s">
        <v>11</v>
      </c>
      <c r="C10" s="7"/>
      <c r="D10" s="7"/>
      <c r="E10" s="7"/>
      <c r="F10" s="7"/>
      <c r="G10" s="7"/>
      <c r="H10" s="7"/>
      <c r="I10" s="7"/>
      <c r="J10" s="7"/>
      <c r="K10" s="8"/>
    </row>
    <row r="11" spans="1:11" x14ac:dyDescent="0.45">
      <c r="A11" s="11" t="s">
        <v>12</v>
      </c>
      <c r="B11" s="7" t="s">
        <v>13</v>
      </c>
      <c r="C11" s="7"/>
      <c r="D11" s="7"/>
      <c r="E11" s="7"/>
      <c r="F11" s="7"/>
      <c r="G11" s="7"/>
      <c r="H11" s="7"/>
      <c r="I11" s="7"/>
      <c r="J11" s="7"/>
      <c r="K11" s="8"/>
    </row>
    <row r="12" spans="1:11" x14ac:dyDescent="0.45">
      <c r="A12" s="11" t="s">
        <v>1</v>
      </c>
      <c r="B12" s="7" t="s">
        <v>14</v>
      </c>
      <c r="C12" s="7"/>
      <c r="D12" s="7"/>
      <c r="E12" s="7"/>
      <c r="F12" s="7"/>
      <c r="G12" s="7"/>
      <c r="H12" s="7"/>
      <c r="I12" s="7"/>
      <c r="J12" s="7"/>
      <c r="K12" s="8"/>
    </row>
    <row r="13" spans="1:11" x14ac:dyDescent="0.45">
      <c r="A13" s="11" t="s">
        <v>15</v>
      </c>
      <c r="B13" s="7" t="s">
        <v>16</v>
      </c>
      <c r="C13" s="7"/>
      <c r="D13" s="7"/>
      <c r="E13" s="7"/>
      <c r="F13" s="7"/>
      <c r="G13" s="7"/>
      <c r="H13" s="7"/>
      <c r="I13" s="7"/>
      <c r="J13" s="7"/>
      <c r="K13" s="8"/>
    </row>
    <row r="14" spans="1:11" x14ac:dyDescent="0.45">
      <c r="A14" s="11" t="s">
        <v>3</v>
      </c>
      <c r="B14" s="7" t="s">
        <v>17</v>
      </c>
      <c r="C14" s="7"/>
      <c r="D14" s="7"/>
      <c r="E14" s="7"/>
      <c r="F14" s="7"/>
      <c r="G14" s="7"/>
      <c r="H14" s="7"/>
      <c r="I14" s="7"/>
      <c r="J14" s="7"/>
      <c r="K14" s="8"/>
    </row>
    <row r="15" spans="1:11" x14ac:dyDescent="0.45">
      <c r="A15" s="12" t="s">
        <v>4</v>
      </c>
      <c r="B15" s="9" t="s">
        <v>18</v>
      </c>
      <c r="C15" s="9"/>
      <c r="D15" s="9"/>
      <c r="E15" s="9"/>
      <c r="F15" s="9"/>
      <c r="G15" s="9"/>
      <c r="H15" s="9"/>
      <c r="I15" s="9"/>
      <c r="J15" s="9"/>
      <c r="K15" s="10"/>
    </row>
    <row r="17" spans="1:15" ht="18" x14ac:dyDescent="0.55000000000000004">
      <c r="A17" s="18" t="s">
        <v>22</v>
      </c>
      <c r="B17" s="19"/>
      <c r="C17" s="19"/>
      <c r="D17" s="19"/>
      <c r="E17" s="19"/>
      <c r="F17" s="23"/>
      <c r="G17" s="23"/>
      <c r="H17" s="19"/>
      <c r="I17" s="19"/>
      <c r="J17" s="19"/>
      <c r="K17" s="21"/>
    </row>
    <row r="18" spans="1:15" x14ac:dyDescent="0.45">
      <c r="A18" s="20" t="s">
        <v>23</v>
      </c>
      <c r="B18" s="20" t="s">
        <v>24</v>
      </c>
      <c r="C18" s="20" t="s">
        <v>1</v>
      </c>
      <c r="D18" s="20" t="s">
        <v>2</v>
      </c>
      <c r="E18" s="20" t="s">
        <v>3</v>
      </c>
      <c r="F18" s="20" t="s">
        <v>28</v>
      </c>
      <c r="G18" s="20" t="s">
        <v>4</v>
      </c>
      <c r="H18" s="20"/>
    </row>
    <row r="19" spans="1:15" x14ac:dyDescent="0.45">
      <c r="A19" s="50">
        <v>5</v>
      </c>
      <c r="B19" s="47">
        <v>0.65</v>
      </c>
      <c r="C19" s="22">
        <f t="shared" ref="C19:C39" si="0">(14.098*$A19^-1.872)</f>
        <v>0.69292408674781014</v>
      </c>
      <c r="D19" s="26">
        <f t="shared" ref="D19" si="1">C19*100000</f>
        <v>69292.408674781007</v>
      </c>
      <c r="E19" s="53">
        <f t="shared" ref="E19:E39" si="2">D19*A19</f>
        <v>346462.04337390501</v>
      </c>
      <c r="F19" s="53">
        <f>5*D19</f>
        <v>346462.04337390501</v>
      </c>
      <c r="G19" s="56">
        <f>E19-F19</f>
        <v>0</v>
      </c>
      <c r="H19" s="30" t="str">
        <f t="shared" ref="H19:H39" si="3">IF(G19=MAX(G$19:G$39),"max","-")</f>
        <v>-</v>
      </c>
    </row>
    <row r="20" spans="1:15" x14ac:dyDescent="0.45">
      <c r="A20" s="51">
        <v>6</v>
      </c>
      <c r="B20" s="48">
        <v>0.5</v>
      </c>
      <c r="C20" s="24">
        <f t="shared" si="0"/>
        <v>0.49255912094665855</v>
      </c>
      <c r="D20" s="26">
        <f t="shared" ref="D20:D39" si="4">C20*100000</f>
        <v>49255.912094665851</v>
      </c>
      <c r="E20" s="54">
        <f t="shared" si="2"/>
        <v>295535.47256799508</v>
      </c>
      <c r="F20" s="54">
        <f t="shared" ref="F20:F39" si="5">5*D20</f>
        <v>246279.56047332927</v>
      </c>
      <c r="G20" s="57">
        <f t="shared" ref="G20:G39" si="6">E20-F20</f>
        <v>49255.912094665808</v>
      </c>
      <c r="H20" s="31" t="str">
        <f t="shared" si="3"/>
        <v>-</v>
      </c>
    </row>
    <row r="21" spans="1:15" x14ac:dyDescent="0.45">
      <c r="A21" s="51">
        <v>7</v>
      </c>
      <c r="B21" s="48">
        <v>0.4</v>
      </c>
      <c r="C21" s="24">
        <f t="shared" si="0"/>
        <v>0.36909144187581711</v>
      </c>
      <c r="D21" s="26">
        <f t="shared" si="4"/>
        <v>36909.144187581711</v>
      </c>
      <c r="E21" s="54">
        <f t="shared" si="2"/>
        <v>258364.00931307196</v>
      </c>
      <c r="F21" s="54">
        <f t="shared" si="5"/>
        <v>184545.72093790857</v>
      </c>
      <c r="G21" s="57">
        <f t="shared" si="6"/>
        <v>73818.288375163393</v>
      </c>
      <c r="H21" s="31" t="str">
        <f t="shared" si="3"/>
        <v>-</v>
      </c>
    </row>
    <row r="22" spans="1:15" x14ac:dyDescent="0.45">
      <c r="A22" s="51">
        <v>8</v>
      </c>
      <c r="B22" s="48">
        <v>0.32</v>
      </c>
      <c r="C22" s="24">
        <f t="shared" si="0"/>
        <v>0.28745710707060823</v>
      </c>
      <c r="D22" s="26">
        <f t="shared" si="4"/>
        <v>28745.710707060822</v>
      </c>
      <c r="E22" s="54">
        <f t="shared" si="2"/>
        <v>229965.68565648657</v>
      </c>
      <c r="F22" s="54">
        <f t="shared" si="5"/>
        <v>143728.55353530412</v>
      </c>
      <c r="G22" s="57">
        <f t="shared" si="6"/>
        <v>86237.132121182454</v>
      </c>
      <c r="H22" s="31" t="str">
        <f t="shared" si="3"/>
        <v>-</v>
      </c>
    </row>
    <row r="23" spans="1:15" x14ac:dyDescent="0.45">
      <c r="A23" s="51">
        <v>9</v>
      </c>
      <c r="B23" s="48">
        <v>0.25</v>
      </c>
      <c r="C23" s="24">
        <f t="shared" si="0"/>
        <v>0.23057675801164021</v>
      </c>
      <c r="D23" s="26">
        <f t="shared" si="4"/>
        <v>23057.67580116402</v>
      </c>
      <c r="E23" s="54">
        <f t="shared" si="2"/>
        <v>207519.08221047616</v>
      </c>
      <c r="F23" s="54">
        <f t="shared" si="5"/>
        <v>115288.3790058201</v>
      </c>
      <c r="G23" s="57">
        <f t="shared" si="6"/>
        <v>92230.703204656063</v>
      </c>
      <c r="H23" s="31" t="str">
        <f t="shared" si="3"/>
        <v>-</v>
      </c>
      <c r="K23" s="36" t="s">
        <v>29</v>
      </c>
      <c r="L23" s="35"/>
      <c r="M23" s="35"/>
      <c r="N23" s="35"/>
      <c r="O23" s="43"/>
    </row>
    <row r="24" spans="1:15" x14ac:dyDescent="0.45">
      <c r="A24" s="51">
        <v>10</v>
      </c>
      <c r="B24" s="48">
        <v>0.2</v>
      </c>
      <c r="C24" s="24">
        <f t="shared" si="0"/>
        <v>0.18930300422121596</v>
      </c>
      <c r="D24" s="26">
        <f t="shared" si="4"/>
        <v>18930.300422121596</v>
      </c>
      <c r="E24" s="54">
        <f t="shared" si="2"/>
        <v>189303.00422121596</v>
      </c>
      <c r="F24" s="54">
        <f t="shared" si="5"/>
        <v>94651.50211060798</v>
      </c>
      <c r="G24" s="57">
        <f t="shared" si="6"/>
        <v>94651.50211060798</v>
      </c>
      <c r="H24" s="31" t="str">
        <f t="shared" si="3"/>
        <v>-</v>
      </c>
      <c r="K24" s="46" t="s">
        <v>0</v>
      </c>
      <c r="L24" s="46" t="s">
        <v>25</v>
      </c>
      <c r="M24" s="46" t="s">
        <v>26</v>
      </c>
      <c r="N24" s="46" t="s">
        <v>27</v>
      </c>
      <c r="O24" s="46" t="s">
        <v>4</v>
      </c>
    </row>
    <row r="25" spans="1:15" x14ac:dyDescent="0.45">
      <c r="A25" s="51">
        <v>11</v>
      </c>
      <c r="B25" s="48">
        <v>0.16</v>
      </c>
      <c r="C25" s="24">
        <f t="shared" si="0"/>
        <v>0.15836908211415465</v>
      </c>
      <c r="D25" s="26">
        <f t="shared" si="4"/>
        <v>15836.908211415464</v>
      </c>
      <c r="E25" s="54">
        <f t="shared" si="2"/>
        <v>174205.99032557011</v>
      </c>
      <c r="F25" s="54">
        <f t="shared" si="5"/>
        <v>79184.541057077324</v>
      </c>
      <c r="G25" s="57">
        <f t="shared" si="6"/>
        <v>95021.449268492783</v>
      </c>
      <c r="H25" s="31" t="str">
        <f t="shared" si="3"/>
        <v>max</v>
      </c>
      <c r="K25" s="38">
        <v>10.742649543567957</v>
      </c>
      <c r="L25" s="39">
        <v>5</v>
      </c>
      <c r="M25" s="40">
        <f>(14.098*$K25^-1.872)</f>
        <v>0.16554533629916182</v>
      </c>
      <c r="N25" s="41">
        <f>ROUND(100000*M$25,0)</f>
        <v>16555</v>
      </c>
      <c r="O25" s="42">
        <f>(K25-L25)*N25</f>
        <v>95069.563193767521</v>
      </c>
    </row>
    <row r="26" spans="1:15" x14ac:dyDescent="0.45">
      <c r="A26" s="51">
        <v>12</v>
      </c>
      <c r="B26" s="48">
        <v>0.13</v>
      </c>
      <c r="C26" s="24">
        <f t="shared" si="0"/>
        <v>0.13456441064041047</v>
      </c>
      <c r="D26" s="26">
        <f t="shared" si="4"/>
        <v>13456.441064041048</v>
      </c>
      <c r="E26" s="54">
        <f t="shared" si="2"/>
        <v>161477.29276849257</v>
      </c>
      <c r="F26" s="54">
        <f t="shared" si="5"/>
        <v>67282.205320205234</v>
      </c>
      <c r="G26" s="57">
        <f t="shared" si="6"/>
        <v>94195.087448287333</v>
      </c>
      <c r="H26" s="31" t="str">
        <f t="shared" si="3"/>
        <v>-</v>
      </c>
    </row>
    <row r="27" spans="1:15" x14ac:dyDescent="0.45">
      <c r="A27" s="51">
        <v>13</v>
      </c>
      <c r="B27" s="48">
        <v>0.11</v>
      </c>
      <c r="C27" s="24">
        <f t="shared" si="0"/>
        <v>0.11583920030461227</v>
      </c>
      <c r="D27" s="26">
        <f t="shared" si="4"/>
        <v>11583.920030461228</v>
      </c>
      <c r="E27" s="54">
        <f t="shared" si="2"/>
        <v>150590.96039599596</v>
      </c>
      <c r="F27" s="54">
        <f t="shared" si="5"/>
        <v>57919.600152306142</v>
      </c>
      <c r="G27" s="57">
        <f t="shared" si="6"/>
        <v>92671.360243689822</v>
      </c>
      <c r="H27" s="31" t="str">
        <f t="shared" si="3"/>
        <v>-</v>
      </c>
      <c r="K27" s="36" t="s">
        <v>30</v>
      </c>
      <c r="L27" s="44"/>
      <c r="M27" s="44"/>
      <c r="N27" s="44"/>
      <c r="O27" s="45"/>
    </row>
    <row r="28" spans="1:15" x14ac:dyDescent="0.45">
      <c r="A28" s="51">
        <v>14</v>
      </c>
      <c r="B28" s="48">
        <v>9.5000000000000001E-2</v>
      </c>
      <c r="C28" s="24">
        <f t="shared" si="0"/>
        <v>0.10083372784364156</v>
      </c>
      <c r="D28" s="26">
        <f t="shared" si="4"/>
        <v>10083.372784364155</v>
      </c>
      <c r="E28" s="54">
        <f t="shared" si="2"/>
        <v>141167.21898109818</v>
      </c>
      <c r="F28" s="54">
        <f t="shared" si="5"/>
        <v>50416.863921820775</v>
      </c>
      <c r="G28" s="57">
        <f t="shared" si="6"/>
        <v>90750.355059277412</v>
      </c>
      <c r="H28" s="31" t="str">
        <f t="shared" si="3"/>
        <v>-</v>
      </c>
      <c r="K28" s="37" t="s">
        <v>0</v>
      </c>
      <c r="L28" s="37" t="s">
        <v>25</v>
      </c>
      <c r="M28" s="37" t="s">
        <v>26</v>
      </c>
      <c r="N28" s="37" t="s">
        <v>27</v>
      </c>
      <c r="O28" s="37" t="s">
        <v>4</v>
      </c>
    </row>
    <row r="29" spans="1:15" x14ac:dyDescent="0.45">
      <c r="A29" s="51">
        <v>15</v>
      </c>
      <c r="B29" s="48">
        <v>0.08</v>
      </c>
      <c r="C29" s="24">
        <f t="shared" si="0"/>
        <v>8.8616515538890578E-2</v>
      </c>
      <c r="D29" s="26">
        <f t="shared" si="4"/>
        <v>8861.6515538890581</v>
      </c>
      <c r="E29" s="54">
        <f t="shared" si="2"/>
        <v>132924.77330833586</v>
      </c>
      <c r="F29" s="54">
        <f t="shared" si="5"/>
        <v>44308.257769445292</v>
      </c>
      <c r="G29" s="57">
        <f t="shared" si="6"/>
        <v>88616.51553889057</v>
      </c>
      <c r="H29" s="31" t="str">
        <f t="shared" si="3"/>
        <v>-</v>
      </c>
      <c r="K29" s="38">
        <v>7.819550559844191</v>
      </c>
      <c r="L29" s="39">
        <v>4.5</v>
      </c>
      <c r="M29" s="40">
        <f>(14.098*$K29^-1.872)</f>
        <v>0.29999995632137838</v>
      </c>
      <c r="N29" s="41">
        <f>M29*100000</f>
        <v>29999.995632137838</v>
      </c>
      <c r="O29" s="42">
        <f>(K29-L29)*N29</f>
        <v>99586.502295986444</v>
      </c>
    </row>
    <row r="30" spans="1:15" x14ac:dyDescent="0.45">
      <c r="A30" s="51">
        <v>16</v>
      </c>
      <c r="B30" s="48">
        <v>7.0000000000000007E-2</v>
      </c>
      <c r="C30" s="24">
        <f t="shared" si="0"/>
        <v>7.8531681888279928E-2</v>
      </c>
      <c r="D30" s="26">
        <f t="shared" si="4"/>
        <v>7853.1681888279927</v>
      </c>
      <c r="E30" s="54">
        <f t="shared" si="2"/>
        <v>125650.69102124788</v>
      </c>
      <c r="F30" s="54">
        <f t="shared" si="5"/>
        <v>39265.840944139964</v>
      </c>
      <c r="G30" s="57">
        <f t="shared" si="6"/>
        <v>86384.850077107927</v>
      </c>
      <c r="H30" s="31" t="str">
        <f t="shared" si="3"/>
        <v>-</v>
      </c>
    </row>
    <row r="31" spans="1:15" x14ac:dyDescent="0.45">
      <c r="A31" s="51">
        <v>17</v>
      </c>
      <c r="B31" s="48">
        <v>6.3E-2</v>
      </c>
      <c r="C31" s="24">
        <f t="shared" si="0"/>
        <v>7.010631266444263E-2</v>
      </c>
      <c r="D31" s="26">
        <f t="shared" si="4"/>
        <v>7010.631266444263</v>
      </c>
      <c r="E31" s="54">
        <f t="shared" si="2"/>
        <v>119180.73152955247</v>
      </c>
      <c r="F31" s="54">
        <f t="shared" si="5"/>
        <v>35053.156332221319</v>
      </c>
      <c r="G31" s="57">
        <f t="shared" si="6"/>
        <v>84127.575197331156</v>
      </c>
      <c r="H31" s="31" t="str">
        <f t="shared" si="3"/>
        <v>-</v>
      </c>
      <c r="K31" s="36" t="s">
        <v>31</v>
      </c>
      <c r="L31" s="44"/>
      <c r="M31" s="44"/>
      <c r="N31" s="44"/>
      <c r="O31" s="45"/>
    </row>
    <row r="32" spans="1:15" x14ac:dyDescent="0.45">
      <c r="A32" s="51">
        <v>18</v>
      </c>
      <c r="B32" s="48">
        <v>5.800000000000001E-2</v>
      </c>
      <c r="C32" s="24">
        <f t="shared" si="0"/>
        <v>6.2992287077296968E-2</v>
      </c>
      <c r="D32" s="26">
        <f t="shared" si="4"/>
        <v>6299.2287077296969</v>
      </c>
      <c r="E32" s="54">
        <f t="shared" si="2"/>
        <v>113386.11673913454</v>
      </c>
      <c r="F32" s="54">
        <f t="shared" si="5"/>
        <v>31496.143538648485</v>
      </c>
      <c r="G32" s="57">
        <f t="shared" si="6"/>
        <v>81889.973200486056</v>
      </c>
      <c r="H32" s="31" t="str">
        <f t="shared" si="3"/>
        <v>-</v>
      </c>
      <c r="K32" s="37" t="s">
        <v>0</v>
      </c>
      <c r="L32" s="37" t="s">
        <v>25</v>
      </c>
      <c r="M32" s="37" t="s">
        <v>26</v>
      </c>
      <c r="N32" s="37" t="s">
        <v>27</v>
      </c>
      <c r="O32" s="37" t="s">
        <v>4</v>
      </c>
    </row>
    <row r="33" spans="1:15" x14ac:dyDescent="0.45">
      <c r="A33" s="51">
        <v>19</v>
      </c>
      <c r="B33" s="48">
        <v>5.2999999999999999E-2</v>
      </c>
      <c r="C33" s="24">
        <f t="shared" si="0"/>
        <v>5.6928634286817013E-2</v>
      </c>
      <c r="D33" s="26">
        <f t="shared" si="4"/>
        <v>5692.8634286817014</v>
      </c>
      <c r="E33" s="54">
        <f t="shared" si="2"/>
        <v>108164.40514495232</v>
      </c>
      <c r="F33" s="54">
        <f t="shared" si="5"/>
        <v>28464.317143408509</v>
      </c>
      <c r="G33" s="57">
        <f t="shared" si="6"/>
        <v>79700.088001543816</v>
      </c>
      <c r="H33" s="31" t="str">
        <f t="shared" si="3"/>
        <v>-</v>
      </c>
      <c r="K33" s="38">
        <v>5.9521361748700601</v>
      </c>
      <c r="L33" s="39">
        <v>4</v>
      </c>
      <c r="M33" s="40">
        <f>(14.098*$K33^-1.872)</f>
        <v>0.49999989711547033</v>
      </c>
      <c r="N33" s="41">
        <f>M33*100000</f>
        <v>49999.98971154703</v>
      </c>
      <c r="O33" s="42">
        <f>(K33-L33)*N33</f>
        <v>97606.788659041777</v>
      </c>
    </row>
    <row r="34" spans="1:15" x14ac:dyDescent="0.45">
      <c r="A34" s="51">
        <v>20</v>
      </c>
      <c r="B34" s="48">
        <v>4.9000000000000002E-2</v>
      </c>
      <c r="C34" s="24">
        <f t="shared" si="0"/>
        <v>5.1716527239469616E-2</v>
      </c>
      <c r="D34" s="26">
        <f t="shared" si="4"/>
        <v>5171.6527239469615</v>
      </c>
      <c r="E34" s="54">
        <f t="shared" si="2"/>
        <v>103433.05447893923</v>
      </c>
      <c r="F34" s="54">
        <f t="shared" si="5"/>
        <v>25858.263619734807</v>
      </c>
      <c r="G34" s="57">
        <f t="shared" si="6"/>
        <v>77574.790859204426</v>
      </c>
      <c r="H34" s="31" t="str">
        <f t="shared" si="3"/>
        <v>-</v>
      </c>
    </row>
    <row r="35" spans="1:15" x14ac:dyDescent="0.45">
      <c r="A35" s="51">
        <v>21</v>
      </c>
      <c r="B35" s="48">
        <v>4.5999999999999999E-2</v>
      </c>
      <c r="C35" s="24">
        <f t="shared" si="0"/>
        <v>4.7202281057612906E-2</v>
      </c>
      <c r="D35" s="26">
        <f t="shared" si="4"/>
        <v>4720.2281057612909</v>
      </c>
      <c r="E35" s="54">
        <f t="shared" si="2"/>
        <v>99124.79022098711</v>
      </c>
      <c r="F35" s="54">
        <f t="shared" si="5"/>
        <v>23601.140528806456</v>
      </c>
      <c r="G35" s="57">
        <f t="shared" si="6"/>
        <v>75523.649692180654</v>
      </c>
      <c r="H35" s="31" t="str">
        <f t="shared" si="3"/>
        <v>-</v>
      </c>
    </row>
    <row r="36" spans="1:15" x14ac:dyDescent="0.45">
      <c r="A36" s="51">
        <v>22</v>
      </c>
      <c r="B36" s="48">
        <v>4.3999999999999997E-2</v>
      </c>
      <c r="C36" s="24">
        <f t="shared" si="0"/>
        <v>4.3265551874049714E-2</v>
      </c>
      <c r="D36" s="26">
        <f t="shared" si="4"/>
        <v>4326.5551874049715</v>
      </c>
      <c r="E36" s="54">
        <f t="shared" si="2"/>
        <v>95184.214122909369</v>
      </c>
      <c r="F36" s="54">
        <f t="shared" si="5"/>
        <v>21632.775937024857</v>
      </c>
      <c r="G36" s="57">
        <f t="shared" si="6"/>
        <v>73551.438185884515</v>
      </c>
      <c r="H36" s="31" t="str">
        <f t="shared" si="3"/>
        <v>-</v>
      </c>
    </row>
    <row r="37" spans="1:15" x14ac:dyDescent="0.45">
      <c r="A37" s="51">
        <v>23</v>
      </c>
      <c r="B37" s="48">
        <v>4.2999999999999997E-2</v>
      </c>
      <c r="C37" s="24">
        <f t="shared" si="0"/>
        <v>3.9810991802954027E-2</v>
      </c>
      <c r="D37" s="26">
        <f t="shared" si="4"/>
        <v>3981.0991802954027</v>
      </c>
      <c r="E37" s="54">
        <f t="shared" si="2"/>
        <v>91565.281146794267</v>
      </c>
      <c r="F37" s="54">
        <f t="shared" si="5"/>
        <v>19905.495901477014</v>
      </c>
      <c r="G37" s="57">
        <f t="shared" si="6"/>
        <v>71659.785245317253</v>
      </c>
      <c r="H37" s="31" t="str">
        <f t="shared" si="3"/>
        <v>-</v>
      </c>
    </row>
    <row r="38" spans="1:15" x14ac:dyDescent="0.45">
      <c r="A38" s="51">
        <v>24</v>
      </c>
      <c r="B38" s="48">
        <v>4.2000000000000003E-2</v>
      </c>
      <c r="C38" s="24">
        <f t="shared" si="0"/>
        <v>3.676224810576998E-2</v>
      </c>
      <c r="D38" s="26">
        <f t="shared" si="4"/>
        <v>3676.2248105769982</v>
      </c>
      <c r="E38" s="54">
        <f t="shared" si="2"/>
        <v>88229.395453847959</v>
      </c>
      <c r="F38" s="54">
        <f t="shared" si="5"/>
        <v>18381.124052884992</v>
      </c>
      <c r="G38" s="57">
        <f t="shared" si="6"/>
        <v>69848.271400962971</v>
      </c>
      <c r="H38" s="31" t="str">
        <f t="shared" si="3"/>
        <v>-</v>
      </c>
    </row>
    <row r="39" spans="1:15" x14ac:dyDescent="0.45">
      <c r="A39" s="52">
        <v>25</v>
      </c>
      <c r="B39" s="49">
        <v>4.1000000000000009E-2</v>
      </c>
      <c r="C39" s="25">
        <f t="shared" si="0"/>
        <v>3.4057581926180067E-2</v>
      </c>
      <c r="D39" s="27">
        <f t="shared" si="4"/>
        <v>3405.7581926180069</v>
      </c>
      <c r="E39" s="55">
        <f t="shared" si="2"/>
        <v>85143.954815450168</v>
      </c>
      <c r="F39" s="55">
        <f t="shared" si="5"/>
        <v>17028.790963090036</v>
      </c>
      <c r="G39" s="58">
        <f t="shared" si="6"/>
        <v>68115.163852360129</v>
      </c>
      <c r="H39" s="32" t="str">
        <f t="shared" si="3"/>
        <v>-</v>
      </c>
    </row>
    <row r="40" spans="1:15" x14ac:dyDescent="0.45">
      <c r="C40" s="29"/>
      <c r="D40" s="28"/>
      <c r="E40" s="4"/>
      <c r="F40" s="33" t="s">
        <v>19</v>
      </c>
      <c r="G40" s="33">
        <f>MAX(G19:G39)</f>
        <v>95021.449268492783</v>
      </c>
    </row>
    <row r="41" spans="1:15" x14ac:dyDescent="0.45">
      <c r="B41" s="3"/>
      <c r="D41" s="4"/>
      <c r="E41" s="4"/>
      <c r="F41" s="4"/>
      <c r="G41" s="4"/>
    </row>
    <row r="45" spans="1:15" x14ac:dyDescent="0.45">
      <c r="E45" s="34"/>
    </row>
    <row r="46" spans="1:15" x14ac:dyDescent="0.45">
      <c r="E46" s="34"/>
    </row>
    <row r="47" spans="1:15" x14ac:dyDescent="0.45">
      <c r="E47" s="34"/>
    </row>
    <row r="48" spans="1:15" x14ac:dyDescent="0.45">
      <c r="E48" s="34"/>
    </row>
    <row r="49" spans="1:5" x14ac:dyDescent="0.45">
      <c r="E49" s="34"/>
    </row>
    <row r="59" spans="1:5" x14ac:dyDescent="0.45">
      <c r="A59" s="2"/>
      <c r="B59" s="2"/>
    </row>
    <row r="60" spans="1:5" x14ac:dyDescent="0.45">
      <c r="B60" s="2"/>
    </row>
    <row r="62" spans="1:5" x14ac:dyDescent="0.45">
      <c r="A62" s="2"/>
    </row>
  </sheetData>
  <scenarios current="0">
    <scenario name="2c" count="1" user="Microsoft Office User" comment="Created by Microsoft Office User on 11/16/2022">
      <inputCells r="K33" val="5.95213617487006" numFmtId="44"/>
    </scenario>
    <scenario name="2b" count="1" user="Microsoft Office User" comment="Created by Microsoft Office User on 11/16/2022">
      <inputCells r="K29" val="7.81955055984419" numFmtId="44"/>
    </scenario>
    <scenario name="2a" count="1" user="Microsoft Office User" comment="Created by Microsoft Office User on 11/16/2022">
      <inputCells r="K25" val="10.742649543568" numFmtId="44"/>
    </scenario>
  </scenarios>
  <conditionalFormatting sqref="G19:G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1354CC8B86354096C9C5309F906AD3" ma:contentTypeVersion="4" ma:contentTypeDescription="Create a new document." ma:contentTypeScope="" ma:versionID="19e4183051ec7310ae5d23c89e7209c7">
  <xsd:schema xmlns:xsd="http://www.w3.org/2001/XMLSchema" xmlns:xs="http://www.w3.org/2001/XMLSchema" xmlns:p="http://schemas.microsoft.com/office/2006/metadata/properties" xmlns:ns2="70e5b322-3c92-4bc9-a304-7d04cbafe78e" xmlns:ns3="589b04d2-fbfc-46b5-adb3-4ed8f65a23b4" targetNamespace="http://schemas.microsoft.com/office/2006/metadata/properties" ma:root="true" ma:fieldsID="5170763972a85262f5e05f6935f81726" ns2:_="" ns3:_="">
    <xsd:import namespace="70e5b322-3c92-4bc9-a304-7d04cbafe78e"/>
    <xsd:import namespace="589b04d2-fbfc-46b5-adb3-4ed8f65a23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5b322-3c92-4bc9-a304-7d04cbafe7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9b04d2-fbfc-46b5-adb3-4ed8f65a23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2EF423-8A6A-4020-9D4E-30D2B09F20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e5b322-3c92-4bc9-a304-7d04cbafe78e"/>
    <ds:schemaRef ds:uri="589b04d2-fbfc-46b5-adb3-4ed8f65a23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7BFAF0-AF16-4D5F-B366-443D4DE03A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2BC3B3-CEF3-444F-BA08-CF9356A13101}">
  <ds:schemaRefs>
    <ds:schemaRef ds:uri="589b04d2-fbfc-46b5-adb3-4ed8f65a23b4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70e5b322-3c92-4bc9-a304-7d04cbafe78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vs. Demand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Sean Deery</cp:lastModifiedBy>
  <dcterms:created xsi:type="dcterms:W3CDTF">2014-02-20T19:33:25Z</dcterms:created>
  <dcterms:modified xsi:type="dcterms:W3CDTF">2023-05-24T01:25:25Z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0x010100B31354CC8B86354096C9C5309F906AD3</vt:lpwstr>
  </property>
</Properties>
</file>