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gro\Documents\Piru Functional Traits\"/>
    </mc:Choice>
  </mc:AlternateContent>
  <bookViews>
    <workbookView xWindow="0" yWindow="0" windowWidth="25200" windowHeight="11880"/>
  </bookViews>
  <sheets>
    <sheet name="leaf areas" sheetId="1" r:id="rId1"/>
    <sheet name="species codes" sheetId="2" r:id="rId2"/>
    <sheet name="leaf length" sheetId="3" r:id="rId3"/>
    <sheet name="leaf widt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8" i="1" l="1"/>
  <c r="T99" i="1" l="1"/>
  <c r="O103" i="1"/>
  <c r="P99" i="1"/>
  <c r="O100" i="1"/>
  <c r="O101" i="1"/>
  <c r="O99" i="1"/>
  <c r="E103" i="1"/>
  <c r="E100" i="1"/>
  <c r="P133" i="1" l="1"/>
  <c r="T133" i="1" s="1"/>
  <c r="T134" i="1"/>
  <c r="T135" i="1"/>
  <c r="T136" i="1"/>
  <c r="T137" i="1"/>
  <c r="T138" i="1"/>
  <c r="T139" i="1"/>
  <c r="T140" i="1"/>
  <c r="T141" i="1"/>
  <c r="T142" i="1"/>
  <c r="P143" i="1"/>
  <c r="T143" i="1" s="1"/>
  <c r="T128" i="1"/>
  <c r="P132" i="1"/>
  <c r="T132" i="1" s="1"/>
  <c r="O151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33" i="1"/>
  <c r="O132" i="1"/>
  <c r="P2" i="1"/>
  <c r="T119" i="1" l="1"/>
  <c r="T115" i="1"/>
  <c r="T116" i="1"/>
  <c r="T117" i="1"/>
  <c r="T118" i="1"/>
  <c r="T120" i="1"/>
  <c r="T121" i="1"/>
  <c r="T122" i="1"/>
  <c r="T123" i="1"/>
  <c r="T125" i="1"/>
  <c r="T126" i="1"/>
  <c r="T127" i="1"/>
  <c r="T129" i="1"/>
  <c r="T130" i="1"/>
  <c r="T131" i="1"/>
  <c r="P124" i="1"/>
  <c r="T124" i="1" s="1"/>
  <c r="P119" i="1"/>
  <c r="T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I45" i="4" l="1"/>
  <c r="H45" i="4"/>
  <c r="G45" i="4"/>
  <c r="F45" i="4"/>
  <c r="E45" i="4"/>
  <c r="G50" i="3"/>
  <c r="D45" i="4"/>
  <c r="C45" i="4"/>
  <c r="B45" i="4"/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T3" i="1" l="1"/>
  <c r="T4" i="1"/>
  <c r="T5" i="1"/>
  <c r="T6" i="1"/>
  <c r="T8" i="1"/>
  <c r="T9" i="1"/>
  <c r="T11" i="1"/>
  <c r="T12" i="1"/>
  <c r="T13" i="1"/>
  <c r="T14" i="1"/>
  <c r="T15" i="1"/>
  <c r="T16" i="1"/>
  <c r="T17" i="1"/>
  <c r="T18" i="1"/>
  <c r="T19" i="1"/>
  <c r="T21" i="1"/>
  <c r="T23" i="1"/>
  <c r="T24" i="1"/>
  <c r="T25" i="1"/>
  <c r="T26" i="1"/>
  <c r="T27" i="1"/>
  <c r="T28" i="1"/>
  <c r="T29" i="1"/>
  <c r="T30" i="1"/>
  <c r="T31" i="1"/>
  <c r="T33" i="1"/>
  <c r="T34" i="1"/>
  <c r="T35" i="1"/>
  <c r="T36" i="1"/>
  <c r="T37" i="1"/>
  <c r="T39" i="1"/>
  <c r="T40" i="1"/>
  <c r="T41" i="1"/>
  <c r="T42" i="1"/>
  <c r="T44" i="1"/>
  <c r="T45" i="1"/>
  <c r="T46" i="1"/>
  <c r="T47" i="1"/>
  <c r="T49" i="1"/>
  <c r="T50" i="1"/>
  <c r="T51" i="1"/>
  <c r="T52" i="1"/>
  <c r="T53" i="1"/>
  <c r="T55" i="1"/>
  <c r="T56" i="1"/>
  <c r="T57" i="1"/>
  <c r="T58" i="1"/>
  <c r="T60" i="1"/>
  <c r="T61" i="1"/>
  <c r="T62" i="1"/>
  <c r="T63" i="1"/>
  <c r="T64" i="1"/>
  <c r="T67" i="1"/>
  <c r="T68" i="1"/>
  <c r="T69" i="1"/>
  <c r="T70" i="1"/>
  <c r="T72" i="1"/>
  <c r="T73" i="1"/>
  <c r="T74" i="1"/>
  <c r="T75" i="1"/>
  <c r="T76" i="1"/>
  <c r="T77" i="1"/>
  <c r="T79" i="1"/>
  <c r="T80" i="1"/>
  <c r="T81" i="1"/>
  <c r="T82" i="1"/>
  <c r="T84" i="1"/>
  <c r="T85" i="1"/>
  <c r="T86" i="1"/>
  <c r="T87" i="1"/>
  <c r="T89" i="1"/>
  <c r="T90" i="1"/>
  <c r="T91" i="1"/>
  <c r="T92" i="1"/>
  <c r="T94" i="1"/>
  <c r="T95" i="1"/>
  <c r="T96" i="1"/>
  <c r="T97" i="1"/>
  <c r="T100" i="1"/>
  <c r="T103" i="1"/>
  <c r="T101" i="1"/>
  <c r="T105" i="1"/>
  <c r="T106" i="1"/>
  <c r="T107" i="1"/>
  <c r="T108" i="1"/>
  <c r="T110" i="1"/>
  <c r="T111" i="1"/>
  <c r="T112" i="1"/>
  <c r="T113" i="1"/>
  <c r="S66" i="1"/>
  <c r="P22" i="1"/>
  <c r="T22" i="1" s="1"/>
  <c r="P27" i="1"/>
  <c r="P20" i="1"/>
  <c r="T20" i="1" s="1"/>
  <c r="P15" i="1"/>
  <c r="P109" i="1" l="1"/>
  <c r="T109" i="1" s="1"/>
  <c r="P104" i="1"/>
  <c r="T104" i="1" s="1"/>
  <c r="P98" i="1"/>
  <c r="T98" i="1" s="1"/>
  <c r="P93" i="1"/>
  <c r="T93" i="1" s="1"/>
  <c r="P88" i="1"/>
  <c r="T88" i="1" s="1"/>
  <c r="P83" i="1"/>
  <c r="T83" i="1" s="1"/>
  <c r="P78" i="1"/>
  <c r="T78" i="1" s="1"/>
  <c r="P71" i="1"/>
  <c r="T71" i="1" s="1"/>
  <c r="P66" i="1"/>
  <c r="T66" i="1" s="1"/>
  <c r="P65" i="1"/>
  <c r="T65" i="1" s="1"/>
  <c r="P59" i="1"/>
  <c r="T59" i="1" s="1"/>
  <c r="P54" i="1"/>
  <c r="T54" i="1" s="1"/>
  <c r="P48" i="1"/>
  <c r="T48" i="1" s="1"/>
  <c r="P43" i="1"/>
  <c r="T43" i="1" s="1"/>
  <c r="P38" i="1"/>
  <c r="T38" i="1" s="1"/>
  <c r="P32" i="1"/>
  <c r="T32" i="1" s="1"/>
  <c r="P10" i="1"/>
  <c r="T10" i="1" s="1"/>
  <c r="P7" i="1"/>
  <c r="T7" i="1" s="1"/>
  <c r="E116" i="1" l="1"/>
  <c r="D116" i="1"/>
  <c r="E117" i="1"/>
  <c r="O117" i="1" s="1"/>
  <c r="E118" i="1"/>
  <c r="D118" i="1"/>
  <c r="O118" i="1" s="1"/>
  <c r="P114" i="1" l="1"/>
  <c r="T114" i="1" s="1"/>
  <c r="O116" i="1"/>
</calcChain>
</file>

<file path=xl/sharedStrings.xml><?xml version="1.0" encoding="utf-8"?>
<sst xmlns="http://schemas.openxmlformats.org/spreadsheetml/2006/main" count="458" uniqueCount="246">
  <si>
    <t>ADFA A</t>
  </si>
  <si>
    <t>ADFA B</t>
  </si>
  <si>
    <t>ADFA C</t>
  </si>
  <si>
    <t>ArtCal A</t>
  </si>
  <si>
    <t>BAPI A</t>
  </si>
  <si>
    <t>BAPI B</t>
  </si>
  <si>
    <t>BAPI C</t>
  </si>
  <si>
    <t>Cean A</t>
  </si>
  <si>
    <t>Cean B</t>
  </si>
  <si>
    <t>Cean C</t>
  </si>
  <si>
    <t>Cean D</t>
  </si>
  <si>
    <t>Cean E</t>
  </si>
  <si>
    <t>ERFA</t>
  </si>
  <si>
    <t>ERFA A</t>
  </si>
  <si>
    <t>ERFA C</t>
  </si>
  <si>
    <t>ERFA D</t>
  </si>
  <si>
    <t>EriCal A</t>
  </si>
  <si>
    <t>Erical B</t>
  </si>
  <si>
    <t>Erical C</t>
  </si>
  <si>
    <t>Gnaph A</t>
  </si>
  <si>
    <t>Gnaphalium B</t>
  </si>
  <si>
    <t>Gnaphalium C</t>
  </si>
  <si>
    <t>Gnaphalium D</t>
  </si>
  <si>
    <t>Gnaphalium E</t>
  </si>
  <si>
    <t>HEAR A</t>
  </si>
  <si>
    <t>HEAR B</t>
  </si>
  <si>
    <t>MAFA</t>
  </si>
  <si>
    <t>MAFA A</t>
  </si>
  <si>
    <t>MAFA C</t>
  </si>
  <si>
    <t>Mirabilis A</t>
  </si>
  <si>
    <t>Mirabilis B</t>
  </si>
  <si>
    <t>Mirabilis C</t>
  </si>
  <si>
    <t>Mirabilis D</t>
  </si>
  <si>
    <t>Mirabilis E</t>
  </si>
  <si>
    <t>Pea A</t>
  </si>
  <si>
    <t>Pea B</t>
  </si>
  <si>
    <t>Pea C</t>
  </si>
  <si>
    <t>Pea D</t>
  </si>
  <si>
    <t>Pea E</t>
  </si>
  <si>
    <t>QUAG A</t>
  </si>
  <si>
    <t>QUAG C</t>
  </si>
  <si>
    <t>QUAG D</t>
  </si>
  <si>
    <t>QUAG E</t>
  </si>
  <si>
    <t>RHIL A</t>
  </si>
  <si>
    <t>RHIL B</t>
  </si>
  <si>
    <t>RHIL C</t>
  </si>
  <si>
    <t>RHIL D</t>
  </si>
  <si>
    <t>RHIL E</t>
  </si>
  <si>
    <t>Rhus A</t>
  </si>
  <si>
    <t>Rhus B</t>
  </si>
  <si>
    <t>Rhus C</t>
  </si>
  <si>
    <t>Rhus D</t>
  </si>
  <si>
    <t>Rhus E</t>
  </si>
  <si>
    <t>SAAP A</t>
  </si>
  <si>
    <t>SAAP B</t>
  </si>
  <si>
    <t>SAAP C</t>
  </si>
  <si>
    <t>SAAP D</t>
  </si>
  <si>
    <t>SAAP E</t>
  </si>
  <si>
    <t>SALE A</t>
  </si>
  <si>
    <t>SALE B</t>
  </si>
  <si>
    <t>SALE C</t>
  </si>
  <si>
    <t>Salmel A</t>
  </si>
  <si>
    <t>Salmel B</t>
  </si>
  <si>
    <t>Salmel C</t>
  </si>
  <si>
    <t>Salmel D</t>
  </si>
  <si>
    <t>Salmel E</t>
  </si>
  <si>
    <t>Sambucus A</t>
  </si>
  <si>
    <t>Sambucus B</t>
  </si>
  <si>
    <t>Sambucus D</t>
  </si>
  <si>
    <t>Stipa A</t>
  </si>
  <si>
    <t>Stipa B</t>
  </si>
  <si>
    <t>Stipa C</t>
  </si>
  <si>
    <t>UnkA 1</t>
  </si>
  <si>
    <t>UnkA 2</t>
  </si>
  <si>
    <t>UnkA 3</t>
  </si>
  <si>
    <t>UnkA 4</t>
  </si>
  <si>
    <t>UnkA 5</t>
  </si>
  <si>
    <t>UnkB 1</t>
  </si>
  <si>
    <t>UnkB 2</t>
  </si>
  <si>
    <t>UnkB 3</t>
  </si>
  <si>
    <t>UnkB 4</t>
  </si>
  <si>
    <t>UnkB 5</t>
  </si>
  <si>
    <t>Species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</si>
  <si>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</si>
  <si>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</si>
  <si>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</si>
  <si>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</si>
  <si>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</si>
  <si>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</si>
  <si>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</si>
  <si>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</si>
  <si>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</si>
  <si>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ArtCal 3</t>
  </si>
  <si>
    <t>Cean cuneatus 1</t>
  </si>
  <si>
    <t>Cean cuneatus 2</t>
  </si>
  <si>
    <t>ERCA 3</t>
  </si>
  <si>
    <t>ERCA 4</t>
  </si>
  <si>
    <t>ERFA 1</t>
  </si>
  <si>
    <t>Gnaphalium 1</t>
  </si>
  <si>
    <t>HEAR 1</t>
  </si>
  <si>
    <t>HEAR 2</t>
  </si>
  <si>
    <t>HEAR 3</t>
  </si>
  <si>
    <t>MAFA 1</t>
  </si>
  <si>
    <t>MAFA 2</t>
  </si>
  <si>
    <t>Mirabilis 1</t>
  </si>
  <si>
    <t>QUAG 1</t>
  </si>
  <si>
    <t>Rhamnus crocea 1</t>
  </si>
  <si>
    <t>Rhus 1</t>
  </si>
  <si>
    <t>Sal Leu 2</t>
  </si>
  <si>
    <t>Sal Leu 3</t>
  </si>
  <si>
    <t>Scrub Oak 1</t>
  </si>
  <si>
    <t>Stipa pulchra 1</t>
  </si>
  <si>
    <t>Wild Rye 1</t>
  </si>
  <si>
    <t>Wild Rye 2</t>
  </si>
  <si>
    <t>BAPI (Coyote Brush 1)</t>
  </si>
  <si>
    <t>BAPI (Coyote Brush 3)</t>
  </si>
  <si>
    <t>Sambucus (Elderberry 1)</t>
  </si>
  <si>
    <t>ADFA (chamise 1)</t>
  </si>
  <si>
    <t>ADFA (Chamise 2)</t>
  </si>
  <si>
    <t>Adenostoma fasciculatum</t>
  </si>
  <si>
    <t>Artemisia californica</t>
  </si>
  <si>
    <t>Baccharis pilularis</t>
  </si>
  <si>
    <t>Ceanothus greggeri</t>
  </si>
  <si>
    <t>Ceanothus cuneatus</t>
  </si>
  <si>
    <t>Chenopodium californicum</t>
  </si>
  <si>
    <t>Encelia californica</t>
  </si>
  <si>
    <t>Eriodictyon californicum</t>
  </si>
  <si>
    <t>Eriogonum fasciculatum</t>
  </si>
  <si>
    <t>gnaphalium</t>
  </si>
  <si>
    <t>Heteromeles arbutifolia</t>
  </si>
  <si>
    <t>Malacothamnus fasciculatus</t>
  </si>
  <si>
    <t>Mirabilis californica (Mirabilis laevis var. crassifolia)</t>
  </si>
  <si>
    <t>Quercus agrifolia</t>
  </si>
  <si>
    <t>Rhamnus crocea</t>
  </si>
  <si>
    <t>Rhamnus ilicifolia</t>
  </si>
  <si>
    <t>Rhus ovata</t>
  </si>
  <si>
    <t>Salvia apiana</t>
  </si>
  <si>
    <t>Salvia leucophylla</t>
  </si>
  <si>
    <t>Sambucus nigra</t>
  </si>
  <si>
    <t>Scrub oak (Quercus berberidifolia)</t>
  </si>
  <si>
    <t>Stipa Pulcra</t>
  </si>
  <si>
    <t>Wild Rye (Elymus condensatus)</t>
  </si>
  <si>
    <t>Yucca wh (Hesperoyucca whipplei)</t>
  </si>
  <si>
    <t>Salvia mellifera</t>
  </si>
  <si>
    <t>UNK A</t>
  </si>
  <si>
    <t>UNK B</t>
  </si>
  <si>
    <t>Pea</t>
  </si>
  <si>
    <t>ADFA</t>
  </si>
  <si>
    <t>chamise</t>
  </si>
  <si>
    <t>ARCA</t>
  </si>
  <si>
    <t>BAPI</t>
  </si>
  <si>
    <t>coyote brush</t>
  </si>
  <si>
    <t>Cean</t>
  </si>
  <si>
    <t>Rhus</t>
  </si>
  <si>
    <t>Cean cuneatus</t>
  </si>
  <si>
    <t>CHCA</t>
  </si>
  <si>
    <t>ENCA</t>
  </si>
  <si>
    <t>ERCA</t>
  </si>
  <si>
    <t>Erical</t>
  </si>
  <si>
    <t>Gnaph</t>
  </si>
  <si>
    <t>HEAR</t>
  </si>
  <si>
    <t>QUAG</t>
  </si>
  <si>
    <t>RHCR</t>
  </si>
  <si>
    <t>RHIL</t>
  </si>
  <si>
    <t>RHOV</t>
  </si>
  <si>
    <t>SAAP</t>
  </si>
  <si>
    <t>SALE</t>
  </si>
  <si>
    <t>SANI</t>
  </si>
  <si>
    <t>STPU</t>
  </si>
  <si>
    <t>SAME</t>
  </si>
  <si>
    <t>MICA</t>
  </si>
  <si>
    <t>YUWH</t>
  </si>
  <si>
    <t>Mirabilis</t>
  </si>
  <si>
    <t>Sambucus</t>
  </si>
  <si>
    <t>Salmel</t>
  </si>
  <si>
    <t>Rye</t>
  </si>
  <si>
    <t>QUBE</t>
  </si>
  <si>
    <t>Image name</t>
  </si>
  <si>
    <t>"UnkA-3 BAPI A&amp;C Sambucus B MAFA C.pdf"</t>
  </si>
  <si>
    <t>Sambucus B (should really be Sambucus C)</t>
  </si>
  <si>
    <t>"Sambucus A &amp; B.pdf"</t>
  </si>
  <si>
    <t>"MAFA UnkA-4 SAAP C Gnaph A SamelA ADFA B.pdf"</t>
  </si>
  <si>
    <t>MAFA (should be MAFA B)</t>
  </si>
  <si>
    <t>Wild Rye A</t>
  </si>
  <si>
    <t>Wild Rye B</t>
  </si>
  <si>
    <t>Wild Rye C</t>
  </si>
  <si>
    <t>Leaf 1</t>
  </si>
  <si>
    <t>Cean_E_ADFA_A_ERFA_C_QUAG_A_SALE_A</t>
  </si>
  <si>
    <t>MAFA_UnkA-4_SAAP_C_Gnaph_A_SamelA_ADFA_B</t>
  </si>
  <si>
    <t>ADFA_C_EriB-C_MAFA_A</t>
  </si>
  <si>
    <t>ArtCal 2</t>
  </si>
  <si>
    <t>Salmel_C-E_Cean_D_Artcal_A_BAPI_B</t>
  </si>
  <si>
    <t>UnkA-3_BAPI_A_C_Sambucus_B_MAFA_C_-_edited</t>
  </si>
  <si>
    <t>UnkB_CeanA_MirE-D_EriA</t>
  </si>
  <si>
    <t>SAAP_A-B_Gnaph_B-D_Cean_B_use_this_one_</t>
  </si>
  <si>
    <t>MirC_UnkB_Cean_C</t>
  </si>
  <si>
    <t>ERFA_A_D_SALE_UnkA_HEAR_B</t>
  </si>
  <si>
    <t>Salmel_B_SALE_B_Gnaph_E_Sambucus_D_UnkA1-2</t>
  </si>
  <si>
    <t>Rhus_C_HEAR_A_use_this_one_</t>
  </si>
  <si>
    <t>MirA_SAAP_D_Rhus_D</t>
  </si>
  <si>
    <t>MirB_SAAP_E_Rhus_D_use_this_Rhus_D_</t>
  </si>
  <si>
    <t>Pea_A_use_this_one_</t>
  </si>
  <si>
    <t>Pea_B_Pea_C</t>
  </si>
  <si>
    <t>Pea_D_Pea_E</t>
  </si>
  <si>
    <t>QUAG B *Note: broken pieces. Sum up all and divide into 2 for 2 leaves' values</t>
  </si>
  <si>
    <t>RHIL_B_QUAG_B</t>
  </si>
  <si>
    <t>Rhus_F_QUAG_C_use_this_one_</t>
  </si>
  <si>
    <t>RHIL_E_QUAG_D</t>
  </si>
  <si>
    <t>QUAG_E</t>
  </si>
  <si>
    <t>RHIL_ACD</t>
  </si>
  <si>
    <t>Rhus_A_Rhus_E_use_this_one_</t>
  </si>
  <si>
    <t>Rhus_B_use_this_one_</t>
  </si>
  <si>
    <t>Rhus F *NOTE: can't match the pieces. Sum up and divide the value into 2</t>
  </si>
  <si>
    <t>Sambucus_A_B</t>
  </si>
  <si>
    <t>Stip_A</t>
  </si>
  <si>
    <t>Stip_B</t>
  </si>
  <si>
    <t>Stip_C</t>
  </si>
  <si>
    <t>Specimen #</t>
  </si>
  <si>
    <t>A</t>
  </si>
  <si>
    <t>B</t>
  </si>
  <si>
    <t>C</t>
  </si>
  <si>
    <t>D</t>
  </si>
  <si>
    <t>E</t>
  </si>
  <si>
    <t>F</t>
  </si>
  <si>
    <r>
      <t>Individual Leaf Area Average (mm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</t>
    </r>
  </si>
  <si>
    <r>
      <t>Species Leaf Area Average (mm</t>
    </r>
    <r>
      <rPr>
        <vertAlign val="super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)</t>
    </r>
  </si>
  <si>
    <t>Individual Average LDMC (mg/g)</t>
  </si>
  <si>
    <t>Species Average LDMC (mg/g)</t>
  </si>
  <si>
    <t>Species ave. leaf dry weight (g)</t>
  </si>
  <si>
    <t>SLA (mm2/g)</t>
  </si>
  <si>
    <t>length (mm)</t>
  </si>
  <si>
    <t>Individual</t>
  </si>
  <si>
    <t>leaf</t>
  </si>
  <si>
    <t>1&amp;2</t>
  </si>
  <si>
    <t>Average</t>
  </si>
  <si>
    <t>individual</t>
  </si>
  <si>
    <t>SANI (leaflet)</t>
  </si>
  <si>
    <t>average</t>
  </si>
  <si>
    <t>Leaf 11</t>
  </si>
  <si>
    <t>GAR</t>
  </si>
  <si>
    <t>GAR3</t>
  </si>
  <si>
    <t>GAR4</t>
  </si>
  <si>
    <t>MALA</t>
  </si>
  <si>
    <t>HEWH</t>
  </si>
  <si>
    <t>ACGL</t>
  </si>
  <si>
    <t>Stipa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</si>
</sst>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vertAlign val="superscript"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Border="1" applyAlignment="1"/>
    <xf numFmtId="0" fontId="3" fillId="3" borderId="0" xfId="0" applyFont="1" applyFill="1" applyBorder="1" applyAlignment="1"/>
    <xf numFmtId="0" fontId="0" fillId="3" borderId="0" xfId="0" applyFill="1" applyBorder="1"/>
    <xf numFmtId="0" fontId="0" fillId="3" borderId="0" xfId="0" applyFill="1"/>
    <xf numFmtId="0" fontId="3" fillId="4" borderId="0" xfId="0" applyFont="1" applyFill="1" applyBorder="1" applyAlignment="1"/>
    <xf numFmtId="0" fontId="0" fillId="4" borderId="0" xfId="0" applyFill="1"/>
    <xf numFmtId="0" fontId="0" fillId="4" borderId="0" xfId="0" applyFill="1" applyBorder="1"/>
    <xf numFmtId="0" fontId="3" fillId="5" borderId="0" xfId="0" applyFont="1" applyFill="1" applyBorder="1" applyAlignment="1"/>
    <xf numFmtId="0" fontId="0" fillId="5" borderId="0" xfId="0" applyFill="1" applyBorder="1" applyAlignment="1"/>
    <xf numFmtId="0" fontId="0" fillId="5" borderId="0" xfId="0" applyFill="1" applyBorder="1"/>
    <xf numFmtId="0" fontId="0" fillId="5" borderId="0" xfId="0" applyFill="1"/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3" fillId="0" borderId="0" xfId="0" applyFont="1" applyFill="1" applyBorder="1" applyAlignment="1"/>
    <xf numFmtId="0" fontId="0" fillId="0" borderId="0" xfId="0" applyFill="1"/>
    <xf numFmtId="0" fontId="0" fillId="0" borderId="1" xfId="0" applyBorder="1"/>
    <xf numFmtId="0" fontId="1" fillId="5" borderId="0" xfId="0" applyFont="1" applyFill="1"/>
    <xf numFmtId="0" fontId="3" fillId="6" borderId="0" xfId="0" applyFont="1" applyFill="1" applyBorder="1" applyAlignment="1"/>
    <xf numFmtId="0" fontId="3" fillId="6" borderId="0" xfId="0" applyFont="1" applyFill="1" applyBorder="1" applyAlignment="1">
      <alignment horizontal="left"/>
    </xf>
    <xf numFmtId="0" fontId="0" fillId="6" borderId="0" xfId="0" applyFill="1" applyBorder="1" applyAlignment="1"/>
    <xf numFmtId="0" fontId="1" fillId="6" borderId="0" xfId="0" applyFont="1" applyFill="1"/>
    <xf numFmtId="0" fontId="0" fillId="6" borderId="0" xfId="0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1"/>
  <sheetViews>
    <sheetView tabSelected="1" zoomScale="85" zoomScaleNormal="85" workbookViewId="0">
      <pane xSplit="2" ySplit="1" topLeftCell="C107" activePane="bottomRight" state="frozen"/>
      <selection pane="topRight" activeCell="C1" sqref="C1"/>
      <selection pane="bottomLeft" activeCell="A2" sqref="A2"/>
      <selection pane="bottomRight" activeCell="P132" sqref="P132"/>
    </sheetView>
  </sheetViews>
  <sheetFormatPr defaultRowHeight="15" x14ac:dyDescent="0.25"/>
  <cols>
    <col min="1" max="1" width="39.28515625" style="17" bestFit="1" customWidth="1"/>
    <col min="2" max="2" width="11.140625" style="20" bestFit="1" customWidth="1"/>
    <col min="3" max="3" width="48.28515625" bestFit="1" customWidth="1"/>
    <col min="15" max="15" width="33" style="10" bestFit="1" customWidth="1"/>
    <col min="16" max="16" width="31.140625" style="12" bestFit="1" customWidth="1"/>
    <col min="17" max="17" width="30.140625" style="10" bestFit="1" customWidth="1"/>
    <col min="18" max="18" width="27.85546875" style="12" bestFit="1" customWidth="1"/>
    <col min="19" max="19" width="29" style="28" bestFit="1" customWidth="1"/>
    <col min="20" max="20" width="21.140625" style="28" customWidth="1"/>
    <col min="21" max="21" width="12" bestFit="1" customWidth="1"/>
    <col min="22" max="22" width="26.28515625" style="21" bestFit="1" customWidth="1"/>
    <col min="23" max="23" width="15.7109375" style="25" bestFit="1" customWidth="1"/>
    <col min="24" max="24" width="14.7109375" style="21" bestFit="1" customWidth="1"/>
  </cols>
  <sheetData>
    <row r="1" spans="1:22" ht="17.25" x14ac:dyDescent="0.25">
      <c r="A1" s="14" t="s">
        <v>82</v>
      </c>
      <c r="B1" s="18" t="s">
        <v>217</v>
      </c>
      <c r="C1" s="5" t="s">
        <v>177</v>
      </c>
      <c r="D1" s="5" t="s">
        <v>186</v>
      </c>
      <c r="E1" s="5" t="s">
        <v>83</v>
      </c>
      <c r="F1" s="5" t="s">
        <v>84</v>
      </c>
      <c r="G1" s="5" t="s">
        <v>85</v>
      </c>
      <c r="H1" s="5" t="s">
        <v>86</v>
      </c>
      <c r="I1" s="5" t="s">
        <v>87</v>
      </c>
      <c r="J1" s="5" t="s">
        <v>88</v>
      </c>
      <c r="K1" s="5" t="s">
        <v>89</v>
      </c>
      <c r="L1" s="5" t="s">
        <v>90</v>
      </c>
      <c r="M1" s="5" t="s">
        <v>91</v>
      </c>
      <c r="N1" s="5" t="s">
        <v>238</v>
      </c>
      <c r="O1" s="8" t="s">
        <v>224</v>
      </c>
      <c r="P1" s="11" t="s">
        <v>225</v>
      </c>
      <c r="Q1" s="8" t="s">
        <v>226</v>
      </c>
      <c r="R1" s="11" t="s">
        <v>227</v>
      </c>
      <c r="S1" s="27" t="s">
        <v>228</v>
      </c>
      <c r="T1" s="27" t="s">
        <v>229</v>
      </c>
    </row>
    <row r="2" spans="1:22" x14ac:dyDescent="0.25">
      <c r="A2" s="14" t="s">
        <v>117</v>
      </c>
      <c r="B2" s="18">
        <v>1</v>
      </c>
      <c r="C2" s="6"/>
      <c r="D2" s="6">
        <v>10.478999999999999</v>
      </c>
      <c r="E2" s="6">
        <v>7.22</v>
      </c>
      <c r="F2" s="6">
        <v>8.3520000000000003</v>
      </c>
      <c r="G2" s="6">
        <v>9.9130000000000003</v>
      </c>
      <c r="H2" s="6">
        <v>12.635</v>
      </c>
      <c r="I2" s="6">
        <v>10.859</v>
      </c>
      <c r="J2" s="6">
        <v>9.9130000000000003</v>
      </c>
      <c r="K2" s="6">
        <v>12.177</v>
      </c>
      <c r="L2" s="6">
        <v>7.2560000000000002</v>
      </c>
      <c r="M2" s="6">
        <v>5.931</v>
      </c>
      <c r="N2" s="6"/>
      <c r="O2" s="8">
        <v>9.4734999999999996</v>
      </c>
      <c r="P2" s="12">
        <f>AVERAGE(D2:M6)</f>
        <v>9.1201538461538441</v>
      </c>
      <c r="Q2" s="26">
        <v>487.80487804878049</v>
      </c>
      <c r="R2" s="12">
        <v>494.63327370304114</v>
      </c>
      <c r="S2" s="28">
        <v>2.126923076923077E-3</v>
      </c>
      <c r="T2" s="28">
        <f>P2/S2</f>
        <v>4287.9566003616628</v>
      </c>
    </row>
    <row r="3" spans="1:22" x14ac:dyDescent="0.25">
      <c r="A3" s="14" t="s">
        <v>118</v>
      </c>
      <c r="B3" s="18">
        <v>2</v>
      </c>
      <c r="C3" s="5"/>
      <c r="D3" s="6">
        <v>11.416</v>
      </c>
      <c r="E3" s="6">
        <v>8.9689999999999994</v>
      </c>
      <c r="F3" s="6">
        <v>10.927</v>
      </c>
      <c r="G3" s="6">
        <v>8.8320000000000007</v>
      </c>
      <c r="H3" s="6">
        <v>6.5359999999999996</v>
      </c>
      <c r="I3" s="6">
        <v>12.294</v>
      </c>
      <c r="J3" s="6">
        <v>9.9410000000000007</v>
      </c>
      <c r="K3" s="6">
        <v>8.0760000000000005</v>
      </c>
      <c r="L3" s="6">
        <v>11.718999999999999</v>
      </c>
      <c r="M3" s="6">
        <v>13.057</v>
      </c>
      <c r="N3" s="6"/>
      <c r="O3" s="8">
        <v>10.1767</v>
      </c>
      <c r="P3" s="11"/>
      <c r="Q3" s="26">
        <v>531.91489361702122</v>
      </c>
      <c r="T3" s="28" t="e">
        <f t="shared" ref="T3:T66" si="0">P3/S3</f>
        <v>#DIV/0!</v>
      </c>
    </row>
    <row r="4" spans="1:22" x14ac:dyDescent="0.25">
      <c r="A4" s="14" t="s">
        <v>0</v>
      </c>
      <c r="B4" s="18" t="s">
        <v>218</v>
      </c>
      <c r="C4" s="6" t="s">
        <v>187</v>
      </c>
      <c r="D4" s="6">
        <v>9.06</v>
      </c>
      <c r="E4" s="6">
        <v>5.97</v>
      </c>
      <c r="F4" s="5"/>
      <c r="G4" s="5"/>
      <c r="H4" s="5"/>
      <c r="I4" s="5"/>
      <c r="J4" s="5"/>
      <c r="K4" s="5"/>
      <c r="L4" s="5"/>
      <c r="M4" s="5"/>
      <c r="N4" s="5"/>
      <c r="O4" s="8">
        <v>7.5149999999999997</v>
      </c>
      <c r="P4" s="11"/>
      <c r="Q4" s="26">
        <v>471.26436781609203</v>
      </c>
      <c r="T4" s="28" t="e">
        <f t="shared" si="0"/>
        <v>#DIV/0!</v>
      </c>
    </row>
    <row r="5" spans="1:22" x14ac:dyDescent="0.25">
      <c r="A5" s="14" t="s">
        <v>1</v>
      </c>
      <c r="B5" s="18" t="s">
        <v>219</v>
      </c>
      <c r="C5" s="6" t="s">
        <v>188</v>
      </c>
      <c r="D5" s="6">
        <v>8.0150000000000006</v>
      </c>
      <c r="E5" s="6">
        <v>5.9829999999999997</v>
      </c>
      <c r="F5" s="5"/>
      <c r="G5" s="5"/>
      <c r="H5" s="5"/>
      <c r="I5" s="5"/>
      <c r="J5" s="5"/>
      <c r="K5" s="5"/>
      <c r="L5" s="5"/>
      <c r="M5" s="5"/>
      <c r="N5" s="5"/>
      <c r="O5" s="8">
        <v>6.9989999999999997</v>
      </c>
      <c r="P5" s="11"/>
      <c r="Q5" s="26">
        <v>428.57142857142856</v>
      </c>
      <c r="T5" s="28" t="e">
        <f t="shared" si="0"/>
        <v>#DIV/0!</v>
      </c>
      <c r="V5" s="22"/>
    </row>
    <row r="6" spans="1:22" x14ac:dyDescent="0.25">
      <c r="A6" s="14" t="s">
        <v>2</v>
      </c>
      <c r="B6" s="18" t="s">
        <v>220</v>
      </c>
      <c r="C6" s="6" t="s">
        <v>189</v>
      </c>
      <c r="D6" s="6">
        <v>6.452</v>
      </c>
      <c r="E6" s="6">
        <v>5.1420000000000003</v>
      </c>
      <c r="F6" s="5"/>
      <c r="G6" s="5"/>
      <c r="H6" s="5"/>
      <c r="I6" s="5"/>
      <c r="J6" s="5"/>
      <c r="K6" s="5"/>
      <c r="L6" s="5"/>
      <c r="M6" s="5"/>
      <c r="N6" s="5"/>
      <c r="O6" s="8">
        <v>5.7969999999999997</v>
      </c>
      <c r="P6" s="11"/>
      <c r="Q6" s="26">
        <v>395.06172839506178</v>
      </c>
      <c r="T6" s="28" t="e">
        <f t="shared" si="0"/>
        <v>#DIV/0!</v>
      </c>
      <c r="V6" s="22"/>
    </row>
    <row r="7" spans="1:22" x14ac:dyDescent="0.25">
      <c r="A7" s="14" t="s">
        <v>190</v>
      </c>
      <c r="B7" s="18">
        <v>2</v>
      </c>
      <c r="C7" s="5"/>
      <c r="D7" s="6">
        <v>231.09899999999999</v>
      </c>
      <c r="E7" s="6">
        <v>176.179</v>
      </c>
      <c r="F7" s="6">
        <v>147.07599999999999</v>
      </c>
      <c r="G7" s="6">
        <v>233.44200000000001</v>
      </c>
      <c r="H7" s="6">
        <v>223.779</v>
      </c>
      <c r="I7" s="6">
        <v>165.11500000000001</v>
      </c>
      <c r="J7" s="6">
        <v>172.239</v>
      </c>
      <c r="K7" s="6">
        <v>153.81700000000001</v>
      </c>
      <c r="L7" s="6">
        <v>202.93899999999999</v>
      </c>
      <c r="M7" s="5"/>
      <c r="N7" s="5"/>
      <c r="O7" s="8">
        <v>189.52055559999999</v>
      </c>
      <c r="P7" s="11">
        <f>AVERAGE(D7:M9)</f>
        <v>125.49509523809523</v>
      </c>
      <c r="Q7" s="26">
        <v>368.61313868613138</v>
      </c>
      <c r="R7" s="12">
        <v>396.70103092783501</v>
      </c>
      <c r="S7" s="28">
        <v>9.6200000000000018E-3</v>
      </c>
      <c r="T7" s="28">
        <f t="shared" si="0"/>
        <v>13045.228195228192</v>
      </c>
      <c r="V7" s="22"/>
    </row>
    <row r="8" spans="1:22" x14ac:dyDescent="0.25">
      <c r="A8" s="14" t="s">
        <v>92</v>
      </c>
      <c r="B8" s="18">
        <v>3</v>
      </c>
      <c r="C8" s="5"/>
      <c r="D8" s="6">
        <v>72.447000000000003</v>
      </c>
      <c r="E8" s="6">
        <v>82.28</v>
      </c>
      <c r="F8" s="6">
        <v>81.099000000000004</v>
      </c>
      <c r="G8" s="6">
        <v>58.073999999999998</v>
      </c>
      <c r="H8" s="6">
        <v>95.001999999999995</v>
      </c>
      <c r="I8" s="6">
        <v>89.331999999999994</v>
      </c>
      <c r="J8" s="6">
        <v>59.718000000000004</v>
      </c>
      <c r="K8" s="6">
        <v>69.977999999999994</v>
      </c>
      <c r="L8" s="6">
        <v>164.71700000000001</v>
      </c>
      <c r="M8" s="5"/>
      <c r="N8" s="5"/>
      <c r="O8" s="8">
        <v>85.849666670000005</v>
      </c>
      <c r="P8" s="11"/>
      <c r="Q8" s="26">
        <v>427.63157894736844</v>
      </c>
      <c r="T8" s="28" t="e">
        <f t="shared" si="0"/>
        <v>#DIV/0!</v>
      </c>
      <c r="V8" s="22"/>
    </row>
    <row r="9" spans="1:22" x14ac:dyDescent="0.25">
      <c r="A9" s="14" t="s">
        <v>3</v>
      </c>
      <c r="B9" s="18" t="s">
        <v>218</v>
      </c>
      <c r="C9" s="6" t="s">
        <v>191</v>
      </c>
      <c r="D9" s="6">
        <v>75.992000000000004</v>
      </c>
      <c r="E9" s="6">
        <v>64.025999999999996</v>
      </c>
      <c r="F9" s="6">
        <v>17.047000000000001</v>
      </c>
      <c r="G9" s="5"/>
      <c r="H9" s="5"/>
      <c r="I9" s="5"/>
      <c r="J9" s="5"/>
      <c r="K9" s="5"/>
      <c r="L9" s="5"/>
      <c r="M9" s="5"/>
      <c r="N9" s="5"/>
      <c r="O9" s="8">
        <v>52.354999999999997</v>
      </c>
      <c r="P9" s="11"/>
      <c r="Q9" s="26">
        <v>447.45762711864404</v>
      </c>
      <c r="T9" s="28" t="e">
        <f t="shared" si="0"/>
        <v>#DIV/0!</v>
      </c>
      <c r="V9" s="23"/>
    </row>
    <row r="10" spans="1:22" x14ac:dyDescent="0.25">
      <c r="A10" s="14" t="s">
        <v>114</v>
      </c>
      <c r="B10" s="18">
        <v>1</v>
      </c>
      <c r="C10" s="5"/>
      <c r="D10" s="6">
        <v>166.584</v>
      </c>
      <c r="E10" s="6">
        <v>189.87700000000001</v>
      </c>
      <c r="F10" s="6">
        <v>141.56800000000001</v>
      </c>
      <c r="G10" s="6">
        <v>137.55600000000001</v>
      </c>
      <c r="H10" s="6">
        <v>141.625</v>
      </c>
      <c r="I10" s="6">
        <v>167.196</v>
      </c>
      <c r="J10" s="6">
        <v>88.855999999999995</v>
      </c>
      <c r="K10" s="6">
        <v>156.90799999999999</v>
      </c>
      <c r="L10" s="6">
        <v>132.13399999999999</v>
      </c>
      <c r="M10" s="6">
        <v>131.44399999999999</v>
      </c>
      <c r="N10" s="6"/>
      <c r="O10" s="8">
        <v>145.37479999999999</v>
      </c>
      <c r="P10" s="11">
        <f>AVERAGE(D10:M14)</f>
        <v>139.87196153846153</v>
      </c>
      <c r="Q10" s="26">
        <v>352.18508997429302</v>
      </c>
      <c r="R10" s="12">
        <v>325.36973833902164</v>
      </c>
      <c r="S10" s="28">
        <v>1.0999999999999999E-2</v>
      </c>
      <c r="T10" s="28">
        <f t="shared" si="0"/>
        <v>12715.632867132868</v>
      </c>
    </row>
    <row r="11" spans="1:22" x14ac:dyDescent="0.25">
      <c r="A11" s="14" t="s">
        <v>115</v>
      </c>
      <c r="B11" s="18">
        <v>3</v>
      </c>
      <c r="C11" s="5"/>
      <c r="D11" s="6">
        <v>130.018</v>
      </c>
      <c r="E11" s="6">
        <v>149.06800000000001</v>
      </c>
      <c r="F11" s="6">
        <v>136.52600000000001</v>
      </c>
      <c r="G11" s="6">
        <v>130.94900000000001</v>
      </c>
      <c r="H11" s="6">
        <v>128.71600000000001</v>
      </c>
      <c r="I11" s="6">
        <v>132.524</v>
      </c>
      <c r="J11" s="6">
        <v>112.136</v>
      </c>
      <c r="K11" s="6">
        <v>124.9</v>
      </c>
      <c r="L11" s="6">
        <v>112.078</v>
      </c>
      <c r="M11" s="6">
        <v>132.46700000000001</v>
      </c>
      <c r="N11" s="6"/>
      <c r="O11" s="8">
        <v>128.93819999999999</v>
      </c>
      <c r="P11" s="11"/>
      <c r="Q11" s="26">
        <v>254.9800796812749</v>
      </c>
      <c r="T11" s="28" t="e">
        <f t="shared" si="0"/>
        <v>#DIV/0!</v>
      </c>
    </row>
    <row r="12" spans="1:22" x14ac:dyDescent="0.25">
      <c r="A12" s="14" t="s">
        <v>4</v>
      </c>
      <c r="B12" s="18" t="s">
        <v>218</v>
      </c>
      <c r="C12" s="6" t="s">
        <v>192</v>
      </c>
      <c r="D12" s="6">
        <v>168.75800000000001</v>
      </c>
      <c r="E12" s="6">
        <v>202.78700000000001</v>
      </c>
      <c r="F12" s="5"/>
      <c r="G12" s="5"/>
      <c r="H12" s="5"/>
      <c r="I12" s="5"/>
      <c r="J12" s="5"/>
      <c r="K12" s="5"/>
      <c r="L12" s="5"/>
      <c r="M12" s="5"/>
      <c r="N12" s="5"/>
      <c r="O12" s="8">
        <v>185.77250000000001</v>
      </c>
      <c r="P12" s="11"/>
      <c r="Q12" s="26">
        <v>360</v>
      </c>
      <c r="T12" s="28" t="e">
        <f t="shared" si="0"/>
        <v>#DIV/0!</v>
      </c>
    </row>
    <row r="13" spans="1:22" x14ac:dyDescent="0.25">
      <c r="A13" s="14" t="s">
        <v>5</v>
      </c>
      <c r="B13" s="18" t="s">
        <v>219</v>
      </c>
      <c r="C13" s="6" t="s">
        <v>191</v>
      </c>
      <c r="D13" s="6">
        <v>130.858</v>
      </c>
      <c r="E13" s="6">
        <v>132.40600000000001</v>
      </c>
      <c r="F13" s="5"/>
      <c r="G13" s="5"/>
      <c r="H13" s="5"/>
      <c r="I13" s="5"/>
      <c r="J13" s="5"/>
      <c r="K13" s="5"/>
      <c r="L13" s="5"/>
      <c r="M13" s="5"/>
      <c r="N13" s="5"/>
      <c r="O13" s="8">
        <v>131.63200000000001</v>
      </c>
      <c r="P13" s="11"/>
      <c r="Q13" s="26">
        <v>347.22222222222223</v>
      </c>
      <c r="T13" s="28" t="e">
        <f t="shared" si="0"/>
        <v>#DIV/0!</v>
      </c>
    </row>
    <row r="14" spans="1:22" x14ac:dyDescent="0.25">
      <c r="A14" s="14" t="s">
        <v>6</v>
      </c>
      <c r="B14" s="18" t="s">
        <v>220</v>
      </c>
      <c r="C14" s="6" t="s">
        <v>192</v>
      </c>
      <c r="D14" s="6">
        <v>129.178</v>
      </c>
      <c r="E14" s="6">
        <v>129.554</v>
      </c>
      <c r="F14" s="5"/>
      <c r="G14" s="5"/>
      <c r="H14" s="5"/>
      <c r="I14" s="5"/>
      <c r="J14" s="5"/>
      <c r="K14" s="5"/>
      <c r="L14" s="5"/>
      <c r="M14" s="5"/>
      <c r="N14" s="5"/>
      <c r="O14" s="8">
        <v>129.36600000000001</v>
      </c>
      <c r="P14" s="11"/>
      <c r="Q14" s="26">
        <v>358.20895522388059</v>
      </c>
      <c r="T14" s="28" t="e">
        <f t="shared" si="0"/>
        <v>#DIV/0!</v>
      </c>
    </row>
    <row r="15" spans="1:22" x14ac:dyDescent="0.25">
      <c r="A15" s="14" t="s">
        <v>7</v>
      </c>
      <c r="B15" s="18" t="s">
        <v>218</v>
      </c>
      <c r="C15" s="6" t="s">
        <v>193</v>
      </c>
      <c r="D15" s="6">
        <v>202.41499999999999</v>
      </c>
      <c r="E15" s="6">
        <v>276.53699999999998</v>
      </c>
      <c r="F15" s="5"/>
      <c r="G15" s="5"/>
      <c r="H15" s="5"/>
      <c r="I15" s="5"/>
      <c r="J15" s="5"/>
      <c r="K15" s="5"/>
      <c r="L15" s="5"/>
      <c r="M15" s="5"/>
      <c r="N15" s="5"/>
      <c r="O15" s="8">
        <v>239.476</v>
      </c>
      <c r="P15" s="11">
        <f>AVERAGE(D15:M19)</f>
        <v>481.5849</v>
      </c>
      <c r="Q15" s="26">
        <v>432.43243243243245</v>
      </c>
      <c r="R15" s="12">
        <v>399.15522703273496</v>
      </c>
      <c r="S15" s="28">
        <v>3.78E-2</v>
      </c>
      <c r="T15" s="28">
        <f t="shared" si="0"/>
        <v>12740.34126984127</v>
      </c>
      <c r="V15" s="24"/>
    </row>
    <row r="16" spans="1:22" x14ac:dyDescent="0.25">
      <c r="A16" s="14" t="s">
        <v>8</v>
      </c>
      <c r="B16" s="18" t="s">
        <v>219</v>
      </c>
      <c r="C16" s="6" t="s">
        <v>194</v>
      </c>
      <c r="D16" s="6">
        <v>682.62900000000002</v>
      </c>
      <c r="E16" s="6">
        <v>648.09400000000005</v>
      </c>
      <c r="F16" s="5"/>
      <c r="G16" s="5"/>
      <c r="H16" s="5"/>
      <c r="I16" s="5"/>
      <c r="J16" s="5"/>
      <c r="K16" s="5"/>
      <c r="L16" s="5"/>
      <c r="M16" s="5"/>
      <c r="N16" s="5"/>
      <c r="O16" s="8">
        <v>665.36149999999998</v>
      </c>
      <c r="P16" s="11"/>
      <c r="Q16" s="26">
        <v>388.69257950530039</v>
      </c>
      <c r="T16" s="28" t="e">
        <f t="shared" si="0"/>
        <v>#DIV/0!</v>
      </c>
      <c r="V16" s="24"/>
    </row>
    <row r="17" spans="1:22" x14ac:dyDescent="0.25">
      <c r="A17" s="14" t="s">
        <v>9</v>
      </c>
      <c r="B17" s="18" t="s">
        <v>220</v>
      </c>
      <c r="C17" s="6" t="s">
        <v>195</v>
      </c>
      <c r="D17" s="6">
        <v>272.92399999999998</v>
      </c>
      <c r="E17" s="6">
        <v>221.494</v>
      </c>
      <c r="F17" s="5"/>
      <c r="G17" s="5"/>
      <c r="H17" s="5"/>
      <c r="I17" s="5"/>
      <c r="J17" s="5"/>
      <c r="K17" s="5"/>
      <c r="L17" s="5"/>
      <c r="M17" s="5"/>
      <c r="N17" s="5"/>
      <c r="O17" s="8">
        <v>247.209</v>
      </c>
      <c r="P17" s="11"/>
      <c r="Q17" s="26">
        <v>384.61538461538458</v>
      </c>
      <c r="T17" s="28" t="e">
        <f t="shared" si="0"/>
        <v>#DIV/0!</v>
      </c>
    </row>
    <row r="18" spans="1:22" x14ac:dyDescent="0.25">
      <c r="A18" s="14" t="s">
        <v>10</v>
      </c>
      <c r="B18" s="18" t="s">
        <v>221</v>
      </c>
      <c r="C18" s="6" t="s">
        <v>191</v>
      </c>
      <c r="D18" s="6">
        <v>673.91499999999996</v>
      </c>
      <c r="E18" s="6">
        <v>639.35400000000004</v>
      </c>
      <c r="F18" s="5"/>
      <c r="G18" s="5"/>
      <c r="H18" s="5"/>
      <c r="I18" s="5"/>
      <c r="J18" s="5"/>
      <c r="K18" s="5"/>
      <c r="L18" s="5"/>
      <c r="M18" s="5"/>
      <c r="N18" s="5"/>
      <c r="O18" s="8">
        <v>656.6345</v>
      </c>
      <c r="P18" s="11"/>
      <c r="Q18" s="26">
        <v>435.23316062176167</v>
      </c>
      <c r="T18" s="28" t="e">
        <f t="shared" si="0"/>
        <v>#DIV/0!</v>
      </c>
    </row>
    <row r="19" spans="1:22" x14ac:dyDescent="0.25">
      <c r="A19" s="14" t="s">
        <v>11</v>
      </c>
      <c r="B19" s="18" t="s">
        <v>222</v>
      </c>
      <c r="C19" s="6" t="s">
        <v>187</v>
      </c>
      <c r="D19" s="6">
        <v>352.49400000000003</v>
      </c>
      <c r="E19" s="6">
        <v>845.99300000000005</v>
      </c>
      <c r="F19" s="5"/>
      <c r="G19" s="5"/>
      <c r="H19" s="5"/>
      <c r="I19" s="5"/>
      <c r="J19" s="5"/>
      <c r="K19" s="5"/>
      <c r="L19" s="5"/>
      <c r="M19" s="5"/>
      <c r="N19" s="5"/>
      <c r="O19" s="8">
        <v>599.24350000000004</v>
      </c>
      <c r="P19" s="11"/>
      <c r="Q19" s="26">
        <v>374.48559670781896</v>
      </c>
      <c r="T19" s="28" t="e">
        <f t="shared" si="0"/>
        <v>#DIV/0!</v>
      </c>
    </row>
    <row r="20" spans="1:22" x14ac:dyDescent="0.25">
      <c r="A20" s="14" t="s">
        <v>93</v>
      </c>
      <c r="B20" s="18">
        <v>1</v>
      </c>
      <c r="C20" s="5"/>
      <c r="D20" s="6">
        <v>76.432000000000002</v>
      </c>
      <c r="E20" s="6">
        <v>95.433999999999997</v>
      </c>
      <c r="F20" s="6">
        <v>100.673</v>
      </c>
      <c r="G20" s="6">
        <v>120.164</v>
      </c>
      <c r="H20" s="6">
        <v>95.638999999999996</v>
      </c>
      <c r="I20" s="6">
        <v>84.343999999999994</v>
      </c>
      <c r="J20" s="6">
        <v>101.286</v>
      </c>
      <c r="K20" s="6">
        <v>63.158000000000001</v>
      </c>
      <c r="L20" s="6">
        <v>94.879000000000005</v>
      </c>
      <c r="M20" s="6">
        <v>85.841999999999999</v>
      </c>
      <c r="N20" s="6"/>
      <c r="O20" s="8">
        <v>91.7851</v>
      </c>
      <c r="P20" s="11">
        <f>AVERAGE(D20:M21)</f>
        <v>89.784649999999999</v>
      </c>
      <c r="Q20" s="26">
        <v>443.2717678100264</v>
      </c>
      <c r="R20" s="12">
        <v>428.19148936170211</v>
      </c>
      <c r="S20" s="28">
        <v>1.61E-2</v>
      </c>
      <c r="T20" s="28">
        <f t="shared" si="0"/>
        <v>5576.6863354037268</v>
      </c>
    </row>
    <row r="21" spans="1:22" x14ac:dyDescent="0.25">
      <c r="A21" s="14" t="s">
        <v>94</v>
      </c>
      <c r="B21" s="18">
        <v>2</v>
      </c>
      <c r="C21" s="5"/>
      <c r="D21" s="6">
        <v>77.923000000000002</v>
      </c>
      <c r="E21" s="6">
        <v>71.691000000000003</v>
      </c>
      <c r="F21" s="6">
        <v>90.225999999999999</v>
      </c>
      <c r="G21" s="6">
        <v>86.69</v>
      </c>
      <c r="H21" s="6">
        <v>134.24199999999999</v>
      </c>
      <c r="I21" s="6">
        <v>68.623000000000005</v>
      </c>
      <c r="J21" s="6">
        <v>87.486000000000004</v>
      </c>
      <c r="K21" s="6">
        <v>96.442999999999998</v>
      </c>
      <c r="L21" s="6">
        <v>81.269000000000005</v>
      </c>
      <c r="M21" s="6">
        <v>83.248999999999995</v>
      </c>
      <c r="N21" s="6"/>
      <c r="O21" s="8">
        <v>87.784199999999998</v>
      </c>
      <c r="P21" s="11"/>
      <c r="Q21" s="26">
        <v>412.86863270777479</v>
      </c>
      <c r="T21" s="28" t="e">
        <f t="shared" si="0"/>
        <v>#DIV/0!</v>
      </c>
    </row>
    <row r="22" spans="1:22" x14ac:dyDescent="0.25">
      <c r="A22" s="14" t="s">
        <v>95</v>
      </c>
      <c r="B22" s="18">
        <v>3</v>
      </c>
      <c r="C22" s="5"/>
      <c r="D22" s="6">
        <v>1962.18</v>
      </c>
      <c r="E22" s="6">
        <v>2204.1799999999998</v>
      </c>
      <c r="F22" s="6">
        <v>2233.6379999999999</v>
      </c>
      <c r="G22" s="6">
        <v>2332.9899999999998</v>
      </c>
      <c r="H22" s="6">
        <v>3428.6709999999998</v>
      </c>
      <c r="I22" s="6">
        <v>3139.3420000000001</v>
      </c>
      <c r="J22" s="6">
        <v>3151.5990000000002</v>
      </c>
      <c r="K22" s="6">
        <v>3572.7570000000001</v>
      </c>
      <c r="L22" s="6">
        <v>2880.7730000000001</v>
      </c>
      <c r="M22" s="6">
        <v>3502.4029999999998</v>
      </c>
      <c r="N22" s="6"/>
      <c r="O22" s="8">
        <v>2840.8533000000002</v>
      </c>
      <c r="P22" s="11">
        <f>AVERAGE(D22:M26)</f>
        <v>2302.1361153846151</v>
      </c>
      <c r="Q22" s="26">
        <v>294.02160261240897</v>
      </c>
      <c r="R22" s="12">
        <v>360.24200518582541</v>
      </c>
      <c r="S22" s="28">
        <v>0.32061538461538464</v>
      </c>
      <c r="T22" s="28">
        <f t="shared" si="0"/>
        <v>7180.3669625719758</v>
      </c>
      <c r="V22" s="23"/>
    </row>
    <row r="23" spans="1:22" x14ac:dyDescent="0.25">
      <c r="A23" s="14" t="s">
        <v>96</v>
      </c>
      <c r="B23" s="18">
        <v>4</v>
      </c>
      <c r="C23" s="5"/>
      <c r="D23" s="6">
        <v>1500.9960000000001</v>
      </c>
      <c r="E23" s="6">
        <v>1704.229</v>
      </c>
      <c r="F23" s="6">
        <v>1496.827</v>
      </c>
      <c r="G23" s="6">
        <v>1088.924</v>
      </c>
      <c r="H23" s="6">
        <v>1713.3</v>
      </c>
      <c r="I23" s="6">
        <v>1179.269</v>
      </c>
      <c r="J23" s="6">
        <v>1583.1890000000001</v>
      </c>
      <c r="K23" s="6">
        <v>1241.039</v>
      </c>
      <c r="L23" s="6">
        <v>1394.42</v>
      </c>
      <c r="M23" s="6">
        <v>1755.317</v>
      </c>
      <c r="N23" s="6"/>
      <c r="O23" s="8">
        <v>1465.751</v>
      </c>
      <c r="P23" s="11"/>
      <c r="Q23" s="26">
        <v>403.74211000901715</v>
      </c>
      <c r="T23" s="28" t="e">
        <f t="shared" si="0"/>
        <v>#DIV/0!</v>
      </c>
      <c r="V23" s="23"/>
    </row>
    <row r="24" spans="1:22" x14ac:dyDescent="0.25">
      <c r="A24" s="14" t="s">
        <v>16</v>
      </c>
      <c r="B24" s="18" t="s">
        <v>218</v>
      </c>
      <c r="C24" s="5" t="s">
        <v>193</v>
      </c>
      <c r="D24" s="5">
        <v>3233.0509999999999</v>
      </c>
      <c r="E24" s="5">
        <v>2596.2800000000002</v>
      </c>
      <c r="F24" s="5"/>
      <c r="G24" s="5"/>
      <c r="H24" s="5"/>
      <c r="I24" s="5"/>
      <c r="J24" s="5"/>
      <c r="K24" s="5"/>
      <c r="L24" s="5"/>
      <c r="M24" s="5"/>
      <c r="N24" s="5"/>
      <c r="O24" s="8">
        <v>2914.6655000000001</v>
      </c>
      <c r="P24" s="11"/>
      <c r="Q24" s="26">
        <v>376.97085523172478</v>
      </c>
      <c r="T24" s="28" t="e">
        <f t="shared" si="0"/>
        <v>#DIV/0!</v>
      </c>
      <c r="V24" s="23"/>
    </row>
    <row r="25" spans="1:22" x14ac:dyDescent="0.25">
      <c r="A25" s="14" t="s">
        <v>17</v>
      </c>
      <c r="B25" s="18" t="s">
        <v>219</v>
      </c>
      <c r="C25" s="5" t="s">
        <v>189</v>
      </c>
      <c r="D25" s="5">
        <v>1762.925</v>
      </c>
      <c r="E25" s="5">
        <v>2640.2890000000002</v>
      </c>
      <c r="F25" s="5"/>
      <c r="G25" s="5"/>
      <c r="H25" s="5"/>
      <c r="I25" s="5"/>
      <c r="J25" s="5"/>
      <c r="K25" s="5"/>
      <c r="L25" s="5"/>
      <c r="M25" s="5"/>
      <c r="N25" s="5"/>
      <c r="O25" s="8">
        <v>2201.607</v>
      </c>
      <c r="P25" s="11"/>
      <c r="Q25" s="26">
        <v>407.13407134071343</v>
      </c>
      <c r="T25" s="28" t="e">
        <f t="shared" si="0"/>
        <v>#DIV/0!</v>
      </c>
      <c r="V25" s="23"/>
    </row>
    <row r="26" spans="1:22" x14ac:dyDescent="0.25">
      <c r="A26" s="14" t="s">
        <v>18</v>
      </c>
      <c r="B26" s="18" t="s">
        <v>220</v>
      </c>
      <c r="C26" s="5" t="s">
        <v>189</v>
      </c>
      <c r="D26" s="5">
        <v>2691.5940000000001</v>
      </c>
      <c r="E26" s="5">
        <v>3865.357</v>
      </c>
      <c r="F26" s="5"/>
      <c r="G26" s="5"/>
      <c r="H26" s="5"/>
      <c r="I26" s="5"/>
      <c r="J26" s="5"/>
      <c r="K26" s="5"/>
      <c r="L26" s="5"/>
      <c r="M26" s="5"/>
      <c r="N26" s="5"/>
      <c r="O26" s="8">
        <v>3278.4755</v>
      </c>
      <c r="P26" s="11"/>
      <c r="Q26" s="26">
        <v>371.85929648241205</v>
      </c>
      <c r="T26" s="28" t="e">
        <f t="shared" si="0"/>
        <v>#DIV/0!</v>
      </c>
      <c r="V26" s="24"/>
    </row>
    <row r="27" spans="1:22" x14ac:dyDescent="0.25">
      <c r="A27" s="14" t="s">
        <v>12</v>
      </c>
      <c r="B27" s="18" t="s">
        <v>219</v>
      </c>
      <c r="C27" s="6" t="s">
        <v>196</v>
      </c>
      <c r="D27" s="6">
        <v>37.372</v>
      </c>
      <c r="E27" s="6">
        <v>30.271000000000001</v>
      </c>
      <c r="F27" s="5"/>
      <c r="G27" s="5"/>
      <c r="H27" s="5"/>
      <c r="I27" s="5"/>
      <c r="J27" s="5"/>
      <c r="K27" s="5"/>
      <c r="L27" s="5"/>
      <c r="M27" s="5"/>
      <c r="N27" s="5"/>
      <c r="O27" s="8">
        <v>33.8215</v>
      </c>
      <c r="P27" s="11">
        <f>AVERAGE(D27:M31)</f>
        <v>39.397000000000006</v>
      </c>
      <c r="Q27" s="26">
        <v>304.54545454545456</v>
      </c>
      <c r="R27" s="12">
        <v>353.42333654773392</v>
      </c>
      <c r="S27" s="28">
        <v>4.0722222222222227E-3</v>
      </c>
      <c r="T27" s="28">
        <f t="shared" si="0"/>
        <v>9674.5702592087309</v>
      </c>
      <c r="V27" s="24"/>
    </row>
    <row r="28" spans="1:22" x14ac:dyDescent="0.25">
      <c r="A28" s="14" t="s">
        <v>97</v>
      </c>
      <c r="B28" s="18">
        <v>1</v>
      </c>
      <c r="C28" s="5"/>
      <c r="D28" s="5">
        <v>60.360999999999997</v>
      </c>
      <c r="E28" s="5">
        <v>53.618000000000002</v>
      </c>
      <c r="F28" s="5">
        <v>34.252000000000002</v>
      </c>
      <c r="G28" s="5">
        <v>50.155000000000001</v>
      </c>
      <c r="H28" s="5">
        <v>35.247</v>
      </c>
      <c r="I28" s="5">
        <v>61.601999999999997</v>
      </c>
      <c r="J28" s="5">
        <v>44.043999999999997</v>
      </c>
      <c r="K28" s="5">
        <v>49.414999999999999</v>
      </c>
      <c r="L28" s="5">
        <v>38.433</v>
      </c>
      <c r="M28" s="5">
        <v>58.902000000000001</v>
      </c>
      <c r="N28" s="5"/>
      <c r="O28" s="8">
        <v>48.602899999999998</v>
      </c>
      <c r="P28" s="11"/>
      <c r="Q28" s="26">
        <v>372.09302325581393</v>
      </c>
      <c r="T28" s="28" t="e">
        <f t="shared" si="0"/>
        <v>#DIV/0!</v>
      </c>
    </row>
    <row r="29" spans="1:22" x14ac:dyDescent="0.25">
      <c r="A29" s="14" t="s">
        <v>13</v>
      </c>
      <c r="B29" s="18" t="s">
        <v>218</v>
      </c>
      <c r="C29" s="6" t="s">
        <v>196</v>
      </c>
      <c r="D29" s="6">
        <v>12.882999999999999</v>
      </c>
      <c r="E29" s="6">
        <v>29.113</v>
      </c>
      <c r="F29" s="5"/>
      <c r="G29" s="5"/>
      <c r="H29" s="5"/>
      <c r="I29" s="5"/>
      <c r="J29" s="5"/>
      <c r="K29" s="5"/>
      <c r="L29" s="5"/>
      <c r="M29" s="5"/>
      <c r="N29" s="5"/>
      <c r="O29" s="8">
        <v>20.998000000000001</v>
      </c>
      <c r="P29" s="11"/>
      <c r="Q29" s="26">
        <v>377.48344370860929</v>
      </c>
      <c r="T29" s="28" t="e">
        <f t="shared" si="0"/>
        <v>#DIV/0!</v>
      </c>
    </row>
    <row r="30" spans="1:22" x14ac:dyDescent="0.25">
      <c r="A30" s="14" t="s">
        <v>14</v>
      </c>
      <c r="B30" s="18" t="s">
        <v>220</v>
      </c>
      <c r="C30" s="6" t="s">
        <v>187</v>
      </c>
      <c r="D30" s="6">
        <v>33.698</v>
      </c>
      <c r="E30" s="6">
        <v>31.445</v>
      </c>
      <c r="F30" s="5"/>
      <c r="G30" s="5"/>
      <c r="H30" s="5"/>
      <c r="I30" s="5"/>
      <c r="J30" s="5"/>
      <c r="K30" s="5"/>
      <c r="L30" s="5"/>
      <c r="M30" s="5"/>
      <c r="N30" s="5"/>
      <c r="O30" s="8">
        <v>32.5715</v>
      </c>
      <c r="P30" s="11"/>
      <c r="Q30" s="26">
        <v>303.84615384615387</v>
      </c>
      <c r="T30" s="28" t="e">
        <f t="shared" si="0"/>
        <v>#DIV/0!</v>
      </c>
    </row>
    <row r="31" spans="1:22" x14ac:dyDescent="0.25">
      <c r="A31" s="14" t="s">
        <v>15</v>
      </c>
      <c r="B31" s="18" t="s">
        <v>221</v>
      </c>
      <c r="C31" s="6" t="s">
        <v>196</v>
      </c>
      <c r="D31" s="6">
        <v>29.861999999999998</v>
      </c>
      <c r="E31" s="6">
        <v>18.472999999999999</v>
      </c>
      <c r="F31" s="5"/>
      <c r="G31" s="5"/>
      <c r="H31" s="5"/>
      <c r="I31" s="5"/>
      <c r="J31" s="5"/>
      <c r="K31" s="5"/>
      <c r="L31" s="5"/>
      <c r="M31" s="5"/>
      <c r="N31" s="5"/>
      <c r="O31" s="8">
        <v>24.1675</v>
      </c>
      <c r="P31" s="11"/>
      <c r="Q31" s="26">
        <v>326.79738562091507</v>
      </c>
      <c r="T31" s="28" t="e">
        <f t="shared" si="0"/>
        <v>#DIV/0!</v>
      </c>
    </row>
    <row r="32" spans="1:22" x14ac:dyDescent="0.25">
      <c r="A32" s="14" t="s">
        <v>19</v>
      </c>
      <c r="B32" s="18" t="s">
        <v>218</v>
      </c>
      <c r="C32" s="6" t="s">
        <v>188</v>
      </c>
      <c r="D32" s="6">
        <v>394.84699999999998</v>
      </c>
      <c r="E32" s="6">
        <v>301.19499999999999</v>
      </c>
      <c r="F32" s="5"/>
      <c r="G32" s="5"/>
      <c r="H32" s="5"/>
      <c r="I32" s="5"/>
      <c r="J32" s="5"/>
      <c r="K32" s="5"/>
      <c r="L32" s="5"/>
      <c r="M32" s="5"/>
      <c r="N32" s="5"/>
      <c r="O32" s="8">
        <v>348.02100000000002</v>
      </c>
      <c r="P32" s="11">
        <f>AVERAGE(D32:M37)</f>
        <v>514.68493750000005</v>
      </c>
      <c r="Q32" s="26">
        <v>388.88888888888891</v>
      </c>
      <c r="R32" s="12">
        <v>332.04845814977972</v>
      </c>
      <c r="S32" s="28">
        <v>3.7687499999999999E-2</v>
      </c>
      <c r="T32" s="28">
        <f t="shared" si="0"/>
        <v>13656.648424543948</v>
      </c>
    </row>
    <row r="33" spans="1:22" x14ac:dyDescent="0.25">
      <c r="A33" s="14" t="s">
        <v>98</v>
      </c>
      <c r="B33" s="18">
        <v>1</v>
      </c>
      <c r="C33" s="5"/>
      <c r="D33" s="5">
        <v>715.26199999999994</v>
      </c>
      <c r="E33" s="5">
        <v>665.00300000000004</v>
      </c>
      <c r="F33" s="5">
        <v>1061.5340000000001</v>
      </c>
      <c r="G33" s="5">
        <v>837.40800000000002</v>
      </c>
      <c r="H33" s="5">
        <v>787.93100000000004</v>
      </c>
      <c r="I33" s="5">
        <v>625.24800000000005</v>
      </c>
      <c r="J33" s="5"/>
      <c r="K33" s="5"/>
      <c r="L33" s="5"/>
      <c r="M33" s="5"/>
      <c r="N33" s="5"/>
      <c r="O33" s="8">
        <v>782.06433330000004</v>
      </c>
      <c r="P33" s="11"/>
      <c r="Q33" s="26">
        <v>352.71317829457365</v>
      </c>
      <c r="T33" s="28" t="e">
        <f t="shared" si="0"/>
        <v>#DIV/0!</v>
      </c>
    </row>
    <row r="34" spans="1:22" x14ac:dyDescent="0.25">
      <c r="A34" s="14" t="s">
        <v>20</v>
      </c>
      <c r="B34" s="18" t="s">
        <v>219</v>
      </c>
      <c r="C34" s="6" t="s">
        <v>194</v>
      </c>
      <c r="D34" s="6">
        <v>375.67200000000003</v>
      </c>
      <c r="E34" s="6">
        <v>454.07499999999999</v>
      </c>
      <c r="F34" s="5"/>
      <c r="G34" s="5"/>
      <c r="H34" s="5"/>
      <c r="I34" s="5"/>
      <c r="J34" s="5"/>
      <c r="K34" s="5"/>
      <c r="L34" s="5"/>
      <c r="M34" s="5"/>
      <c r="N34" s="5"/>
      <c r="O34" s="8">
        <v>414.87349999999998</v>
      </c>
      <c r="P34" s="11"/>
      <c r="Q34" s="26">
        <v>435.48387096774195</v>
      </c>
      <c r="T34" s="28" t="e">
        <f t="shared" si="0"/>
        <v>#DIV/0!</v>
      </c>
    </row>
    <row r="35" spans="1:22" x14ac:dyDescent="0.25">
      <c r="A35" s="14" t="s">
        <v>21</v>
      </c>
      <c r="B35" s="18" t="s">
        <v>220</v>
      </c>
      <c r="C35" s="6" t="s">
        <v>194</v>
      </c>
      <c r="D35" s="6">
        <v>310.649</v>
      </c>
      <c r="E35" s="6">
        <v>261.072</v>
      </c>
      <c r="F35" s="5"/>
      <c r="G35" s="5"/>
      <c r="H35" s="5"/>
      <c r="I35" s="5"/>
      <c r="J35" s="5"/>
      <c r="K35" s="5"/>
      <c r="L35" s="5"/>
      <c r="M35" s="5"/>
      <c r="N35" s="5"/>
      <c r="O35" s="8">
        <v>285.8605</v>
      </c>
      <c r="P35" s="11"/>
      <c r="Q35" s="26">
        <v>412.90322580645164</v>
      </c>
      <c r="T35" s="28" t="e">
        <f t="shared" si="0"/>
        <v>#DIV/0!</v>
      </c>
    </row>
    <row r="36" spans="1:22" x14ac:dyDescent="0.25">
      <c r="A36" s="14" t="s">
        <v>22</v>
      </c>
      <c r="B36" s="18" t="s">
        <v>221</v>
      </c>
      <c r="C36" s="6" t="s">
        <v>194</v>
      </c>
      <c r="D36" s="6">
        <v>490.11799999999999</v>
      </c>
      <c r="E36" s="6">
        <v>578.89400000000001</v>
      </c>
      <c r="F36" s="5"/>
      <c r="G36" s="5"/>
      <c r="H36" s="5"/>
      <c r="I36" s="5"/>
      <c r="J36" s="5"/>
      <c r="K36" s="5"/>
      <c r="L36" s="5"/>
      <c r="M36" s="5"/>
      <c r="N36" s="5"/>
      <c r="O36" s="8">
        <v>534.50599999999997</v>
      </c>
      <c r="P36" s="11"/>
      <c r="Q36" s="26">
        <v>360.65573770491807</v>
      </c>
      <c r="T36" s="28" t="e">
        <f t="shared" si="0"/>
        <v>#DIV/0!</v>
      </c>
      <c r="V36" s="23"/>
    </row>
    <row r="37" spans="1:22" x14ac:dyDescent="0.25">
      <c r="A37" s="14" t="s">
        <v>23</v>
      </c>
      <c r="B37" s="18" t="s">
        <v>222</v>
      </c>
      <c r="C37" s="6" t="s">
        <v>197</v>
      </c>
      <c r="D37" s="6">
        <v>197.78700000000001</v>
      </c>
      <c r="E37" s="6">
        <v>178.26400000000001</v>
      </c>
      <c r="F37" s="5"/>
      <c r="G37" s="5"/>
      <c r="H37" s="5"/>
      <c r="I37" s="5"/>
      <c r="J37" s="5"/>
      <c r="K37" s="5"/>
      <c r="L37" s="5"/>
      <c r="M37" s="5"/>
      <c r="N37" s="5"/>
      <c r="O37" s="8">
        <v>188.02549999999999</v>
      </c>
      <c r="P37" s="11"/>
      <c r="Q37" s="26">
        <v>114.58333333333334</v>
      </c>
      <c r="T37" s="28" t="e">
        <f t="shared" si="0"/>
        <v>#DIV/0!</v>
      </c>
      <c r="V37" s="23"/>
    </row>
    <row r="38" spans="1:22" x14ac:dyDescent="0.25">
      <c r="A38" s="14" t="s">
        <v>99</v>
      </c>
      <c r="B38" s="18">
        <v>1</v>
      </c>
      <c r="C38" s="5"/>
      <c r="D38" s="6">
        <v>1274.451</v>
      </c>
      <c r="E38" s="6">
        <v>1034.529</v>
      </c>
      <c r="F38" s="6">
        <v>902.95100000000002</v>
      </c>
      <c r="G38" s="6">
        <v>1264.2370000000001</v>
      </c>
      <c r="H38" s="6">
        <v>1298.662</v>
      </c>
      <c r="I38" s="6">
        <v>712.16200000000003</v>
      </c>
      <c r="J38" s="6">
        <v>678.24699999999996</v>
      </c>
      <c r="K38" s="6">
        <v>832.98599999999999</v>
      </c>
      <c r="L38" s="6">
        <v>575.66</v>
      </c>
      <c r="M38" s="6">
        <v>1062.1969999999999</v>
      </c>
      <c r="N38" s="6"/>
      <c r="O38" s="8">
        <v>963.60820000000001</v>
      </c>
      <c r="P38" s="11">
        <f>AVERAGE(D38:M42)</f>
        <v>1148.1239705882354</v>
      </c>
      <c r="Q38" s="26">
        <v>539.58648512355012</v>
      </c>
      <c r="R38" s="12">
        <v>535.86831075745613</v>
      </c>
      <c r="S38" s="28">
        <v>0.25947058823529412</v>
      </c>
      <c r="T38" s="28">
        <f t="shared" si="0"/>
        <v>4424.8713443663573</v>
      </c>
      <c r="V38" s="23"/>
    </row>
    <row r="39" spans="1:22" x14ac:dyDescent="0.25">
      <c r="A39" s="14" t="s">
        <v>100</v>
      </c>
      <c r="B39" s="18">
        <v>2</v>
      </c>
      <c r="C39" s="5"/>
      <c r="D39" s="6">
        <v>754.91899999999998</v>
      </c>
      <c r="E39" s="6">
        <v>860.18</v>
      </c>
      <c r="F39" s="6">
        <v>1100.5840000000001</v>
      </c>
      <c r="G39" s="6">
        <v>1275.2850000000001</v>
      </c>
      <c r="H39" s="6">
        <v>1036.3330000000001</v>
      </c>
      <c r="I39" s="6">
        <v>1162.944</v>
      </c>
      <c r="J39" s="6">
        <v>578.33399999999995</v>
      </c>
      <c r="K39" s="6">
        <v>760.38199999999995</v>
      </c>
      <c r="L39" s="6">
        <v>889.83900000000006</v>
      </c>
      <c r="M39" s="6">
        <v>1444.143</v>
      </c>
      <c r="N39" s="6"/>
      <c r="O39" s="8">
        <v>986.29430000000002</v>
      </c>
      <c r="P39" s="11"/>
      <c r="Q39" s="26">
        <v>577.27975270479135</v>
      </c>
      <c r="T39" s="28" t="e">
        <f t="shared" si="0"/>
        <v>#DIV/0!</v>
      </c>
      <c r="V39" s="23"/>
    </row>
    <row r="40" spans="1:22" x14ac:dyDescent="0.25">
      <c r="A40" s="14" t="s">
        <v>101</v>
      </c>
      <c r="B40" s="18">
        <v>3</v>
      </c>
      <c r="C40" s="5"/>
      <c r="D40" s="6">
        <v>1346.3</v>
      </c>
      <c r="E40" s="6">
        <v>754.66700000000003</v>
      </c>
      <c r="F40" s="6">
        <v>1672.9159999999999</v>
      </c>
      <c r="G40" s="6">
        <v>1644.4059999999999</v>
      </c>
      <c r="H40" s="6">
        <v>1145.7919999999999</v>
      </c>
      <c r="I40" s="6">
        <v>1327.4159999999999</v>
      </c>
      <c r="J40" s="6">
        <v>1326.1079999999999</v>
      </c>
      <c r="K40" s="6">
        <v>978.58100000000002</v>
      </c>
      <c r="L40" s="6">
        <v>1565.93</v>
      </c>
      <c r="M40" s="6">
        <v>1270.174</v>
      </c>
      <c r="N40" s="6"/>
      <c r="O40" s="8">
        <v>1303.229</v>
      </c>
      <c r="P40" s="11"/>
      <c r="Q40" s="26">
        <v>524.50355255966474</v>
      </c>
      <c r="T40" s="28" t="e">
        <f t="shared" si="0"/>
        <v>#DIV/0!</v>
      </c>
      <c r="V40" s="23"/>
    </row>
    <row r="41" spans="1:22" x14ac:dyDescent="0.25">
      <c r="A41" s="14" t="s">
        <v>24</v>
      </c>
      <c r="B41" s="18" t="s">
        <v>218</v>
      </c>
      <c r="C41" s="6" t="s">
        <v>198</v>
      </c>
      <c r="D41" s="6">
        <v>2009.4549999999999</v>
      </c>
      <c r="E41" s="6">
        <v>1739.0809999999999</v>
      </c>
      <c r="F41" s="5"/>
      <c r="G41" s="5"/>
      <c r="H41" s="5"/>
      <c r="I41" s="5"/>
      <c r="J41" s="5"/>
      <c r="K41" s="5"/>
      <c r="L41" s="5"/>
      <c r="M41" s="5"/>
      <c r="N41" s="5"/>
      <c r="O41" s="8">
        <v>1874.268</v>
      </c>
      <c r="P41" s="11"/>
      <c r="Q41" s="26">
        <v>518.12977099236639</v>
      </c>
      <c r="T41" s="28" t="e">
        <f t="shared" si="0"/>
        <v>#DIV/0!</v>
      </c>
    </row>
    <row r="42" spans="1:22" x14ac:dyDescent="0.25">
      <c r="A42" s="14" t="s">
        <v>25</v>
      </c>
      <c r="B42" s="18" t="s">
        <v>219</v>
      </c>
      <c r="C42" s="6" t="s">
        <v>196</v>
      </c>
      <c r="D42" s="6">
        <v>1424.211</v>
      </c>
      <c r="E42" s="6">
        <v>1332.153</v>
      </c>
      <c r="F42" s="5"/>
      <c r="G42" s="5"/>
      <c r="H42" s="5"/>
      <c r="I42" s="5"/>
      <c r="J42" s="5"/>
      <c r="K42" s="5"/>
      <c r="L42" s="5"/>
      <c r="M42" s="5"/>
      <c r="N42" s="5"/>
      <c r="O42" s="8">
        <v>1378.182</v>
      </c>
      <c r="P42" s="11"/>
      <c r="Q42" s="26">
        <v>462.13592233009706</v>
      </c>
      <c r="T42" s="28" t="e">
        <f t="shared" si="0"/>
        <v>#DIV/0!</v>
      </c>
      <c r="V42" s="23"/>
    </row>
    <row r="43" spans="1:22" x14ac:dyDescent="0.25">
      <c r="A43" s="14" t="s">
        <v>182</v>
      </c>
      <c r="B43" s="18" t="s">
        <v>219</v>
      </c>
      <c r="C43" s="5" t="s">
        <v>181</v>
      </c>
      <c r="D43" s="6">
        <v>572.10299999999995</v>
      </c>
      <c r="E43" s="6">
        <v>1126.7719999999999</v>
      </c>
      <c r="F43" s="5"/>
      <c r="G43" s="5"/>
      <c r="H43" s="5"/>
      <c r="I43" s="5"/>
      <c r="J43" s="5"/>
      <c r="K43" s="5"/>
      <c r="L43" s="5"/>
      <c r="M43" s="5"/>
      <c r="N43" s="5"/>
      <c r="O43" s="8">
        <v>849.4375</v>
      </c>
      <c r="P43" s="11">
        <f>AVERAGE(D43:M47)</f>
        <v>1130.0164666666667</v>
      </c>
      <c r="Q43" s="26">
        <v>409.8765432098765</v>
      </c>
      <c r="R43" s="12">
        <v>454.3552184148574</v>
      </c>
      <c r="S43" s="28">
        <v>0.1158</v>
      </c>
      <c r="T43" s="28">
        <f t="shared" si="0"/>
        <v>9758.3459988485902</v>
      </c>
      <c r="V43" s="23"/>
    </row>
    <row r="44" spans="1:22" x14ac:dyDescent="0.25">
      <c r="A44" s="14" t="s">
        <v>102</v>
      </c>
      <c r="B44" s="18">
        <v>1</v>
      </c>
      <c r="C44" s="5"/>
      <c r="D44" s="6">
        <v>1059.3800000000001</v>
      </c>
      <c r="E44" s="6">
        <v>992.00199999999995</v>
      </c>
      <c r="F44" s="6">
        <v>1079.931</v>
      </c>
      <c r="G44" s="6">
        <v>1143.125</v>
      </c>
      <c r="H44" s="6"/>
      <c r="I44" s="6"/>
      <c r="J44" s="6"/>
      <c r="K44" s="6"/>
      <c r="L44" s="6"/>
      <c r="M44" s="6"/>
      <c r="N44" s="6"/>
      <c r="O44" s="8">
        <v>1068.6095</v>
      </c>
      <c r="P44" s="11"/>
      <c r="Q44" s="26">
        <v>494.17249417249417</v>
      </c>
      <c r="T44" s="28" t="e">
        <f t="shared" si="0"/>
        <v>#DIV/0!</v>
      </c>
      <c r="V44" s="23"/>
    </row>
    <row r="45" spans="1:22" x14ac:dyDescent="0.25">
      <c r="A45" s="14" t="s">
        <v>103</v>
      </c>
      <c r="B45" s="18">
        <v>2</v>
      </c>
      <c r="C45" s="5"/>
      <c r="D45" s="6">
        <v>1506.7539999999999</v>
      </c>
      <c r="E45" s="6">
        <v>1668.329</v>
      </c>
      <c r="F45" s="6">
        <v>1633.2139999999999</v>
      </c>
      <c r="G45" s="6">
        <v>991.952</v>
      </c>
      <c r="H45" s="6">
        <v>1032.9480000000001</v>
      </c>
      <c r="I45" s="6"/>
      <c r="J45" s="6"/>
      <c r="K45" s="6"/>
      <c r="L45" s="6"/>
      <c r="M45" s="5"/>
      <c r="N45" s="5"/>
      <c r="O45" s="8">
        <v>1366.6394</v>
      </c>
      <c r="P45" s="11"/>
      <c r="Q45" s="26">
        <v>436.88037012557834</v>
      </c>
      <c r="T45" s="28" t="e">
        <f t="shared" si="0"/>
        <v>#DIV/0!</v>
      </c>
      <c r="V45" s="23"/>
    </row>
    <row r="46" spans="1:22" x14ac:dyDescent="0.25">
      <c r="A46" s="14" t="s">
        <v>27</v>
      </c>
      <c r="B46" s="18" t="s">
        <v>218</v>
      </c>
      <c r="C46" s="6" t="s">
        <v>189</v>
      </c>
      <c r="D46" s="6">
        <v>786.24900000000002</v>
      </c>
      <c r="E46" s="6">
        <v>915.28099999999995</v>
      </c>
      <c r="F46" s="5"/>
      <c r="G46" s="5"/>
      <c r="H46" s="5"/>
      <c r="I46" s="5"/>
      <c r="J46" s="5"/>
      <c r="K46" s="5"/>
      <c r="L46" s="5"/>
      <c r="M46" s="5"/>
      <c r="N46" s="5"/>
      <c r="O46" s="8">
        <v>850.76499999999999</v>
      </c>
      <c r="P46" s="11"/>
      <c r="Q46" s="26">
        <v>467.2131147540984</v>
      </c>
      <c r="T46" s="28" t="e">
        <f t="shared" si="0"/>
        <v>#DIV/0!</v>
      </c>
      <c r="V46" s="23"/>
    </row>
    <row r="47" spans="1:22" x14ac:dyDescent="0.25">
      <c r="A47" s="14" t="s">
        <v>28</v>
      </c>
      <c r="B47" s="18" t="s">
        <v>220</v>
      </c>
      <c r="C47" s="6" t="s">
        <v>192</v>
      </c>
      <c r="D47" s="6">
        <v>1319.8810000000001</v>
      </c>
      <c r="E47" s="6">
        <v>1122.326</v>
      </c>
      <c r="F47" s="5"/>
      <c r="G47" s="5"/>
      <c r="H47" s="5"/>
      <c r="I47" s="5"/>
      <c r="J47" s="5"/>
      <c r="K47" s="5"/>
      <c r="L47" s="5"/>
      <c r="M47" s="5"/>
      <c r="N47" s="5"/>
      <c r="O47" s="8">
        <v>1221.1034999999999</v>
      </c>
      <c r="P47" s="11"/>
      <c r="Q47" s="26">
        <v>462.5550660792951</v>
      </c>
      <c r="T47" s="28" t="e">
        <f t="shared" si="0"/>
        <v>#DIV/0!</v>
      </c>
    </row>
    <row r="48" spans="1:22" x14ac:dyDescent="0.25">
      <c r="A48" s="14" t="s">
        <v>104</v>
      </c>
      <c r="B48" s="18">
        <v>1</v>
      </c>
      <c r="C48" s="5"/>
      <c r="D48" s="5">
        <v>455.94799999999998</v>
      </c>
      <c r="E48" s="5">
        <v>319.28300000000002</v>
      </c>
      <c r="F48" s="5">
        <v>448.30799999999999</v>
      </c>
      <c r="G48" s="5">
        <v>349.79399999999998</v>
      </c>
      <c r="H48" s="5">
        <v>963.89200000000005</v>
      </c>
      <c r="I48" s="5"/>
      <c r="J48" s="5"/>
      <c r="K48" s="5"/>
      <c r="L48" s="5"/>
      <c r="M48" s="5"/>
      <c r="N48" s="5"/>
      <c r="O48" s="8">
        <v>507.44499999999999</v>
      </c>
      <c r="P48" s="11">
        <f>AVERAGE(D48:M53)</f>
        <v>371.27066666666667</v>
      </c>
      <c r="Q48" s="26">
        <v>227.83389450056117</v>
      </c>
      <c r="R48" s="12">
        <v>215.90909090909091</v>
      </c>
      <c r="S48" s="28">
        <v>2.8500000000000001E-2</v>
      </c>
      <c r="T48" s="28">
        <f t="shared" si="0"/>
        <v>13027.040935672514</v>
      </c>
    </row>
    <row r="49" spans="1:22" x14ac:dyDescent="0.25">
      <c r="A49" s="14" t="s">
        <v>29</v>
      </c>
      <c r="B49" s="18" t="s">
        <v>218</v>
      </c>
      <c r="C49" s="6" t="s">
        <v>199</v>
      </c>
      <c r="D49" s="6">
        <v>561.02599999999995</v>
      </c>
      <c r="E49" s="6">
        <v>534.45000000000005</v>
      </c>
      <c r="F49" s="5"/>
      <c r="G49" s="5"/>
      <c r="H49" s="5"/>
      <c r="I49" s="5"/>
      <c r="J49" s="5"/>
      <c r="K49" s="5"/>
      <c r="L49" s="5"/>
      <c r="M49" s="5"/>
      <c r="N49" s="5"/>
      <c r="O49" s="8">
        <v>547.73800000000006</v>
      </c>
      <c r="P49" s="11"/>
      <c r="Q49" s="26">
        <v>176.87074829931973</v>
      </c>
      <c r="T49" s="28" t="e">
        <f t="shared" si="0"/>
        <v>#DIV/0!</v>
      </c>
    </row>
    <row r="50" spans="1:22" x14ac:dyDescent="0.25">
      <c r="A50" s="14" t="s">
        <v>30</v>
      </c>
      <c r="B50" s="18" t="s">
        <v>219</v>
      </c>
      <c r="C50" s="6" t="s">
        <v>200</v>
      </c>
      <c r="D50" s="6">
        <v>512.38099999999997</v>
      </c>
      <c r="E50" s="6">
        <v>155.74600000000001</v>
      </c>
      <c r="F50" s="5"/>
      <c r="G50" s="5"/>
      <c r="H50" s="5"/>
      <c r="I50" s="5"/>
      <c r="J50" s="5"/>
      <c r="K50" s="5"/>
      <c r="L50" s="5"/>
      <c r="M50" s="5"/>
      <c r="N50" s="5"/>
      <c r="O50" s="8">
        <v>334.06349999999998</v>
      </c>
      <c r="P50" s="11"/>
      <c r="Q50" s="26">
        <v>198.65319865319867</v>
      </c>
      <c r="T50" s="28" t="e">
        <f t="shared" si="0"/>
        <v>#DIV/0!</v>
      </c>
    </row>
    <row r="51" spans="1:22" x14ac:dyDescent="0.25">
      <c r="A51" s="14" t="s">
        <v>31</v>
      </c>
      <c r="B51" s="18" t="s">
        <v>220</v>
      </c>
      <c r="C51" s="6" t="s">
        <v>195</v>
      </c>
      <c r="D51" s="6">
        <v>112.03700000000001</v>
      </c>
      <c r="E51" s="6">
        <v>199.738</v>
      </c>
      <c r="F51" s="5"/>
      <c r="G51" s="5"/>
      <c r="H51" s="5"/>
      <c r="I51" s="5"/>
      <c r="J51" s="5"/>
      <c r="K51" s="5"/>
      <c r="L51" s="5"/>
      <c r="M51" s="5"/>
      <c r="N51" s="5"/>
      <c r="O51" s="8">
        <v>155.88749999999999</v>
      </c>
      <c r="P51" s="11"/>
      <c r="Q51" s="26">
        <v>236.84210526315789</v>
      </c>
      <c r="T51" s="28" t="e">
        <f t="shared" si="0"/>
        <v>#DIV/0!</v>
      </c>
    </row>
    <row r="52" spans="1:22" x14ac:dyDescent="0.25">
      <c r="A52" s="14" t="s">
        <v>32</v>
      </c>
      <c r="B52" s="18" t="s">
        <v>221</v>
      </c>
      <c r="C52" s="6" t="s">
        <v>193</v>
      </c>
      <c r="D52" s="6">
        <v>230.721</v>
      </c>
      <c r="E52" s="6">
        <v>280.16199999999998</v>
      </c>
      <c r="F52" s="5"/>
      <c r="G52" s="5"/>
      <c r="H52" s="5"/>
      <c r="I52" s="5"/>
      <c r="J52" s="5"/>
      <c r="K52" s="5"/>
      <c r="L52" s="5"/>
      <c r="M52" s="5"/>
      <c r="N52" s="5"/>
      <c r="O52" s="8">
        <v>255.44149999999999</v>
      </c>
      <c r="P52" s="11"/>
      <c r="Q52" s="26">
        <v>200</v>
      </c>
      <c r="T52" s="28" t="e">
        <f t="shared" si="0"/>
        <v>#DIV/0!</v>
      </c>
    </row>
    <row r="53" spans="1:22" x14ac:dyDescent="0.25">
      <c r="A53" s="14" t="s">
        <v>33</v>
      </c>
      <c r="B53" s="18" t="s">
        <v>222</v>
      </c>
      <c r="C53" s="6" t="s">
        <v>193</v>
      </c>
      <c r="D53" s="6">
        <v>327.99400000000003</v>
      </c>
      <c r="E53" s="6">
        <v>117.58</v>
      </c>
      <c r="F53" s="5"/>
      <c r="G53" s="5"/>
      <c r="H53" s="5"/>
      <c r="I53" s="5"/>
      <c r="J53" s="5"/>
      <c r="K53" s="5"/>
      <c r="L53" s="5"/>
      <c r="M53" s="5"/>
      <c r="N53" s="5"/>
      <c r="O53" s="8">
        <v>222.78700000000001</v>
      </c>
      <c r="P53" s="11"/>
      <c r="Q53" s="26">
        <v>287.35632183908046</v>
      </c>
      <c r="T53" s="28" t="e">
        <f t="shared" si="0"/>
        <v>#DIV/0!</v>
      </c>
    </row>
    <row r="54" spans="1:22" x14ac:dyDescent="0.25">
      <c r="A54" s="14" t="s">
        <v>34</v>
      </c>
      <c r="B54" s="18" t="s">
        <v>218</v>
      </c>
      <c r="C54" s="6" t="s">
        <v>201</v>
      </c>
      <c r="D54" s="6">
        <v>806.09299999999996</v>
      </c>
      <c r="E54" s="6">
        <v>1532.626</v>
      </c>
      <c r="F54" s="5"/>
      <c r="G54" s="5"/>
      <c r="H54" s="5"/>
      <c r="I54" s="5"/>
      <c r="J54" s="5"/>
      <c r="K54" s="5"/>
      <c r="L54" s="5"/>
      <c r="M54" s="5"/>
      <c r="N54" s="5"/>
      <c r="O54" s="8">
        <v>1169.3595</v>
      </c>
      <c r="P54" s="11">
        <f>AVERAGE(D54:M58)</f>
        <v>873.27330000000006</v>
      </c>
      <c r="Q54" s="26">
        <v>316.85678073510769</v>
      </c>
      <c r="R54" s="12">
        <v>331.51779230210605</v>
      </c>
      <c r="S54" s="28">
        <v>9.1299999999999992E-2</v>
      </c>
      <c r="T54" s="28">
        <f t="shared" si="0"/>
        <v>9564.8773274917876</v>
      </c>
    </row>
    <row r="55" spans="1:22" x14ac:dyDescent="0.25">
      <c r="A55" s="14" t="s">
        <v>35</v>
      </c>
      <c r="B55" s="18" t="s">
        <v>219</v>
      </c>
      <c r="C55" s="6" t="s">
        <v>202</v>
      </c>
      <c r="D55" s="6">
        <v>805.29700000000003</v>
      </c>
      <c r="E55" s="6">
        <v>959.21299999999997</v>
      </c>
      <c r="F55" s="5"/>
      <c r="G55" s="5"/>
      <c r="H55" s="5"/>
      <c r="I55" s="5"/>
      <c r="J55" s="5"/>
      <c r="K55" s="5"/>
      <c r="L55" s="5"/>
      <c r="M55" s="5"/>
      <c r="N55" s="5"/>
      <c r="O55" s="8">
        <v>882.255</v>
      </c>
      <c r="P55" s="11"/>
      <c r="Q55" s="26">
        <v>358.56573705179284</v>
      </c>
      <c r="T55" s="28" t="e">
        <f t="shared" si="0"/>
        <v>#DIV/0!</v>
      </c>
      <c r="V55" s="23"/>
    </row>
    <row r="56" spans="1:22" x14ac:dyDescent="0.25">
      <c r="A56" s="14" t="s">
        <v>36</v>
      </c>
      <c r="B56" s="18" t="s">
        <v>220</v>
      </c>
      <c r="C56" s="6" t="s">
        <v>202</v>
      </c>
      <c r="D56" s="6">
        <v>736.96500000000003</v>
      </c>
      <c r="E56" s="6">
        <v>516.10900000000004</v>
      </c>
      <c r="F56" s="5"/>
      <c r="G56" s="5"/>
      <c r="H56" s="5"/>
      <c r="I56" s="5"/>
      <c r="J56" s="5"/>
      <c r="K56" s="5"/>
      <c r="L56" s="5"/>
      <c r="M56" s="5"/>
      <c r="N56" s="5"/>
      <c r="O56" s="8">
        <v>626.53700000000003</v>
      </c>
      <c r="P56" s="11"/>
      <c r="Q56" s="26">
        <v>322.00357781753127</v>
      </c>
      <c r="T56" s="28" t="e">
        <f t="shared" si="0"/>
        <v>#DIV/0!</v>
      </c>
      <c r="V56" s="23"/>
    </row>
    <row r="57" spans="1:22" x14ac:dyDescent="0.25">
      <c r="A57" s="14" t="s">
        <v>37</v>
      </c>
      <c r="B57" s="18" t="s">
        <v>221</v>
      </c>
      <c r="C57" s="6" t="s">
        <v>203</v>
      </c>
      <c r="D57" s="6">
        <v>776.84699999999998</v>
      </c>
      <c r="E57" s="6">
        <v>778.88300000000004</v>
      </c>
      <c r="F57" s="5"/>
      <c r="G57" s="5"/>
      <c r="H57" s="5"/>
      <c r="I57" s="5"/>
      <c r="J57" s="5"/>
      <c r="K57" s="5"/>
      <c r="L57" s="5"/>
      <c r="M57" s="5"/>
      <c r="N57" s="5"/>
      <c r="O57" s="8">
        <v>777.86500000000001</v>
      </c>
      <c r="P57" s="11"/>
      <c r="Q57" s="26">
        <v>345.13274336283183</v>
      </c>
      <c r="T57" s="28" t="e">
        <f t="shared" si="0"/>
        <v>#DIV/0!</v>
      </c>
    </row>
    <row r="58" spans="1:22" x14ac:dyDescent="0.25">
      <c r="A58" s="14" t="s">
        <v>38</v>
      </c>
      <c r="B58" s="18" t="s">
        <v>222</v>
      </c>
      <c r="C58" s="6" t="s">
        <v>203</v>
      </c>
      <c r="D58" s="6">
        <v>923.58399999999995</v>
      </c>
      <c r="E58" s="6">
        <v>897.11599999999999</v>
      </c>
      <c r="F58" s="5"/>
      <c r="G58" s="5"/>
      <c r="H58" s="5"/>
      <c r="I58" s="5"/>
      <c r="J58" s="5"/>
      <c r="K58" s="5"/>
      <c r="L58" s="5"/>
      <c r="M58" s="5"/>
      <c r="N58" s="5"/>
      <c r="O58" s="8">
        <v>910.35</v>
      </c>
      <c r="P58" s="11"/>
      <c r="Q58" s="26">
        <v>325.22123893805309</v>
      </c>
      <c r="T58" s="28" t="e">
        <f t="shared" si="0"/>
        <v>#DIV/0!</v>
      </c>
    </row>
    <row r="59" spans="1:22" x14ac:dyDescent="0.25">
      <c r="A59" s="14" t="s">
        <v>105</v>
      </c>
      <c r="B59" s="18">
        <v>1</v>
      </c>
      <c r="C59" s="5"/>
      <c r="D59" s="5">
        <v>1079.354</v>
      </c>
      <c r="E59" s="5">
        <v>1658.4</v>
      </c>
      <c r="F59" s="5">
        <v>766.70100000000002</v>
      </c>
      <c r="G59" s="5">
        <v>1497.98</v>
      </c>
      <c r="H59" s="5">
        <v>1154.471</v>
      </c>
      <c r="I59" s="5">
        <v>860.74099999999999</v>
      </c>
      <c r="J59" s="5">
        <v>1311.6859999999999</v>
      </c>
      <c r="K59" s="5">
        <v>1057.098</v>
      </c>
      <c r="L59" s="5">
        <v>795.95100000000002</v>
      </c>
      <c r="M59" s="5">
        <v>1201.5260000000001</v>
      </c>
      <c r="N59" s="5"/>
      <c r="O59" s="8">
        <v>1138.3907999999999</v>
      </c>
      <c r="P59" s="11">
        <f>AVERAGE(D59:M64)</f>
        <v>1018.2698499999999</v>
      </c>
      <c r="Q59" s="26">
        <v>594.21163702140484</v>
      </c>
      <c r="R59" s="12">
        <v>571.42857142857156</v>
      </c>
      <c r="S59" s="28">
        <v>0.15919999999999998</v>
      </c>
      <c r="T59" s="28">
        <f t="shared" si="0"/>
        <v>6396.1673994974881</v>
      </c>
    </row>
    <row r="60" spans="1:22" x14ac:dyDescent="0.25">
      <c r="A60" s="14" t="s">
        <v>39</v>
      </c>
      <c r="B60" s="18" t="s">
        <v>218</v>
      </c>
      <c r="C60" s="6" t="s">
        <v>187</v>
      </c>
      <c r="D60" s="6">
        <v>892.17899999999997</v>
      </c>
      <c r="E60" s="6">
        <v>902.70299999999997</v>
      </c>
      <c r="F60" s="5"/>
      <c r="G60" s="5"/>
      <c r="H60" s="5"/>
      <c r="I60" s="5"/>
      <c r="J60" s="5"/>
      <c r="K60" s="5"/>
      <c r="L60" s="5"/>
      <c r="M60" s="5"/>
      <c r="N60" s="5"/>
      <c r="O60" s="8">
        <v>897.44100000000003</v>
      </c>
      <c r="P60" s="11"/>
      <c r="Q60" s="26">
        <v>542.37288135593224</v>
      </c>
      <c r="T60" s="28" t="e">
        <f t="shared" si="0"/>
        <v>#DIV/0!</v>
      </c>
    </row>
    <row r="61" spans="1:22" x14ac:dyDescent="0.25">
      <c r="A61" s="15" t="s">
        <v>204</v>
      </c>
      <c r="B61" s="18" t="s">
        <v>219</v>
      </c>
      <c r="C61" s="6" t="s">
        <v>205</v>
      </c>
      <c r="D61" s="6">
        <v>962.36350000000004</v>
      </c>
      <c r="E61" s="6">
        <v>962.36350000000004</v>
      </c>
      <c r="F61" s="5"/>
      <c r="G61" s="5"/>
      <c r="H61" s="5"/>
      <c r="I61" s="5"/>
      <c r="J61" s="5"/>
      <c r="K61" s="5"/>
      <c r="L61" s="5"/>
      <c r="M61" s="5"/>
      <c r="N61" s="5"/>
      <c r="O61" s="8">
        <v>962.36350000000004</v>
      </c>
      <c r="P61" s="11"/>
      <c r="Q61" s="26">
        <v>548.38709677419354</v>
      </c>
      <c r="T61" s="28" t="e">
        <f t="shared" si="0"/>
        <v>#DIV/0!</v>
      </c>
    </row>
    <row r="62" spans="1:22" x14ac:dyDescent="0.25">
      <c r="A62" s="14" t="s">
        <v>40</v>
      </c>
      <c r="B62" s="18" t="s">
        <v>220</v>
      </c>
      <c r="C62" s="6" t="s">
        <v>206</v>
      </c>
      <c r="D62" s="6">
        <v>1088.943</v>
      </c>
      <c r="E62" s="6">
        <v>666.72299999999996</v>
      </c>
      <c r="F62" s="5"/>
      <c r="G62" s="5"/>
      <c r="H62" s="5"/>
      <c r="I62" s="5"/>
      <c r="J62" s="5"/>
      <c r="K62" s="5"/>
      <c r="L62" s="5"/>
      <c r="M62" s="5"/>
      <c r="N62" s="5"/>
      <c r="O62" s="8">
        <v>877.83299999999997</v>
      </c>
      <c r="P62" s="11"/>
      <c r="Q62" s="26">
        <v>530.66037735849056</v>
      </c>
      <c r="T62" s="28" t="e">
        <f t="shared" si="0"/>
        <v>#DIV/0!</v>
      </c>
    </row>
    <row r="63" spans="1:22" x14ac:dyDescent="0.25">
      <c r="A63" s="14" t="s">
        <v>41</v>
      </c>
      <c r="B63" s="18" t="s">
        <v>221</v>
      </c>
      <c r="C63" s="6" t="s">
        <v>207</v>
      </c>
      <c r="D63" s="6">
        <v>944.66399999999999</v>
      </c>
      <c r="E63" s="6">
        <v>777.798</v>
      </c>
      <c r="F63" s="5"/>
      <c r="G63" s="5"/>
      <c r="H63" s="5"/>
      <c r="I63" s="5"/>
      <c r="J63" s="5"/>
      <c r="K63" s="5"/>
      <c r="L63" s="5"/>
      <c r="M63" s="5"/>
      <c r="N63" s="5"/>
      <c r="O63" s="8">
        <v>861.23099999999999</v>
      </c>
      <c r="P63" s="11"/>
      <c r="Q63" s="26">
        <v>541.66666666666674</v>
      </c>
      <c r="T63" s="28" t="e">
        <f t="shared" si="0"/>
        <v>#DIV/0!</v>
      </c>
    </row>
    <row r="64" spans="1:22" x14ac:dyDescent="0.25">
      <c r="A64" s="14" t="s">
        <v>42</v>
      </c>
      <c r="B64" s="18" t="s">
        <v>222</v>
      </c>
      <c r="C64" s="6" t="s">
        <v>208</v>
      </c>
      <c r="D64" s="6">
        <v>978.12</v>
      </c>
      <c r="E64" s="6">
        <v>805.63199999999995</v>
      </c>
      <c r="F64" s="5"/>
      <c r="G64" s="5"/>
      <c r="H64" s="5"/>
      <c r="I64" s="5"/>
      <c r="J64" s="5"/>
      <c r="K64" s="5"/>
      <c r="L64" s="5"/>
      <c r="M64" s="5"/>
      <c r="N64" s="5"/>
      <c r="O64" s="8">
        <v>891.87599999999998</v>
      </c>
      <c r="P64" s="11"/>
      <c r="Q64" s="26">
        <v>523.11435523114358</v>
      </c>
      <c r="T64" s="28" t="e">
        <f t="shared" si="0"/>
        <v>#DIV/0!</v>
      </c>
    </row>
    <row r="65" spans="1:22" x14ac:dyDescent="0.25">
      <c r="A65" s="14" t="s">
        <v>106</v>
      </c>
      <c r="B65" s="18">
        <v>1</v>
      </c>
      <c r="C65" s="5"/>
      <c r="D65" s="5">
        <v>343.00900000000001</v>
      </c>
      <c r="E65" s="5">
        <v>293.42899999999997</v>
      </c>
      <c r="F65" s="5">
        <v>202.93600000000001</v>
      </c>
      <c r="G65" s="5">
        <v>367.13900000000001</v>
      </c>
      <c r="H65" s="5">
        <v>168.458</v>
      </c>
      <c r="I65" s="5">
        <v>285.12700000000001</v>
      </c>
      <c r="J65" s="5">
        <v>148.304</v>
      </c>
      <c r="K65" s="5">
        <v>203.44200000000001</v>
      </c>
      <c r="L65" s="5">
        <v>303.91899999999998</v>
      </c>
      <c r="M65" s="5">
        <v>459.48500000000001</v>
      </c>
      <c r="N65" s="5"/>
      <c r="O65" s="8">
        <v>277.52480000000003</v>
      </c>
      <c r="P65" s="11">
        <f>AVERAGE(D65:M65)</f>
        <v>277.52480000000003</v>
      </c>
      <c r="Q65" s="26">
        <v>580.81334723670489</v>
      </c>
      <c r="R65" s="12">
        <v>580.81334723670489</v>
      </c>
      <c r="S65" s="28">
        <v>5.57E-2</v>
      </c>
      <c r="T65" s="28">
        <f t="shared" si="0"/>
        <v>4982.4919210053868</v>
      </c>
    </row>
    <row r="66" spans="1:22" x14ac:dyDescent="0.25">
      <c r="A66" s="14" t="s">
        <v>43</v>
      </c>
      <c r="B66" s="18" t="s">
        <v>218</v>
      </c>
      <c r="C66" s="6" t="s">
        <v>209</v>
      </c>
      <c r="D66" s="6">
        <v>545.61900000000003</v>
      </c>
      <c r="E66" s="6">
        <v>347.16399999999999</v>
      </c>
      <c r="F66" s="5"/>
      <c r="G66" s="5"/>
      <c r="H66" s="5"/>
      <c r="I66" s="5"/>
      <c r="J66" s="5"/>
      <c r="K66" s="5"/>
      <c r="L66" s="5"/>
      <c r="M66" s="5"/>
      <c r="N66" s="5"/>
      <c r="O66" s="8">
        <v>446.39150000000001</v>
      </c>
      <c r="P66" s="11">
        <f>AVERAGE(D66:M70)</f>
        <v>529.47590000000002</v>
      </c>
      <c r="Q66" s="26">
        <v>443.8040345821326</v>
      </c>
      <c r="R66" s="12">
        <v>489.38223938223939</v>
      </c>
      <c r="S66" s="21">
        <f t="shared" ref="S66" si="1">R66/1000</f>
        <v>0.4893822393822394</v>
      </c>
      <c r="T66" s="28">
        <f t="shared" si="0"/>
        <v>1081.9270856015778</v>
      </c>
    </row>
    <row r="67" spans="1:22" x14ac:dyDescent="0.25">
      <c r="A67" s="14" t="s">
        <v>44</v>
      </c>
      <c r="B67" s="18" t="s">
        <v>219</v>
      </c>
      <c r="C67" s="6" t="s">
        <v>205</v>
      </c>
      <c r="D67" s="6">
        <v>337.95699999999999</v>
      </c>
      <c r="E67" s="6">
        <v>507.86099999999999</v>
      </c>
      <c r="F67" s="5"/>
      <c r="G67" s="5"/>
      <c r="H67" s="5"/>
      <c r="I67" s="5"/>
      <c r="J67" s="5"/>
      <c r="K67" s="5"/>
      <c r="L67" s="5"/>
      <c r="M67" s="5"/>
      <c r="N67" s="5"/>
      <c r="O67" s="8">
        <v>422.90899999999999</v>
      </c>
      <c r="P67" s="11"/>
      <c r="Q67" s="26">
        <v>504.08719346049048</v>
      </c>
      <c r="T67" s="28" t="e">
        <f t="shared" ref="T67:T113" si="2">P67/S67</f>
        <v>#DIV/0!</v>
      </c>
    </row>
    <row r="68" spans="1:22" x14ac:dyDescent="0.25">
      <c r="A68" s="14" t="s">
        <v>45</v>
      </c>
      <c r="B68" s="18" t="s">
        <v>220</v>
      </c>
      <c r="C68" s="6" t="s">
        <v>209</v>
      </c>
      <c r="D68" s="6">
        <v>336.255</v>
      </c>
      <c r="E68" s="6">
        <v>508.75900000000001</v>
      </c>
      <c r="F68" s="5"/>
      <c r="G68" s="5"/>
      <c r="H68" s="5"/>
      <c r="I68" s="5"/>
      <c r="J68" s="5"/>
      <c r="K68" s="5"/>
      <c r="L68" s="5"/>
      <c r="M68" s="5"/>
      <c r="N68" s="5"/>
      <c r="O68" s="8">
        <v>422.50700000000001</v>
      </c>
      <c r="P68" s="11"/>
      <c r="Q68" s="26">
        <v>490.79754601226995</v>
      </c>
      <c r="T68" s="28" t="e">
        <f t="shared" si="2"/>
        <v>#DIV/0!</v>
      </c>
    </row>
    <row r="69" spans="1:22" x14ac:dyDescent="0.25">
      <c r="A69" s="14" t="s">
        <v>46</v>
      </c>
      <c r="B69" s="18" t="s">
        <v>221</v>
      </c>
      <c r="C69" s="6" t="s">
        <v>209</v>
      </c>
      <c r="D69" s="6">
        <v>896.25800000000004</v>
      </c>
      <c r="E69" s="6">
        <v>670.91800000000001</v>
      </c>
      <c r="F69" s="5"/>
      <c r="G69" s="5"/>
      <c r="H69" s="5"/>
      <c r="I69" s="5"/>
      <c r="J69" s="5"/>
      <c r="K69" s="5"/>
      <c r="L69" s="5"/>
      <c r="M69" s="5"/>
      <c r="N69" s="5"/>
      <c r="O69" s="8">
        <v>783.58799999999997</v>
      </c>
      <c r="P69" s="11"/>
      <c r="Q69" s="26">
        <v>516.85393258426961</v>
      </c>
      <c r="T69" s="28" t="e">
        <f t="shared" si="2"/>
        <v>#DIV/0!</v>
      </c>
      <c r="V69" s="23"/>
    </row>
    <row r="70" spans="1:22" x14ac:dyDescent="0.25">
      <c r="A70" s="14" t="s">
        <v>47</v>
      </c>
      <c r="B70" s="18" t="s">
        <v>222</v>
      </c>
      <c r="C70" s="6" t="s">
        <v>207</v>
      </c>
      <c r="D70" s="6">
        <v>497.21300000000002</v>
      </c>
      <c r="E70" s="6">
        <v>646.755</v>
      </c>
      <c r="F70" s="5"/>
      <c r="G70" s="5"/>
      <c r="H70" s="5"/>
      <c r="I70" s="5"/>
      <c r="J70" s="5"/>
      <c r="K70" s="5"/>
      <c r="L70" s="5"/>
      <c r="M70" s="5"/>
      <c r="N70" s="5"/>
      <c r="O70" s="8">
        <v>571.98400000000004</v>
      </c>
      <c r="P70" s="11"/>
      <c r="Q70" s="26">
        <v>471.88264058679709</v>
      </c>
      <c r="T70" s="28" t="e">
        <f t="shared" si="2"/>
        <v>#DIV/0!</v>
      </c>
      <c r="V70" s="23"/>
    </row>
    <row r="71" spans="1:22" x14ac:dyDescent="0.25">
      <c r="A71" s="14" t="s">
        <v>107</v>
      </c>
      <c r="B71" s="18">
        <v>1</v>
      </c>
      <c r="C71" s="5"/>
      <c r="D71" s="5">
        <v>1116.732</v>
      </c>
      <c r="E71" s="5">
        <v>2420.3359999999998</v>
      </c>
      <c r="F71" s="5">
        <v>1876.183</v>
      </c>
      <c r="G71" s="5">
        <v>1967.3140000000001</v>
      </c>
      <c r="H71" s="5">
        <v>2379.3130000000001</v>
      </c>
      <c r="I71" s="5">
        <v>2439.0340000000001</v>
      </c>
      <c r="J71" s="5">
        <v>2381.1390000000001</v>
      </c>
      <c r="K71" s="5"/>
      <c r="L71" s="5"/>
      <c r="M71" s="5"/>
      <c r="N71" s="5"/>
      <c r="O71" s="8">
        <v>2082.8644290000002</v>
      </c>
      <c r="P71" s="11">
        <f>AVERAGE(D71:M77)</f>
        <v>2173.5432105263158</v>
      </c>
      <c r="Q71" s="26">
        <v>532.66060005405893</v>
      </c>
      <c r="R71" s="12">
        <v>518.1315304240934</v>
      </c>
      <c r="S71" s="28">
        <v>0.65140909090909083</v>
      </c>
      <c r="T71" s="28">
        <f t="shared" si="2"/>
        <v>3336.6792709217048</v>
      </c>
      <c r="V71" s="23"/>
    </row>
    <row r="72" spans="1:22" x14ac:dyDescent="0.25">
      <c r="A72" s="14" t="s">
        <v>48</v>
      </c>
      <c r="B72" s="18" t="s">
        <v>218</v>
      </c>
      <c r="C72" s="6" t="s">
        <v>210</v>
      </c>
      <c r="D72" s="6">
        <v>1783.885</v>
      </c>
      <c r="E72" s="6">
        <v>1528.1389999999999</v>
      </c>
      <c r="F72" s="5"/>
      <c r="G72" s="5"/>
      <c r="H72" s="5"/>
      <c r="I72" s="5"/>
      <c r="J72" s="5"/>
      <c r="K72" s="5"/>
      <c r="L72" s="5"/>
      <c r="M72" s="5"/>
      <c r="N72" s="5"/>
      <c r="O72" s="8">
        <v>1656.0119999999999</v>
      </c>
      <c r="P72" s="11"/>
      <c r="Q72" s="26">
        <v>514.97797356828198</v>
      </c>
      <c r="T72" s="28" t="e">
        <f t="shared" si="2"/>
        <v>#DIV/0!</v>
      </c>
      <c r="V72" s="23"/>
    </row>
    <row r="73" spans="1:22" x14ac:dyDescent="0.25">
      <c r="A73" s="14" t="s">
        <v>49</v>
      </c>
      <c r="B73" s="18" t="s">
        <v>219</v>
      </c>
      <c r="C73" s="6" t="s">
        <v>211</v>
      </c>
      <c r="D73" s="6">
        <v>2528.7080000000001</v>
      </c>
      <c r="E73" s="6">
        <v>2503.1880000000001</v>
      </c>
      <c r="F73" s="5"/>
      <c r="G73" s="5"/>
      <c r="H73" s="5"/>
      <c r="I73" s="5"/>
      <c r="J73" s="5"/>
      <c r="K73" s="5"/>
      <c r="L73" s="5"/>
      <c r="M73" s="5"/>
      <c r="N73" s="5"/>
      <c r="O73" s="8">
        <v>2515.9479999999999</v>
      </c>
      <c r="P73" s="11"/>
      <c r="Q73" s="26">
        <v>503.02258988227811</v>
      </c>
      <c r="T73" s="28" t="e">
        <f t="shared" si="2"/>
        <v>#DIV/0!</v>
      </c>
      <c r="V73" s="23"/>
    </row>
    <row r="74" spans="1:22" x14ac:dyDescent="0.25">
      <c r="A74" s="14" t="s">
        <v>50</v>
      </c>
      <c r="B74" s="18" t="s">
        <v>220</v>
      </c>
      <c r="C74" s="6" t="s">
        <v>198</v>
      </c>
      <c r="D74" s="6">
        <v>2306.5700000000002</v>
      </c>
      <c r="E74" s="6">
        <v>3117.4029999999998</v>
      </c>
      <c r="F74" s="5"/>
      <c r="G74" s="5"/>
      <c r="H74" s="5"/>
      <c r="I74" s="5"/>
      <c r="J74" s="5"/>
      <c r="K74" s="5"/>
      <c r="L74" s="5"/>
      <c r="M74" s="5"/>
      <c r="N74" s="5"/>
      <c r="O74" s="8">
        <v>2711.9865</v>
      </c>
      <c r="P74" s="11"/>
      <c r="Q74" s="26">
        <v>481.1062431544359</v>
      </c>
      <c r="T74" s="28" t="e">
        <f t="shared" si="2"/>
        <v>#DIV/0!</v>
      </c>
      <c r="V74" s="23"/>
    </row>
    <row r="75" spans="1:22" x14ac:dyDescent="0.25">
      <c r="A75" s="14" t="s">
        <v>51</v>
      </c>
      <c r="B75" s="18" t="s">
        <v>221</v>
      </c>
      <c r="C75" s="6" t="s">
        <v>200</v>
      </c>
      <c r="D75" s="6">
        <v>2061.3829999999998</v>
      </c>
      <c r="E75" s="6">
        <v>2311.4270000000001</v>
      </c>
      <c r="F75" s="5"/>
      <c r="G75" s="5"/>
      <c r="H75" s="5"/>
      <c r="I75" s="5"/>
      <c r="J75" s="5"/>
      <c r="K75" s="5"/>
      <c r="L75" s="5"/>
      <c r="M75" s="5"/>
      <c r="N75" s="5"/>
      <c r="O75" s="8">
        <v>2186.4050000000002</v>
      </c>
      <c r="P75" s="11"/>
      <c r="Q75" s="26">
        <v>504.55445544554459</v>
      </c>
      <c r="T75" s="28" t="e">
        <f t="shared" si="2"/>
        <v>#DIV/0!</v>
      </c>
      <c r="V75" s="23"/>
    </row>
    <row r="76" spans="1:22" x14ac:dyDescent="0.25">
      <c r="A76" s="14" t="s">
        <v>52</v>
      </c>
      <c r="B76" s="18" t="s">
        <v>222</v>
      </c>
      <c r="C76" s="6" t="s">
        <v>210</v>
      </c>
      <c r="D76" s="6">
        <v>2024.954</v>
      </c>
      <c r="E76" s="6">
        <v>2194.35</v>
      </c>
      <c r="F76" s="5"/>
      <c r="G76" s="5"/>
      <c r="H76" s="5"/>
      <c r="I76" s="5"/>
      <c r="J76" s="5"/>
      <c r="K76" s="5"/>
      <c r="L76" s="5"/>
      <c r="M76" s="5"/>
      <c r="N76" s="5"/>
      <c r="O76" s="8">
        <v>2109.652</v>
      </c>
      <c r="P76" s="11"/>
      <c r="Q76" s="26">
        <v>549.89384288747351</v>
      </c>
      <c r="T76" s="28" t="e">
        <f t="shared" si="2"/>
        <v>#DIV/0!</v>
      </c>
      <c r="V76" s="23"/>
    </row>
    <row r="77" spans="1:22" x14ac:dyDescent="0.25">
      <c r="A77" s="15" t="s">
        <v>212</v>
      </c>
      <c r="B77" s="18" t="s">
        <v>223</v>
      </c>
      <c r="C77" s="6" t="s">
        <v>206</v>
      </c>
      <c r="D77" s="6">
        <v>2178.6315</v>
      </c>
      <c r="E77" s="6">
        <v>2178.6315</v>
      </c>
      <c r="F77" s="5"/>
      <c r="G77" s="5"/>
      <c r="H77" s="5"/>
      <c r="I77" s="5"/>
      <c r="J77" s="5"/>
      <c r="K77" s="5"/>
      <c r="L77" s="5"/>
      <c r="M77" s="5"/>
      <c r="N77" s="5"/>
      <c r="O77" s="8">
        <v>2178.6315</v>
      </c>
      <c r="P77" s="11"/>
      <c r="Q77" s="26">
        <v>513.5755258126195</v>
      </c>
      <c r="T77" s="28" t="e">
        <f t="shared" si="2"/>
        <v>#DIV/0!</v>
      </c>
      <c r="V77" s="23"/>
    </row>
    <row r="78" spans="1:22" x14ac:dyDescent="0.25">
      <c r="A78" s="14" t="s">
        <v>53</v>
      </c>
      <c r="B78" s="18" t="s">
        <v>218</v>
      </c>
      <c r="C78" s="6" t="s">
        <v>194</v>
      </c>
      <c r="D78" s="6">
        <v>314.72699999999998</v>
      </c>
      <c r="E78" s="6">
        <v>324.20400000000001</v>
      </c>
      <c r="F78" s="5"/>
      <c r="G78" s="5"/>
      <c r="H78" s="5"/>
      <c r="I78" s="5"/>
      <c r="J78" s="5"/>
      <c r="K78" s="5"/>
      <c r="L78" s="5"/>
      <c r="M78" s="5"/>
      <c r="N78" s="5"/>
      <c r="O78" s="8">
        <v>319.46550000000002</v>
      </c>
      <c r="P78" s="11">
        <f>AVERAGE(D78:M82)</f>
        <v>782.15420000000006</v>
      </c>
      <c r="Q78" s="26">
        <v>335.59322033898309</v>
      </c>
      <c r="R78" s="12">
        <v>324.64107823029593</v>
      </c>
      <c r="S78" s="28">
        <v>0.1108</v>
      </c>
      <c r="T78" s="28">
        <f t="shared" si="2"/>
        <v>7059.1534296028885</v>
      </c>
      <c r="V78" s="23"/>
    </row>
    <row r="79" spans="1:22" x14ac:dyDescent="0.25">
      <c r="A79" s="14" t="s">
        <v>54</v>
      </c>
      <c r="B79" s="18" t="s">
        <v>219</v>
      </c>
      <c r="C79" s="6" t="s">
        <v>194</v>
      </c>
      <c r="D79" s="6">
        <v>1113.9390000000001</v>
      </c>
      <c r="E79" s="6">
        <v>1409.434</v>
      </c>
      <c r="F79" s="5"/>
      <c r="G79" s="5"/>
      <c r="H79" s="5"/>
      <c r="I79" s="5"/>
      <c r="J79" s="5"/>
      <c r="K79" s="5"/>
      <c r="L79" s="5"/>
      <c r="M79" s="5"/>
      <c r="N79" s="5"/>
      <c r="O79" s="8">
        <v>1261.6865</v>
      </c>
      <c r="P79" s="11"/>
      <c r="Q79" s="26">
        <v>342.57602862254021</v>
      </c>
      <c r="T79" s="28" t="e">
        <f t="shared" si="2"/>
        <v>#DIV/0!</v>
      </c>
      <c r="V79" s="24"/>
    </row>
    <row r="80" spans="1:22" x14ac:dyDescent="0.25">
      <c r="A80" s="14" t="s">
        <v>55</v>
      </c>
      <c r="B80" s="18" t="s">
        <v>220</v>
      </c>
      <c r="C80" s="6" t="s">
        <v>188</v>
      </c>
      <c r="D80" s="6">
        <v>787.59400000000005</v>
      </c>
      <c r="E80" s="6">
        <v>831.49199999999996</v>
      </c>
      <c r="F80" s="5"/>
      <c r="G80" s="5"/>
      <c r="H80" s="5"/>
      <c r="I80" s="5"/>
      <c r="J80" s="5"/>
      <c r="K80" s="5"/>
      <c r="L80" s="5"/>
      <c r="M80" s="5"/>
      <c r="N80" s="5"/>
      <c r="O80" s="8">
        <v>809.54300000000001</v>
      </c>
      <c r="P80" s="11"/>
      <c r="Q80" s="26">
        <v>350.37406483790522</v>
      </c>
      <c r="T80" s="28" t="e">
        <f t="shared" si="2"/>
        <v>#DIV/0!</v>
      </c>
    </row>
    <row r="81" spans="1:20" x14ac:dyDescent="0.25">
      <c r="A81" s="14" t="s">
        <v>56</v>
      </c>
      <c r="B81" s="18" t="s">
        <v>221</v>
      </c>
      <c r="C81" s="6" t="s">
        <v>199</v>
      </c>
      <c r="D81" s="6">
        <v>599.23900000000003</v>
      </c>
      <c r="E81" s="6">
        <v>549.66399999999999</v>
      </c>
      <c r="F81" s="5"/>
      <c r="G81" s="5"/>
      <c r="H81" s="5"/>
      <c r="I81" s="5"/>
      <c r="J81" s="5"/>
      <c r="K81" s="5"/>
      <c r="L81" s="5"/>
      <c r="M81" s="5"/>
      <c r="N81" s="5"/>
      <c r="O81" s="8">
        <v>574.45150000000001</v>
      </c>
      <c r="P81" s="11"/>
      <c r="Q81" s="26">
        <v>353.16698656429941</v>
      </c>
      <c r="T81" s="28" t="e">
        <f t="shared" si="2"/>
        <v>#DIV/0!</v>
      </c>
    </row>
    <row r="82" spans="1:20" x14ac:dyDescent="0.25">
      <c r="A82" s="14" t="s">
        <v>57</v>
      </c>
      <c r="B82" s="18" t="s">
        <v>222</v>
      </c>
      <c r="C82" s="6" t="s">
        <v>200</v>
      </c>
      <c r="D82" s="6">
        <v>972.07899999999995</v>
      </c>
      <c r="E82" s="6">
        <v>919.17</v>
      </c>
      <c r="F82" s="5"/>
      <c r="G82" s="5"/>
      <c r="H82" s="5"/>
      <c r="I82" s="5"/>
      <c r="J82" s="5"/>
      <c r="K82" s="5"/>
      <c r="L82" s="5"/>
      <c r="M82" s="5"/>
      <c r="N82" s="5"/>
      <c r="O82" s="8">
        <v>945.62450000000001</v>
      </c>
      <c r="P82" s="11"/>
      <c r="Q82" s="26">
        <v>237.81388478581977</v>
      </c>
      <c r="T82" s="28" t="e">
        <f t="shared" si="2"/>
        <v>#DIV/0!</v>
      </c>
    </row>
    <row r="83" spans="1:20" x14ac:dyDescent="0.25">
      <c r="A83" s="14" t="s">
        <v>108</v>
      </c>
      <c r="B83" s="18">
        <v>2</v>
      </c>
      <c r="C83" s="5"/>
      <c r="D83" s="5">
        <v>1022.869</v>
      </c>
      <c r="E83" s="5">
        <v>612.19299999999998</v>
      </c>
      <c r="F83" s="5">
        <v>593.95600000000002</v>
      </c>
      <c r="G83" s="5">
        <v>616.46900000000005</v>
      </c>
      <c r="H83" s="5">
        <v>804.68200000000002</v>
      </c>
      <c r="I83" s="5">
        <v>1031.2570000000001</v>
      </c>
      <c r="J83" s="5">
        <v>607.33299999999997</v>
      </c>
      <c r="K83" s="5"/>
      <c r="L83" s="5"/>
      <c r="M83" s="5"/>
      <c r="N83" s="5"/>
      <c r="O83" s="8">
        <v>755.53700000000003</v>
      </c>
      <c r="P83" s="11">
        <f>AVERAGE(D83:M87)</f>
        <v>723.33573913043472</v>
      </c>
      <c r="Q83" s="26">
        <v>313.35952848722985</v>
      </c>
      <c r="R83" s="12">
        <v>342.94871794871801</v>
      </c>
      <c r="S83" s="28">
        <v>6.5130434782608701E-2</v>
      </c>
      <c r="T83" s="28">
        <f t="shared" si="2"/>
        <v>11105.955941255004</v>
      </c>
    </row>
    <row r="84" spans="1:20" x14ac:dyDescent="0.25">
      <c r="A84" s="14" t="s">
        <v>109</v>
      </c>
      <c r="B84" s="18">
        <v>3</v>
      </c>
      <c r="C84" s="5"/>
      <c r="D84" s="5">
        <v>843.52800000000002</v>
      </c>
      <c r="E84" s="5">
        <v>678.75300000000004</v>
      </c>
      <c r="F84" s="5">
        <v>702.91</v>
      </c>
      <c r="G84" s="5">
        <v>928.69799999999998</v>
      </c>
      <c r="H84" s="5">
        <v>757.41800000000001</v>
      </c>
      <c r="I84" s="5">
        <v>805.35500000000002</v>
      </c>
      <c r="J84" s="5">
        <v>804.60400000000004</v>
      </c>
      <c r="K84" s="5">
        <v>673.89499999999998</v>
      </c>
      <c r="L84" s="5">
        <v>960.22</v>
      </c>
      <c r="M84" s="5">
        <v>1020.648</v>
      </c>
      <c r="N84" s="5"/>
      <c r="O84" s="8">
        <v>817.60289999999998</v>
      </c>
      <c r="P84" s="11"/>
      <c r="Q84" s="26">
        <v>334.46519524617997</v>
      </c>
      <c r="T84" s="28" t="e">
        <f t="shared" si="2"/>
        <v>#DIV/0!</v>
      </c>
    </row>
    <row r="85" spans="1:20" x14ac:dyDescent="0.25">
      <c r="A85" s="14" t="s">
        <v>58</v>
      </c>
      <c r="B85" s="18" t="s">
        <v>218</v>
      </c>
      <c r="C85" s="6" t="s">
        <v>187</v>
      </c>
      <c r="D85" s="6">
        <v>655.90599999999995</v>
      </c>
      <c r="E85" s="6">
        <v>645.39700000000005</v>
      </c>
      <c r="F85" s="5"/>
      <c r="G85" s="5"/>
      <c r="H85" s="5"/>
      <c r="I85" s="5"/>
      <c r="J85" s="5"/>
      <c r="K85" s="5"/>
      <c r="L85" s="5"/>
      <c r="M85" s="5"/>
      <c r="N85" s="5"/>
      <c r="O85" s="8">
        <v>650.65150000000006</v>
      </c>
      <c r="P85" s="11"/>
      <c r="Q85" s="26">
        <v>409.72222222222223</v>
      </c>
      <c r="T85" s="28" t="e">
        <f t="shared" si="2"/>
        <v>#DIV/0!</v>
      </c>
    </row>
    <row r="86" spans="1:20" x14ac:dyDescent="0.25">
      <c r="A86" s="14" t="s">
        <v>59</v>
      </c>
      <c r="B86" s="18" t="s">
        <v>219</v>
      </c>
      <c r="C86" s="6" t="s">
        <v>197</v>
      </c>
      <c r="D86" s="6">
        <v>449.77100000000002</v>
      </c>
      <c r="E86" s="6">
        <v>375.71199999999999</v>
      </c>
      <c r="F86" s="5"/>
      <c r="G86" s="5"/>
      <c r="H86" s="5"/>
      <c r="I86" s="5"/>
      <c r="J86" s="5"/>
      <c r="K86" s="5"/>
      <c r="L86" s="5"/>
      <c r="M86" s="5"/>
      <c r="N86" s="5"/>
      <c r="O86" s="8">
        <v>412.74149999999997</v>
      </c>
      <c r="P86" s="11"/>
      <c r="Q86" s="26">
        <v>387.75510204081633</v>
      </c>
      <c r="T86" s="28" t="e">
        <f t="shared" si="2"/>
        <v>#DIV/0!</v>
      </c>
    </row>
    <row r="87" spans="1:20" x14ac:dyDescent="0.25">
      <c r="A87" s="14" t="s">
        <v>60</v>
      </c>
      <c r="B87" s="18" t="s">
        <v>220</v>
      </c>
      <c r="C87" s="6" t="s">
        <v>196</v>
      </c>
      <c r="D87" s="6">
        <v>510.72500000000002</v>
      </c>
      <c r="E87" s="6">
        <v>534.423</v>
      </c>
      <c r="F87" s="5"/>
      <c r="G87" s="5"/>
      <c r="H87" s="5"/>
      <c r="I87" s="5"/>
      <c r="J87" s="5"/>
      <c r="K87" s="5"/>
      <c r="L87" s="5"/>
      <c r="M87" s="5"/>
      <c r="N87" s="5"/>
      <c r="O87" s="8">
        <v>522.57399999999996</v>
      </c>
      <c r="P87" s="11"/>
      <c r="Q87" s="26">
        <v>375.39432176656152</v>
      </c>
      <c r="T87" s="28" t="e">
        <f t="shared" si="2"/>
        <v>#DIV/0!</v>
      </c>
    </row>
    <row r="88" spans="1:20" x14ac:dyDescent="0.25">
      <c r="A88" s="14" t="s">
        <v>61</v>
      </c>
      <c r="B88" s="18" t="s">
        <v>218</v>
      </c>
      <c r="C88" s="6" t="s">
        <v>188</v>
      </c>
      <c r="D88" s="6">
        <v>240.363</v>
      </c>
      <c r="E88" s="6">
        <v>693.94500000000005</v>
      </c>
      <c r="F88" s="5"/>
      <c r="G88" s="5"/>
      <c r="H88" s="5"/>
      <c r="I88" s="5"/>
      <c r="J88" s="5"/>
      <c r="K88" s="5"/>
      <c r="L88" s="5"/>
      <c r="M88" s="5"/>
      <c r="N88" s="5"/>
      <c r="O88" s="8">
        <v>467.154</v>
      </c>
      <c r="P88" s="11">
        <f>AVERAGE(D88:M92)</f>
        <v>433.7321</v>
      </c>
      <c r="Q88" s="26">
        <v>399.22480620155039</v>
      </c>
      <c r="R88" s="12">
        <v>374.41860465116275</v>
      </c>
      <c r="S88" s="28">
        <v>4.8299999999999996E-2</v>
      </c>
      <c r="T88" s="28">
        <f t="shared" si="2"/>
        <v>8979.9606625258803</v>
      </c>
    </row>
    <row r="89" spans="1:20" x14ac:dyDescent="0.25">
      <c r="A89" s="14" t="s">
        <v>62</v>
      </c>
      <c r="B89" s="18" t="s">
        <v>219</v>
      </c>
      <c r="C89" s="6" t="s">
        <v>197</v>
      </c>
      <c r="D89" s="6">
        <v>380.065</v>
      </c>
      <c r="E89" s="6">
        <v>362.05799999999999</v>
      </c>
      <c r="F89" s="5"/>
      <c r="G89" s="5"/>
      <c r="H89" s="5"/>
      <c r="I89" s="5"/>
      <c r="J89" s="5"/>
      <c r="K89" s="5"/>
      <c r="L89" s="5"/>
      <c r="M89" s="5"/>
      <c r="N89" s="5"/>
      <c r="O89" s="8">
        <v>371.06150000000002</v>
      </c>
      <c r="P89" s="11"/>
      <c r="Q89" s="26">
        <v>400</v>
      </c>
      <c r="T89" s="28" t="e">
        <f t="shared" si="2"/>
        <v>#DIV/0!</v>
      </c>
    </row>
    <row r="90" spans="1:20" x14ac:dyDescent="0.25">
      <c r="A90" s="14" t="s">
        <v>63</v>
      </c>
      <c r="B90" s="18" t="s">
        <v>220</v>
      </c>
      <c r="C90" s="6" t="s">
        <v>191</v>
      </c>
      <c r="D90" s="6">
        <v>315.41899999999998</v>
      </c>
      <c r="E90" s="6">
        <v>372.09100000000001</v>
      </c>
      <c r="F90" s="5"/>
      <c r="G90" s="5"/>
      <c r="H90" s="5"/>
      <c r="I90" s="5"/>
      <c r="J90" s="5"/>
      <c r="K90" s="5"/>
      <c r="L90" s="5"/>
      <c r="M90" s="5"/>
      <c r="N90" s="5"/>
      <c r="O90" s="8">
        <v>343.755</v>
      </c>
      <c r="P90" s="11"/>
      <c r="Q90" s="26">
        <v>351.35135135135135</v>
      </c>
      <c r="T90" s="28" t="e">
        <f t="shared" si="2"/>
        <v>#DIV/0!</v>
      </c>
    </row>
    <row r="91" spans="1:20" x14ac:dyDescent="0.25">
      <c r="A91" s="14" t="s">
        <v>64</v>
      </c>
      <c r="B91" s="18" t="s">
        <v>221</v>
      </c>
      <c r="C91" s="6" t="s">
        <v>191</v>
      </c>
      <c r="D91" s="6">
        <v>588.39200000000005</v>
      </c>
      <c r="E91" s="6">
        <v>704.31500000000005</v>
      </c>
      <c r="F91" s="5"/>
      <c r="G91" s="5"/>
      <c r="H91" s="5"/>
      <c r="I91" s="5"/>
      <c r="J91" s="5"/>
      <c r="K91" s="5"/>
      <c r="L91" s="5"/>
      <c r="M91" s="5"/>
      <c r="N91" s="5"/>
      <c r="O91" s="8">
        <v>646.35350000000005</v>
      </c>
      <c r="P91" s="11"/>
      <c r="Q91" s="26">
        <v>389.03394255874673</v>
      </c>
      <c r="T91" s="28" t="e">
        <f t="shared" si="2"/>
        <v>#DIV/0!</v>
      </c>
    </row>
    <row r="92" spans="1:20" x14ac:dyDescent="0.25">
      <c r="A92" s="14" t="s">
        <v>65</v>
      </c>
      <c r="B92" s="18" t="s">
        <v>222</v>
      </c>
      <c r="C92" s="6" t="s">
        <v>191</v>
      </c>
      <c r="D92" s="6">
        <v>400.55599999999998</v>
      </c>
      <c r="E92" s="6">
        <v>280.11700000000002</v>
      </c>
      <c r="F92" s="5"/>
      <c r="G92" s="5"/>
      <c r="H92" s="5"/>
      <c r="I92" s="5"/>
      <c r="J92" s="5"/>
      <c r="K92" s="5"/>
      <c r="L92" s="5"/>
      <c r="M92" s="5"/>
      <c r="N92" s="5"/>
      <c r="O92" s="8">
        <v>340.3365</v>
      </c>
      <c r="P92" s="11"/>
      <c r="Q92" s="26">
        <v>319.81981981981983</v>
      </c>
      <c r="T92" s="28" t="e">
        <f t="shared" si="2"/>
        <v>#DIV/0!</v>
      </c>
    </row>
    <row r="93" spans="1:20" x14ac:dyDescent="0.25">
      <c r="A93" s="14" t="s">
        <v>116</v>
      </c>
      <c r="B93" s="18">
        <v>1</v>
      </c>
      <c r="C93" s="5"/>
      <c r="D93" s="6">
        <v>987.27200000000005</v>
      </c>
      <c r="E93" s="6">
        <v>1213.7739999999999</v>
      </c>
      <c r="F93" s="6">
        <v>793.87300000000005</v>
      </c>
      <c r="G93" s="6">
        <v>1256.854</v>
      </c>
      <c r="H93" s="6">
        <v>1987.6990000000001</v>
      </c>
      <c r="I93" s="6">
        <v>799.38</v>
      </c>
      <c r="J93" s="6"/>
      <c r="K93" s="6"/>
      <c r="L93" s="6"/>
      <c r="M93" s="6"/>
      <c r="N93" s="6"/>
      <c r="O93" s="8">
        <v>1173.1420000000001</v>
      </c>
      <c r="P93" s="11">
        <f>AVERAGE(D93:M97)</f>
        <v>1250.1782857142857</v>
      </c>
      <c r="Q93" s="26">
        <v>236.52931854199682</v>
      </c>
      <c r="R93" s="12">
        <v>263.78195257160451</v>
      </c>
      <c r="S93" s="28">
        <v>0.1142</v>
      </c>
      <c r="T93" s="28">
        <f t="shared" si="2"/>
        <v>10947.27045283963</v>
      </c>
    </row>
    <row r="94" spans="1:20" x14ac:dyDescent="0.25">
      <c r="A94" s="14" t="s">
        <v>66</v>
      </c>
      <c r="B94" s="18" t="s">
        <v>218</v>
      </c>
      <c r="C94" s="6" t="s">
        <v>213</v>
      </c>
      <c r="D94" s="6">
        <v>683.26199999999994</v>
      </c>
      <c r="E94" s="6">
        <v>2046.8140000000001</v>
      </c>
      <c r="F94" s="5"/>
      <c r="G94" s="5"/>
      <c r="H94" s="5"/>
      <c r="I94" s="5"/>
      <c r="J94" s="5"/>
      <c r="K94" s="5"/>
      <c r="L94" s="5"/>
      <c r="M94" s="5"/>
      <c r="N94" s="5"/>
      <c r="O94" s="8">
        <v>1365.038</v>
      </c>
      <c r="P94" s="11"/>
      <c r="Q94" s="26">
        <v>260.54852320675104</v>
      </c>
      <c r="T94" s="28" t="e">
        <f t="shared" si="2"/>
        <v>#DIV/0!</v>
      </c>
    </row>
    <row r="95" spans="1:20" x14ac:dyDescent="0.25">
      <c r="A95" s="14" t="s">
        <v>67</v>
      </c>
      <c r="B95" s="18" t="s">
        <v>219</v>
      </c>
      <c r="C95" s="5" t="s">
        <v>180</v>
      </c>
      <c r="D95" s="6">
        <v>2731.7719999999999</v>
      </c>
      <c r="E95" s="6">
        <v>2350.6619999999998</v>
      </c>
      <c r="F95" s="5"/>
      <c r="G95" s="5"/>
      <c r="H95" s="5"/>
      <c r="I95" s="5"/>
      <c r="J95" s="5"/>
      <c r="K95" s="5"/>
      <c r="L95" s="5"/>
      <c r="M95" s="5"/>
      <c r="N95" s="5"/>
      <c r="O95" s="8">
        <v>2541.2170000000001</v>
      </c>
      <c r="P95" s="11"/>
      <c r="Q95" s="26">
        <v>299.23732615522653</v>
      </c>
      <c r="T95" s="28" t="e">
        <f t="shared" si="2"/>
        <v>#DIV/0!</v>
      </c>
    </row>
    <row r="96" spans="1:20" x14ac:dyDescent="0.25">
      <c r="A96" s="14" t="s">
        <v>179</v>
      </c>
      <c r="B96" s="18" t="s">
        <v>220</v>
      </c>
      <c r="C96" s="5" t="s">
        <v>178</v>
      </c>
      <c r="D96" s="6">
        <v>820.11199999999997</v>
      </c>
      <c r="E96" s="6">
        <v>612.49599999999998</v>
      </c>
      <c r="F96" s="5"/>
      <c r="G96" s="5"/>
      <c r="H96" s="5"/>
      <c r="I96" s="5"/>
      <c r="J96" s="5"/>
      <c r="K96" s="5"/>
      <c r="L96" s="5"/>
      <c r="M96" s="5"/>
      <c r="N96" s="5"/>
      <c r="O96" s="8">
        <v>716.30399999999997</v>
      </c>
      <c r="P96" s="11"/>
      <c r="Q96" s="26">
        <v>257.6687116564417</v>
      </c>
      <c r="T96" s="28" t="e">
        <f t="shared" si="2"/>
        <v>#DIV/0!</v>
      </c>
    </row>
    <row r="97" spans="1:24" x14ac:dyDescent="0.25">
      <c r="A97" s="14" t="s">
        <v>68</v>
      </c>
      <c r="B97" s="18" t="s">
        <v>221</v>
      </c>
      <c r="C97" s="6" t="s">
        <v>197</v>
      </c>
      <c r="D97" s="6">
        <v>664.59799999999996</v>
      </c>
      <c r="E97" s="6">
        <v>553.928</v>
      </c>
      <c r="F97" s="5"/>
      <c r="G97" s="5"/>
      <c r="H97" s="5"/>
      <c r="I97" s="5"/>
      <c r="J97" s="5"/>
      <c r="K97" s="5"/>
      <c r="L97" s="5"/>
      <c r="M97" s="5"/>
      <c r="N97" s="5"/>
      <c r="O97" s="8">
        <v>609.26300000000003</v>
      </c>
      <c r="P97" s="11"/>
      <c r="Q97" s="26">
        <v>250</v>
      </c>
      <c r="T97" s="28" t="e">
        <f t="shared" si="2"/>
        <v>#DIV/0!</v>
      </c>
    </row>
    <row r="98" spans="1:24" x14ac:dyDescent="0.25">
      <c r="A98" s="14" t="s">
        <v>110</v>
      </c>
      <c r="B98" s="18">
        <v>1</v>
      </c>
      <c r="C98" s="5"/>
      <c r="D98" s="5">
        <v>496.05399999999997</v>
      </c>
      <c r="E98" s="5">
        <v>324.12900000000002</v>
      </c>
      <c r="F98" s="5">
        <v>413.71800000000002</v>
      </c>
      <c r="G98" s="5">
        <v>352.14800000000002</v>
      </c>
      <c r="H98" s="5">
        <v>474.07100000000003</v>
      </c>
      <c r="I98" s="5">
        <v>353.83300000000003</v>
      </c>
      <c r="J98" s="5">
        <v>274.911</v>
      </c>
      <c r="K98" s="5">
        <v>428.41199999999998</v>
      </c>
      <c r="L98" s="5"/>
      <c r="M98" s="5"/>
      <c r="N98" s="5"/>
      <c r="O98" s="8">
        <v>389.65949999999998</v>
      </c>
      <c r="P98" s="11">
        <f>AVERAGE(D98:M98)</f>
        <v>389.65949999999998</v>
      </c>
      <c r="Q98" s="26">
        <v>549.27884615384619</v>
      </c>
      <c r="R98" s="12">
        <v>549.27884615384619</v>
      </c>
      <c r="S98" s="28">
        <v>5.7125000000000002E-2</v>
      </c>
      <c r="T98" s="28">
        <f t="shared" si="2"/>
        <v>6821.1728665207875</v>
      </c>
    </row>
    <row r="99" spans="1:24" x14ac:dyDescent="0.25">
      <c r="A99" s="14" t="s">
        <v>69</v>
      </c>
      <c r="B99" s="18" t="s">
        <v>218</v>
      </c>
      <c r="C99" s="6" t="s">
        <v>214</v>
      </c>
      <c r="D99" s="6">
        <v>272.80900000000003</v>
      </c>
      <c r="E99" s="5">
        <v>272.80900000000003</v>
      </c>
      <c r="F99" s="5"/>
      <c r="G99" s="5"/>
      <c r="H99" s="5"/>
      <c r="I99" s="5"/>
      <c r="J99" s="5"/>
      <c r="K99" s="5"/>
      <c r="L99" s="5"/>
      <c r="M99" s="5"/>
      <c r="N99" s="5"/>
      <c r="O99" s="8">
        <f>AVERAGE(D99:E99)</f>
        <v>272.80900000000003</v>
      </c>
      <c r="P99" s="11">
        <f>AVERAGE(D99:M101)</f>
        <v>205.96916666666667</v>
      </c>
      <c r="Q99" s="26">
        <v>511.62790697674416</v>
      </c>
      <c r="R99" s="12">
        <v>507.46268656716416</v>
      </c>
      <c r="S99" s="28">
        <v>2.5499999999999998E-2</v>
      </c>
      <c r="T99" s="28">
        <f>P99/S99</f>
        <v>8077.2222222222226</v>
      </c>
    </row>
    <row r="100" spans="1:24" x14ac:dyDescent="0.25">
      <c r="A100" s="14" t="s">
        <v>70</v>
      </c>
      <c r="B100" s="18" t="s">
        <v>219</v>
      </c>
      <c r="C100" s="6" t="s">
        <v>215</v>
      </c>
      <c r="D100" s="5">
        <v>136.983</v>
      </c>
      <c r="E100" s="5">
        <f>81.137+211.296</f>
        <v>292.43299999999999</v>
      </c>
      <c r="G100" s="5"/>
      <c r="H100" s="5"/>
      <c r="I100" s="5"/>
      <c r="J100" s="5"/>
      <c r="K100" s="5"/>
      <c r="L100" s="5"/>
      <c r="M100" s="5"/>
      <c r="N100" s="5"/>
      <c r="O100" s="8">
        <f t="shared" ref="O100:O101" si="3">AVERAGE(D100:E100)</f>
        <v>214.708</v>
      </c>
      <c r="P100" s="11"/>
      <c r="Q100" s="26">
        <v>354.3307086614173</v>
      </c>
      <c r="T100" s="28" t="e">
        <f t="shared" si="2"/>
        <v>#DIV/0!</v>
      </c>
    </row>
    <row r="101" spans="1:24" x14ac:dyDescent="0.25">
      <c r="A101" s="14" t="s">
        <v>111</v>
      </c>
      <c r="B101" s="18">
        <v>1</v>
      </c>
      <c r="C101" s="5"/>
      <c r="D101" s="5">
        <v>98.617000000000004</v>
      </c>
      <c r="E101" s="7">
        <v>162.16399999999999</v>
      </c>
      <c r="F101" s="5"/>
      <c r="G101" s="5"/>
      <c r="H101" s="5"/>
      <c r="I101" s="5"/>
      <c r="J101" s="5"/>
      <c r="K101" s="5"/>
      <c r="L101" s="5"/>
      <c r="M101" s="5"/>
      <c r="N101" s="5"/>
      <c r="O101" s="8">
        <f t="shared" si="3"/>
        <v>130.3905</v>
      </c>
      <c r="P101" s="11"/>
      <c r="Q101" s="26">
        <v>405.40540540540542</v>
      </c>
      <c r="T101" s="28" t="e">
        <f t="shared" si="2"/>
        <v>#DIV/0!</v>
      </c>
    </row>
    <row r="102" spans="1:24" x14ac:dyDescent="0.25">
      <c r="A102" s="14" t="s">
        <v>245</v>
      </c>
      <c r="B102" s="18"/>
      <c r="C102" s="5"/>
      <c r="D102" s="5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8"/>
      <c r="P102" s="11"/>
      <c r="Q102" s="26">
        <v>715.59633027522932</v>
      </c>
    </row>
    <row r="103" spans="1:24" s="35" customFormat="1" x14ac:dyDescent="0.25">
      <c r="A103" s="31" t="s">
        <v>71</v>
      </c>
      <c r="B103" s="32" t="s">
        <v>220</v>
      </c>
      <c r="C103" s="33" t="s">
        <v>216</v>
      </c>
      <c r="D103" s="33">
        <v>205.71700000000001</v>
      </c>
      <c r="E103" s="31">
        <f>122.593+273.542</f>
        <v>396.13499999999999</v>
      </c>
      <c r="F103" s="31"/>
      <c r="G103" s="31"/>
      <c r="H103" s="31"/>
      <c r="I103" s="31"/>
      <c r="J103" s="31"/>
      <c r="K103" s="31"/>
      <c r="L103" s="31"/>
      <c r="M103" s="31"/>
      <c r="N103" s="31"/>
      <c r="O103" s="31">
        <f>AVERAGE(D103:E103)</f>
        <v>300.92599999999999</v>
      </c>
      <c r="P103" s="31"/>
      <c r="Q103" s="34">
        <v>74.074074074074076</v>
      </c>
      <c r="T103" s="35" t="e">
        <f>P103/S103</f>
        <v>#DIV/0!</v>
      </c>
      <c r="V103" s="34"/>
      <c r="W103" s="36"/>
      <c r="X103" s="34"/>
    </row>
    <row r="104" spans="1:24" x14ac:dyDescent="0.25">
      <c r="A104" s="14" t="s">
        <v>72</v>
      </c>
      <c r="B104" s="18">
        <v>1</v>
      </c>
      <c r="C104" s="6" t="s">
        <v>197</v>
      </c>
      <c r="D104" s="6">
        <v>428.33100000000002</v>
      </c>
      <c r="E104" s="6">
        <v>437.697</v>
      </c>
      <c r="F104" s="5"/>
      <c r="G104" s="5"/>
      <c r="H104" s="5"/>
      <c r="I104" s="5"/>
      <c r="J104" s="5"/>
      <c r="K104" s="5"/>
      <c r="L104" s="5"/>
      <c r="M104" s="5"/>
      <c r="N104" s="5"/>
      <c r="O104" s="8">
        <v>433.01400000000001</v>
      </c>
      <c r="P104" s="11">
        <f>AVERAGE(D104:M108)</f>
        <v>430.96950000000004</v>
      </c>
      <c r="Q104" s="26">
        <v>354.01459854014598</v>
      </c>
      <c r="R104" s="12">
        <v>338.91992551210427</v>
      </c>
      <c r="S104" s="28">
        <v>5.4600000000000003E-2</v>
      </c>
      <c r="T104" s="28">
        <f t="shared" si="2"/>
        <v>7893.2142857142862</v>
      </c>
    </row>
    <row r="105" spans="1:24" x14ac:dyDescent="0.25">
      <c r="A105" s="14" t="s">
        <v>73</v>
      </c>
      <c r="B105" s="18">
        <v>2</v>
      </c>
      <c r="C105" s="6" t="s">
        <v>197</v>
      </c>
      <c r="D105" s="5">
        <v>264.108</v>
      </c>
      <c r="E105" s="5">
        <v>303.12</v>
      </c>
      <c r="F105" s="5"/>
      <c r="G105" s="5"/>
      <c r="H105" s="5"/>
      <c r="I105" s="5"/>
      <c r="J105" s="5"/>
      <c r="K105" s="5"/>
      <c r="L105" s="5"/>
      <c r="M105" s="5"/>
      <c r="N105" s="5"/>
      <c r="O105" s="8">
        <v>283.61399999999998</v>
      </c>
      <c r="P105" s="11"/>
      <c r="Q105" s="26">
        <v>395.06172839506172</v>
      </c>
      <c r="T105" s="28" t="e">
        <f t="shared" si="2"/>
        <v>#DIV/0!</v>
      </c>
    </row>
    <row r="106" spans="1:24" x14ac:dyDescent="0.25">
      <c r="A106" s="14" t="s">
        <v>74</v>
      </c>
      <c r="B106" s="18">
        <v>3</v>
      </c>
      <c r="C106" s="6" t="s">
        <v>192</v>
      </c>
      <c r="D106" s="6">
        <v>379.55399999999997</v>
      </c>
      <c r="E106" s="6">
        <v>352.08800000000002</v>
      </c>
      <c r="F106" s="5"/>
      <c r="G106" s="5"/>
      <c r="H106" s="5"/>
      <c r="I106" s="5"/>
      <c r="J106" s="5"/>
      <c r="K106" s="5"/>
      <c r="L106" s="5"/>
      <c r="M106" s="5"/>
      <c r="N106" s="5"/>
      <c r="O106" s="8">
        <v>365.82100000000003</v>
      </c>
      <c r="P106" s="11"/>
      <c r="Q106" s="26">
        <v>346.15384615384619</v>
      </c>
      <c r="T106" s="28" t="e">
        <f t="shared" si="2"/>
        <v>#DIV/0!</v>
      </c>
    </row>
    <row r="107" spans="1:24" x14ac:dyDescent="0.25">
      <c r="A107" s="14" t="s">
        <v>75</v>
      </c>
      <c r="B107" s="18">
        <v>4</v>
      </c>
      <c r="C107" s="6" t="s">
        <v>188</v>
      </c>
      <c r="D107" s="6">
        <v>588.101</v>
      </c>
      <c r="E107" s="6">
        <v>433.101</v>
      </c>
      <c r="F107" s="5"/>
      <c r="G107" s="5"/>
      <c r="H107" s="5"/>
      <c r="I107" s="5"/>
      <c r="J107" s="5"/>
      <c r="K107" s="5"/>
      <c r="L107" s="5"/>
      <c r="M107" s="5"/>
      <c r="N107" s="5"/>
      <c r="O107" s="8">
        <v>510.601</v>
      </c>
      <c r="P107" s="11"/>
      <c r="Q107" s="26">
        <v>296.61016949152543</v>
      </c>
      <c r="T107" s="28" t="e">
        <f t="shared" si="2"/>
        <v>#DIV/0!</v>
      </c>
    </row>
    <row r="108" spans="1:24" x14ac:dyDescent="0.25">
      <c r="A108" s="14" t="s">
        <v>76</v>
      </c>
      <c r="B108" s="18">
        <v>5</v>
      </c>
      <c r="C108" s="6" t="s">
        <v>196</v>
      </c>
      <c r="D108" s="6">
        <v>605.64400000000001</v>
      </c>
      <c r="E108" s="6">
        <v>517.95100000000002</v>
      </c>
      <c r="F108" s="5"/>
      <c r="G108" s="5"/>
      <c r="H108" s="5"/>
      <c r="I108" s="5"/>
      <c r="J108" s="5"/>
      <c r="K108" s="5"/>
      <c r="L108" s="5"/>
      <c r="M108" s="5"/>
      <c r="N108" s="5"/>
      <c r="O108" s="8">
        <v>561.79750000000001</v>
      </c>
      <c r="P108" s="11"/>
      <c r="Q108" s="26">
        <v>328.19383259911893</v>
      </c>
      <c r="T108" s="28" t="e">
        <f t="shared" si="2"/>
        <v>#DIV/0!</v>
      </c>
    </row>
    <row r="109" spans="1:24" x14ac:dyDescent="0.25">
      <c r="A109" s="14" t="s">
        <v>77</v>
      </c>
      <c r="B109" s="18">
        <v>1</v>
      </c>
      <c r="C109" s="6" t="s">
        <v>195</v>
      </c>
      <c r="D109" s="6">
        <v>9.9670000000000005</v>
      </c>
      <c r="E109" s="6">
        <v>11.144</v>
      </c>
      <c r="F109" s="5"/>
      <c r="G109" s="5"/>
      <c r="H109" s="5"/>
      <c r="I109" s="5"/>
      <c r="J109" s="5"/>
      <c r="K109" s="5"/>
      <c r="L109" s="5"/>
      <c r="M109" s="5"/>
      <c r="N109" s="5"/>
      <c r="O109" s="8">
        <v>10.5555</v>
      </c>
      <c r="P109" s="11">
        <f>AVERAGE(D109:M113)</f>
        <v>11.9335</v>
      </c>
      <c r="Q109" s="26">
        <v>232.55813953488399</v>
      </c>
      <c r="R109" s="12">
        <v>209.24574209245748</v>
      </c>
      <c r="S109" s="28">
        <v>8.6000000000000009E-4</v>
      </c>
      <c r="T109" s="28">
        <f>P109/S109</f>
        <v>13876.162790697674</v>
      </c>
    </row>
    <row r="110" spans="1:24" x14ac:dyDescent="0.25">
      <c r="A110" s="14" t="s">
        <v>78</v>
      </c>
      <c r="B110" s="18">
        <v>2</v>
      </c>
      <c r="C110" s="6" t="s">
        <v>195</v>
      </c>
      <c r="D110" s="6">
        <v>12.096</v>
      </c>
      <c r="E110" s="6">
        <v>8.6769999999999996</v>
      </c>
      <c r="F110" s="5"/>
      <c r="G110" s="5"/>
      <c r="H110" s="5"/>
      <c r="I110" s="5"/>
      <c r="J110" s="5"/>
      <c r="K110" s="5"/>
      <c r="L110" s="5"/>
      <c r="M110" s="5"/>
      <c r="N110" s="5"/>
      <c r="O110" s="8">
        <v>10.3865</v>
      </c>
      <c r="P110" s="11"/>
      <c r="Q110" s="26">
        <v>177.41935483870969</v>
      </c>
      <c r="T110" s="28" t="e">
        <f t="shared" si="2"/>
        <v>#DIV/0!</v>
      </c>
    </row>
    <row r="111" spans="1:24" x14ac:dyDescent="0.25">
      <c r="A111" s="14" t="s">
        <v>79</v>
      </c>
      <c r="B111" s="18">
        <v>3</v>
      </c>
      <c r="C111" s="6" t="s">
        <v>193</v>
      </c>
      <c r="D111" s="6">
        <v>7.6740000000000004</v>
      </c>
      <c r="E111" s="6">
        <v>10.243</v>
      </c>
      <c r="F111" s="5"/>
      <c r="G111" s="5"/>
      <c r="H111" s="5"/>
      <c r="I111" s="5"/>
      <c r="J111" s="5"/>
      <c r="K111" s="5"/>
      <c r="L111" s="5"/>
      <c r="M111" s="5"/>
      <c r="N111" s="5"/>
      <c r="O111" s="8">
        <v>8.9585000000000008</v>
      </c>
      <c r="P111" s="11"/>
      <c r="Q111" s="26">
        <v>153.84615384615387</v>
      </c>
      <c r="T111" s="28" t="e">
        <f t="shared" si="2"/>
        <v>#DIV/0!</v>
      </c>
    </row>
    <row r="112" spans="1:24" x14ac:dyDescent="0.25">
      <c r="A112" s="14" t="s">
        <v>80</v>
      </c>
      <c r="B112" s="18">
        <v>4</v>
      </c>
      <c r="C112" s="6" t="s">
        <v>195</v>
      </c>
      <c r="D112" s="6">
        <v>14.606999999999999</v>
      </c>
      <c r="E112" s="6">
        <v>14.414</v>
      </c>
      <c r="F112" s="5"/>
      <c r="G112" s="5"/>
      <c r="H112" s="5"/>
      <c r="I112" s="5"/>
      <c r="J112" s="5"/>
      <c r="K112" s="5"/>
      <c r="L112" s="5"/>
      <c r="M112" s="5"/>
      <c r="N112" s="5"/>
      <c r="O112" s="8">
        <v>14.5105</v>
      </c>
      <c r="P112" s="11"/>
      <c r="Q112" s="26">
        <v>200.00000000000003</v>
      </c>
      <c r="T112" s="28" t="e">
        <f t="shared" si="2"/>
        <v>#DIV/0!</v>
      </c>
    </row>
    <row r="113" spans="1:22" x14ac:dyDescent="0.25">
      <c r="A113" s="14" t="s">
        <v>81</v>
      </c>
      <c r="B113" s="18">
        <v>5</v>
      </c>
      <c r="C113" s="6" t="s">
        <v>195</v>
      </c>
      <c r="D113" s="6">
        <v>18.417000000000002</v>
      </c>
      <c r="E113" s="6">
        <v>12.096</v>
      </c>
      <c r="F113" s="5"/>
      <c r="G113" s="5"/>
      <c r="H113" s="5"/>
      <c r="I113" s="5"/>
      <c r="J113" s="5"/>
      <c r="K113" s="5"/>
      <c r="L113" s="5"/>
      <c r="M113" s="5"/>
      <c r="N113" s="5"/>
      <c r="O113" s="8">
        <v>15.256500000000001</v>
      </c>
      <c r="P113" s="11"/>
      <c r="Q113" s="26">
        <v>247.52475247524754</v>
      </c>
      <c r="T113" s="28" t="e">
        <f t="shared" si="2"/>
        <v>#DIV/0!</v>
      </c>
    </row>
    <row r="114" spans="1:22" x14ac:dyDescent="0.25">
      <c r="A114" s="14" t="s">
        <v>112</v>
      </c>
      <c r="B114" s="18">
        <v>1</v>
      </c>
      <c r="C114" s="5"/>
      <c r="D114" s="5">
        <v>4678.1530000000002</v>
      </c>
      <c r="E114" s="5">
        <v>8859.2450000000008</v>
      </c>
      <c r="F114" s="5">
        <v>5457.4290000000001</v>
      </c>
      <c r="G114" s="5">
        <v>7736.4089999999997</v>
      </c>
      <c r="H114" s="5">
        <v>6949.9309999999996</v>
      </c>
      <c r="I114" s="5">
        <v>6647.6059999999998</v>
      </c>
      <c r="J114" s="5">
        <v>5960.2920000000004</v>
      </c>
      <c r="K114" s="5">
        <v>7233.7839999999997</v>
      </c>
      <c r="L114" s="5"/>
      <c r="M114" s="5"/>
      <c r="N114" s="5"/>
      <c r="O114" s="8">
        <v>6690.3561250000002</v>
      </c>
      <c r="P114" s="11">
        <f>AVERAGE(D114:M118)</f>
        <v>7781.6084545454542</v>
      </c>
      <c r="Q114" s="26">
        <v>530.81152047263481</v>
      </c>
      <c r="R114" s="12">
        <v>503.52367426779921</v>
      </c>
      <c r="S114" s="28">
        <v>0.85413636363636403</v>
      </c>
      <c r="T114" s="28">
        <f>P114/S114</f>
        <v>9110.4989622691664</v>
      </c>
      <c r="V114" s="22"/>
    </row>
    <row r="115" spans="1:22" x14ac:dyDescent="0.25">
      <c r="A115" s="14" t="s">
        <v>113</v>
      </c>
      <c r="B115" s="18">
        <v>2</v>
      </c>
      <c r="C115" s="5"/>
      <c r="D115" s="5">
        <v>8606.43</v>
      </c>
      <c r="E115" s="5">
        <v>6768.9139999999998</v>
      </c>
      <c r="F115" s="5">
        <v>8634.0220000000008</v>
      </c>
      <c r="G115" s="5">
        <v>7315.3040000000001</v>
      </c>
      <c r="H115" s="5">
        <v>7720.63</v>
      </c>
      <c r="I115" s="5">
        <v>6792.2389999999996</v>
      </c>
      <c r="J115" s="5">
        <v>6476.0609999999997</v>
      </c>
      <c r="K115" s="5">
        <v>6961.1220000000003</v>
      </c>
      <c r="L115" s="5"/>
      <c r="M115" s="5"/>
      <c r="N115" s="5"/>
      <c r="O115" s="8">
        <v>7409.3402500000002</v>
      </c>
      <c r="P115" s="11"/>
      <c r="Q115" s="26">
        <v>544.96913065242779</v>
      </c>
      <c r="T115" s="28" t="e">
        <f t="shared" ref="T115:T131" si="4">P115/S115</f>
        <v>#DIV/0!</v>
      </c>
      <c r="V115" s="23"/>
    </row>
    <row r="116" spans="1:22" x14ac:dyDescent="0.25">
      <c r="A116" s="16" t="s">
        <v>183</v>
      </c>
      <c r="B116" s="19" t="s">
        <v>218</v>
      </c>
      <c r="C116" s="1"/>
      <c r="D116" s="1">
        <f>2814.184+4529.107+555.644+6.26</f>
        <v>7905.1950000000006</v>
      </c>
      <c r="E116" s="1">
        <f>9094.178+2041.412+421.244</f>
        <v>11556.834000000001</v>
      </c>
      <c r="F116" s="1"/>
      <c r="G116" s="1"/>
      <c r="H116" s="1"/>
      <c r="I116" s="1"/>
      <c r="J116" s="1"/>
      <c r="K116" s="1"/>
      <c r="L116" s="1"/>
      <c r="M116" s="1"/>
      <c r="N116" s="1"/>
      <c r="O116" s="9">
        <f t="shared" ref="O116:O122" si="5">AVERAGE(D116:M116)</f>
        <v>9731.0145000000011</v>
      </c>
      <c r="P116" s="13"/>
      <c r="Q116" s="26">
        <v>512.25114854517619</v>
      </c>
      <c r="T116" s="28" t="e">
        <f t="shared" si="4"/>
        <v>#DIV/0!</v>
      </c>
      <c r="V116" s="23"/>
    </row>
    <row r="117" spans="1:22" x14ac:dyDescent="0.25">
      <c r="A117" s="16" t="s">
        <v>184</v>
      </c>
      <c r="B117" s="19" t="s">
        <v>219</v>
      </c>
      <c r="C117" s="1"/>
      <c r="D117" s="1">
        <v>12744.44</v>
      </c>
      <c r="E117" s="1">
        <f>3269.28+9804.813</f>
        <v>13074.093000000001</v>
      </c>
      <c r="F117" s="1"/>
      <c r="G117" s="1"/>
      <c r="H117" s="1"/>
      <c r="I117" s="1"/>
      <c r="J117" s="1"/>
      <c r="K117" s="1"/>
      <c r="L117" s="1"/>
      <c r="M117" s="1"/>
      <c r="N117" s="1"/>
      <c r="O117" s="9">
        <f t="shared" si="5"/>
        <v>12909.266500000002</v>
      </c>
      <c r="P117" s="13"/>
      <c r="Q117" s="26">
        <v>395.33049376873322</v>
      </c>
      <c r="T117" s="28" t="e">
        <f t="shared" si="4"/>
        <v>#DIV/0!</v>
      </c>
      <c r="V117" s="22"/>
    </row>
    <row r="118" spans="1:22" x14ac:dyDescent="0.25">
      <c r="A118" s="16" t="s">
        <v>185</v>
      </c>
      <c r="B118" s="19" t="s">
        <v>220</v>
      </c>
      <c r="D118">
        <f>4734.564+549.721+349.8+104.989</f>
        <v>5739.0739999999996</v>
      </c>
      <c r="E118">
        <f>6611.366+766.813</f>
        <v>7378.1790000000001</v>
      </c>
      <c r="O118" s="9">
        <f t="shared" si="5"/>
        <v>6558.6265000000003</v>
      </c>
      <c r="Q118" s="26">
        <v>442.02146071304952</v>
      </c>
      <c r="T118" s="28" t="e">
        <f t="shared" si="4"/>
        <v>#DIV/0!</v>
      </c>
      <c r="V118" s="23"/>
    </row>
    <row r="119" spans="1:22" x14ac:dyDescent="0.25">
      <c r="A119" s="17" t="s">
        <v>156</v>
      </c>
      <c r="B119" s="20">
        <v>1</v>
      </c>
      <c r="D119">
        <v>419.65899999999999</v>
      </c>
      <c r="E119">
        <v>497.73599999999999</v>
      </c>
      <c r="F119">
        <v>352.44900000000001</v>
      </c>
      <c r="G119">
        <v>614.60299999999995</v>
      </c>
      <c r="H119">
        <v>473.39800000000002</v>
      </c>
      <c r="I119">
        <v>551.94200000000001</v>
      </c>
      <c r="J119">
        <v>479.42700000000002</v>
      </c>
      <c r="K119">
        <v>505.58100000000002</v>
      </c>
      <c r="L119">
        <v>399.42</v>
      </c>
      <c r="M119">
        <v>458.01400000000001</v>
      </c>
      <c r="O119" s="10">
        <f t="shared" si="5"/>
        <v>475.22290000000004</v>
      </c>
      <c r="P119" s="12">
        <f>AVERAGE(D119:N123)</f>
        <v>658.24315686274497</v>
      </c>
      <c r="Q119" s="10">
        <v>200.00000000000003</v>
      </c>
      <c r="R119" s="12">
        <v>212.38177128116942</v>
      </c>
      <c r="S119" s="28">
        <v>4.8431372549019608E-2</v>
      </c>
      <c r="T119" s="28">
        <f>P119/S119</f>
        <v>13591.255465587043</v>
      </c>
    </row>
    <row r="120" spans="1:22" x14ac:dyDescent="0.25">
      <c r="A120" s="17" t="s">
        <v>156</v>
      </c>
      <c r="B120" s="20">
        <v>2</v>
      </c>
      <c r="D120">
        <v>325.75400000000002</v>
      </c>
      <c r="E120">
        <v>423.48899999999998</v>
      </c>
      <c r="F120">
        <v>399.27199999999999</v>
      </c>
      <c r="G120">
        <v>361.63799999999998</v>
      </c>
      <c r="H120">
        <v>455.07299999999998</v>
      </c>
      <c r="I120">
        <v>207.82900000000001</v>
      </c>
      <c r="J120">
        <v>759.41800000000001</v>
      </c>
      <c r="K120">
        <v>222.947</v>
      </c>
      <c r="L120">
        <v>409.447</v>
      </c>
      <c r="M120">
        <v>602.28599999999994</v>
      </c>
      <c r="O120" s="10">
        <f t="shared" si="5"/>
        <v>416.71530000000001</v>
      </c>
      <c r="Q120" s="10">
        <v>205.47945205479454</v>
      </c>
      <c r="T120" s="28" t="e">
        <f t="shared" si="4"/>
        <v>#DIV/0!</v>
      </c>
    </row>
    <row r="121" spans="1:22" x14ac:dyDescent="0.25">
      <c r="A121" s="17" t="s">
        <v>156</v>
      </c>
      <c r="B121" s="20">
        <v>3</v>
      </c>
      <c r="D121">
        <v>418.07499999999999</v>
      </c>
      <c r="E121">
        <v>656.47500000000002</v>
      </c>
      <c r="F121">
        <v>847.57</v>
      </c>
      <c r="G121">
        <v>671.572</v>
      </c>
      <c r="H121">
        <v>688.89400000000001</v>
      </c>
      <c r="I121">
        <v>615.39499999999998</v>
      </c>
      <c r="J121">
        <v>546.96100000000001</v>
      </c>
      <c r="K121">
        <v>752.74800000000005</v>
      </c>
      <c r="L121">
        <v>733.15200000000004</v>
      </c>
      <c r="M121">
        <v>785.90899999999999</v>
      </c>
      <c r="O121" s="10">
        <f t="shared" si="5"/>
        <v>671.67510000000004</v>
      </c>
      <c r="Q121" s="10">
        <v>225.40983606557378</v>
      </c>
      <c r="T121" s="28" t="e">
        <f t="shared" si="4"/>
        <v>#DIV/0!</v>
      </c>
    </row>
    <row r="122" spans="1:22" x14ac:dyDescent="0.25">
      <c r="A122" s="17" t="s">
        <v>156</v>
      </c>
      <c r="B122" s="20">
        <v>4</v>
      </c>
      <c r="D122">
        <v>1021.201</v>
      </c>
      <c r="E122">
        <v>670.31700000000001</v>
      </c>
      <c r="F122">
        <v>598.18899999999996</v>
      </c>
      <c r="G122">
        <v>1174.4739999999999</v>
      </c>
      <c r="H122">
        <v>641.35</v>
      </c>
      <c r="I122">
        <v>1034.4590000000001</v>
      </c>
      <c r="J122">
        <v>730.52599999999995</v>
      </c>
      <c r="K122">
        <v>826.70299999999997</v>
      </c>
      <c r="L122">
        <v>1299.1020000000001</v>
      </c>
      <c r="M122">
        <v>1299.1020000000001</v>
      </c>
      <c r="O122" s="10">
        <f t="shared" si="5"/>
        <v>929.54229999999984</v>
      </c>
      <c r="Q122" s="10">
        <v>233.97435897435898</v>
      </c>
      <c r="T122" s="28" t="e">
        <f t="shared" si="4"/>
        <v>#DIV/0!</v>
      </c>
    </row>
    <row r="123" spans="1:22" x14ac:dyDescent="0.25">
      <c r="A123" s="17" t="s">
        <v>156</v>
      </c>
      <c r="B123" s="20">
        <v>5</v>
      </c>
      <c r="D123">
        <v>926.70100000000002</v>
      </c>
      <c r="E123">
        <v>1219.126</v>
      </c>
      <c r="F123">
        <v>702.45399999999995</v>
      </c>
      <c r="G123">
        <v>714.77300000000002</v>
      </c>
      <c r="H123">
        <v>796.29300000000001</v>
      </c>
      <c r="I123">
        <v>763.48400000000004</v>
      </c>
      <c r="J123">
        <v>824.54600000000005</v>
      </c>
      <c r="K123">
        <v>642.21799999999996</v>
      </c>
      <c r="L123">
        <v>669.53200000000004</v>
      </c>
      <c r="M123">
        <v>651.53899999999999</v>
      </c>
      <c r="N123">
        <v>728.17899999999997</v>
      </c>
      <c r="O123" s="10">
        <f>AVERAGE(D123:N123)</f>
        <v>785.34954545454536</v>
      </c>
      <c r="Q123" s="10">
        <v>190.03115264797509</v>
      </c>
      <c r="T123" s="28" t="e">
        <f t="shared" si="4"/>
        <v>#DIV/0!</v>
      </c>
    </row>
    <row r="124" spans="1:22" x14ac:dyDescent="0.25">
      <c r="A124" s="17" t="s">
        <v>239</v>
      </c>
      <c r="B124" s="20">
        <v>1</v>
      </c>
      <c r="D124">
        <v>1058.9349999999999</v>
      </c>
      <c r="E124">
        <v>1941.684</v>
      </c>
      <c r="F124">
        <v>1152.317</v>
      </c>
      <c r="G124">
        <v>1395.1769999999999</v>
      </c>
      <c r="O124" s="10">
        <f>AVERAGE(D124:G124)</f>
        <v>1387.0282499999998</v>
      </c>
      <c r="P124" s="12">
        <f>AVERAGE(D124:G127)</f>
        <v>1157.581076923077</v>
      </c>
      <c r="Q124" s="10">
        <v>564.10256410256409</v>
      </c>
      <c r="R124" s="12">
        <v>555.85831062670297</v>
      </c>
      <c r="S124" s="28">
        <v>0.31384615384615389</v>
      </c>
      <c r="T124" s="28">
        <f t="shared" si="4"/>
        <v>3688.3710784313726</v>
      </c>
    </row>
    <row r="125" spans="1:22" x14ac:dyDescent="0.25">
      <c r="A125" s="17" t="s">
        <v>239</v>
      </c>
      <c r="B125" s="20">
        <v>2</v>
      </c>
      <c r="D125">
        <v>1821.028</v>
      </c>
      <c r="E125">
        <v>1210.2829999999999</v>
      </c>
      <c r="O125" s="10">
        <f>AVERAGE(D125:E125)</f>
        <v>1515.6554999999998</v>
      </c>
      <c r="Q125" s="10">
        <v>541.66666666666674</v>
      </c>
      <c r="T125" s="28" t="e">
        <f t="shared" si="4"/>
        <v>#DIV/0!</v>
      </c>
    </row>
    <row r="126" spans="1:22" x14ac:dyDescent="0.25">
      <c r="A126" s="17" t="s">
        <v>239</v>
      </c>
      <c r="B126" s="20">
        <v>3</v>
      </c>
      <c r="D126">
        <v>1415.2429999999999</v>
      </c>
      <c r="E126">
        <v>998.77</v>
      </c>
      <c r="F126">
        <v>1463.376</v>
      </c>
      <c r="O126" s="10">
        <f>AVERAGE(D126:F126)</f>
        <v>1292.463</v>
      </c>
      <c r="Q126" s="10">
        <v>560.43956043956041</v>
      </c>
      <c r="T126" s="28" t="e">
        <f t="shared" si="4"/>
        <v>#DIV/0!</v>
      </c>
    </row>
    <row r="127" spans="1:22" x14ac:dyDescent="0.25">
      <c r="A127" s="17" t="s">
        <v>239</v>
      </c>
      <c r="B127" s="20">
        <v>4</v>
      </c>
      <c r="D127">
        <v>534.52700000000004</v>
      </c>
      <c r="E127">
        <v>703.66099999999994</v>
      </c>
      <c r="F127">
        <v>663.173</v>
      </c>
      <c r="G127">
        <v>690.38</v>
      </c>
      <c r="O127" s="10">
        <f>AVERAGE(D127:G127)</f>
        <v>647.93525</v>
      </c>
      <c r="Q127" s="10">
        <v>548.14814814814815</v>
      </c>
      <c r="T127" s="28" t="e">
        <f t="shared" si="4"/>
        <v>#DIV/0!</v>
      </c>
    </row>
    <row r="128" spans="1:22" x14ac:dyDescent="0.25">
      <c r="A128" s="17" t="s">
        <v>242</v>
      </c>
      <c r="B128" s="20">
        <v>1</v>
      </c>
      <c r="D128">
        <v>2930.6419999999998</v>
      </c>
      <c r="E128">
        <v>2458.64</v>
      </c>
      <c r="F128">
        <v>2912.0479999999998</v>
      </c>
      <c r="G128">
        <v>3033.79</v>
      </c>
      <c r="H128">
        <v>3051.866</v>
      </c>
      <c r="I128">
        <v>1970.8119999999999</v>
      </c>
      <c r="J128">
        <v>2789.82</v>
      </c>
      <c r="K128">
        <v>2045.8889999999999</v>
      </c>
      <c r="L128">
        <v>1875.09</v>
      </c>
      <c r="M128">
        <v>1549.88</v>
      </c>
      <c r="O128" s="10">
        <f>AVERAGE(D128:M128)</f>
        <v>2461.8476999999998</v>
      </c>
      <c r="P128" s="12">
        <f>AVERAGE(D128:M131)</f>
        <v>1867.8471250000002</v>
      </c>
      <c r="Q128" s="10">
        <v>491.69960474308294</v>
      </c>
      <c r="R128" s="12">
        <v>483.52033660589063</v>
      </c>
      <c r="S128" s="28">
        <v>0.43093749999999997</v>
      </c>
      <c r="T128" s="28">
        <f>P128/S128</f>
        <v>4334.3805656272671</v>
      </c>
    </row>
    <row r="129" spans="1:20" x14ac:dyDescent="0.25">
      <c r="A129" s="17" t="s">
        <v>242</v>
      </c>
      <c r="B129" s="20">
        <v>2</v>
      </c>
      <c r="D129">
        <v>1774.7639999999999</v>
      </c>
      <c r="E129">
        <v>2947.9879999999998</v>
      </c>
      <c r="F129">
        <v>1714.502</v>
      </c>
      <c r="G129">
        <v>2395.6419999999998</v>
      </c>
      <c r="H129">
        <v>2022.999</v>
      </c>
      <c r="I129">
        <v>1648.0409999999999</v>
      </c>
      <c r="O129" s="10">
        <f>AVERAGE(D129:I129)</f>
        <v>2083.989333333333</v>
      </c>
      <c r="Q129" s="10">
        <v>444.63373083475295</v>
      </c>
      <c r="T129" s="28" t="e">
        <f t="shared" si="4"/>
        <v>#DIV/0!</v>
      </c>
    </row>
    <row r="130" spans="1:20" x14ac:dyDescent="0.25">
      <c r="A130" s="17" t="s">
        <v>242</v>
      </c>
      <c r="B130" s="20">
        <v>3</v>
      </c>
      <c r="D130">
        <v>1113.8499999999999</v>
      </c>
      <c r="E130">
        <v>1147.4929999999999</v>
      </c>
      <c r="F130">
        <v>1487.383</v>
      </c>
      <c r="G130">
        <v>1225.694</v>
      </c>
      <c r="H130">
        <v>1164.21</v>
      </c>
      <c r="I130">
        <v>2232.0709999999999</v>
      </c>
      <c r="J130">
        <v>1388.8</v>
      </c>
      <c r="K130">
        <v>1259.3219999999999</v>
      </c>
      <c r="O130" s="10">
        <f>AVERAGE(D130:K130)</f>
        <v>1377.352875</v>
      </c>
      <c r="Q130" s="10">
        <v>483.23471400394476</v>
      </c>
      <c r="T130" s="28" t="e">
        <f t="shared" si="4"/>
        <v>#DIV/0!</v>
      </c>
    </row>
    <row r="131" spans="1:20" x14ac:dyDescent="0.25">
      <c r="A131" s="17" t="s">
        <v>242</v>
      </c>
      <c r="B131" s="20">
        <v>4</v>
      </c>
      <c r="D131">
        <v>1742.731</v>
      </c>
      <c r="E131">
        <v>1682.2560000000001</v>
      </c>
      <c r="F131">
        <v>1340.96</v>
      </c>
      <c r="G131">
        <v>1061.1579999999999</v>
      </c>
      <c r="H131">
        <v>1063.0840000000001</v>
      </c>
      <c r="I131">
        <v>1110.144</v>
      </c>
      <c r="J131">
        <v>1593.38</v>
      </c>
      <c r="K131">
        <v>2036.1590000000001</v>
      </c>
      <c r="O131" s="10">
        <f>AVERAGE(D131:K131)</f>
        <v>1453.7339999999999</v>
      </c>
      <c r="Q131" s="10">
        <v>509.12778904665316</v>
      </c>
      <c r="T131" s="28" t="e">
        <f t="shared" si="4"/>
        <v>#DIV/0!</v>
      </c>
    </row>
    <row r="132" spans="1:20" x14ac:dyDescent="0.25">
      <c r="A132" s="17" t="s">
        <v>243</v>
      </c>
      <c r="B132" s="20">
        <v>1</v>
      </c>
      <c r="D132">
        <v>2699.576</v>
      </c>
      <c r="E132">
        <v>2191.1909999999998</v>
      </c>
      <c r="F132">
        <v>2077.5050000000001</v>
      </c>
      <c r="G132">
        <v>1590.8710000000001</v>
      </c>
      <c r="H132">
        <v>1615.0239999999999</v>
      </c>
      <c r="I132">
        <v>2777.9940000000001</v>
      </c>
      <c r="O132" s="10">
        <f>AVERAGE(D132:I132)</f>
        <v>2158.6934999999999</v>
      </c>
      <c r="P132" s="12">
        <f>O132</f>
        <v>2158.6934999999999</v>
      </c>
      <c r="Q132" s="10">
        <v>375.75757575757598</v>
      </c>
      <c r="R132" s="12">
        <v>375.75757575757575</v>
      </c>
      <c r="S132" s="28">
        <v>0.62</v>
      </c>
      <c r="T132" s="28">
        <f>P132/S132</f>
        <v>3481.7637096774192</v>
      </c>
    </row>
    <row r="133" spans="1:20" x14ac:dyDescent="0.25">
      <c r="A133" s="30" t="s">
        <v>244</v>
      </c>
      <c r="B133" s="20">
        <v>1</v>
      </c>
      <c r="D133" s="21">
        <v>130.596</v>
      </c>
      <c r="E133" s="21">
        <v>119.91</v>
      </c>
      <c r="O133" s="10">
        <f>AVERAGE(D133:E133)</f>
        <v>125.253</v>
      </c>
      <c r="P133" s="12">
        <f>AVERAGE(D133:E142)</f>
        <v>89.477631578947381</v>
      </c>
      <c r="Q133" s="10">
        <v>312.5</v>
      </c>
      <c r="R133" s="12">
        <v>296.72447013487476</v>
      </c>
      <c r="S133" s="28">
        <v>7.7000000000000002E-3</v>
      </c>
      <c r="T133" s="28">
        <f>P133/S133</f>
        <v>11620.47163362953</v>
      </c>
    </row>
    <row r="134" spans="1:20" x14ac:dyDescent="0.25">
      <c r="A134" s="30" t="s">
        <v>244</v>
      </c>
      <c r="B134" s="20">
        <v>2</v>
      </c>
      <c r="D134" s="21">
        <v>68.954999999999998</v>
      </c>
      <c r="E134" s="21">
        <v>82.344999999999999</v>
      </c>
      <c r="O134" s="10">
        <f t="shared" ref="O134:O150" si="6">AVERAGE(D134:E134)</f>
        <v>75.650000000000006</v>
      </c>
      <c r="Q134" s="10">
        <v>380</v>
      </c>
      <c r="T134" s="28" t="e">
        <f t="shared" ref="T134:T143" si="7">P134/S134</f>
        <v>#DIV/0!</v>
      </c>
    </row>
    <row r="135" spans="1:20" x14ac:dyDescent="0.25">
      <c r="A135" s="30" t="s">
        <v>244</v>
      </c>
      <c r="B135" s="20">
        <v>3</v>
      </c>
      <c r="D135" s="21">
        <v>45.807000000000002</v>
      </c>
      <c r="E135" s="21">
        <v>45.139000000000003</v>
      </c>
      <c r="O135" s="10">
        <f t="shared" si="6"/>
        <v>45.472999999999999</v>
      </c>
      <c r="Q135" s="10">
        <v>222.22222222222223</v>
      </c>
      <c r="T135" s="28" t="e">
        <f t="shared" si="7"/>
        <v>#DIV/0!</v>
      </c>
    </row>
    <row r="136" spans="1:20" x14ac:dyDescent="0.25">
      <c r="A136" s="30" t="s">
        <v>244</v>
      </c>
      <c r="B136" s="20">
        <v>4</v>
      </c>
      <c r="D136" s="21">
        <v>114.697</v>
      </c>
      <c r="E136" s="21">
        <v>74.248999999999995</v>
      </c>
      <c r="O136" s="10">
        <f t="shared" si="6"/>
        <v>94.472999999999999</v>
      </c>
      <c r="Q136" s="10">
        <v>301.88679245283021</v>
      </c>
      <c r="T136" s="28" t="e">
        <f t="shared" si="7"/>
        <v>#DIV/0!</v>
      </c>
    </row>
    <row r="137" spans="1:20" x14ac:dyDescent="0.25">
      <c r="A137" s="30" t="s">
        <v>244</v>
      </c>
      <c r="B137" s="20">
        <v>5</v>
      </c>
      <c r="D137" s="21">
        <v>91.076999999999998</v>
      </c>
      <c r="E137" s="21">
        <v>57.225999999999999</v>
      </c>
      <c r="O137" s="10">
        <f t="shared" si="6"/>
        <v>74.151499999999999</v>
      </c>
      <c r="Q137" s="10">
        <v>263.15789473684214</v>
      </c>
      <c r="T137" s="28" t="e">
        <f t="shared" si="7"/>
        <v>#DIV/0!</v>
      </c>
    </row>
    <row r="138" spans="1:20" x14ac:dyDescent="0.25">
      <c r="A138" s="30" t="s">
        <v>244</v>
      </c>
      <c r="B138" s="20">
        <v>6</v>
      </c>
      <c r="D138" s="21">
        <v>149.899</v>
      </c>
      <c r="E138" s="21">
        <v>153.17400000000001</v>
      </c>
      <c r="O138" s="10">
        <f t="shared" si="6"/>
        <v>151.53649999999999</v>
      </c>
      <c r="Q138" s="10">
        <v>243.58974358974359</v>
      </c>
      <c r="T138" s="28" t="e">
        <f t="shared" si="7"/>
        <v>#DIV/0!</v>
      </c>
    </row>
    <row r="139" spans="1:20" x14ac:dyDescent="0.25">
      <c r="A139" s="30" t="s">
        <v>244</v>
      </c>
      <c r="B139" s="20">
        <v>7</v>
      </c>
      <c r="D139" s="21">
        <v>57.274999999999999</v>
      </c>
      <c r="E139" s="21">
        <v>39.682000000000002</v>
      </c>
      <c r="O139" s="10">
        <f t="shared" si="6"/>
        <v>48.478499999999997</v>
      </c>
      <c r="Q139" s="10">
        <v>272.72727272727269</v>
      </c>
      <c r="T139" s="28" t="e">
        <f t="shared" si="7"/>
        <v>#DIV/0!</v>
      </c>
    </row>
    <row r="140" spans="1:20" x14ac:dyDescent="0.25">
      <c r="A140" s="30" t="s">
        <v>244</v>
      </c>
      <c r="B140" s="20">
        <v>8</v>
      </c>
      <c r="D140" s="21">
        <v>112.107</v>
      </c>
      <c r="E140" s="21"/>
      <c r="O140" s="10">
        <f t="shared" si="6"/>
        <v>112.107</v>
      </c>
      <c r="Q140" s="10">
        <v>283.58208955223881</v>
      </c>
      <c r="T140" s="28" t="e">
        <f t="shared" si="7"/>
        <v>#DIV/0!</v>
      </c>
    </row>
    <row r="141" spans="1:20" x14ac:dyDescent="0.25">
      <c r="A141" s="30" t="s">
        <v>244</v>
      </c>
      <c r="B141" s="20">
        <v>9</v>
      </c>
      <c r="D141" s="21">
        <v>73.027000000000001</v>
      </c>
      <c r="E141" s="21">
        <v>67.245000000000005</v>
      </c>
      <c r="O141" s="10">
        <f t="shared" si="6"/>
        <v>70.135999999999996</v>
      </c>
      <c r="Q141" s="10">
        <v>344.82758620689651</v>
      </c>
      <c r="T141" s="28" t="e">
        <f t="shared" si="7"/>
        <v>#DIV/0!</v>
      </c>
    </row>
    <row r="142" spans="1:20" x14ac:dyDescent="0.25">
      <c r="A142" s="30" t="s">
        <v>244</v>
      </c>
      <c r="B142" s="20">
        <v>10</v>
      </c>
      <c r="D142" s="21">
        <v>112.57899999999999</v>
      </c>
      <c r="E142" s="21">
        <v>105.086</v>
      </c>
      <c r="O142" s="10">
        <f t="shared" si="6"/>
        <v>108.8325</v>
      </c>
      <c r="Q142" s="10">
        <v>314.28571428571428</v>
      </c>
      <c r="T142" s="28" t="e">
        <f t="shared" si="7"/>
        <v>#DIV/0!</v>
      </c>
    </row>
    <row r="143" spans="1:20" x14ac:dyDescent="0.25">
      <c r="A143" s="30" t="s">
        <v>155</v>
      </c>
      <c r="B143" s="20">
        <v>1</v>
      </c>
      <c r="D143" s="21">
        <v>1718.779</v>
      </c>
      <c r="E143" s="21">
        <v>1863.5139999999999</v>
      </c>
      <c r="O143" s="10">
        <f t="shared" si="6"/>
        <v>1791.1464999999998</v>
      </c>
      <c r="P143" s="12">
        <f>AVERAGE(D143:E151)</f>
        <v>1826.609611111111</v>
      </c>
      <c r="Q143" s="10">
        <v>197.70992366412213</v>
      </c>
      <c r="R143" s="12">
        <v>211.55004733625961</v>
      </c>
      <c r="S143" s="28">
        <v>0.13655555555555554</v>
      </c>
      <c r="T143" s="28">
        <f t="shared" si="7"/>
        <v>13376.311228641172</v>
      </c>
    </row>
    <row r="144" spans="1:20" x14ac:dyDescent="0.25">
      <c r="A144" s="30" t="s">
        <v>155</v>
      </c>
      <c r="B144" s="20">
        <v>2</v>
      </c>
      <c r="D144" s="21">
        <v>1783.633</v>
      </c>
      <c r="E144" s="21">
        <v>2177.2660000000001</v>
      </c>
      <c r="O144" s="10">
        <f t="shared" si="6"/>
        <v>1980.4495000000002</v>
      </c>
      <c r="Q144" s="10">
        <v>209.09090909090909</v>
      </c>
    </row>
    <row r="145" spans="1:17" x14ac:dyDescent="0.25">
      <c r="A145" s="30" t="s">
        <v>155</v>
      </c>
      <c r="B145" s="20">
        <v>3</v>
      </c>
      <c r="D145" s="21">
        <v>2705.2110000000002</v>
      </c>
      <c r="E145" s="21">
        <v>3263.2240000000002</v>
      </c>
      <c r="O145" s="10">
        <f t="shared" si="6"/>
        <v>2984.2175000000002</v>
      </c>
      <c r="Q145" s="10">
        <v>248.23633156966491</v>
      </c>
    </row>
    <row r="146" spans="1:17" x14ac:dyDescent="0.25">
      <c r="A146" s="30" t="s">
        <v>155</v>
      </c>
      <c r="B146" s="20">
        <v>4</v>
      </c>
      <c r="D146" s="21">
        <v>1290.96</v>
      </c>
      <c r="E146" s="21">
        <v>1326.181</v>
      </c>
      <c r="O146" s="10">
        <f t="shared" si="6"/>
        <v>1308.5705</v>
      </c>
      <c r="Q146" s="10">
        <v>180.4222648752399</v>
      </c>
    </row>
    <row r="147" spans="1:17" x14ac:dyDescent="0.25">
      <c r="A147" s="30" t="s">
        <v>155</v>
      </c>
      <c r="B147" s="20">
        <v>5</v>
      </c>
      <c r="D147" s="21">
        <v>898.15200000000004</v>
      </c>
      <c r="E147" s="21">
        <v>1220.2919999999999</v>
      </c>
      <c r="O147" s="10">
        <f t="shared" si="6"/>
        <v>1059.222</v>
      </c>
      <c r="Q147" s="10">
        <v>189.209726443769</v>
      </c>
    </row>
    <row r="148" spans="1:17" x14ac:dyDescent="0.25">
      <c r="A148" s="30" t="s">
        <v>155</v>
      </c>
      <c r="B148" s="20">
        <v>6</v>
      </c>
      <c r="D148" s="21">
        <v>1624.3820000000001</v>
      </c>
      <c r="E148" s="21">
        <v>2178.3040000000001</v>
      </c>
      <c r="O148" s="10">
        <f t="shared" si="6"/>
        <v>1901.3430000000001</v>
      </c>
      <c r="Q148" s="10">
        <v>201.30718954248366</v>
      </c>
    </row>
    <row r="149" spans="1:17" x14ac:dyDescent="0.25">
      <c r="A149" s="30" t="s">
        <v>155</v>
      </c>
      <c r="B149" s="20">
        <v>7</v>
      </c>
      <c r="D149" s="21">
        <v>895.03200000000004</v>
      </c>
      <c r="E149" s="21">
        <v>918.68600000000004</v>
      </c>
      <c r="O149" s="10">
        <f t="shared" si="6"/>
        <v>906.85900000000004</v>
      </c>
      <c r="Q149" s="10">
        <v>204.77290223248653</v>
      </c>
    </row>
    <row r="150" spans="1:17" x14ac:dyDescent="0.25">
      <c r="A150" s="30" t="s">
        <v>155</v>
      </c>
      <c r="B150" s="20">
        <v>8</v>
      </c>
      <c r="D150" s="21">
        <v>2746.1080000000002</v>
      </c>
      <c r="E150" s="21">
        <v>2410.4209999999998</v>
      </c>
      <c r="O150" s="10">
        <f t="shared" si="6"/>
        <v>2578.2645000000002</v>
      </c>
      <c r="Q150" s="10">
        <v>230.84886128364391</v>
      </c>
    </row>
    <row r="151" spans="1:17" x14ac:dyDescent="0.25">
      <c r="A151" s="30" t="s">
        <v>155</v>
      </c>
      <c r="B151" s="20">
        <v>9</v>
      </c>
      <c r="D151" s="21">
        <v>2159.0010000000002</v>
      </c>
      <c r="E151" s="21">
        <v>1699.827</v>
      </c>
      <c r="O151" s="10">
        <f>AVERAGE(D151:E151)</f>
        <v>1929.4140000000002</v>
      </c>
      <c r="Q151" s="10">
        <v>189.87341772151899</v>
      </c>
    </row>
  </sheetData>
  <sortState ref="V2:X122">
    <sortCondition ref="V2:V122"/>
    <sortCondition ref="W2:W1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32" sqref="A32"/>
    </sheetView>
  </sheetViews>
  <sheetFormatPr defaultRowHeight="15" x14ac:dyDescent="0.25"/>
  <cols>
    <col min="1" max="1" width="48" bestFit="1" customWidth="1"/>
  </cols>
  <sheetData>
    <row r="1" spans="1:3" x14ac:dyDescent="0.25">
      <c r="A1" s="2" t="s">
        <v>119</v>
      </c>
      <c r="B1" t="s">
        <v>147</v>
      </c>
      <c r="C1" t="s">
        <v>148</v>
      </c>
    </row>
    <row r="2" spans="1:3" x14ac:dyDescent="0.25">
      <c r="A2" s="2" t="s">
        <v>120</v>
      </c>
      <c r="B2" t="s">
        <v>149</v>
      </c>
    </row>
    <row r="3" spans="1:3" x14ac:dyDescent="0.25">
      <c r="A3" s="2" t="s">
        <v>121</v>
      </c>
      <c r="B3" t="s">
        <v>150</v>
      </c>
      <c r="C3" t="s">
        <v>151</v>
      </c>
    </row>
    <row r="4" spans="1:3" x14ac:dyDescent="0.25">
      <c r="A4" s="2" t="s">
        <v>122</v>
      </c>
      <c r="B4" t="s">
        <v>152</v>
      </c>
    </row>
    <row r="5" spans="1:3" x14ac:dyDescent="0.25">
      <c r="A5" s="3" t="s">
        <v>123</v>
      </c>
      <c r="B5" t="s">
        <v>154</v>
      </c>
    </row>
    <row r="6" spans="1:3" x14ac:dyDescent="0.25">
      <c r="A6" s="4" t="s">
        <v>124</v>
      </c>
      <c r="B6" t="s">
        <v>155</v>
      </c>
    </row>
    <row r="7" spans="1:3" x14ac:dyDescent="0.25">
      <c r="A7" s="4" t="s">
        <v>125</v>
      </c>
      <c r="B7" t="s">
        <v>156</v>
      </c>
    </row>
    <row r="8" spans="1:3" x14ac:dyDescent="0.25">
      <c r="A8" s="3" t="s">
        <v>126</v>
      </c>
      <c r="B8" t="s">
        <v>157</v>
      </c>
      <c r="C8" t="s">
        <v>158</v>
      </c>
    </row>
    <row r="9" spans="1:3" x14ac:dyDescent="0.25">
      <c r="A9" s="2" t="s">
        <v>127</v>
      </c>
      <c r="B9" t="s">
        <v>12</v>
      </c>
    </row>
    <row r="10" spans="1:3" x14ac:dyDescent="0.25">
      <c r="A10" s="4" t="s">
        <v>128</v>
      </c>
      <c r="B10" t="s">
        <v>159</v>
      </c>
    </row>
    <row r="11" spans="1:3" x14ac:dyDescent="0.25">
      <c r="A11" s="2" t="s">
        <v>129</v>
      </c>
      <c r="B11" t="s">
        <v>160</v>
      </c>
    </row>
    <row r="12" spans="1:3" x14ac:dyDescent="0.25">
      <c r="A12" s="4" t="s">
        <v>130</v>
      </c>
      <c r="B12" t="s">
        <v>26</v>
      </c>
    </row>
    <row r="13" spans="1:3" x14ac:dyDescent="0.25">
      <c r="A13" s="4" t="s">
        <v>131</v>
      </c>
      <c r="B13" t="s">
        <v>170</v>
      </c>
      <c r="C13" t="s">
        <v>172</v>
      </c>
    </row>
    <row r="14" spans="1:3" x14ac:dyDescent="0.25">
      <c r="A14" s="2" t="s">
        <v>132</v>
      </c>
      <c r="B14" t="s">
        <v>161</v>
      </c>
    </row>
    <row r="15" spans="1:3" x14ac:dyDescent="0.25">
      <c r="A15" s="3" t="s">
        <v>133</v>
      </c>
      <c r="B15" t="s">
        <v>162</v>
      </c>
    </row>
    <row r="16" spans="1:3" x14ac:dyDescent="0.25">
      <c r="A16" s="2" t="s">
        <v>134</v>
      </c>
      <c r="B16" t="s">
        <v>163</v>
      </c>
    </row>
    <row r="17" spans="1:3" x14ac:dyDescent="0.25">
      <c r="A17" s="2" t="s">
        <v>135</v>
      </c>
      <c r="B17" t="s">
        <v>164</v>
      </c>
      <c r="C17" t="s">
        <v>153</v>
      </c>
    </row>
    <row r="18" spans="1:3" x14ac:dyDescent="0.25">
      <c r="A18" s="4" t="s">
        <v>136</v>
      </c>
      <c r="B18" t="s">
        <v>165</v>
      </c>
    </row>
    <row r="19" spans="1:3" x14ac:dyDescent="0.25">
      <c r="A19" s="2" t="s">
        <v>137</v>
      </c>
      <c r="B19" t="s">
        <v>166</v>
      </c>
    </row>
    <row r="20" spans="1:3" x14ac:dyDescent="0.25">
      <c r="A20" s="2" t="s">
        <v>138</v>
      </c>
      <c r="B20" t="s">
        <v>167</v>
      </c>
      <c r="C20" t="s">
        <v>173</v>
      </c>
    </row>
    <row r="21" spans="1:3" x14ac:dyDescent="0.25">
      <c r="A21" s="4" t="s">
        <v>139</v>
      </c>
      <c r="B21" t="s">
        <v>176</v>
      </c>
    </row>
    <row r="22" spans="1:3" x14ac:dyDescent="0.25">
      <c r="A22" s="4" t="s">
        <v>140</v>
      </c>
      <c r="B22" t="s">
        <v>168</v>
      </c>
    </row>
    <row r="23" spans="1:3" x14ac:dyDescent="0.25">
      <c r="A23" s="4" t="s">
        <v>141</v>
      </c>
      <c r="B23" t="s">
        <v>175</v>
      </c>
    </row>
    <row r="24" spans="1:3" x14ac:dyDescent="0.25">
      <c r="A24" s="4" t="s">
        <v>142</v>
      </c>
      <c r="B24" t="s">
        <v>171</v>
      </c>
    </row>
    <row r="25" spans="1:3" x14ac:dyDescent="0.25">
      <c r="A25" s="4" t="s">
        <v>143</v>
      </c>
      <c r="B25" t="s">
        <v>169</v>
      </c>
      <c r="C25" t="s">
        <v>174</v>
      </c>
    </row>
    <row r="26" spans="1:3" x14ac:dyDescent="0.25">
      <c r="A26" s="2" t="s">
        <v>144</v>
      </c>
    </row>
    <row r="27" spans="1:3" x14ac:dyDescent="0.25">
      <c r="A27" s="2" t="s">
        <v>145</v>
      </c>
    </row>
    <row r="28" spans="1:3" x14ac:dyDescent="0.25">
      <c r="A28" s="2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J9" sqref="J9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2" bestFit="1" customWidth="1"/>
    <col min="5" max="5" width="9.85546875" bestFit="1" customWidth="1"/>
    <col min="7" max="7" width="16.85546875" bestFit="1" customWidth="1"/>
    <col min="9" max="9" width="9.85546875" bestFit="1" customWidth="1"/>
    <col min="11" max="11" width="12" bestFit="1" customWidth="1"/>
  </cols>
  <sheetData>
    <row r="1" spans="1:11" x14ac:dyDescent="0.25">
      <c r="A1" t="s">
        <v>231</v>
      </c>
      <c r="B1" t="s">
        <v>232</v>
      </c>
      <c r="C1" t="s">
        <v>230</v>
      </c>
      <c r="E1" t="s">
        <v>235</v>
      </c>
      <c r="F1" t="s">
        <v>232</v>
      </c>
      <c r="G1" t="s">
        <v>230</v>
      </c>
      <c r="I1" t="s">
        <v>235</v>
      </c>
      <c r="J1" t="s">
        <v>232</v>
      </c>
      <c r="K1" t="s">
        <v>230</v>
      </c>
    </row>
    <row r="2" spans="1:11" x14ac:dyDescent="0.25">
      <c r="A2" t="s">
        <v>112</v>
      </c>
      <c r="B2">
        <v>1</v>
      </c>
      <c r="C2">
        <f>193.268+119.773+134.685+133.048</f>
        <v>580.774</v>
      </c>
      <c r="E2" t="s">
        <v>167</v>
      </c>
      <c r="F2">
        <v>1</v>
      </c>
      <c r="G2">
        <v>34.116</v>
      </c>
      <c r="I2" t="s">
        <v>240</v>
      </c>
      <c r="J2">
        <v>1</v>
      </c>
      <c r="K2">
        <v>77.228999999999999</v>
      </c>
    </row>
    <row r="3" spans="1:11" x14ac:dyDescent="0.25">
      <c r="A3" t="s">
        <v>112</v>
      </c>
      <c r="B3">
        <v>2</v>
      </c>
      <c r="C3">
        <f>205.316+105.502+107.285+120.051+37.749+118.104</f>
        <v>694.00700000000006</v>
      </c>
      <c r="E3" t="s">
        <v>167</v>
      </c>
      <c r="F3">
        <v>2</v>
      </c>
      <c r="G3">
        <v>36.024999999999999</v>
      </c>
      <c r="I3" t="s">
        <v>240</v>
      </c>
      <c r="J3">
        <v>2</v>
      </c>
      <c r="K3">
        <v>63.841999999999999</v>
      </c>
    </row>
    <row r="4" spans="1:11" x14ac:dyDescent="0.25">
      <c r="A4" t="s">
        <v>112</v>
      </c>
      <c r="B4">
        <v>3</v>
      </c>
      <c r="C4">
        <f>252.256+183.55+73.861+65.143</f>
        <v>574.81000000000006</v>
      </c>
      <c r="E4" t="s">
        <v>167</v>
      </c>
      <c r="F4">
        <v>3</v>
      </c>
      <c r="G4">
        <v>45.921999999999997</v>
      </c>
      <c r="I4" t="s">
        <v>240</v>
      </c>
      <c r="J4">
        <v>3</v>
      </c>
      <c r="K4">
        <v>76.433999999999997</v>
      </c>
    </row>
    <row r="5" spans="1:11" x14ac:dyDescent="0.25">
      <c r="A5" t="s">
        <v>112</v>
      </c>
      <c r="B5">
        <v>4</v>
      </c>
      <c r="C5">
        <f>184.306+184.672+199.094+51.433+79.073+115.486+132.622</f>
        <v>946.68599999999992</v>
      </c>
      <c r="E5" t="s">
        <v>167</v>
      </c>
      <c r="F5">
        <v>4</v>
      </c>
      <c r="G5">
        <v>37.372</v>
      </c>
      <c r="I5" t="s">
        <v>241</v>
      </c>
      <c r="J5">
        <v>1</v>
      </c>
      <c r="K5">
        <v>39.328000000000003</v>
      </c>
    </row>
    <row r="6" spans="1:11" x14ac:dyDescent="0.25">
      <c r="A6" t="s">
        <v>112</v>
      </c>
      <c r="B6">
        <v>5</v>
      </c>
      <c r="C6">
        <f>210.16+206.89+96.533+140.084+136.41+39.876+89.793</f>
        <v>919.74599999999987</v>
      </c>
      <c r="E6" t="s">
        <v>167</v>
      </c>
      <c r="F6">
        <v>5</v>
      </c>
      <c r="G6">
        <v>30.175999999999998</v>
      </c>
      <c r="I6" t="s">
        <v>241</v>
      </c>
      <c r="J6">
        <v>2</v>
      </c>
      <c r="K6">
        <v>37.826000000000001</v>
      </c>
    </row>
    <row r="7" spans="1:11" x14ac:dyDescent="0.25">
      <c r="A7" t="s">
        <v>112</v>
      </c>
      <c r="B7">
        <v>6</v>
      </c>
      <c r="C7">
        <f>174.102+170.295+68.568+81.611+59.13+109.365+108.894</f>
        <v>771.96500000000003</v>
      </c>
      <c r="E7" t="s">
        <v>167</v>
      </c>
      <c r="F7">
        <v>6</v>
      </c>
      <c r="G7">
        <v>31.963999999999999</v>
      </c>
      <c r="I7" t="s">
        <v>241</v>
      </c>
      <c r="J7">
        <v>3</v>
      </c>
      <c r="K7">
        <v>40.524999999999999</v>
      </c>
    </row>
    <row r="8" spans="1:11" x14ac:dyDescent="0.25">
      <c r="A8" t="s">
        <v>112</v>
      </c>
      <c r="B8">
        <v>7</v>
      </c>
      <c r="C8">
        <f>227.519+184.27+151.966+148.264</f>
        <v>712.01900000000001</v>
      </c>
      <c r="E8" t="s">
        <v>167</v>
      </c>
      <c r="F8">
        <v>7</v>
      </c>
      <c r="G8">
        <v>32.192</v>
      </c>
      <c r="I8" t="s">
        <v>241</v>
      </c>
      <c r="J8">
        <v>4</v>
      </c>
      <c r="K8">
        <v>33.969000000000001</v>
      </c>
    </row>
    <row r="9" spans="1:11" x14ac:dyDescent="0.25">
      <c r="A9" t="s">
        <v>112</v>
      </c>
      <c r="B9">
        <v>8</v>
      </c>
      <c r="C9">
        <f>181.703+163.497+165.78+93.885+99.514+28.803</f>
        <v>733.18200000000002</v>
      </c>
      <c r="E9" t="s">
        <v>167</v>
      </c>
      <c r="F9">
        <v>8</v>
      </c>
      <c r="G9">
        <v>42.213000000000001</v>
      </c>
    </row>
    <row r="10" spans="1:11" x14ac:dyDescent="0.25">
      <c r="A10" t="s">
        <v>113</v>
      </c>
      <c r="B10">
        <v>1</v>
      </c>
      <c r="C10">
        <f>54.456+95.051+143.497+140.055+53.111+142.335</f>
        <v>628.505</v>
      </c>
      <c r="E10" t="s">
        <v>167</v>
      </c>
      <c r="F10">
        <v>9</v>
      </c>
      <c r="G10">
        <v>26.481000000000002</v>
      </c>
    </row>
    <row r="11" spans="1:11" x14ac:dyDescent="0.25">
      <c r="A11" t="s">
        <v>113</v>
      </c>
      <c r="B11">
        <v>2</v>
      </c>
      <c r="C11">
        <f>196.875+157.683+189.332+92.376+85.436+138.392+54.485+82.751</f>
        <v>997.33</v>
      </c>
      <c r="E11" t="s">
        <v>167</v>
      </c>
      <c r="F11">
        <v>10</v>
      </c>
      <c r="G11">
        <v>31.904</v>
      </c>
    </row>
    <row r="12" spans="1:11" x14ac:dyDescent="0.25">
      <c r="A12" t="s">
        <v>113</v>
      </c>
      <c r="B12">
        <v>3</v>
      </c>
      <c r="C12">
        <f>248.006+194.156+204.408+53.041</f>
        <v>699.6110000000001</v>
      </c>
      <c r="E12" t="s">
        <v>167</v>
      </c>
      <c r="F12">
        <v>11</v>
      </c>
      <c r="G12">
        <v>34.340000000000003</v>
      </c>
    </row>
    <row r="13" spans="1:11" x14ac:dyDescent="0.25">
      <c r="A13" t="s">
        <v>113</v>
      </c>
      <c r="B13">
        <v>4</v>
      </c>
      <c r="C13">
        <f>193.74+157.142+155.177+159.997+109.456+104.817+38.155</f>
        <v>918.48400000000004</v>
      </c>
      <c r="E13" t="s">
        <v>167</v>
      </c>
      <c r="F13">
        <v>12</v>
      </c>
      <c r="G13">
        <v>33.68</v>
      </c>
    </row>
    <row r="14" spans="1:11" x14ac:dyDescent="0.25">
      <c r="A14" t="s">
        <v>113</v>
      </c>
      <c r="B14">
        <v>5</v>
      </c>
      <c r="C14">
        <f>232.023+172.845+147.87</f>
        <v>552.73800000000006</v>
      </c>
      <c r="E14" t="s">
        <v>167</v>
      </c>
      <c r="F14">
        <v>13</v>
      </c>
      <c r="G14">
        <v>37.332999999999998</v>
      </c>
    </row>
    <row r="15" spans="1:11" x14ac:dyDescent="0.25">
      <c r="A15" t="s">
        <v>113</v>
      </c>
      <c r="B15">
        <v>6</v>
      </c>
      <c r="C15">
        <f>189.719+165.509+166.823+46.44+68.028+54.387</f>
        <v>690.90599999999995</v>
      </c>
      <c r="E15" t="s">
        <v>167</v>
      </c>
      <c r="F15">
        <v>14</v>
      </c>
      <c r="G15">
        <v>35.421999999999997</v>
      </c>
    </row>
    <row r="16" spans="1:11" x14ac:dyDescent="0.25">
      <c r="A16" t="s">
        <v>113</v>
      </c>
      <c r="B16">
        <v>7</v>
      </c>
      <c r="C16">
        <f>111.86+179.888+150.531+120.139</f>
        <v>562.41800000000001</v>
      </c>
      <c r="E16" t="s">
        <v>167</v>
      </c>
      <c r="F16">
        <v>15</v>
      </c>
      <c r="G16">
        <v>33.127000000000002</v>
      </c>
    </row>
    <row r="17" spans="1:7" x14ac:dyDescent="0.25">
      <c r="A17" t="s">
        <v>113</v>
      </c>
      <c r="B17">
        <v>8</v>
      </c>
      <c r="C17">
        <f>99.263+63.602+175.767+157.525+149.908</f>
        <v>646.06500000000005</v>
      </c>
      <c r="E17" t="s">
        <v>167</v>
      </c>
      <c r="F17">
        <v>16</v>
      </c>
      <c r="G17">
        <v>34.96</v>
      </c>
    </row>
    <row r="18" spans="1:7" x14ac:dyDescent="0.25">
      <c r="A18" t="s">
        <v>183</v>
      </c>
      <c r="B18" t="s">
        <v>233</v>
      </c>
      <c r="C18">
        <f>(194.441+87.125+175.875+200.001+165.831+166.877+127.527+51.581+200.825+125.019)/2</f>
        <v>747.55100000000004</v>
      </c>
      <c r="G18">
        <v>24.401</v>
      </c>
    </row>
    <row r="19" spans="1:7" x14ac:dyDescent="0.25">
      <c r="A19" t="s">
        <v>184</v>
      </c>
      <c r="B19" t="s">
        <v>233</v>
      </c>
      <c r="C19">
        <f>(220.273+187.853+234.197+111.305+59.318+53.087+28.272+134.83+80.424+63.509+124.365+219.102)/2</f>
        <v>758.26750000000004</v>
      </c>
      <c r="G19">
        <v>23.326000000000001</v>
      </c>
    </row>
    <row r="20" spans="1:7" x14ac:dyDescent="0.25">
      <c r="A20" t="s">
        <v>185</v>
      </c>
      <c r="B20" t="s">
        <v>233</v>
      </c>
      <c r="C20">
        <f>(159.477+145.549+84.244+85.958+81.371+33.504+19.997+26.127+77.582+94.301+74.871+86.333+164.825)/2</f>
        <v>567.06949999999995</v>
      </c>
      <c r="G20">
        <v>22.294</v>
      </c>
    </row>
    <row r="21" spans="1:7" x14ac:dyDescent="0.25">
      <c r="C21">
        <f>AVERAGE(C2:C20)</f>
        <v>721.16494736842094</v>
      </c>
      <c r="G21">
        <v>33.387999999999998</v>
      </c>
    </row>
    <row r="22" spans="1:7" x14ac:dyDescent="0.25">
      <c r="G22">
        <v>39.5</v>
      </c>
    </row>
    <row r="23" spans="1:7" x14ac:dyDescent="0.25">
      <c r="G23">
        <v>30.012</v>
      </c>
    </row>
    <row r="24" spans="1:7" x14ac:dyDescent="0.25">
      <c r="G24">
        <v>28.667000000000002</v>
      </c>
    </row>
    <row r="25" spans="1:7" x14ac:dyDescent="0.25">
      <c r="G25">
        <v>22.367000000000001</v>
      </c>
    </row>
    <row r="26" spans="1:7" x14ac:dyDescent="0.25">
      <c r="G26">
        <v>36.698999999999998</v>
      </c>
    </row>
    <row r="27" spans="1:7" x14ac:dyDescent="0.25">
      <c r="G27">
        <v>28.138000000000002</v>
      </c>
    </row>
    <row r="28" spans="1:7" x14ac:dyDescent="0.25">
      <c r="G28">
        <v>27.367000000000001</v>
      </c>
    </row>
    <row r="29" spans="1:7" x14ac:dyDescent="0.25">
      <c r="G29">
        <v>26.498000000000001</v>
      </c>
    </row>
    <row r="30" spans="1:7" x14ac:dyDescent="0.25">
      <c r="G30">
        <v>21.984999999999999</v>
      </c>
    </row>
    <row r="31" spans="1:7" x14ac:dyDescent="0.25">
      <c r="G31">
        <v>25.082999999999998</v>
      </c>
    </row>
    <row r="32" spans="1:7" x14ac:dyDescent="0.25">
      <c r="G32">
        <v>21.297999999999998</v>
      </c>
    </row>
    <row r="33" spans="7:7" x14ac:dyDescent="0.25">
      <c r="G33">
        <v>18.47</v>
      </c>
    </row>
    <row r="34" spans="7:7" x14ac:dyDescent="0.25">
      <c r="G34">
        <v>39.01</v>
      </c>
    </row>
    <row r="35" spans="7:7" x14ac:dyDescent="0.25">
      <c r="G35">
        <v>30.573</v>
      </c>
    </row>
    <row r="36" spans="7:7" x14ac:dyDescent="0.25">
      <c r="G36">
        <v>30.016999999999999</v>
      </c>
    </row>
    <row r="37" spans="7:7" x14ac:dyDescent="0.25">
      <c r="G37">
        <v>24.036000000000001</v>
      </c>
    </row>
    <row r="38" spans="7:7" x14ac:dyDescent="0.25">
      <c r="G38">
        <v>22.108000000000001</v>
      </c>
    </row>
    <row r="39" spans="7:7" x14ac:dyDescent="0.25">
      <c r="G39">
        <v>39.832999999999998</v>
      </c>
    </row>
    <row r="40" spans="7:7" x14ac:dyDescent="0.25">
      <c r="G40">
        <v>28.710999999999999</v>
      </c>
    </row>
    <row r="41" spans="7:7" x14ac:dyDescent="0.25">
      <c r="G41">
        <v>22.16</v>
      </c>
    </row>
    <row r="42" spans="7:7" x14ac:dyDescent="0.25">
      <c r="G42">
        <v>22.84</v>
      </c>
    </row>
    <row r="43" spans="7:7" x14ac:dyDescent="0.25">
      <c r="G43">
        <v>29.814</v>
      </c>
    </row>
    <row r="44" spans="7:7" x14ac:dyDescent="0.25">
      <c r="G44">
        <v>29.283000000000001</v>
      </c>
    </row>
    <row r="45" spans="7:7" x14ac:dyDescent="0.25">
      <c r="G45">
        <v>35.694000000000003</v>
      </c>
    </row>
    <row r="46" spans="7:7" x14ac:dyDescent="0.25">
      <c r="G46">
        <v>25.428999999999998</v>
      </c>
    </row>
    <row r="47" spans="7:7" x14ac:dyDescent="0.25">
      <c r="G47">
        <v>24.402999999999999</v>
      </c>
    </row>
    <row r="48" spans="7:7" x14ac:dyDescent="0.25">
      <c r="G48">
        <v>21.212</v>
      </c>
    </row>
    <row r="49" spans="6:7" x14ac:dyDescent="0.25">
      <c r="G49">
        <v>18.876000000000001</v>
      </c>
    </row>
    <row r="50" spans="6:7" x14ac:dyDescent="0.25">
      <c r="F50" t="s">
        <v>237</v>
      </c>
      <c r="G50" s="29">
        <f>AVERAGE(G2:G49)</f>
        <v>29.806645833333345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9" sqref="J9"/>
    </sheetView>
  </sheetViews>
  <sheetFormatPr defaultRowHeight="15" x14ac:dyDescent="0.25"/>
  <cols>
    <col min="4" max="4" width="13.140625" bestFit="1" customWidth="1"/>
  </cols>
  <sheetData>
    <row r="1" spans="1:10" x14ac:dyDescent="0.25">
      <c r="B1" t="s">
        <v>160</v>
      </c>
      <c r="C1" t="s">
        <v>26</v>
      </c>
      <c r="D1" t="s">
        <v>236</v>
      </c>
      <c r="E1" t="s">
        <v>162</v>
      </c>
      <c r="F1" t="s">
        <v>163</v>
      </c>
      <c r="G1" t="s">
        <v>166</v>
      </c>
      <c r="H1" t="s">
        <v>169</v>
      </c>
      <c r="I1" t="s">
        <v>165</v>
      </c>
      <c r="J1" t="s">
        <v>239</v>
      </c>
    </row>
    <row r="2" spans="1:10" x14ac:dyDescent="0.25">
      <c r="A2">
        <v>1</v>
      </c>
      <c r="B2">
        <v>19.609000000000002</v>
      </c>
      <c r="C2">
        <v>36.978000000000002</v>
      </c>
      <c r="D2">
        <v>20.608000000000001</v>
      </c>
      <c r="E2">
        <v>18.855</v>
      </c>
      <c r="F2">
        <v>18.63</v>
      </c>
      <c r="G2">
        <v>16.853999999999999</v>
      </c>
      <c r="H2">
        <v>13.475</v>
      </c>
      <c r="I2">
        <v>18.498000000000001</v>
      </c>
      <c r="J2">
        <v>23.933</v>
      </c>
    </row>
    <row r="3" spans="1:10" x14ac:dyDescent="0.25">
      <c r="A3">
        <v>2</v>
      </c>
      <c r="B3">
        <v>23.082999999999998</v>
      </c>
      <c r="C3">
        <v>34.435000000000002</v>
      </c>
      <c r="D3">
        <v>18.827000000000002</v>
      </c>
      <c r="E3">
        <v>13.784000000000001</v>
      </c>
      <c r="F3">
        <v>19.545000000000002</v>
      </c>
      <c r="G3">
        <v>13.161</v>
      </c>
      <c r="H3">
        <v>10.496</v>
      </c>
      <c r="I3">
        <v>18.329000000000001</v>
      </c>
      <c r="J3">
        <v>21.969000000000001</v>
      </c>
    </row>
    <row r="4" spans="1:10" x14ac:dyDescent="0.25">
      <c r="A4">
        <v>3</v>
      </c>
      <c r="B4">
        <v>20.420999999999999</v>
      </c>
      <c r="C4">
        <v>46.259</v>
      </c>
      <c r="D4">
        <v>19.814</v>
      </c>
      <c r="E4">
        <v>11.759</v>
      </c>
      <c r="F4">
        <v>23.597999999999999</v>
      </c>
      <c r="G4">
        <v>13.941000000000001</v>
      </c>
      <c r="H4">
        <v>10.044</v>
      </c>
      <c r="I4">
        <v>14.923999999999999</v>
      </c>
      <c r="J4">
        <v>25.481000000000002</v>
      </c>
    </row>
    <row r="5" spans="1:10" x14ac:dyDescent="0.25">
      <c r="A5">
        <v>4</v>
      </c>
      <c r="B5">
        <v>19.152000000000001</v>
      </c>
      <c r="C5">
        <v>44.454999999999998</v>
      </c>
      <c r="D5">
        <v>16.012</v>
      </c>
      <c r="E5">
        <v>12.345000000000001</v>
      </c>
      <c r="F5">
        <v>31.334</v>
      </c>
      <c r="G5">
        <v>13.384</v>
      </c>
      <c r="H5">
        <v>10.882999999999999</v>
      </c>
      <c r="I5">
        <v>14.901999999999999</v>
      </c>
      <c r="J5">
        <v>21.8</v>
      </c>
    </row>
    <row r="6" spans="1:10" x14ac:dyDescent="0.25">
      <c r="A6">
        <v>5</v>
      </c>
      <c r="B6">
        <v>23.736999999999998</v>
      </c>
      <c r="C6">
        <v>36.698</v>
      </c>
      <c r="D6">
        <v>16.271000000000001</v>
      </c>
      <c r="E6">
        <v>15.205</v>
      </c>
      <c r="F6">
        <v>27.681999999999999</v>
      </c>
      <c r="G6">
        <v>14.747</v>
      </c>
      <c r="H6">
        <v>15.042</v>
      </c>
      <c r="I6">
        <v>22.748999999999999</v>
      </c>
      <c r="J6">
        <v>20.591000000000001</v>
      </c>
    </row>
    <row r="7" spans="1:10" x14ac:dyDescent="0.25">
      <c r="A7">
        <v>6</v>
      </c>
      <c r="B7">
        <v>23.036999999999999</v>
      </c>
      <c r="C7">
        <v>33.911999999999999</v>
      </c>
      <c r="D7">
        <v>19.818000000000001</v>
      </c>
      <c r="E7">
        <v>23.096</v>
      </c>
      <c r="F7">
        <v>18.468999999999998</v>
      </c>
      <c r="G7">
        <v>16.571000000000002</v>
      </c>
      <c r="H7">
        <v>15.7</v>
      </c>
      <c r="I7">
        <v>23.003</v>
      </c>
      <c r="J7">
        <v>19.591999999999999</v>
      </c>
    </row>
    <row r="8" spans="1:10" x14ac:dyDescent="0.25">
      <c r="A8">
        <v>7</v>
      </c>
      <c r="B8">
        <v>18.071000000000002</v>
      </c>
      <c r="C8">
        <v>33.116</v>
      </c>
      <c r="D8">
        <v>16.408999999999999</v>
      </c>
      <c r="E8">
        <v>18.574999999999999</v>
      </c>
      <c r="F8">
        <v>25.047000000000001</v>
      </c>
      <c r="G8">
        <v>12.925000000000001</v>
      </c>
      <c r="H8">
        <v>10.882</v>
      </c>
      <c r="I8">
        <v>20.852</v>
      </c>
      <c r="J8">
        <v>19.664000000000001</v>
      </c>
    </row>
    <row r="9" spans="1:10" x14ac:dyDescent="0.25">
      <c r="A9">
        <v>8</v>
      </c>
      <c r="B9">
        <v>15.628</v>
      </c>
      <c r="C9">
        <v>36.125999999999998</v>
      </c>
      <c r="D9">
        <v>14.010999999999999</v>
      </c>
      <c r="F9">
        <v>21.007000000000001</v>
      </c>
      <c r="G9">
        <v>17.643000000000001</v>
      </c>
      <c r="H9">
        <v>11.782</v>
      </c>
      <c r="I9">
        <v>25.440999999999999</v>
      </c>
    </row>
    <row r="10" spans="1:10" x14ac:dyDescent="0.25">
      <c r="A10">
        <v>9</v>
      </c>
      <c r="B10">
        <v>18.492000000000001</v>
      </c>
      <c r="C10">
        <v>29.661000000000001</v>
      </c>
      <c r="D10">
        <v>15.183999999999999</v>
      </c>
      <c r="F10">
        <v>24.986999999999998</v>
      </c>
      <c r="G10">
        <v>15.555</v>
      </c>
      <c r="H10">
        <v>8.5640000000000001</v>
      </c>
      <c r="I10">
        <v>10.286</v>
      </c>
    </row>
    <row r="11" spans="1:10" x14ac:dyDescent="0.25">
      <c r="A11">
        <v>10</v>
      </c>
      <c r="B11">
        <v>15.085000000000001</v>
      </c>
      <c r="C11">
        <v>37.616999999999997</v>
      </c>
      <c r="D11">
        <v>17.542000000000002</v>
      </c>
      <c r="G11">
        <v>14.46</v>
      </c>
      <c r="H11">
        <v>11.840999999999999</v>
      </c>
      <c r="I11">
        <v>12.257999999999999</v>
      </c>
    </row>
    <row r="12" spans="1:10" x14ac:dyDescent="0.25">
      <c r="A12">
        <v>11</v>
      </c>
      <c r="B12">
        <v>17.015000000000001</v>
      </c>
      <c r="C12">
        <v>40.027000000000001</v>
      </c>
      <c r="D12">
        <v>16.03</v>
      </c>
      <c r="G12">
        <v>17.588000000000001</v>
      </c>
    </row>
    <row r="13" spans="1:10" x14ac:dyDescent="0.25">
      <c r="A13">
        <v>12</v>
      </c>
      <c r="B13">
        <v>13.582000000000001</v>
      </c>
      <c r="C13">
        <v>40.064999999999998</v>
      </c>
      <c r="D13">
        <v>14.051</v>
      </c>
      <c r="G13">
        <v>17.318000000000001</v>
      </c>
    </row>
    <row r="14" spans="1:10" x14ac:dyDescent="0.25">
      <c r="A14">
        <v>13</v>
      </c>
      <c r="B14">
        <v>14.276999999999999</v>
      </c>
      <c r="D14">
        <v>15.893000000000001</v>
      </c>
      <c r="G14">
        <v>19.428999999999998</v>
      </c>
    </row>
    <row r="15" spans="1:10" x14ac:dyDescent="0.25">
      <c r="A15">
        <v>14</v>
      </c>
      <c r="B15">
        <v>11.276</v>
      </c>
      <c r="D15">
        <v>10.359</v>
      </c>
      <c r="G15">
        <v>16.437000000000001</v>
      </c>
    </row>
    <row r="16" spans="1:10" x14ac:dyDescent="0.25">
      <c r="A16">
        <v>15</v>
      </c>
      <c r="B16">
        <v>18.029</v>
      </c>
      <c r="D16">
        <v>9.516</v>
      </c>
      <c r="G16">
        <v>16.16</v>
      </c>
    </row>
    <row r="17" spans="1:7" x14ac:dyDescent="0.25">
      <c r="A17">
        <v>16</v>
      </c>
      <c r="B17">
        <v>16.254000000000001</v>
      </c>
      <c r="D17">
        <v>15.888999999999999</v>
      </c>
      <c r="G17">
        <v>18.535</v>
      </c>
    </row>
    <row r="18" spans="1:7" x14ac:dyDescent="0.25">
      <c r="A18">
        <v>17</v>
      </c>
      <c r="B18">
        <v>23.516999999999999</v>
      </c>
      <c r="D18">
        <v>15.32</v>
      </c>
      <c r="G18">
        <v>19.149999999999999</v>
      </c>
    </row>
    <row r="19" spans="1:7" x14ac:dyDescent="0.25">
      <c r="A19">
        <v>18</v>
      </c>
      <c r="B19">
        <v>18.539000000000001</v>
      </c>
      <c r="D19">
        <v>10.263999999999999</v>
      </c>
      <c r="G19">
        <v>18.003</v>
      </c>
    </row>
    <row r="20" spans="1:7" x14ac:dyDescent="0.25">
      <c r="A20">
        <v>19</v>
      </c>
      <c r="B20">
        <v>22.986000000000001</v>
      </c>
      <c r="D20">
        <v>9.5939999999999994</v>
      </c>
      <c r="G20">
        <v>15.074999999999999</v>
      </c>
    </row>
    <row r="21" spans="1:7" x14ac:dyDescent="0.25">
      <c r="A21">
        <v>20</v>
      </c>
      <c r="B21">
        <v>16.084</v>
      </c>
      <c r="D21">
        <v>9.3670000000000009</v>
      </c>
      <c r="G21">
        <v>15.916</v>
      </c>
    </row>
    <row r="22" spans="1:7" x14ac:dyDescent="0.25">
      <c r="A22">
        <v>21</v>
      </c>
      <c r="B22">
        <v>18.146000000000001</v>
      </c>
      <c r="D22">
        <v>16.024000000000001</v>
      </c>
      <c r="G22">
        <v>15.51</v>
      </c>
    </row>
    <row r="23" spans="1:7" x14ac:dyDescent="0.25">
      <c r="A23">
        <v>22</v>
      </c>
      <c r="B23">
        <v>16.251999999999999</v>
      </c>
      <c r="D23">
        <v>9.3000000000000007</v>
      </c>
    </row>
    <row r="24" spans="1:7" x14ac:dyDescent="0.25">
      <c r="A24">
        <v>23</v>
      </c>
      <c r="B24">
        <v>22.603999999999999</v>
      </c>
      <c r="D24">
        <v>9.8689999999999998</v>
      </c>
    </row>
    <row r="25" spans="1:7" x14ac:dyDescent="0.25">
      <c r="A25">
        <v>24</v>
      </c>
      <c r="B25">
        <v>22.091999999999999</v>
      </c>
      <c r="D25">
        <v>11.583</v>
      </c>
    </row>
    <row r="26" spans="1:7" x14ac:dyDescent="0.25">
      <c r="A26">
        <v>25</v>
      </c>
      <c r="B26">
        <v>22.824000000000002</v>
      </c>
      <c r="D26">
        <v>10.721</v>
      </c>
    </row>
    <row r="27" spans="1:7" x14ac:dyDescent="0.25">
      <c r="A27">
        <v>26</v>
      </c>
      <c r="B27">
        <v>22.484000000000002</v>
      </c>
      <c r="D27">
        <v>13.382999999999999</v>
      </c>
    </row>
    <row r="28" spans="1:7" x14ac:dyDescent="0.25">
      <c r="A28">
        <v>27</v>
      </c>
      <c r="B28">
        <v>21.076000000000001</v>
      </c>
      <c r="D28">
        <v>8.9160000000000004</v>
      </c>
    </row>
    <row r="29" spans="1:7" x14ac:dyDescent="0.25">
      <c r="A29">
        <v>28</v>
      </c>
      <c r="B29">
        <v>25.312000000000001</v>
      </c>
      <c r="D29">
        <v>8.8859999999999992</v>
      </c>
    </row>
    <row r="30" spans="1:7" x14ac:dyDescent="0.25">
      <c r="A30">
        <v>29</v>
      </c>
      <c r="B30">
        <v>26.341000000000001</v>
      </c>
      <c r="D30">
        <v>16.673999999999999</v>
      </c>
    </row>
    <row r="31" spans="1:7" x14ac:dyDescent="0.25">
      <c r="A31">
        <v>30</v>
      </c>
      <c r="B31">
        <v>16.506</v>
      </c>
      <c r="D31">
        <v>9.2959999999999994</v>
      </c>
    </row>
    <row r="32" spans="1:7" x14ac:dyDescent="0.25">
      <c r="A32">
        <v>31</v>
      </c>
      <c r="B32">
        <v>22.914999999999999</v>
      </c>
      <c r="D32">
        <v>11.231999999999999</v>
      </c>
    </row>
    <row r="33" spans="1:9" x14ac:dyDescent="0.25">
      <c r="D33">
        <v>10.164999999999999</v>
      </c>
    </row>
    <row r="34" spans="1:9" x14ac:dyDescent="0.25">
      <c r="D34">
        <v>9.8989999999999991</v>
      </c>
    </row>
    <row r="35" spans="1:9" x14ac:dyDescent="0.25">
      <c r="D35">
        <v>14.507</v>
      </c>
    </row>
    <row r="36" spans="1:9" x14ac:dyDescent="0.25">
      <c r="D36">
        <v>9.9939999999999998</v>
      </c>
    </row>
    <row r="37" spans="1:9" x14ac:dyDescent="0.25">
      <c r="D37">
        <v>9.0169999999999995</v>
      </c>
    </row>
    <row r="38" spans="1:9" x14ac:dyDescent="0.25">
      <c r="D38">
        <v>9.5809999999999995</v>
      </c>
    </row>
    <row r="39" spans="1:9" x14ac:dyDescent="0.25">
      <c r="D39">
        <v>8.923</v>
      </c>
    </row>
    <row r="40" spans="1:9" x14ac:dyDescent="0.25">
      <c r="D40">
        <v>12.834</v>
      </c>
    </row>
    <row r="41" spans="1:9" x14ac:dyDescent="0.25">
      <c r="D41">
        <v>9.6489999999999991</v>
      </c>
    </row>
    <row r="42" spans="1:9" x14ac:dyDescent="0.25">
      <c r="D42">
        <v>13.112</v>
      </c>
    </row>
    <row r="43" spans="1:9" x14ac:dyDescent="0.25">
      <c r="D43">
        <v>7.8250000000000002</v>
      </c>
    </row>
    <row r="44" spans="1:9" x14ac:dyDescent="0.25">
      <c r="D44">
        <v>9.3360000000000003</v>
      </c>
    </row>
    <row r="45" spans="1:9" x14ac:dyDescent="0.25">
      <c r="A45" t="s">
        <v>234</v>
      </c>
      <c r="B45" s="29">
        <f>AVERAGE(B2:B32)</f>
        <v>19.497612903225804</v>
      </c>
      <c r="C45" s="29">
        <f>AVERAGE(C2:C13)</f>
        <v>37.445749999999997</v>
      </c>
      <c r="D45" s="29">
        <f>AVERAGE(D2:D44)</f>
        <v>12.825697674418608</v>
      </c>
      <c r="E45" s="29">
        <f>AVERAGE(E2:E8)</f>
        <v>16.231285714285715</v>
      </c>
      <c r="F45" s="29">
        <f>AVERAGE(F2:F10)</f>
        <v>23.366555555555557</v>
      </c>
      <c r="G45" s="29">
        <f>AVERAGE(G2:G22)</f>
        <v>16.11247619047619</v>
      </c>
      <c r="H45" s="29">
        <f>AVERAGE(H2:H11)</f>
        <v>11.870899999999999</v>
      </c>
      <c r="I45" s="29">
        <f>AVERAGE(I2:I11)</f>
        <v>18.124199999999998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areas</vt:lpstr>
      <vt:lpstr>species codes</vt:lpstr>
      <vt:lpstr>leaf length</vt:lpstr>
      <vt:lpstr>leaf 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Nigro</dc:creator>
  <cp:lastModifiedBy>Katherine Nigro</cp:lastModifiedBy>
  <dcterms:created xsi:type="dcterms:W3CDTF">2017-08-18T18:43:48Z</dcterms:created>
  <dcterms:modified xsi:type="dcterms:W3CDTF">2018-04-13T23:42:54Z</dcterms:modified>
</cp:coreProperties>
</file>