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onghoonson/Library/Mobile Documents/iCloud~md~obsidian/Documents/Functions/lectures/25Summer/삼성중공업 강의/PPT/"/>
    </mc:Choice>
  </mc:AlternateContent>
  <xr:revisionPtr revIDLastSave="0" documentId="13_ncr:1_{CAD3D9D7-F2D4-4443-94CE-7910797FD8FF}" xr6:coauthVersionLast="47" xr6:coauthVersionMax="47" xr10:uidLastSave="{00000000-0000-0000-0000-000000000000}"/>
  <bookViews>
    <workbookView xWindow="0" yWindow="500" windowWidth="51200" windowHeight="26780" xr2:uid="{00000000-000D-0000-FFFF-FFFF00000000}"/>
  </bookViews>
  <sheets>
    <sheet name="세션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6" i="1" s="1"/>
  <c r="B47" i="1"/>
  <c r="B46" i="1"/>
  <c r="F14" i="1"/>
  <c r="B13" i="1"/>
  <c r="B20" i="1" s="1"/>
  <c r="B12" i="1"/>
  <c r="B19" i="1" s="1"/>
  <c r="B21" i="1" l="1"/>
  <c r="B43" i="1" l="1"/>
  <c r="B25" i="1"/>
  <c r="L5" i="1"/>
  <c r="L4" i="1"/>
  <c r="L6" i="1"/>
  <c r="B26" i="1" l="1"/>
  <c r="F6" i="1"/>
  <c r="B33" i="1"/>
  <c r="S5" i="1"/>
  <c r="S4" i="1"/>
  <c r="S6" i="1"/>
  <c r="B48" i="1"/>
  <c r="F11" i="1" l="1"/>
  <c r="F12" i="1"/>
  <c r="B49" i="1"/>
  <c r="B50" i="1" s="1"/>
  <c r="B51" i="1" s="1"/>
  <c r="B52" i="1" s="1"/>
  <c r="F13" i="1" s="1"/>
  <c r="B31" i="1"/>
  <c r="B27" i="1"/>
  <c r="F5" i="1"/>
  <c r="B32" i="1" l="1"/>
  <c r="F7" i="1"/>
  <c r="B34" i="1"/>
  <c r="F9" i="1" l="1"/>
  <c r="B36" i="1"/>
  <c r="F8" i="1"/>
</calcChain>
</file>

<file path=xl/sharedStrings.xml><?xml version="1.0" encoding="utf-8"?>
<sst xmlns="http://schemas.openxmlformats.org/spreadsheetml/2006/main" count="118" uniqueCount="99">
  <si>
    <t>세션2: Excel 기반 하중 계산 (ONE SHEET v9)</t>
  </si>
  <si>
    <t>Catalog_LMGuide (THK 예시)</t>
  </si>
  <si>
    <t>Catalog_BallScrew (THK 예시)</t>
  </si>
  <si>
    <t>모델</t>
  </si>
  <si>
    <t>정격하중(N)</t>
  </si>
  <si>
    <t>Δ(정격-설계)</t>
  </si>
  <si>
    <t>Ca 정격(N)</t>
  </si>
  <si>
    <t>Δ(Ca-Fa)</t>
  </si>
  <si>
    <t>Step1. 하중 조건 입력</t>
  </si>
  <si>
    <t>요약</t>
  </si>
  <si>
    <t>HSR15A</t>
  </si>
  <si>
    <t>BNT1605</t>
  </si>
  <si>
    <t>중력가속도 g (m/s²)</t>
  </si>
  <si>
    <t>산업 현장 간편값 9.81 또는 10 사용</t>
  </si>
  <si>
    <t>LM가이드 모델</t>
  </si>
  <si>
    <t>HSR20A</t>
  </si>
  <si>
    <t>BNT2005</t>
  </si>
  <si>
    <t>페이로드 (kg)</t>
  </si>
  <si>
    <t>용접로봇 Z축 예제</t>
  </si>
  <si>
    <t>설계하중(N)</t>
  </si>
  <si>
    <t>HSR25A</t>
  </si>
  <si>
    <t>BNT2505</t>
  </si>
  <si>
    <t>스트로크 (mm)</t>
  </si>
  <si>
    <t>왕복 이송 거리</t>
  </si>
  <si>
    <t>속도 (mm/s)</t>
  </si>
  <si>
    <t>정격 이송 속도</t>
  </si>
  <si>
    <t>L10 수명(h)</t>
  </si>
  <si>
    <t>가속도 (m/s²)</t>
  </si>
  <si>
    <t>정격 가속도</t>
  </si>
  <si>
    <t>판정</t>
  </si>
  <si>
    <t>추가 외력 F_ext (N)</t>
  </si>
  <si>
    <t>케이블/공정하중 등</t>
  </si>
  <si>
    <t>LM 작동률 duty (%)</t>
  </si>
  <si>
    <t>LM가이드 평균 가동 비율</t>
  </si>
  <si>
    <t>볼스크류 모델</t>
  </si>
  <si>
    <t>기본하중(정적) F_static_base (N)</t>
  </si>
  <si>
    <t>페이로드×g</t>
  </si>
  <si>
    <t>토크(N·m)</t>
  </si>
  <si>
    <t>기본하중(동적) F_dynamic_base (N)</t>
  </si>
  <si>
    <t>m·a + 외력</t>
  </si>
  <si>
    <t>수명(h)</t>
  </si>
  <si>
    <t>좌굴 Pcr(N)</t>
  </si>
  <si>
    <t>Step2. 안전계수 적용</t>
  </si>
  <si>
    <t>항목</t>
  </si>
  <si>
    <t>값</t>
  </si>
  <si>
    <t>설명</t>
  </si>
  <si>
    <t>정적 안전계수 SF_static</t>
  </si>
  <si>
    <t>삼성중공업 프리셋</t>
  </si>
  <si>
    <t>동적 안전계수 SF_dynamic</t>
  </si>
  <si>
    <t>정적 적용하중 F_static (N)</t>
  </si>
  <si>
    <t>B12×SF_static</t>
  </si>
  <si>
    <t>동적 적용하중 F_dynamic (N)</t>
  </si>
  <si>
    <t>B13×SF_dynamic</t>
  </si>
  <si>
    <t>설계하중 F_design (N)</t>
  </si>
  <si>
    <t>정/동 중 큰 값 사용</t>
  </si>
  <si>
    <t>Step3. 카탈로그 자동 매칭</t>
  </si>
  <si>
    <t>Step2 결과 참조</t>
  </si>
  <si>
    <t>추천모델</t>
  </si>
  <si>
    <t>Δ 최소 행 선택</t>
  </si>
  <si>
    <t>추천모델 정격하중(N)</t>
  </si>
  <si>
    <t>카탈로그 참조</t>
  </si>
  <si>
    <t>Step4. L10 수명 검증 (교육용 예시)</t>
  </si>
  <si>
    <t>THK식: L(km)=(C/P)^3*50 → 시간환산: 거리(mm)/속도(mm/s)×1/3600</t>
  </si>
  <si>
    <t>목표수명(h)</t>
  </si>
  <si>
    <t>Step5. 볼스크류 토크/선정/수명/좌굴 (ONE SHEET)</t>
  </si>
  <si>
    <t>리드 lead (mm/rev)</t>
  </si>
  <si>
    <t>슬라이드26: BNT1605 예시</t>
  </si>
  <si>
    <t>효율 η (0~1)</t>
  </si>
  <si>
    <t>슬라이드26: 효율 90%</t>
  </si>
  <si>
    <t>축방향 하중 Fa_override (N)</t>
  </si>
  <si>
    <t>빈칸이면 설계하중(B21) 사용</t>
  </si>
  <si>
    <t>적용 축하중 Fa (N)</t>
  </si>
  <si>
    <t>Fa_override가 비었으면 설계하중</t>
  </si>
  <si>
    <t>회전속도 n (rpm)</t>
  </si>
  <si>
    <t>슬라이드26: 허용rpm 예시</t>
  </si>
  <si>
    <t>작동률 duty (%)</t>
  </si>
  <si>
    <t>실제 가동 비율(예:20%)</t>
  </si>
  <si>
    <t>속도→rpm (계산)</t>
  </si>
  <si>
    <t>n_speed = 속도/리드×60</t>
  </si>
  <si>
    <t>평균 rpm n_avg</t>
  </si>
  <si>
    <t>n_avg=(입력 또는 n_speed)×duty</t>
  </si>
  <si>
    <t>필요 토크 τ (N·m)</t>
  </si>
  <si>
    <t>T=Fa×lead/(2πη×1000) (lead mm → N·m)</t>
  </si>
  <si>
    <t>볼스크류 추천모델</t>
  </si>
  <si>
    <t>Δ 최소</t>
  </si>
  <si>
    <t>추천모델 Ca(N)</t>
  </si>
  <si>
    <t>볼스크류 수명 L_rev (회전)</t>
  </si>
  <si>
    <t>L_rev=1e6*(Ca/Fa)^3</t>
  </si>
  <si>
    <t>볼스크류 수명 L_h (시간)</t>
  </si>
  <si>
    <t>L_h=L_rev/(n_avg×60)</t>
  </si>
  <si>
    <t>좌굴 검증: 유효 길이 L (mm)</t>
  </si>
  <si>
    <t>Stroke 반영</t>
  </si>
  <si>
    <t>좌굴 검증: 축경 d (mm)</t>
  </si>
  <si>
    <t>예시값 d=20mm → 약 15.2kN</t>
  </si>
  <si>
    <t>탄성계수 E (N/mm²)</t>
  </si>
  <si>
    <t>일반강 약 206GPa = 206000 N/mm²</t>
  </si>
  <si>
    <t>좌굴 임계하중 Pcr (N)</t>
  </si>
  <si>
    <t>Pcr=π²·E·I/(4L²), I=πd⁴/64 (mm, N/mm²)</t>
  </si>
  <si>
    <t xml:space="preserve">입력=노랑, 계산=파랑, 결과=초록. 카탈로그 칸은 실제값 교체 필요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</si>
</sst>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CFE2F3"/>
      </patternFill>
    </fill>
    <fill>
      <patternFill patternType="solid">
        <f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zoomScale="150" zoomScaleNormal="150" workbookViewId="0">
      <selection activeCell="B7" sqref="B7"/>
    </sheetView>
  </sheetViews>
  <sheetFormatPr baseColWidth="10" defaultColWidth="8.83203125" defaultRowHeight="15" x14ac:dyDescent="0.2"/>
  <cols>
    <col min="1" max="1" width="28" customWidth="1"/>
    <col min="2" max="2" width="20" customWidth="1"/>
    <col min="3" max="3" width="60" customWidth="1"/>
    <col min="5" max="5" width="20" customWidth="1"/>
    <col min="6" max="6" width="22" customWidth="1"/>
    <col min="10" max="11" width="16" customWidth="1"/>
    <col min="12" max="12" width="18" customWidth="1"/>
    <col min="17" max="18" width="16" customWidth="1"/>
    <col min="19" max="19" width="18" customWidth="1"/>
  </cols>
  <sheetData>
    <row r="1" spans="1:19" ht="19" x14ac:dyDescent="0.25">
      <c r="A1" s="1" t="s">
        <v>0</v>
      </c>
    </row>
    <row r="2" spans="1:19" x14ac:dyDescent="0.2">
      <c r="A2" t="s">
        <v>98</v>
      </c>
      <c r="J2" s="2" t="s">
        <v>1</v>
      </c>
      <c r="Q2" s="2" t="s">
        <v>2</v>
      </c>
    </row>
    <row r="3" spans="1:19" x14ac:dyDescent="0.2">
      <c r="J3" s="2" t="s">
        <v>3</v>
      </c>
      <c r="K3" s="2" t="s">
        <v>4</v>
      </c>
      <c r="L3" s="2" t="s">
        <v>5</v>
      </c>
      <c r="Q3" s="2" t="s">
        <v>3</v>
      </c>
      <c r="R3" s="2" t="s">
        <v>6</v>
      </c>
      <c r="S3" s="2" t="s">
        <v>7</v>
      </c>
    </row>
    <row r="4" spans="1:19" ht="19" x14ac:dyDescent="0.25">
      <c r="A4" s="1" t="s">
        <v>8</v>
      </c>
      <c r="E4" s="1" t="s">
        <v>9</v>
      </c>
      <c r="J4" t="s">
        <v>10</v>
      </c>
      <c r="K4">
        <v>9800</v>
      </c>
      <c r="L4" s="3">
        <f>IF($K4&gt;=$B$21,$K4-$B$21,1000000000)</f>
        <v>8328.5</v>
      </c>
      <c r="Q4" t="s">
        <v>11</v>
      </c>
      <c r="R4">
        <v>14700</v>
      </c>
      <c r="S4" s="3">
        <f>IF($R4&gt;=$B$43, $R4-$B$43, 1000000000)</f>
        <v>13228.5</v>
      </c>
    </row>
    <row r="5" spans="1:19" x14ac:dyDescent="0.2">
      <c r="A5" s="2" t="s">
        <v>12</v>
      </c>
      <c r="B5" s="6">
        <v>9.81</v>
      </c>
      <c r="C5" s="2" t="s">
        <v>13</v>
      </c>
      <c r="E5" s="2" t="s">
        <v>14</v>
      </c>
      <c r="F5" s="4" t="str">
        <f>B26</f>
        <v>HSR15A</v>
      </c>
      <c r="J5" t="s">
        <v>15</v>
      </c>
      <c r="K5">
        <v>12900</v>
      </c>
      <c r="L5" s="3">
        <f>IF($K5&gt;=$B$21,$K5-$B$21,1000000000)</f>
        <v>11428.5</v>
      </c>
      <c r="Q5" t="s">
        <v>16</v>
      </c>
      <c r="R5">
        <v>24000</v>
      </c>
      <c r="S5" s="3">
        <f>IF($R5&gt;=$B$43, $R5-$B$43, 1000000000)</f>
        <v>22528.5</v>
      </c>
    </row>
    <row r="6" spans="1:19" x14ac:dyDescent="0.2">
      <c r="A6" t="s">
        <v>17</v>
      </c>
      <c r="B6" s="5">
        <v>50</v>
      </c>
      <c r="C6" t="s">
        <v>18</v>
      </c>
      <c r="E6" s="2" t="s">
        <v>19</v>
      </c>
      <c r="F6" s="4">
        <f>B25</f>
        <v>1471.5</v>
      </c>
      <c r="J6" t="s">
        <v>20</v>
      </c>
      <c r="K6">
        <v>20500</v>
      </c>
      <c r="L6" s="3">
        <f>IF($K6&gt;=$B$21,$K6-$B$21,1000000000)</f>
        <v>19028.5</v>
      </c>
      <c r="Q6" t="s">
        <v>21</v>
      </c>
      <c r="R6">
        <v>39000</v>
      </c>
      <c r="S6" s="3">
        <f>IF($R6&gt;=$B$43, $R6-$B$43, 1000000000)</f>
        <v>37528.5</v>
      </c>
    </row>
    <row r="7" spans="1:19" x14ac:dyDescent="0.2">
      <c r="A7" t="s">
        <v>22</v>
      </c>
      <c r="B7" s="5">
        <v>500</v>
      </c>
      <c r="C7" t="s">
        <v>23</v>
      </c>
      <c r="E7" s="2" t="s">
        <v>4</v>
      </c>
      <c r="F7" s="4">
        <f>B27</f>
        <v>9800</v>
      </c>
    </row>
    <row r="8" spans="1:19" x14ac:dyDescent="0.2">
      <c r="A8" t="s">
        <v>24</v>
      </c>
      <c r="B8" s="5">
        <v>300</v>
      </c>
      <c r="C8" t="s">
        <v>25</v>
      </c>
      <c r="E8" s="2" t="s">
        <v>26</v>
      </c>
      <c r="F8" s="4">
        <f>B34</f>
        <v>68377.572859981927</v>
      </c>
    </row>
    <row r="9" spans="1:19" x14ac:dyDescent="0.2">
      <c r="A9" t="s">
        <v>27</v>
      </c>
      <c r="B9" s="5">
        <v>1</v>
      </c>
      <c r="C9" t="s">
        <v>28</v>
      </c>
      <c r="E9" s="2" t="s">
        <v>29</v>
      </c>
      <c r="F9" s="4" t="str">
        <f>IF(B34&gt;=B35,"OK","UPGRADE")</f>
        <v>OK</v>
      </c>
    </row>
    <row r="10" spans="1:19" x14ac:dyDescent="0.2">
      <c r="A10" t="s">
        <v>30</v>
      </c>
      <c r="B10" s="5">
        <v>0</v>
      </c>
      <c r="C10" t="s">
        <v>31</v>
      </c>
    </row>
    <row r="11" spans="1:19" x14ac:dyDescent="0.2">
      <c r="A11" t="s">
        <v>32</v>
      </c>
      <c r="B11" s="5">
        <v>20</v>
      </c>
      <c r="C11" t="s">
        <v>33</v>
      </c>
      <c r="E11" s="2" t="s">
        <v>34</v>
      </c>
      <c r="F11" s="4">
        <f>B48</f>
        <v>1.3010916597762445</v>
      </c>
    </row>
    <row r="12" spans="1:19" x14ac:dyDescent="0.2">
      <c r="A12" t="s">
        <v>35</v>
      </c>
      <c r="B12" s="3">
        <f>B6*B5</f>
        <v>490.5</v>
      </c>
      <c r="C12" t="s">
        <v>36</v>
      </c>
      <c r="E12" s="2" t="s">
        <v>37</v>
      </c>
      <c r="F12" s="4">
        <f>B48</f>
        <v>1.3010916597762445</v>
      </c>
    </row>
    <row r="13" spans="1:19" x14ac:dyDescent="0.2">
      <c r="A13" t="s">
        <v>38</v>
      </c>
      <c r="B13" s="3">
        <f>B6*B9 + B10</f>
        <v>50</v>
      </c>
      <c r="C13" t="s">
        <v>39</v>
      </c>
      <c r="E13" s="2" t="s">
        <v>40</v>
      </c>
      <c r="F13" s="4">
        <f>B52</f>
        <v>27692.917008292676</v>
      </c>
    </row>
    <row r="14" spans="1:19" x14ac:dyDescent="0.2">
      <c r="E14" s="2" t="s">
        <v>41</v>
      </c>
      <c r="F14" s="4">
        <f>B55</f>
        <v>206000</v>
      </c>
    </row>
    <row r="15" spans="1:19" ht="19" x14ac:dyDescent="0.25">
      <c r="A15" s="1" t="s">
        <v>42</v>
      </c>
    </row>
    <row r="16" spans="1:19" x14ac:dyDescent="0.2">
      <c r="A16" s="2" t="s">
        <v>43</v>
      </c>
      <c r="B16" s="2" t="s">
        <v>44</v>
      </c>
      <c r="C16" s="2" t="s">
        <v>45</v>
      </c>
    </row>
    <row r="17" spans="1:3" x14ac:dyDescent="0.2">
      <c r="A17" t="s">
        <v>46</v>
      </c>
      <c r="B17" s="3">
        <v>3</v>
      </c>
      <c r="C17" t="s">
        <v>47</v>
      </c>
    </row>
    <row r="18" spans="1:3" x14ac:dyDescent="0.2">
      <c r="A18" t="s">
        <v>48</v>
      </c>
      <c r="B18" s="3">
        <v>5</v>
      </c>
      <c r="C18" t="s">
        <v>47</v>
      </c>
    </row>
    <row r="19" spans="1:3" x14ac:dyDescent="0.2">
      <c r="A19" t="s">
        <v>49</v>
      </c>
      <c r="B19" s="4">
        <f>B12*B17</f>
        <v>1471.5</v>
      </c>
      <c r="C19" t="s">
        <v>50</v>
      </c>
    </row>
    <row r="20" spans="1:3" x14ac:dyDescent="0.2">
      <c r="A20" t="s">
        <v>51</v>
      </c>
      <c r="B20" s="4">
        <f>B13*B18</f>
        <v>250</v>
      </c>
      <c r="C20" t="s">
        <v>52</v>
      </c>
    </row>
    <row r="21" spans="1:3" x14ac:dyDescent="0.2">
      <c r="A21" t="s">
        <v>53</v>
      </c>
      <c r="B21" s="4">
        <f>MAX(B19,B20)</f>
        <v>1471.5</v>
      </c>
      <c r="C21" t="s">
        <v>54</v>
      </c>
    </row>
    <row r="23" spans="1:3" ht="19" x14ac:dyDescent="0.25">
      <c r="A23" s="1" t="s">
        <v>55</v>
      </c>
    </row>
    <row r="24" spans="1:3" x14ac:dyDescent="0.2">
      <c r="A24" s="2" t="s">
        <v>43</v>
      </c>
      <c r="B24" s="2" t="s">
        <v>44</v>
      </c>
      <c r="C24" s="2" t="s">
        <v>45</v>
      </c>
    </row>
    <row r="25" spans="1:3" x14ac:dyDescent="0.2">
      <c r="A25" t="s">
        <v>53</v>
      </c>
      <c r="B25" s="3">
        <f>B21</f>
        <v>1471.5</v>
      </c>
      <c r="C25" t="s">
        <v>56</v>
      </c>
    </row>
    <row r="26" spans="1:3" x14ac:dyDescent="0.2">
      <c r="A26" t="s">
        <v>57</v>
      </c>
      <c r="B26" s="4" t="str">
        <f>IFERROR(INDEX($J$4:$J$6, MATCH(MIN($L$4:$L$6), $L$4:$L$6, 0)),"")</f>
        <v>HSR15A</v>
      </c>
      <c r="C26" t="s">
        <v>58</v>
      </c>
    </row>
    <row r="27" spans="1:3" x14ac:dyDescent="0.2">
      <c r="A27" t="s">
        <v>59</v>
      </c>
      <c r="B27" s="4">
        <f>IFERROR(VLOOKUP($B$26,$J$4:$K$6,2,FALSE),"")</f>
        <v>9800</v>
      </c>
      <c r="C27" t="s">
        <v>60</v>
      </c>
    </row>
    <row r="29" spans="1:3" ht="19" x14ac:dyDescent="0.25">
      <c r="A29" s="1" t="s">
        <v>61</v>
      </c>
    </row>
    <row r="30" spans="1:3" x14ac:dyDescent="0.2">
      <c r="A30" s="2" t="s">
        <v>43</v>
      </c>
      <c r="B30" s="2" t="s">
        <v>44</v>
      </c>
      <c r="C30" s="2" t="s">
        <v>45</v>
      </c>
    </row>
    <row r="31" spans="1:3" x14ac:dyDescent="0.2">
      <c r="A31" t="s">
        <v>3</v>
      </c>
      <c r="B31" s="3" t="str">
        <f>B26</f>
        <v>HSR15A</v>
      </c>
    </row>
    <row r="32" spans="1:3" x14ac:dyDescent="0.2">
      <c r="A32" t="s">
        <v>4</v>
      </c>
      <c r="B32" s="3">
        <f>B27</f>
        <v>9800</v>
      </c>
    </row>
    <row r="33" spans="1:3" x14ac:dyDescent="0.2">
      <c r="A33" t="s">
        <v>19</v>
      </c>
      <c r="B33" s="3">
        <f>B25</f>
        <v>1471.5</v>
      </c>
    </row>
    <row r="34" spans="1:3" x14ac:dyDescent="0.2">
      <c r="A34" t="s">
        <v>26</v>
      </c>
      <c r="B34" s="4">
        <f>IF(AND(B27&gt;0,B25&gt;0,B8&gt;0,B11&gt;0), ((B27/B25)^3*50*1000000)/(B8*3600*B11/100), "")</f>
        <v>68377.572859981927</v>
      </c>
      <c r="C34" t="s">
        <v>62</v>
      </c>
    </row>
    <row r="35" spans="1:3" x14ac:dyDescent="0.2">
      <c r="A35" t="s">
        <v>63</v>
      </c>
      <c r="B35" s="3">
        <v>20000</v>
      </c>
    </row>
    <row r="36" spans="1:3" x14ac:dyDescent="0.2">
      <c r="A36" t="s">
        <v>29</v>
      </c>
      <c r="B36" s="4" t="str">
        <f>IF(B34&gt;=B35,"OK","UPGRADE")</f>
        <v>OK</v>
      </c>
    </row>
    <row r="38" spans="1:3" ht="19" x14ac:dyDescent="0.25">
      <c r="A38" s="1" t="s">
        <v>64</v>
      </c>
    </row>
    <row r="39" spans="1:3" x14ac:dyDescent="0.2">
      <c r="A39" s="2" t="s">
        <v>43</v>
      </c>
      <c r="B39" s="2" t="s">
        <v>44</v>
      </c>
      <c r="C39" s="2" t="s">
        <v>45</v>
      </c>
    </row>
    <row r="40" spans="1:3" x14ac:dyDescent="0.2">
      <c r="A40" t="s">
        <v>65</v>
      </c>
      <c r="B40" s="5">
        <v>5</v>
      </c>
      <c r="C40" t="s">
        <v>66</v>
      </c>
    </row>
    <row r="41" spans="1:3" x14ac:dyDescent="0.2">
      <c r="A41" t="s">
        <v>67</v>
      </c>
      <c r="B41" s="5">
        <v>0.9</v>
      </c>
      <c r="C41" t="s">
        <v>68</v>
      </c>
    </row>
    <row r="42" spans="1:3" x14ac:dyDescent="0.2">
      <c r="A42" t="s">
        <v>69</v>
      </c>
      <c r="B42" s="5"/>
      <c r="C42" t="s">
        <v>70</v>
      </c>
    </row>
    <row r="43" spans="1:3" x14ac:dyDescent="0.2">
      <c r="A43" t="s">
        <v>71</v>
      </c>
      <c r="B43" s="3">
        <f>IF(B42="",$B$21,B42)</f>
        <v>1471.5</v>
      </c>
      <c r="C43" t="s">
        <v>72</v>
      </c>
    </row>
    <row r="44" spans="1:3" x14ac:dyDescent="0.2">
      <c r="A44" t="s">
        <v>73</v>
      </c>
      <c r="B44" s="5">
        <v>3000</v>
      </c>
      <c r="C44" t="s">
        <v>74</v>
      </c>
    </row>
    <row r="45" spans="1:3" x14ac:dyDescent="0.2">
      <c r="A45" t="s">
        <v>75</v>
      </c>
      <c r="B45" s="5">
        <v>20</v>
      </c>
      <c r="C45" t="s">
        <v>76</v>
      </c>
    </row>
    <row r="46" spans="1:3" x14ac:dyDescent="0.2">
      <c r="A46" t="s">
        <v>77</v>
      </c>
      <c r="B46" s="3">
        <f>IF(AND($B$8&gt;0,B40&gt;0), $B$8/B40*60, "")</f>
        <v>3600</v>
      </c>
      <c r="C46" t="s">
        <v>78</v>
      </c>
    </row>
    <row r="47" spans="1:3" x14ac:dyDescent="0.2">
      <c r="A47" t="s">
        <v>79</v>
      </c>
      <c r="B47" s="3">
        <f>IF(B44="", IF(B46="","", B46*B45/100), B44*B45/100)</f>
        <v>600</v>
      </c>
      <c r="C47" t="s">
        <v>80</v>
      </c>
    </row>
    <row r="48" spans="1:3" x14ac:dyDescent="0.2">
      <c r="A48" t="s">
        <v>81</v>
      </c>
      <c r="B48" s="4">
        <f>IF(AND(B40&gt;0,B41&gt;0,B43&gt;0), B43*B40/(2*PI()*B41*1000), "")</f>
        <v>1.3010916597762445</v>
      </c>
      <c r="C48" t="s">
        <v>82</v>
      </c>
    </row>
    <row r="49" spans="1:3" x14ac:dyDescent="0.2">
      <c r="A49" t="s">
        <v>83</v>
      </c>
      <c r="B49" s="4" t="str">
        <f>IFERROR(INDEX($Q$4:$Q$6, MATCH(MIN($S$4:$S$6), $S$4:$S$6, 0)),"")</f>
        <v>BNT1605</v>
      </c>
      <c r="C49" t="s">
        <v>84</v>
      </c>
    </row>
    <row r="50" spans="1:3" x14ac:dyDescent="0.2">
      <c r="A50" t="s">
        <v>85</v>
      </c>
      <c r="B50" s="4">
        <f>IFERROR(VLOOKUP(B49,$Q$4:$R$6,2,FALSE),"")</f>
        <v>14700</v>
      </c>
      <c r="C50" t="s">
        <v>60</v>
      </c>
    </row>
    <row r="51" spans="1:3" x14ac:dyDescent="0.2">
      <c r="A51" t="s">
        <v>86</v>
      </c>
      <c r="B51" s="4">
        <f>IF(AND($B$50&gt;0,$B$43&gt;0), 10^6*(B50/B43)^3, "")</f>
        <v>996945012.2985363</v>
      </c>
      <c r="C51" t="s">
        <v>87</v>
      </c>
    </row>
    <row r="52" spans="1:3" x14ac:dyDescent="0.2">
      <c r="A52" t="s">
        <v>88</v>
      </c>
      <c r="B52" s="4">
        <f>IF(AND(B51&gt;0,B47&gt;0), B51/(B47*60), "")</f>
        <v>27692.917008292676</v>
      </c>
      <c r="C52" t="s">
        <v>89</v>
      </c>
    </row>
    <row r="53" spans="1:3" x14ac:dyDescent="0.2">
      <c r="A53" t="s">
        <v>90</v>
      </c>
      <c r="B53" s="3">
        <f>B7</f>
        <v>500</v>
      </c>
      <c r="C53" t="s">
        <v>91</v>
      </c>
    </row>
    <row r="54" spans="1:3" x14ac:dyDescent="0.2">
      <c r="A54" t="s">
        <v>92</v>
      </c>
      <c r="B54" s="5">
        <v>20</v>
      </c>
      <c r="C54" t="s">
        <v>93</v>
      </c>
    </row>
    <row r="55" spans="1:3" x14ac:dyDescent="0.2">
      <c r="A55" t="s">
        <v>94</v>
      </c>
      <c r="B55" s="5">
        <v>206000</v>
      </c>
      <c r="C55" t="s">
        <v>95</v>
      </c>
    </row>
    <row r="56" spans="1:3" x14ac:dyDescent="0.2">
      <c r="A56" t="s">
        <v>96</v>
      </c>
      <c r="B56" s="4">
        <f>IF(AND(B54&gt;0,B53&gt;0,B55&gt;0), PI()^2*B55*(PI()*B54^4/64)/(4*B53^2), "")</f>
        <v>15968.232490354407</v>
      </c>
      <c r="C56" t="s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세션2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Donghoon Son</cp:lastModifiedBy>
  <dcterms:created xsi:type="dcterms:W3CDTF">2025-08-14T09:09:53Z</dcterms:created>
  <dcterms:modified xsi:type="dcterms:W3CDTF">2025-08-14T11:37:55Z</dcterms:modified>
</cp:coreProperties>
</file>