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tephanieloomer/Desktop/Module Challenges/Module 1/"/>
    </mc:Choice>
  </mc:AlternateContent>
  <xr:revisionPtr revIDLastSave="0" documentId="13_ncr:1_{D2464742-A38C-7944-A5CC-B10B31B2B553}" xr6:coauthVersionLast="47" xr6:coauthVersionMax="47" xr10:uidLastSave="{00000000-0000-0000-0000-000000000000}"/>
  <bookViews>
    <workbookView xWindow="800" yWindow="500" windowWidth="23760" windowHeight="25700" activeTab="5" xr2:uid="{00000000-000D-0000-FFFF-FFFF00000000}"/>
  </bookViews>
  <sheets>
    <sheet name="Crowdfunding" sheetId="1" r:id="rId1"/>
    <sheet name="Pivot Table 1" sheetId="2" r:id="rId2"/>
    <sheet name="Pivot Table 2" sheetId="3" r:id="rId3"/>
    <sheet name="Pivot Table 3" sheetId="4" r:id="rId4"/>
    <sheet name="Analysis" sheetId="5" r:id="rId5"/>
    <sheet name="Statistics" sheetId="6" r:id="rId6"/>
  </sheets>
  <definedNames>
    <definedName name="_xlnm._FilterDatabase" localSheetId="0" hidden="1">Crowdfunding!$G$1:$G$1001</definedName>
    <definedName name="_xlnm._FilterDatabase" localSheetId="5" hidden="1">Statistics!$B$1:$B$566</definedName>
  </definedNames>
  <calcPr calcId="191029"/>
  <pivotCaches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H4" i="6"/>
  <c r="H7" i="6"/>
  <c r="I8" i="6"/>
  <c r="H8" i="6"/>
  <c r="I7" i="6"/>
  <c r="I6" i="6"/>
  <c r="H6" i="6"/>
  <c r="I5" i="6"/>
  <c r="H5" i="6"/>
  <c r="I4" i="6"/>
  <c r="H3" i="6"/>
  <c r="I3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2" i="5"/>
  <c r="C3" i="5"/>
  <c r="B2" i="5"/>
  <c r="B13" i="5"/>
  <c r="B12" i="5"/>
  <c r="B11" i="5"/>
  <c r="B10" i="5"/>
  <c r="B9" i="5"/>
  <c r="B8" i="5"/>
  <c r="B7" i="5"/>
  <c r="B6" i="5"/>
  <c r="B5" i="5"/>
  <c r="B4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2" i="1"/>
  <c r="F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2" i="1"/>
  <c r="E10" i="5" l="1"/>
  <c r="E9" i="5"/>
  <c r="G9" i="5" s="1"/>
  <c r="E8" i="5"/>
  <c r="G10" i="5"/>
  <c r="E7" i="5"/>
  <c r="F7" i="5" s="1"/>
  <c r="H8" i="5"/>
  <c r="H10" i="5"/>
  <c r="G8" i="5"/>
  <c r="E2" i="5"/>
  <c r="F2" i="5" s="1"/>
  <c r="E6" i="5"/>
  <c r="H6" i="5" s="1"/>
  <c r="F10" i="5"/>
  <c r="E13" i="5"/>
  <c r="G13" i="5" s="1"/>
  <c r="E5" i="5"/>
  <c r="G5" i="5" s="1"/>
  <c r="E12" i="5"/>
  <c r="H12" i="5" s="1"/>
  <c r="E4" i="5"/>
  <c r="F4" i="5" s="1"/>
  <c r="F8" i="5"/>
  <c r="E11" i="5"/>
  <c r="F11" i="5" s="1"/>
  <c r="E3" i="5"/>
  <c r="G3" i="5" s="1"/>
  <c r="H9" i="5" l="1"/>
  <c r="F13" i="5"/>
  <c r="H13" i="5"/>
  <c r="H5" i="5"/>
  <c r="F9" i="5"/>
  <c r="H3" i="5"/>
  <c r="F12" i="5"/>
  <c r="G7" i="5"/>
  <c r="H7" i="5"/>
  <c r="F6" i="5"/>
  <c r="G11" i="5"/>
  <c r="G2" i="5"/>
  <c r="H2" i="5"/>
  <c r="H11" i="5"/>
  <c r="H4" i="5"/>
  <c r="G6" i="5"/>
  <c r="G12" i="5"/>
  <c r="G4" i="5"/>
  <c r="F3" i="5"/>
  <c r="F5" i="5"/>
</calcChain>
</file>

<file path=xl/sharedStrings.xml><?xml version="1.0" encoding="utf-8"?>
<sst xmlns="http://schemas.openxmlformats.org/spreadsheetml/2006/main" count="9065" uniqueCount="2118">
  <si>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</si>
  <si>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</si>
  <si>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</si>
  <si>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</si>
  <si>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</si>
  <si>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</si>
  <si>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</si>
  <si>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</si>
  <si>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</si>
  <si>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</si>
  <si>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</si>
  <si>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</si>
  <si>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</si>
  <si>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</si>
  <si>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</si>
  <si>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</si>
  <si>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</si>
  <si>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</si>
  <si>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</si>
  <si>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</si>
  <si>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</si>
  <si>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</si>
  <si>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</si>
  <si>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</si>
  <si>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</si>
  <si>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</si>
  <si>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</si>
  <si>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</si>
  <si>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</si>
  <si>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</si>
  <si>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</si>
  <si>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</si>
  <si>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</si>
  <si>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</si>
  <si>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</si>
  <si>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</si>
  <si>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</si>
  <si>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</si>
  <si>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</si>
  <si>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</si>
  <si>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</si>
  <si>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</si>
  <si>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</si>
  <si>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</si>
  <si>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</si>
  <si>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</si>
  <si>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</si>
  <si>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</si>
  <si>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</si>
  <si>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</si>
  <si>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</si>
  <si>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</si>
  <si>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</si>
  <si>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</si>
  <si>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</si>
  <si>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</si>
  <si>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</si>
  <si>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</si>
  <si>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</si>
  <si>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</si>
  <si>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</si>
  <si>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</si>
  <si>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</si>
  <si>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</si>
  <si>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</si>
  <si>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</si>
  <si>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</si>
  <si>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</si>
  <si>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</si>
  <si>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</si>
  <si>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</si>
  <si>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</si>
  <si>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</si>
  <si>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</si>
  <si>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</si>
  <si>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</si>
  <si>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</si>
  <si>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</si>
  <si>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</si>
  <si>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</si>
  <si>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</si>
  <si>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</si>
  <si>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</si>
  <si>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</si>
  <si>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</si>
  <si>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</si>
  <si>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</si>
  <si>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</si>
  <si>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</si>
  <si>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</si>
  <si>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</si>
  <si>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</si>
  <si>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</si>
  <si>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</si>
  <si>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</si>
  <si>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</si>
  <si>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</si>
  <si>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</si>
  <si>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</si>
  <si>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</si>
  <si>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</si>
  <si>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</si>
  <si>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</si>
  <si>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</si>
  <si>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</si>
  <si>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</si>
  <si>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</si>
  <si>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</si>
  <si>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</si>
  <si>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</si>
  <si>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</si>
  <si>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</si>
  <si>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</si>
  <si>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</si>
  <si>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</si>
  <si>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</si>
  <si>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</si>
  <si>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</si>
  <si>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</si>
  <si>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</si>
  <si>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</si>
  <si>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</si>
  <si>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</si>
  <si>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</si>
  <si>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</si>
  <si>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</si>
  <si>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</si>
  <si>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</si>
  <si>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</si>
  <si>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</si>
  <si>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</si>
  <si>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</si>
  <si>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</si>
  <si>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</si>
  <si>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</si>
  <si>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</si>
  <si>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</si>
  <si>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</si>
  <si>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</si>
  <si>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</si>
  <si>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</si>
  <si>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</si>
  <si>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</si>
  <si>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</si>
  <si>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</si>
  <si>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</si>
  <si>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</si>
  <si>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</si>
  <si>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</si>
  <si>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</si>
  <si>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</si>
  <si>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</si>
  <si>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</si>
  <si>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</si>
  <si>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</si>
  <si>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</si>
  <si>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</si>
  <si>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</si>
  <si>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</si>
  <si>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</si>
  <si>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</si>
  <si>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</si>
  <si>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</si>
  <si>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</si>
  <si>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</si>
  <si>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</si>
  <si>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</si>
  <si>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</si>
  <si>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</si>
  <si>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</si>
  <si>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</si>
  <si>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</si>
  <si>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</si>
  <si>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</si>
  <si>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</si>
  <si>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</si>
  <si>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</si>
  <si>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</si>
  <si>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</si>
  <si>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</si>
  <si>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</si>
  <si>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</si>
  <si>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</si>
  <si>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</si>
  <si>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</si>
  <si>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</si>
  <si>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</si>
  <si>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</si>
  <si>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</si>
  <si>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</si>
  <si>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</si>
  <si>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</si>
  <si>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</si>
  <si>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</si>
  <si>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</si>
  <si>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</si>
  <si>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</si>
  <si>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</si>
  <si>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</si>
  <si>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</si>
  <si>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</si>
  <si>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</si>
  <si>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</si>
  <si>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</si>
  <si>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</si>
  <si>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</si>
  <si>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</si>
  <si>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</si>
  <si>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</si>
  <si>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</si>
  <si>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</si>
  <si>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</si>
  <si>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</si>
  <si>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</si>
  <si>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</si>
  <si>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</si>
  <si>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</si>
  <si>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</si>
  <si>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</si>
  <si>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</si>
  <si>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</si>
  <si>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</si>
  <si>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</si>
  <si>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</si>
  <si>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</si>
  <si>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</si>
  <si>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</si>
  <si>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</si>
  <si>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</si>
  <si>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</si>
  <si>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</si>
  <si>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</si>
  <si>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</si>
  <si>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</si>
  <si>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</si>
  <si>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</si>
  <si>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</si>
  <si>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</si>
  <si>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</si>
  <si>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</si>
  <si>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</si>
  <si>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</si>
  <si>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</si>
  <si>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</si>
  <si>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</si>
  <si>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</si>
  <si>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</si>
  <si>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</si>
  <si>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</si>
  <si>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</si>
  <si>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</si>
  <si>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</si>
  <si>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</si>
  <si>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</si>
  <si>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</si>
  <si>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</si>
  <si>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</si>
  <si>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</si>
  <si>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</si>
  <si>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</si>
  <si>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</si>
  <si>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</si>
  <si>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</si>
  <si>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</si>
  <si>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</si>
  <si>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</si>
  <si>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</si>
  <si>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</si>
  <si>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</si>
  <si>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</si>
  <si>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</si>
  <si>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</si>
  <si>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</si>
  <si>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</si>
  <si>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</si>
  <si>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</si>
  <si>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</si>
  <si>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</si>
  <si>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</si>
  <si>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</si>
  <si>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</si>
  <si>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</si>
  <si>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</si>
  <si>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</si>
  <si>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</si>
  <si>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</si>
  <si>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</si>
  <si>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</si>
  <si>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</si>
  <si>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</si>
  <si>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</si>
  <si>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</si>
  <si>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</si>
  <si>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</si>
  <si>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</si>
  <si>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</si>
  <si>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</si>
  <si>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</si>
  <si>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</si>
  <si>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</si>
  <si>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</si>
  <si>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</si>
  <si>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</si>
  <si>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</si>
  <si>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</si>
  <si>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</si>
  <si>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</si>
  <si>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</si>
  <si>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</si>
  <si>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</si>
  <si>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</si>
  <si>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</si>
  <si>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</si>
  <si>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</si>
  <si>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</si>
  <si>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</si>
  <si>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</si>
  <si>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</si>
  <si>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</si>
  <si>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</si>
  <si>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</si>
  <si>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</si>
  <si>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</si>
  <si>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</si>
  <si>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</si>
  <si>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</si>
  <si>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</si>
  <si>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</si>
  <si>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</si>
  <si>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</si>
  <si>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</si>
  <si>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</si>
  <si>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</si>
  <si>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</si>
  <si>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</si>
  <si>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</si>
  <si>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</si>
  <si>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</si>
  <si>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</si>
  <si>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</si>
  <si>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</si>
  <si>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</si>
  <si>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</si>
  <si>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</si>
  <si>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</si>
  <si>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</si>
  <si>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</si>
  <si>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</si>
  <si>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</si>
  <si>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</si>
  <si>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</si>
  <si>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</si>
  <si>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</si>
  <si>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</si>
  <si>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</si>
  <si>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</si>
  <si>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</si>
  <si>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</si>
  <si>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</si>
  <si>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</si>
  <si>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</si>
  <si>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</si>
  <si>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</si>
  <si>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</si>
  <si>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</si>
  <si>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</si>
  <si>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</si>
  <si>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</si>
  <si>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</si>
  <si>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</si>
  <si>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</si>
  <si>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</si>
  <si>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</si>
  <si>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</si>
  <si>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</si>
  <si>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</si>
  <si>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</si>
  <si>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</si>
  <si>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</si>
  <si>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</si>
  <si>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</si>
  <si>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</si>
  <si>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</si>
  <si>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</si>
  <si>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</si>
  <si>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</si>
  <si>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</si>
  <si>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</si>
  <si>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</si>
  <si>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</si>
  <si>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</si>
  <si>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</si>
  <si>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</si>
  <si>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</si>
  <si>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</si>
  <si>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</si>
  <si>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</si>
  <si>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</si>
  <si>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</si>
  <si>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</si>
  <si>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</si>
  <si>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</si>
  <si>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</si>
  <si>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</si>
  <si>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</si>
  <si>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</si>
  <si>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</si>
  <si>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</si>
  <si>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</si>
  <si>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</si>
  <si>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</si>
  <si>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</si>
  <si>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</si>
  <si>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</si>
  <si>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</si>
  <si>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</si>
  <si>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</si>
  <si>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</si>
  <si>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</si>
  <si>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</si>
  <si>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</si>
  <si>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</si>
  <si>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</si>
  <si>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</si>
  <si>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</si>
  <si>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</si>
  <si>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</si>
  <si>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</si>
  <si>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</si>
  <si>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</si>
  <si>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</si>
  <si>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</si>
  <si>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</si>
  <si>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</si>
  <si>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</si>
  <si>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</si>
  <si>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</si>
  <si>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</si>
  <si>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</si>
  <si>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</si>
  <si>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</si>
  <si>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</si>
  <si>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</si>
  <si>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</si>
  <si>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</si>
  <si>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</si>
  <si>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</si>
  <si>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</si>
  <si>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</si>
  <si>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</si>
  <si>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</si>
  <si>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</si>
  <si>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</si>
  <si>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</si>
  <si>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</si>
  <si>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</si>
  <si>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</si>
  <si>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</si>
  <si>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</si>
  <si>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</si>
  <si>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</si>
  <si>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</si>
  <si>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</si>
  <si>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</si>
  <si>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</si>
  <si>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</si>
  <si>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</si>
  <si>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</si>
  <si>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</si>
  <si>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</si>
  <si>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</si>
  <si>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</si>
  <si>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</si>
  <si>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</si>
  <si>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</si>
  <si>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</si>
  <si>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</si>
  <si>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</si>
  <si>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</si>
  <si>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</si>
  <si>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</si>
  <si>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</si>
  <si>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</si>
  <si>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</si>
  <si>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</si>
  <si>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</si>
  <si>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</si>
  <si>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</si>
  <si>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</si>
  <si>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</si>
  <si>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</si>
  <si>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</si>
  <si>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</si>
  <si>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</si>
  <si>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</si>
  <si>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</si>
  <si>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</si>
  <si>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</si>
  <si>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</si>
  <si>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</si>
  <si>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</si>
  <si>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</si>
  <si>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</si>
  <si>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</si>
  <si>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</si>
  <si>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</si>
  <si>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</si>
  <si>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</si>
  <si>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</si>
  <si>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</si>
  <si>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</si>
  <si>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</si>
  <si>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</si>
  <si>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</si>
  <si>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</si>
  <si>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</si>
  <si>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</si>
  <si>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</si>
  <si>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</si>
  <si>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</si>
  <si>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</si>
  <si>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</si>
  <si>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</si>
  <si>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</si>
  <si>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</si>
  <si>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</si>
  <si>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</si>
  <si>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</si>
  <si>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</si>
  <si>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</si>
  <si>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</si>
  <si>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</si>
  <si>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</si>
  <si>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</si>
  <si>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</si>
  <si>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</si>
  <si>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</si>
  <si>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</si>
  <si>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</si>
  <si>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</si>
  <si>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</si>
  <si>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</si>
  <si>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</si>
  <si>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</si>
  <si>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</si>
  <si>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</si>
  <si>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</si>
  <si>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</si>
  <si>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</si>
  <si>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</si>
  <si>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</si>
  <si>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</si>
  <si>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</si>
  <si>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</si>
  <si>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</si>
  <si>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</si>
  <si>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</si>
  <si>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</si>
  <si>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</si>
  <si>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</si>
  <si>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</si>
  <si>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</si>
  <si>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</si>
  <si>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</si>
  <si>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</si>
  <si>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</si>
  <si>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</si>
  <si>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</si>
  <si>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</si>
  <si>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</si>
  <si>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</si>
  <si>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</si>
  <si>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</si>
  <si>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</si>
  <si>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</si>
  <si>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</si>
  <si>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</si>
  <si>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</si>
  <si>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</si>
  <si>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</si>
  <si>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</si>
  <si>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</si>
  <si>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</si>
  <si>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</si>
  <si>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</si>
  <si>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</si>
  <si>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</si>
  <si>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</si>
  <si>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</si>
  <si>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</si>
  <si>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</si>
  <si>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</si>
  <si>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</si>
  <si>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</si>
  <si>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</si>
  <si>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</si>
  <si>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</si>
  <si>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</si>
  <si>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</si>
  <si>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</si>
  <si>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</si>
  <si>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</si>
  <si>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</si>
  <si>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</si>
  <si>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</si>
  <si>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</si>
  <si>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</si>
  <si>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</si>
  <si>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</si>
  <si>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</si>
  <si>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</si>
  <si>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</si>
  <si>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</si>
  <si>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</si>
  <si>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</si>
  <si>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</si>
  <si>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</si>
  <si>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</si>
  <si>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</si>
  <si>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</si>
  <si>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</si>
  <si>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</si>
  <si>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</si>
  <si>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</si>
  <si>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</si>
  <si>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</si>
  <si>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</si>
  <si>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</si>
  <si>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</si>
  <si>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</si>
  <si>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</si>
  <si>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</si>
  <si>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</si>
  <si>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</si>
  <si>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</si>
  <si>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</si>
  <si>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</si>
  <si>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</si>
  <si>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</si>
  <si>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</si>
  <si>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</si>
  <si>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</si>
  <si>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</si>
  <si>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</si>
  <si>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</si>
  <si>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</si>
  <si>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</si>
  <si>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</si>
  <si>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</si>
  <si>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</si>
  <si>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</si>
  <si>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</si>
  <si>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</si>
  <si>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</si>
  <si>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</si>
  <si>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</si>
  <si>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</si>
  <si>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</si>
  <si>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</si>
  <si>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</si>
  <si>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</si>
  <si>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</si>
  <si>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</si>
  <si>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</si>
  <si>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</si>
  <si>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</si>
  <si>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</si>
  <si>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</si>
  <si>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</si>
  <si>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</si>
  <si>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</si>
  <si>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</si>
  <si>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</si>
  <si>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</si>
  <si>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</si>
  <si>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</si>
  <si>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</si>
  <si>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</si>
  <si>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</si>
  <si>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</si>
  <si>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</si>
  <si>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</si>
  <si>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</si>
  <si>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</si>
  <si>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</si>
  <si>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</si>
  <si>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</si>
  <si>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</si>
  <si>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</si>
  <si>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</si>
  <si>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</si>
  <si>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</si>
  <si>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</si>
  <si>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</si>
  <si>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</si>
  <si>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</si>
  <si>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</si>
  <si>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</si>
  <si>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</si>
  <si>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</si>
  <si>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</si>
  <si>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</si>
  <si>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</si>
  <si>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</si>
  <si>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</si>
  <si>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</si>
  <si>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</si>
  <si>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</si>
  <si>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</si>
  <si>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</si>
  <si>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</si>
  <si>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</si>
  <si>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</si>
  <si>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</si>
  <si>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</si>
  <si>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</si>
  <si>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</si>
  <si>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</si>
  <si>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</si>
  <si>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</si>
  <si>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</si>
  <si>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</si>
  <si>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</si>
  <si>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</si>
  <si>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</si>
  <si>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</si>
  <si>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</si>
  <si>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</si>
  <si>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</si>
  <si>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</si>
  <si>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</si>
  <si>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</si>
  <si>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</si>
  <si>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</si>
  <si>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</si>
  <si>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</si>
  <si>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</si>
  <si>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</si>
  <si>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</si>
  <si>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</si>
  <si>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</si>
  <si>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</si>
  <si>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</si>
  <si>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</si>
  <si>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</si>
  <si>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</si>
  <si>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</si>
  <si>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</si>
  <si>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</si>
  <si>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</si>
  <si>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</si>
  <si>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</si>
  <si>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</si>
  <si>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</si>
  <si>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</si>
  <si>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</si>
  <si>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</si>
  <si>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</si>
  <si>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</si>
  <si>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</si>
  <si>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</si>
  <si>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</si>
  <si>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</si>
  <si>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</si>
  <si>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</si>
  <si>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</si>
  <si>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</si>
  <si>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</si>
  <si>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</si>
  <si>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</si>
  <si>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</si>
  <si>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</si>
  <si>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</si>
  <si>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</si>
  <si>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</si>
  <si>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</si>
  <si>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</si>
  <si>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</si>
  <si>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</si>
  <si>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</si>
  <si>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</si>
  <si>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</si>
  <si>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</si>
  <si>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</si>
  <si>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</si>
  <si>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</si>
  <si>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</si>
  <si>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</si>
  <si>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</si>
  <si>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</si>
  <si>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</si>
  <si>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</si>
  <si>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</si>
  <si>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</si>
  <si>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</si>
  <si>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</si>
  <si>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</si>
  <si>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</si>
  <si>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</si>
  <si>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</si>
  <si>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</si>
  <si>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</si>
  <si>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</si>
  <si>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</si>
  <si>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</si>
  <si>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</si>
  <si>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</si>
  <si>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</si>
  <si>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</si>
  <si>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</si>
  <si>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</si>
  <si>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</si>
  <si>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</si>
  <si>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</si>
  <si>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</si>
  <si>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</si>
  <si>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</si>
  <si>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</si>
  <si>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</si>
  <si>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</si>
  <si>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</si>
  <si>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</si>
  <si>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</si>
  <si>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</si>
  <si>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</si>
  <si>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</si>
  <si>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</si>
  <si>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</si>
  <si>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</si>
  <si>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</si>
  <si>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</si>
  <si>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</si>
  <si>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</si>
  <si>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</si>
  <si>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</si>
  <si>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</si>
  <si>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</si>
  <si>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</si>
  <si>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</si>
  <si>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</si>
  <si>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</si>
  <si>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</si>
  <si>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</si>
  <si>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</si>
  <si>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</si>
  <si>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</si>
  <si>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</si>
  <si>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</si>
  <si>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</si>
  <si>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</si>
  <si>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</si>
  <si>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</si>
  <si>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</si>
  <si>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</si>
  <si>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</si>
  <si>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</si>
  <si>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</si>
  <si>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</si>
  <si>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</si>
  <si>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</si>
  <si>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</si>
  <si>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</si>
  <si>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</si>
  <si>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</si>
  <si>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</si>
  <si>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</si>
  <si>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</si>
  <si>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</si>
  <si>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</si>
  <si>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</si>
  <si>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</si>
  <si>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</si>
  <si>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</si>
  <si>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</si>
  <si>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</si>
  <si>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</si>
  <si>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</si>
  <si>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</si>
  <si>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</si>
  <si>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</si>
  <si>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</si>
  <si>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</si>
  <si>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</si>
  <si>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</si>
  <si>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</si>
  <si>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</si>
  <si>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</si>
  <si>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</si>
  <si>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</si>
  <si>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</si>
  <si>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</si>
  <si>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</si>
  <si>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</si>
  <si>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</si>
  <si>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</si>
  <si>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</si>
  <si>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</si>
  <si>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</si>
  <si>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</si>
  <si>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</si>
  <si>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</si>
  <si>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</si>
  <si>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</si>
  <si>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</si>
  <si>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</si>
  <si>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</si>
  <si>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</si>
  <si>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</si>
  <si>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</si>
  <si>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</si>
  <si>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</si>
  <si>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</si>
  <si>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</si>
  <si>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</si>
  <si>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</si>
  <si>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</si>
  <si>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</si>
  <si>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</si>
  <si>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</si>
  <si>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</si>
  <si>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</si>
  <si>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</si>
  <si>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</si>
  <si>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</si>
  <si>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</si>
  <si>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</si>
  <si>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</si>
  <si>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</si>
  <si>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</si>
  <si>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</si>
  <si>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</si>
  <si>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</si>
  <si>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</si>
  <si>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</si>
  <si>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</si>
  <si>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</si>
  <si>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</si>
  <si>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</si>
  <si>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</si>
  <si>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</si>
  <si>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</si>
  <si>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</si>
  <si>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</si>
  <si>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</si>
  <si>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</si>
  <si>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</si>
  <si>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</si>
  <si>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</si>
  <si>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</si>
  <si>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</si>
  <si>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</si>
  <si>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</si>
  <si>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</si>
  <si>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</si>
  <si>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</si>
  <si>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</si>
  <si>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</si>
  <si>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</si>
  <si>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</si>
  <si>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</si>
  <si>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</si>
  <si>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</si>
  <si>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</si>
  <si>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</si>
  <si>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</si>
  <si>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</si>
  <si>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</si>
  <si>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</si>
  <si>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</si>
  <si>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</si>
  <si>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</si>
  <si>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</si>
  <si>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</si>
  <si>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</si>
  <si>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</si>
  <si>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</si>
  <si>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</si>
  <si>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</si>
  <si>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</si>
  <si>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</si>
  <si>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</si>
  <si>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</si>
  <si>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</si>
  <si>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</si>
  <si>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</si>
  <si>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</si>
  <si>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</si>
  <si>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</si>
  <si>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</si>
  <si>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</si>
  <si>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</si>
  <si>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</si>
  <si>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</si>
  <si>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</si>
  <si>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</si>
  <si>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</si>
  <si>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</si>
  <si>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</si>
  <si>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</si>
  <si>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</si>
  <si>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</si>
  <si>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</si>
  <si>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</si>
  <si>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</si>
  <si>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</si>
  <si>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</si>
  <si>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</si>
  <si>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</si>
  <si>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</si>
  <si>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</si>
  <si>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</si>
  <si>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</si>
  <si>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</si>
  <si>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</si>
  <si>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</si>
  <si>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</si>
  <si>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</si>
  <si>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</si>
  <si>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</si>
  <si>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</si>
  <si>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</si>
  <si>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</si>
  <si>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</si>
  <si>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</si>
  <si>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</si>
  <si>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</si>
  <si>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</si>
  <si>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</si>
  <si>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</si>
  <si>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</si>
  <si>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</si>
  <si>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</si>
  <si>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</si>
  <si>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</si>
  <si>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</si>
  <si>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</si>
  <si>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</si>
  <si>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</si>
  <si>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</si>
  <si>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</si>
  <si>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</si>
  <si>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</si>
  <si>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</si>
  <si>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</si>
  <si>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</si>
  <si>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</si>
  <si>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</si>
  <si>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</si>
  <si>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</si>
  <si>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</si>
  <si>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</si>
  <si>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</si>
  <si>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</si>
  <si>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</si>
  <si>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</si>
  <si>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</si>
  <si>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</si>
  <si>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</si>
  <si>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</si>
  <si>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</si>
  <si>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</si>
  <si>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</si>
  <si>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</si>
  <si>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</si>
  <si>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</si>
  <si>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</si>
  <si>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</si>
  <si>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</si>
  <si>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</si>
  <si>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</si>
  <si>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</si>
  <si>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</si>
  <si>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</si>
  <si>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</si>
  <si>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</si>
  <si>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</si>
  <si>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</si>
  <si>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</si>
  <si>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</si>
  <si>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</si>
  <si>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</si>
  <si>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</si>
  <si>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</si>
  <si>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</si>
  <si>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</si>
  <si>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</si>
  <si>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</si>
  <si>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</si>
  <si>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</si>
  <si>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</si>
  <si>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</si>
  <si>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</si>
  <si>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</si>
  <si>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</si>
  <si>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</si>
  <si>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</si>
  <si>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</si>
  <si>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</si>
  <si>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</si>
  <si>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</si>
  <si>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</si>
  <si>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</si>
  <si>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</si>
  <si>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</si>
  <si>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</si>
  <si>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</si>
  <si>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</si>
  <si>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</si>
  <si>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</si>
  <si>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</si>
  <si>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</si>
  <si>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</si>
  <si>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</si>
  <si>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</si>
  <si>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</si>
  <si>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</si>
  <si>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</si>
  <si>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</si>
  <si>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</si>
  <si>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</si>
  <si>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</si>
  <si>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</si>
  <si>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</si>
  <si>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</si>
  <si>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</si>
  <si>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</si>
  <si>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</si>
  <si>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</si>
  <si>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</si>
  <si>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</si>
  <si>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</si>
  <si>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</si>
  <si>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</si>
  <si>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</si>
  <si>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</si>
  <si>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</si>
  <si>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</si>
  <si>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</si>
  <si>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</si>
  <si>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</si>
  <si>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</si>
  <si>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</si>
  <si>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</si>
  <si>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</si>
  <si>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</si>
  <si>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</si>
  <si>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</si>
  <si>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</si>
  <si>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</si>
  <si>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</si>
  <si>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</si>
  <si>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</si>
  <si>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</si>
  <si>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</si>
  <si>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</si>
  <si>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</si>
  <si>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</si>
  <si>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</si>
  <si>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</si>
  <si>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</si>
  <si>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</si>
  <si>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</si>
  <si>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</si>
  <si>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</si>
  <si>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</si>
  <si>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</si>
  <si>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</si>
  <si>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</si>
  <si>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</si>
  <si>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</si>
  <si>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</si>
  <si>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</si>
  <si>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</si>
  <si>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</si>
  <si>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</si>
  <si>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</si>
  <si>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</si>
  <si>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</si>
  <si>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</si>
  <si>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</si>
  <si>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</si>
  <si>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</si>
  <si>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</si>
  <si>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</si>
  <si>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</si>
  <si>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</si>
  <si>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</si>
  <si>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</si>
  <si>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</si>
  <si>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</si>
  <si>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</si>
  <si>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</si>
  <si>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</si>
  <si>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</si>
  <si>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</si>
  <si>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</si>
  <si>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</si>
  <si>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</si>
  <si>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</si>
  <si>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</si>
  <si>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</si>
  <si>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</si>
  <si>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</si>
  <si>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</si>
  <si>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</si>
  <si>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</si>
  <si>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</si>
  <si>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</si>
  <si>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</si>
  <si>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</si>
  <si>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</si>
  <si>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</si>
  <si>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</si>
  <si>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</si>
  <si>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</si>
  <si>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</si>
  <si>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</si>
  <si>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</si>
  <si>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</si>
  <si>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</si>
  <si>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</si>
  <si>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</si>
  <si>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</si>
  <si>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</si>
  <si>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</si>
  <si>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</si>
  <si>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</si>
  <si>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</si>
  <si>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</si>
  <si>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</si>
  <si>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</si>
  <si>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</si>
  <si>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</si>
  <si>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</si>
  <si>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</si>
  <si>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</si>
  <si>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</si>
  <si>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</si>
  <si>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</si>
  <si>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</si>
  <si>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</si>
  <si>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</si>
  <si>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</si>
  <si>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</si>
  <si>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</si>
  <si>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</si>
  <si>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</si>
  <si>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</si>
  <si>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</si>
  <si>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</si>
  <si>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</si>
  <si>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</si>
  <si>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</si>
  <si>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</si>
  <si>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</si>
  <si>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</si>
  <si>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</si>
  <si>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</si>
  <si>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</si>
  <si>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</si>
  <si>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</si>
  <si>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</si>
  <si>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</si>
  <si>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</si>
  <si>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</si>
  <si>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</si>
  <si>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</si>
  <si>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</si>
  <si>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</si>
  <si>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</si>
  <si>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</si>
  <si>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</si>
  <si>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</si>
  <si>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</si>
  <si>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</si>
  <si>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</si>
  <si>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</si>
  <si>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</si>
  <si>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</si>
  <si>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</si>
  <si>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</si>
  <si>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</si>
  <si>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</si>
  <si>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</si>
  <si>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</si>
  <si>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</si>
  <si>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</si>
  <si>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</si>
  <si>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</si>
  <si>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</si>
  <si>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</si>
  <si>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</si>
  <si>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</si>
  <si>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</si>
  <si>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</si>
  <si>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</si>
  <si>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</si>
  <si>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</si>
  <si>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</si>
  <si>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</si>
  <si>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</si>
  <si>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</si>
  <si>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</si>
  <si>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</si>
  <si>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</si>
  <si>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</si>
  <si>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</si>
  <si>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</si>
  <si>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</si>
  <si>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</si>
  <si>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</si>
  <si>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</si>
  <si>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</si>
  <si>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</si>
  <si>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</si>
  <si>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</si>
  <si>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</si>
  <si>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</si>
  <si>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</si>
  <si>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</si>
  <si>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</si>
  <si>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</si>
  <si>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</si>
  <si>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</si>
  <si>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</si>
  <si>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</si>
  <si>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</si>
  <si>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</si>
  <si>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</si>
  <si>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</si>
  <si>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</si>
  <si>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</si>
  <si>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</si>
  <si>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</si>
  <si>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</si>
  <si>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</si>
  <si>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</si>
  <si>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</si>
  <si>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</si>
  <si>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</si>
  <si>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</si>
  <si>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</si>
  <si>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</si>
  <si>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</si>
  <si>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</si>
  <si>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</si>
  <si>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</si>
  <si>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</si>
  <si>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</si>
  <si>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</si>
  <si>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</si>
  <si>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</si>
  <si>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</si>
  <si>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</si>
  <si>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</si>
  <si>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</si>
  <si>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</si>
  <si>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</si>
  <si>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</si>
  <si>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</si>
  <si>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</si>
  <si>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</si>
  <si>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</si>
  <si>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</si>
  <si>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</si>
  <si>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</si>
  <si>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</si>
  <si>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</si>
  <si>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</si>
  <si>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</si>
  <si>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</si>
  <si>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</si>
  <si>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</si>
  <si>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</si>
  <si>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</si>
  <si>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</si>
  <si>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</si>
  <si>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</si>
  <si>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</si>
  <si>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</si>
  <si>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</si>
  <si>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</si>
  <si>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</si>
  <si>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</si>
  <si>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</si>
  <si>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</si>
  <si>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</si>
  <si>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</si>
  <si>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</si>
  <si>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</si>
  <si>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</si>
  <si>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</si>
  <si>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</si>
  <si>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</si>
  <si>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</si>
  <si>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</si>
  <si>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</si>
  <si>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</si>
  <si>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</si>
  <si>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</si>
  <si>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</si>
  <si>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</si>
  <si>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</si>
  <si>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</si>
  <si>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</si>
  <si>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</si>
  <si>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</si>
  <si>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</si>
  <si>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</si>
  <si>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</si>
  <si>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</si>
  <si>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</si>
  <si>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</si>
  <si>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</si>
  <si>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</si>
  <si>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</si>
  <si>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</si>
  <si>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</si>
  <si>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</si>
  <si>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</si>
  <si>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</si>
  <si>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</si>
  <si>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</si>
  <si>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</si>
  <si>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</si>
  <si>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</si>
  <si>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</si>
  <si>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</si>
  <si>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</si>
  <si>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</si>
  <si>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</si>
  <si>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</si>
  <si>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</si>
  <si>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</si>
  <si>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</si>
  <si>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</si>
  <si>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</si>
  <si>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</si>
  <si>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</si>
  <si>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</si>
  <si>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</si>
  <si>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</si>
  <si>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</si>
  <si>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</si>
  <si>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</si>
  <si>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</si>
  <si>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</si>
  <si>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</si>
  <si>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</si>
  <si>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</si>
  <si>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</si>
  <si>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</si>
  <si>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</si>
  <si>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</si>
  <si>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</si>
  <si>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</si>
  <si>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</si>
  <si>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</si>
  <si>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</si>
  <si>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</si>
  <si>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</si>
  <si>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</si>
  <si>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</si>
  <si>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</si>
  <si>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</si>
  <si>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</si>
  <si>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</si>
  <si>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</si>
  <si>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</si>
  <si>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</si>
  <si>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</si>
  <si>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</si>
  <si>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</si>
  <si>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</si>
  <si>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</si>
  <si>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</si>
  <si>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</si>
  <si>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</si>
  <si>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</si>
  <si>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</si>
  <si>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</si>
  <si>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</si>
  <si>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</si>
  <si>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</si>
  <si>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</si>
  <si>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</si>
  <si>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</si>
  <si>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</si>
  <si>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</si>
  <si>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</si>
  <si>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</si>
  <si>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</si>
  <si>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</si>
  <si>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</si>
  <si>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</si>
  <si>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</si>
  <si>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</si>
  <si>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</si>
  <si>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</si>
  <si>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</si>
  <si>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</si>
  <si>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</si>
  <si>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</si>
  <si>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</si>
  <si>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</si>
  <si>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</si>
  <si>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</si>
  <si>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</si>
  <si>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</si>
  <si>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</si>
  <si>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</si>
  <si>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</si>
  <si>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</si>
  <si>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</si>
  <si>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</si>
  <si>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</si>
  <si>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</si>
  <si>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</si>
  <si>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</si>
  <si>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</si>
  <si>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</si>
  <si>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</si>
  <si>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</si>
  <si>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</si>
  <si>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</si>
  <si>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</si>
  <si>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</si>
  <si>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</si>
  <si>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</si>
  <si>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</si>
  <si>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</si>
  <si>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</si>
  <si>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</si>
  <si>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</si>
  <si>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</si>
  <si>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</si>
  <si>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</si>
  <si>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</si>
  <si>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</si>
  <si>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</si>
  <si>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</si>
  <si>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</si>
  <si>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</si>
  <si>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</si>
  <si>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</si>
  <si>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</si>
  <si>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</si>
  <si>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</si>
  <si>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</si>
  <si>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</si>
  <si>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</si>
  <si>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</si>
  <si>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</si>
  <si>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</si>
  <si>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</si>
  <si>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</si>
  <si>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</si>
  <si>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</si>
  <si>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</si>
  <si>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</si>
  <si>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</si>
  <si>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</si>
  <si>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</si>
  <si>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</si>
  <si>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</si>
  <si>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</si>
  <si>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</si>
  <si>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</si>
  <si>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</si>
  <si>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</si>
  <si>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</si>
  <si>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</si>
  <si>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</si>
  <si>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</si>
  <si>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</si>
  <si>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</si>
  <si>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</si>
  <si>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</si>
  <si>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</si>
  <si>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</si>
  <si>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</si>
  <si>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</si>
  <si>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</si>
  <si>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</si>
  <si>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</si>
  <si>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</si>
  <si>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</si>
  <si>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</si>
  <si>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</si>
  <si>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</si>
  <si>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</si>
  <si>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</si>
  <si>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</si>
  <si>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</si>
  <si>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</si>
  <si>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</si>
  <si>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</si>
  <si>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</si>
  <si>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</si>
  <si>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</si>
  <si>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</si>
  <si>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</si>
  <si>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</si>
  <si>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</si>
  <si>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</si>
  <si>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</si>
  <si>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</si>
  <si>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</si>
  <si>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</si>
  <si>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</si>
  <si>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</si>
  <si>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</si>
  <si>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</si>
  <si>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</si>
  <si>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</si>
  <si>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</si>
  <si>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</si>
  <si>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</si>
  <si>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</si>
  <si>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</si>
  <si>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</si>
  <si>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</si>
  <si>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</si>
  <si>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</si>
  <si>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</si>
  <si>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</si>
  <si>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</si>
  <si>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</si>
  <si>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</si>
  <si>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</si>
  <si>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</si>
  <si>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</si>
  <si>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</si>
  <si>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</si>
  <si>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</si>
  <si>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</si>
  <si>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</si>
  <si>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</si>
  <si>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</si>
  <si>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</si>
  <si>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</si>
  <si>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</si>
  <si>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</si>
  <si>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</si>
  <si>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</si>
  <si>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</si>
  <si>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</si>
  <si>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</si>
  <si>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</si>
  <si>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</si>
  <si>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</si>
  <si>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</si>
  <si>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</si>
  <si>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</si>
  <si>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</si>
  <si>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</si>
  <si>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</si>
  <si>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</si>
  <si>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</si>
  <si>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</si>
  <si>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</si>
  <si>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</si>
  <si>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</si>
  <si>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</si>
  <si>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</si>
  <si>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</si>
  <si>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</si>
  <si>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</si>
  <si>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</si>
  <si>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</si>
  <si>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</si>
  <si>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</si>
  <si>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</si>
  <si>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</si>
  <si>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</si>
  <si>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</si>
  <si>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</si>
  <si>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</si>
  <si>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</si>
  <si>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</si>
  <si>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</si>
  <si>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</si>
  <si>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</si>
  <si>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</si>
  <si>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</si>
  <si>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</si>
  <si>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</si>
  <si>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</si>
  <si>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</si>
  <si>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</si>
  <si>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</si>
  <si>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</si>
  <si>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</si>
  <si>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</si>
  <si>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</si>
  <si>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</si>
  <si>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</si>
  <si>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</si>
  <si>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</si>
  <si>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</si>
  <si>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</si>
  <si>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</si>
  <si>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</si>
  <si>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</si>
  <si>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</si>
  <si>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</si>
  <si>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</si>
  <si>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</si>
  <si>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</si>
  <si>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</si>
  <si>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</si>
  <si>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</si>
  <si>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</si>
  <si>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</si>
  <si>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</si>
  <si>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</si>
  <si>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</si>
  <si>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</si>
  <si>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</si>
  <si>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</si>
  <si>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</si>
  <si>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</si>
  <si>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</si>
  <si>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</si>
  <si>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</si>
  <si>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</si>
  <si>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</si>
  <si>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</si>
  <si>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</si>
  <si>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</si>
  <si>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</si>
  <si>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</si>
  <si>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</si>
  <si>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</si>
  <si>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</si>
  <si>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</si>
  <si>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</si>
  <si>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</si>
  <si>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</si>
  <si>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</si>
  <si>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</si>
  <si>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</si>
  <si>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</si>
  <si>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</si>
  <si>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</si>
  <si>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</si>
  <si>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</si>
  <si>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</si>
  <si>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</si>
  <si>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</si>
  <si>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</si>
  <si>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</si>
  <si>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</si>
  <si>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</si>
  <si>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</si>
  <si>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</si>
  <si>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</si>
  <si>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</si>
  <si>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</si>
  <si>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</si>
  <si>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</si>
  <si>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</si>
  <si>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</si>
  <si>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</si>
  <si>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</si>
  <si>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</si>
  <si>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</si>
  <si>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</si>
  <si>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</si>
  <si>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</si>
  <si>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</si>
  <si>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</si>
  <si>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</si>
  <si>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</si>
  <si>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</si>
  <si>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</si>
  <si>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</si>
  <si>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</si>
  <si>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</si>
  <si>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</si>
  <si>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</si>
  <si>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</si>
  <si>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</si>
  <si>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</si>
  <si>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</si>
  <si>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</si>
  <si>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</si>
  <si>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</si>
  <si>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</si>
  <si>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</si>
  <si>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</si>
  <si>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</si>
  <si>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</si>
  <si>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</si>
  <si>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</si>
  <si>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</si>
  <si>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</si>
  <si>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</si>
  <si>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</si>
  <si>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</si>
  <si>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</si>
  <si>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</si>
  <si>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</si>
  <si>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</si>
  <si>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</si>
  <si>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</si>
  <si>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</si>
  <si>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</si>
  <si>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</si>
  <si>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</si>
  <si>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</si>
  <si>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</si>
  <si>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</si>
  <si>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</si>
  <si>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</si>
  <si>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</si>
  <si>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</si>
  <si>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</si>
  <si>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</si>
  <si>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</si>
  <si>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</si>
  <si>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</si>
  <si>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</si>
  <si>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</si>
  <si>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</si>
  <si>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</si>
  <si>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</si>
  <si>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</si>
  <si>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</si>
  <si>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</si>
  <si>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</si>
  <si>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</si>
  <si>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</si>
  <si>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</si>
  <si>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</si>
  <si>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</si>
  <si>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</si>
  <si>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</si>
  <si>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</si>
  <si>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</si>
  <si>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</si>
  <si>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</si>
  <si>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</si>
  <si>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</si>
  <si>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</si>
  <si>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</si>
  <si>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</si>
  <si>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</si>
  <si>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</si>
  <si>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</si>
  <si>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</si>
  <si>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</si>
  <si>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</si>
  <si>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</si>
  <si>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</si>
  <si>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</si>
  <si>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</si>
  <si>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</si>
  <si>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</si>
  <si>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</si>
  <si>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</si>
  <si>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</si>
  <si>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</si>
  <si>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</si>
  <si>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</si>
  <si>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</si>
  <si>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</si>
  <si>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</si>
  <si>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</si>
  <si>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</si>
  <si>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</si>
  <si>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</si>
  <si>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</si>
  <si>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</si>
  <si>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</si>
  <si>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</si>
  <si>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</si>
  <si>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</si>
  <si>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</si>
  <si>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</si>
  <si>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</si>
  <si>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</si>
  <si>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</si>
  <si>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</si>
  <si>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</si>
  <si>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</si>
  <si>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</si>
  <si>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</si>
  <si>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</si>
  <si>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</si>
  <si>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</si>
  <si>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</si>
  <si>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</si>
  <si>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</si>
  <si>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</si>
  <si>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</si>
  <si>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</si>
  <si>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</si>
  <si>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</si>
  <si>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</si>
  <si>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</si>
  <si>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</si>
  <si>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</si>
  <si>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</si>
  <si>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</si>
  <si>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</si>
  <si>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</si>
  <si>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</si>
  <si>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</si>
  <si>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</si>
  <si>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</si>
  <si>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</si>
  <si>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</si>
  <si>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</si>
  <si>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</si>
  <si>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</si>
  <si>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</si>
  <si>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</si>
  <si>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</si>
  <si>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</si>
  <si>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</si>
  <si>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</si>
  <si>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</si>
  <si>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</si>
  <si>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</si>
  <si>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</si>
  <si>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</si>
  <si>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</si>
  <si>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</si>
  <si>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</si>
  <si>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</si>
  <si>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</si>
  <si>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</si>
  <si>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</si>
  <si>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</si>
  <si>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</si>
  <si>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</si>
  <si>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</si>
  <si>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</si>
  <si>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</si>
  <si>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</si>
  <si>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</si>
  <si>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</si>
  <si>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</si>
  <si>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</si>
  <si>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</si>
  <si>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</si>
  <si>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</si>
  <si>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</si>
  <si>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</si>
  <si>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</si>
  <si>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</si>
  <si>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</si>
  <si>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</si>
  <si>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</si>
  <si>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</si>
  <si>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</si>
  <si>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</si>
  <si>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</si>
  <si>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</si>
  <si>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</si>
  <si>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</si>
  <si>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</si>
  <si>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</si>
  <si>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</si>
  <si>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</si>
  <si>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</si>
  <si>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</si>
  <si>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</si>
  <si>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</si>
  <si>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</si>
  <si>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</si>
  <si>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</si>
  <si>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</si>
  <si>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</si>
  <si>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</si>
  <si>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</si>
  <si>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</si>
  <si>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</si>
  <si>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</si>
  <si>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</si>
  <si>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</si>
  <si>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</si>
  <si>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</si>
  <si>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</si>
  <si>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</si>
  <si>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</si>
  <si>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</si>
  <si>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</si>
  <si>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</si>
  <si>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</si>
  <si>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</si>
  <si>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</si>
  <si>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</si>
  <si>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</si>
  <si>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</si>
  <si>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</si>
  <si>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</si>
  <si>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</si>
  <si>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</si>
  <si>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</si>
  <si>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</si>
  <si>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</si>
  <si>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</si>
  <si>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</si>
  <si>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</si>
  <si>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</si>
  <si>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</si>
  <si>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</si>
  <si>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</si>
  <si>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</si>
  <si>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</si>
  <si>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</si>
  <si>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</si>
  <si>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</si>
  <si>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</si>
  <si>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</si>
  <si>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</si>
  <si>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</si>
  <si>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</si>
  <si>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</si>
  <si>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</si>
  <si>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</si>
  <si>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</si>
  <si>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</si>
  <si>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</si>
  <si>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</si>
  <si>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</si>
  <si>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</si>
  <si>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</si>
  <si>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</si>
  <si>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</si>
  <si>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</si>
  <si>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</si>
  <si>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</si>
  <si>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</si>
  <si>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</si>
  <si>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</si>
  <si>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</si>
  <si>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</si>
  <si>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</si>
  <si>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</si>
  <si>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</si>
  <si>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</si>
  <si>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</si>
  <si>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</si>
  <si>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</si>
  <si>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</si>
  <si>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</si>
  <si>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</si>
  <si>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</si>
  <si>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</si>
  <si>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</si>
  <si>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</si>
  <si>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</si>
  <si>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</si>
  <si>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</si>
  <si>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</si>
  <si>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</si>
  <si>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</si>
  <si>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</si>
  <si>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</si>
  <si>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</si>
  <si>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</si>
  <si>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</si>
  <si>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</si>
  <si>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</si>
  <si>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</si>
  <si>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</si>
  <si>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</si>
  <si>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</si>
  <si>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</si>
  <si>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</si>
  <si>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</si>
  <si>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</si>
  <si>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</si>
  <si>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</si>
  <si>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</si>
  <si>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</si>
  <si>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</si>
  <si>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</si>
  <si>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</si>
  <si>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</si>
  <si>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</si>
  <si>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</si>
  <si>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</si>
  <si>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</si>
  <si>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</si>
  <si>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</si>
  <si>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</si>
  <si>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</si>
  <si>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</si>
  <si>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</si>
  <si>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</si>
  <si>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</si>
  <si>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</si>
  <si>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</si>
  <si>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</si>
  <si>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</si>
  <si>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</si>
  <si>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</si>
  <si>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</si>
  <si>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</si>
  <si>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</si>
  <si>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</si>
  <si>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Number of Backers</t>
  </si>
  <si>
    <t>Statistics</t>
  </si>
  <si>
    <t>Successful</t>
  </si>
  <si>
    <t>Unsuccessful</t>
  </si>
  <si>
    <t>Mean</t>
  </si>
  <si>
    <t>Median</t>
  </si>
  <si>
    <t>Minimum Number</t>
  </si>
  <si>
    <t>Maximum Number</t>
  </si>
  <si>
    <t>Variance</t>
  </si>
  <si>
    <t>Standard Deviation</t>
  </si>
  <si>
    <t># Backers</t>
  </si>
  <si>
    <t>Average Donation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</si>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</sst>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m\ d\,\ yy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9" fontId="18" fillId="0" borderId="0" xfId="43" applyFont="1" applyAlignment="1">
      <alignment horizontal="center"/>
    </xf>
    <xf numFmtId="9" fontId="19" fillId="0" borderId="0" xfId="43" applyFont="1"/>
    <xf numFmtId="44" fontId="0" fillId="0" borderId="0" xfId="42" applyFont="1"/>
    <xf numFmtId="0" fontId="0" fillId="0" borderId="0" xfId="42" applyNumberFormat="1" applyFont="1"/>
    <xf numFmtId="44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2060"/>
      </font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/>
        </patternFill>
      </fill>
    </dxf>
  </dxfs>
  <tableStyles count="0" defaultTableStyle="TableStyleMedium2" defaultPivotStyle="PivotStyleLight16"/>
  <colors>
    <mruColors>
      <color rgb="FFC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Campaigns in</a:t>
            </a:r>
            <a:r>
              <a:rPr lang="en-US" baseline="0"/>
              <a:t> Each Parent Category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9-3F49-9564-CA60AF206E3F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C-CF46-8C47-530413349A31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0C-CF46-8C47-530413349A31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0C-CF46-8C47-530413349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21217456"/>
        <c:axId val="1921219184"/>
      </c:barChart>
      <c:catAx>
        <c:axId val="192121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</a:t>
                </a:r>
                <a:r>
                  <a:rPr lang="en-US" baseline="0"/>
                  <a:t> Categories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19184"/>
        <c:crosses val="autoZero"/>
        <c:auto val="1"/>
        <c:lblAlgn val="ctr"/>
        <c:lblOffset val="100"/>
        <c:noMultiLvlLbl val="0"/>
      </c:catAx>
      <c:valAx>
        <c:axId val="19212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Campaigns in Each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E-4B40-8F08-4D34C3550A23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3E-4B40-8F08-4D34C3550A23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3E-4B40-8F08-4D34C3550A23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3E-4B40-8F08-4D34C3550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41421680"/>
        <c:axId val="1941547824"/>
      </c:barChart>
      <c:catAx>
        <c:axId val="194142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47824"/>
        <c:crosses val="autoZero"/>
        <c:auto val="1"/>
        <c:lblAlgn val="ctr"/>
        <c:lblOffset val="100"/>
        <c:noMultiLvlLbl val="0"/>
      </c:catAx>
      <c:valAx>
        <c:axId val="19415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Campagins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42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Campaigns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0-524B-BFAE-D21E584EDE90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DA-7544-8732-371A3778089B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DA-7544-8732-371A3778089B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DA-7544-8732-371A37780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431216"/>
        <c:axId val="1921433264"/>
      </c:lineChart>
      <c:catAx>
        <c:axId val="192143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33264"/>
        <c:crosses val="autoZero"/>
        <c:auto val="1"/>
        <c:lblAlgn val="ctr"/>
        <c:lblOffset val="100"/>
        <c:noMultiLvlLbl val="0"/>
      </c:catAx>
      <c:valAx>
        <c:axId val="19214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Campagins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3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6-1A40-B32B-E40DCDD30A8F}"/>
            </c:ext>
          </c:extLst>
        </c:ser>
        <c:ser>
          <c:idx val="1"/>
          <c:order val="1"/>
          <c:tx>
            <c:strRef>
              <c:f>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6-1A40-B32B-E40DCDD30A8F}"/>
            </c:ext>
          </c:extLst>
        </c:ser>
        <c:ser>
          <c:idx val="2"/>
          <c:order val="2"/>
          <c:tx>
            <c:strRef>
              <c:f>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F6-1A40-B32B-E40DCDD30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932720"/>
        <c:axId val="1955075392"/>
      </c:lineChart>
      <c:catAx>
        <c:axId val="195493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075392"/>
        <c:crosses val="autoZero"/>
        <c:auto val="1"/>
        <c:lblAlgn val="ctr"/>
        <c:lblOffset val="100"/>
        <c:noMultiLvlLbl val="0"/>
      </c:catAx>
      <c:valAx>
        <c:axId val="19550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9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14</xdr:row>
      <xdr:rowOff>152400</xdr:rowOff>
    </xdr:from>
    <xdr:to>
      <xdr:col>10</xdr:col>
      <xdr:colOff>1422400</xdr:colOff>
      <xdr:row>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01563-5D7D-66AA-A690-0E4162F04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31</xdr:row>
      <xdr:rowOff>0</xdr:rowOff>
    </xdr:from>
    <xdr:to>
      <xdr:col>13</xdr:col>
      <xdr:colOff>660400</xdr:colOff>
      <xdr:row>65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29B01-228D-8667-E720-02F999FED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19</xdr:row>
      <xdr:rowOff>12700</xdr:rowOff>
    </xdr:from>
    <xdr:to>
      <xdr:col>13</xdr:col>
      <xdr:colOff>685800</xdr:colOff>
      <xdr:row>52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A5A0B-8BCF-D1C6-22E3-FEE0096A3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278423</xdr:colOff>
      <xdr:row>14</xdr:row>
      <xdr:rowOff>69360</xdr:rowOff>
    </xdr:from>
    <xdr:to>
      <xdr:col>8</xdr:col>
      <xdr:colOff>476250</xdr:colOff>
      <xdr:row>41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C45A3-660C-5585-5561-3FB731D52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 Loomer" refreshedDate="45030.696553587964" createdVersion="8" refreshedVersion="8" minRefreshableVersion="3" recordCount="1000" xr:uid="{330FC147-397F-C146-88CF-54B2C0464803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D7D480-4026-6040-A9C5-8FA361665B3F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7E6E7-23DB-A146-9E00-0E18E651E056}" name="PivotTable1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F6E6F-843D-6F42-AA90-2DB98DF5397E}" name="PivotTable1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M7" sqref="M7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8.6640625" style="6" customWidth="1"/>
    <col min="8" max="8" width="13" bestFit="1" customWidth="1"/>
    <col min="9" max="9" width="16" style="7" customWidth="1"/>
    <col min="12" max="12" width="15.5" customWidth="1"/>
    <col min="13" max="13" width="23.1640625" style="13" customWidth="1"/>
    <col min="14" max="14" width="11.1640625" bestFit="1" customWidth="1"/>
    <col min="15" max="15" width="24.83203125" style="13" customWidth="1"/>
    <col min="18" max="18" width="28" bestFit="1" customWidth="1"/>
    <col min="19" max="19" width="17.1640625" customWidth="1"/>
    <col min="20" max="20" width="17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2117</v>
      </c>
      <c r="G1" s="1" t="s">
        <v>4</v>
      </c>
      <c r="H1" s="1" t="s">
        <v>5</v>
      </c>
      <c r="I1" s="9" t="s">
        <v>2116</v>
      </c>
      <c r="J1" s="1" t="s">
        <v>6</v>
      </c>
      <c r="K1" s="1" t="s">
        <v>7</v>
      </c>
      <c r="L1" s="1" t="s">
        <v>8</v>
      </c>
      <c r="M1" s="12" t="s">
        <v>2070</v>
      </c>
      <c r="N1" s="1" t="s">
        <v>9</v>
      </c>
      <c r="O1" s="12" t="s">
        <v>2069</v>
      </c>
      <c r="P1" s="1" t="s">
        <v>10</v>
      </c>
      <c r="Q1" s="1" t="s">
        <v>11</v>
      </c>
      <c r="R1" s="1" t="s">
        <v>2028</v>
      </c>
      <c r="S1" s="1" t="s">
        <v>2029</v>
      </c>
      <c r="T1" s="1" t="s">
        <v>2030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 t="shared" ref="F2:F65" si="0">IFERROR(E2/D2,0)</f>
        <v>0</v>
      </c>
      <c r="G2" t="s">
        <v>14</v>
      </c>
      <c r="H2">
        <v>0</v>
      </c>
      <c r="I2" s="8">
        <f t="shared" ref="I2:I65" si="1">IFERROR(E2/H2,0)</f>
        <v>0</v>
      </c>
      <c r="J2" t="s">
        <v>15</v>
      </c>
      <c r="K2" t="s">
        <v>16</v>
      </c>
      <c r="L2">
        <v>1448690400</v>
      </c>
      <c r="M2" s="13">
        <f t="shared" ref="M2:M65" si="2">(((L2/60)/60)/24)+DATE(1970,1,1)</f>
        <v>42336.25</v>
      </c>
      <c r="N2">
        <v>1450159200</v>
      </c>
      <c r="O2" s="13">
        <f t="shared" ref="O2:O65" si="3">(((N2/60)/60)/24)+DATE(1970,1,1)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si="0"/>
        <v>10.4</v>
      </c>
      <c r="G3" t="s">
        <v>20</v>
      </c>
      <c r="H3">
        <v>158</v>
      </c>
      <c r="I3" s="7">
        <f t="shared" si="1"/>
        <v>92.151898734177209</v>
      </c>
      <c r="J3" t="s">
        <v>21</v>
      </c>
      <c r="K3" t="s">
        <v>22</v>
      </c>
      <c r="L3">
        <v>1408424400</v>
      </c>
      <c r="M3" s="13">
        <f t="shared" si="2"/>
        <v>41870.208333333336</v>
      </c>
      <c r="N3">
        <v>1408597200</v>
      </c>
      <c r="O3" s="13">
        <f t="shared" si="3"/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 s="13">
        <f t="shared" si="2"/>
        <v>41595.25</v>
      </c>
      <c r="N4">
        <v>1384840800</v>
      </c>
      <c r="O4" s="13">
        <f t="shared" si="3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 s="13">
        <f t="shared" si="2"/>
        <v>43688.208333333328</v>
      </c>
      <c r="N5">
        <v>1568955600</v>
      </c>
      <c r="O5" s="13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 s="13">
        <f t="shared" si="2"/>
        <v>43485.25</v>
      </c>
      <c r="N6">
        <v>1548309600</v>
      </c>
      <c r="O6" s="13">
        <f t="shared" si="3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 s="13">
        <f t="shared" si="2"/>
        <v>41149.208333333336</v>
      </c>
      <c r="N7">
        <v>1347080400</v>
      </c>
      <c r="O7" s="13">
        <f t="shared" si="3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 s="13">
        <f t="shared" si="2"/>
        <v>42991.208333333328</v>
      </c>
      <c r="N8">
        <v>1505365200</v>
      </c>
      <c r="O8" s="13">
        <f t="shared" si="3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 s="13">
        <f t="shared" si="2"/>
        <v>42229.208333333328</v>
      </c>
      <c r="N9">
        <v>1439614800</v>
      </c>
      <c r="O9" s="13">
        <f t="shared" si="3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 s="13">
        <f t="shared" si="2"/>
        <v>40399.208333333336</v>
      </c>
      <c r="N10">
        <v>1281502800</v>
      </c>
      <c r="O10" s="13">
        <f t="shared" si="3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 s="13">
        <f t="shared" si="2"/>
        <v>41536.208333333336</v>
      </c>
      <c r="N11">
        <v>1383804000</v>
      </c>
      <c r="O11" s="13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 s="13">
        <f t="shared" si="2"/>
        <v>40404.208333333336</v>
      </c>
      <c r="N12">
        <v>1285909200</v>
      </c>
      <c r="O12" s="13">
        <f t="shared" si="3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s="4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 s="13">
        <f t="shared" si="2"/>
        <v>40442.208333333336</v>
      </c>
      <c r="N13">
        <v>1285563600</v>
      </c>
      <c r="O13" s="13">
        <f t="shared" si="3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 s="13">
        <f t="shared" si="2"/>
        <v>43760.208333333328</v>
      </c>
      <c r="N14">
        <v>1572411600</v>
      </c>
      <c r="O14" s="13">
        <f t="shared" si="3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 s="13">
        <f t="shared" si="2"/>
        <v>42532.208333333328</v>
      </c>
      <c r="N15">
        <v>1466658000</v>
      </c>
      <c r="O15" s="13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 s="13">
        <f t="shared" si="2"/>
        <v>40974.25</v>
      </c>
      <c r="N16">
        <v>1333342800</v>
      </c>
      <c r="O16" s="13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 s="13">
        <f t="shared" si="2"/>
        <v>43809.25</v>
      </c>
      <c r="N17">
        <v>1576303200</v>
      </c>
      <c r="O17" s="13">
        <f t="shared" si="3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 s="13">
        <f t="shared" si="2"/>
        <v>41661.25</v>
      </c>
      <c r="N18">
        <v>1392271200</v>
      </c>
      <c r="O18" s="13">
        <f t="shared" si="3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 s="13">
        <f t="shared" si="2"/>
        <v>40555.25</v>
      </c>
      <c r="N19">
        <v>1294898400</v>
      </c>
      <c r="O19" s="13">
        <f t="shared" si="3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 s="13">
        <f t="shared" si="2"/>
        <v>43351.208333333328</v>
      </c>
      <c r="N20">
        <v>1537074000</v>
      </c>
      <c r="O20" s="13">
        <f t="shared" si="3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 s="13">
        <f t="shared" si="2"/>
        <v>43528.25</v>
      </c>
      <c r="N21">
        <v>1553490000</v>
      </c>
      <c r="O21" s="13">
        <f t="shared" si="3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 s="13">
        <f t="shared" si="2"/>
        <v>41848.208333333336</v>
      </c>
      <c r="N22">
        <v>1406523600</v>
      </c>
      <c r="O22" s="13">
        <f t="shared" si="3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 s="13">
        <f t="shared" si="2"/>
        <v>40770.208333333336</v>
      </c>
      <c r="N23">
        <v>1316322000</v>
      </c>
      <c r="O23" s="13">
        <f t="shared" si="3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 s="13">
        <f t="shared" si="2"/>
        <v>43193.208333333328</v>
      </c>
      <c r="N24">
        <v>1524027600</v>
      </c>
      <c r="O24" s="13">
        <f t="shared" si="3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 s="13">
        <f t="shared" si="2"/>
        <v>43510.25</v>
      </c>
      <c r="N25">
        <v>1554699600</v>
      </c>
      <c r="O25" s="13">
        <f t="shared" si="3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 s="13">
        <f t="shared" si="2"/>
        <v>41811.208333333336</v>
      </c>
      <c r="N26">
        <v>1403499600</v>
      </c>
      <c r="O26" s="13">
        <f t="shared" si="3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 s="13">
        <f t="shared" si="2"/>
        <v>40681.208333333336</v>
      </c>
      <c r="N27">
        <v>1307422800</v>
      </c>
      <c r="O27" s="13">
        <f t="shared" si="3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 s="13">
        <f t="shared" si="2"/>
        <v>43312.208333333328</v>
      </c>
      <c r="N28">
        <v>1535346000</v>
      </c>
      <c r="O28" s="13">
        <f t="shared" si="3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 s="13">
        <f t="shared" si="2"/>
        <v>42280.208333333328</v>
      </c>
      <c r="N29">
        <v>1444539600</v>
      </c>
      <c r="O29" s="13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 s="13">
        <f t="shared" si="2"/>
        <v>40218.25</v>
      </c>
      <c r="N30">
        <v>1267682400</v>
      </c>
      <c r="O30" s="13">
        <f t="shared" si="3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 s="13">
        <f t="shared" si="2"/>
        <v>43301.208333333328</v>
      </c>
      <c r="N31">
        <v>1535518800</v>
      </c>
      <c r="O31" s="13">
        <f t="shared" si="3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 s="13">
        <f t="shared" si="2"/>
        <v>43609.208333333328</v>
      </c>
      <c r="N32">
        <v>1559106000</v>
      </c>
      <c r="O32" s="13">
        <f t="shared" si="3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 s="13">
        <f t="shared" si="2"/>
        <v>42374.25</v>
      </c>
      <c r="N33">
        <v>1454392800</v>
      </c>
      <c r="O33" s="13">
        <f t="shared" si="3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 s="13">
        <f t="shared" si="2"/>
        <v>43110.25</v>
      </c>
      <c r="N34">
        <v>1517896800</v>
      </c>
      <c r="O34" s="13">
        <f t="shared" si="3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 s="13">
        <f t="shared" si="2"/>
        <v>41917.208333333336</v>
      </c>
      <c r="N35">
        <v>1415685600</v>
      </c>
      <c r="O35" s="13">
        <f t="shared" si="3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 s="13">
        <f t="shared" si="2"/>
        <v>42817.208333333328</v>
      </c>
      <c r="N36">
        <v>1490677200</v>
      </c>
      <c r="O36" s="13">
        <f t="shared" si="3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 s="13">
        <f t="shared" si="2"/>
        <v>43484.25</v>
      </c>
      <c r="N37">
        <v>1551506400</v>
      </c>
      <c r="O37" s="13">
        <f t="shared" si="3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 s="13">
        <f t="shared" si="2"/>
        <v>40600.25</v>
      </c>
      <c r="N38">
        <v>1300856400</v>
      </c>
      <c r="O38" s="13">
        <f t="shared" si="3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 s="13">
        <f t="shared" si="2"/>
        <v>43744.208333333328</v>
      </c>
      <c r="N39">
        <v>1573192800</v>
      </c>
      <c r="O39" s="13">
        <f t="shared" si="3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 s="13">
        <f t="shared" si="2"/>
        <v>40469.208333333336</v>
      </c>
      <c r="N40">
        <v>1287810000</v>
      </c>
      <c r="O40" s="13">
        <f t="shared" si="3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 s="13">
        <f t="shared" si="2"/>
        <v>41330.25</v>
      </c>
      <c r="N41">
        <v>1362978000</v>
      </c>
      <c r="O41" s="13">
        <f t="shared" si="3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 s="13">
        <f t="shared" si="2"/>
        <v>40334.208333333336</v>
      </c>
      <c r="N42">
        <v>1277355600</v>
      </c>
      <c r="O42" s="13">
        <f t="shared" si="3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 s="13">
        <f t="shared" si="2"/>
        <v>41156.208333333336</v>
      </c>
      <c r="N43">
        <v>1348981200</v>
      </c>
      <c r="O43" s="13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 s="13">
        <f t="shared" si="2"/>
        <v>40728.208333333336</v>
      </c>
      <c r="N44">
        <v>1310533200</v>
      </c>
      <c r="O44" s="13">
        <f t="shared" si="3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 s="13">
        <f t="shared" si="2"/>
        <v>41844.208333333336</v>
      </c>
      <c r="N45">
        <v>1407560400</v>
      </c>
      <c r="O45" s="13">
        <f t="shared" si="3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 s="13">
        <f t="shared" si="2"/>
        <v>43541.208333333328</v>
      </c>
      <c r="N46">
        <v>1552885200</v>
      </c>
      <c r="O46" s="13">
        <f t="shared" si="3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 s="13">
        <f t="shared" si="2"/>
        <v>42676.208333333328</v>
      </c>
      <c r="N47">
        <v>1479362400</v>
      </c>
      <c r="O47" s="13">
        <f t="shared" si="3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 s="13">
        <f t="shared" si="2"/>
        <v>40367.208333333336</v>
      </c>
      <c r="N48">
        <v>1280552400</v>
      </c>
      <c r="O48" s="13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 s="13">
        <f t="shared" si="2"/>
        <v>41727.208333333336</v>
      </c>
      <c r="N49">
        <v>1398661200</v>
      </c>
      <c r="O49" s="13">
        <f t="shared" si="3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 s="13">
        <f t="shared" si="2"/>
        <v>42180.208333333328</v>
      </c>
      <c r="N50">
        <v>1436245200</v>
      </c>
      <c r="O50" s="13">
        <f t="shared" si="3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 s="13">
        <f t="shared" si="2"/>
        <v>43758.208333333328</v>
      </c>
      <c r="N51">
        <v>1575439200</v>
      </c>
      <c r="O51" s="13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 s="13">
        <f t="shared" si="2"/>
        <v>41487.208333333336</v>
      </c>
      <c r="N52">
        <v>1377752400</v>
      </c>
      <c r="O52" s="13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 s="13">
        <f t="shared" si="2"/>
        <v>40995.208333333336</v>
      </c>
      <c r="N53">
        <v>1334206800</v>
      </c>
      <c r="O53" s="13">
        <f t="shared" si="3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 s="13">
        <f t="shared" si="2"/>
        <v>40436.208333333336</v>
      </c>
      <c r="N54">
        <v>1284872400</v>
      </c>
      <c r="O54" s="13">
        <f t="shared" si="3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 s="13">
        <f t="shared" si="2"/>
        <v>41779.208333333336</v>
      </c>
      <c r="N55">
        <v>1403931600</v>
      </c>
      <c r="O55" s="13">
        <f t="shared" si="3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 s="13">
        <f t="shared" si="2"/>
        <v>43170.25</v>
      </c>
      <c r="N56">
        <v>1521262800</v>
      </c>
      <c r="O56" s="13">
        <f t="shared" si="3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 s="13">
        <f t="shared" si="2"/>
        <v>43311.208333333328</v>
      </c>
      <c r="N57">
        <v>1533358800</v>
      </c>
      <c r="O57" s="13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 s="13">
        <f t="shared" si="2"/>
        <v>42014.25</v>
      </c>
      <c r="N58">
        <v>1421474400</v>
      </c>
      <c r="O58" s="13">
        <f t="shared" si="3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 s="13">
        <f t="shared" si="2"/>
        <v>42979.208333333328</v>
      </c>
      <c r="N59">
        <v>1505278800</v>
      </c>
      <c r="O59" s="13">
        <f t="shared" si="3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 s="13">
        <f t="shared" si="2"/>
        <v>42268.208333333328</v>
      </c>
      <c r="N60">
        <v>1443934800</v>
      </c>
      <c r="O60" s="13">
        <f t="shared" si="3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 s="13">
        <f t="shared" si="2"/>
        <v>42898.208333333328</v>
      </c>
      <c r="N61">
        <v>1498539600</v>
      </c>
      <c r="O61" s="13">
        <f t="shared" si="3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 s="13">
        <f t="shared" si="2"/>
        <v>41107.208333333336</v>
      </c>
      <c r="N62">
        <v>1342760400</v>
      </c>
      <c r="O62" s="13">
        <f t="shared" si="3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 s="13">
        <f t="shared" si="2"/>
        <v>40595.25</v>
      </c>
      <c r="N63">
        <v>1301720400</v>
      </c>
      <c r="O63" s="13">
        <f t="shared" si="3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 s="13">
        <f t="shared" si="2"/>
        <v>42160.208333333328</v>
      </c>
      <c r="N64">
        <v>1433566800</v>
      </c>
      <c r="O64" s="13">
        <f t="shared" si="3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 s="13">
        <f t="shared" si="2"/>
        <v>42853.208333333328</v>
      </c>
      <c r="N65">
        <v>1493874000</v>
      </c>
      <c r="O65" s="13">
        <f t="shared" si="3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ref="F66:F129" si="4">IFERROR(E66/D66,0)</f>
        <v>0.97642857142857142</v>
      </c>
      <c r="G66" t="s">
        <v>14</v>
      </c>
      <c r="H66">
        <v>38</v>
      </c>
      <c r="I66" s="7">
        <f t="shared" ref="I66:I129" si="5">IFERROR(E66/H66,0)</f>
        <v>71.94736842105263</v>
      </c>
      <c r="J66" t="s">
        <v>21</v>
      </c>
      <c r="K66" t="s">
        <v>22</v>
      </c>
      <c r="L66">
        <v>1530507600</v>
      </c>
      <c r="M66" s="13">
        <f t="shared" ref="M66:M129" si="6">(((L66/60)/60)/24)+DATE(1970,1,1)</f>
        <v>43283.208333333328</v>
      </c>
      <c r="N66">
        <v>1531803600</v>
      </c>
      <c r="O66" s="13">
        <f t="shared" ref="O66:O129" si="7">(((N66/60)/60)/24)+DATE(1970,1,1)</f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si="4"/>
        <v>2.3614754098360655</v>
      </c>
      <c r="G67" t="s">
        <v>20</v>
      </c>
      <c r="H67">
        <v>236</v>
      </c>
      <c r="I67" s="7">
        <f t="shared" si="5"/>
        <v>61.038135593220339</v>
      </c>
      <c r="J67" t="s">
        <v>21</v>
      </c>
      <c r="K67" t="s">
        <v>22</v>
      </c>
      <c r="L67">
        <v>1296108000</v>
      </c>
      <c r="M67" s="13">
        <f t="shared" si="6"/>
        <v>40570.25</v>
      </c>
      <c r="N67">
        <v>1296712800</v>
      </c>
      <c r="O67" s="13">
        <f t="shared" si="7"/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4"/>
        <v>0.45068965517241377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 s="13">
        <f t="shared" si="6"/>
        <v>42102.208333333328</v>
      </c>
      <c r="N68">
        <v>1428901200</v>
      </c>
      <c r="O68" s="13">
        <f t="shared" si="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4"/>
        <v>1.6238567493112948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 s="13">
        <f t="shared" si="6"/>
        <v>40203.25</v>
      </c>
      <c r="N69">
        <v>1264831200</v>
      </c>
      <c r="O69" s="13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4"/>
        <v>2.5452631578947367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 s="13">
        <f t="shared" si="6"/>
        <v>42943.208333333328</v>
      </c>
      <c r="N70">
        <v>1505192400</v>
      </c>
      <c r="O70" s="13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4"/>
        <v>0.24063291139240506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 s="13">
        <f t="shared" si="6"/>
        <v>40531.25</v>
      </c>
      <c r="N71">
        <v>1295676000</v>
      </c>
      <c r="O71" s="13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4"/>
        <v>1.2374140625000001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 s="13">
        <f t="shared" si="6"/>
        <v>40484.208333333336</v>
      </c>
      <c r="N72">
        <v>1292911200</v>
      </c>
      <c r="O72" s="13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4"/>
        <v>1.0806666666666667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 s="13">
        <f t="shared" si="6"/>
        <v>43799.25</v>
      </c>
      <c r="N73">
        <v>1575439200</v>
      </c>
      <c r="O73" s="13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4"/>
        <v>6.7033333333333331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 s="13">
        <f t="shared" si="6"/>
        <v>42186.208333333328</v>
      </c>
      <c r="N74">
        <v>1438837200</v>
      </c>
      <c r="O74" s="13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4"/>
        <v>6.609285714285714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 s="13">
        <f t="shared" si="6"/>
        <v>42701.25</v>
      </c>
      <c r="N75">
        <v>1480485600</v>
      </c>
      <c r="O75" s="13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4"/>
        <v>1.2246153846153847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 s="13">
        <f t="shared" si="6"/>
        <v>42456.208333333328</v>
      </c>
      <c r="N76">
        <v>1459141200</v>
      </c>
      <c r="O76" s="13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4"/>
        <v>1.5057731958762886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 s="13">
        <f t="shared" si="6"/>
        <v>43296.208333333328</v>
      </c>
      <c r="N77">
        <v>1532322000</v>
      </c>
      <c r="O77" s="13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4"/>
        <v>0.78106590724165992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 s="13">
        <f t="shared" si="6"/>
        <v>42027.25</v>
      </c>
      <c r="N78">
        <v>1426222800</v>
      </c>
      <c r="O78" s="13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4"/>
        <v>0.46947368421052632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 s="13">
        <f t="shared" si="6"/>
        <v>40448.208333333336</v>
      </c>
      <c r="N79">
        <v>1286773200</v>
      </c>
      <c r="O79" s="13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4"/>
        <v>3.008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 s="13">
        <f t="shared" si="6"/>
        <v>43206.208333333328</v>
      </c>
      <c r="N80">
        <v>1523941200</v>
      </c>
      <c r="O80" s="13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4"/>
        <v>0.6959861591695502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 s="13">
        <f t="shared" si="6"/>
        <v>43267.208333333328</v>
      </c>
      <c r="N81">
        <v>1529557200</v>
      </c>
      <c r="O81" s="13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4"/>
        <v>6.374545454545455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 s="13">
        <f t="shared" si="6"/>
        <v>42976.208333333328</v>
      </c>
      <c r="N82">
        <v>1506574800</v>
      </c>
      <c r="O82" s="13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4"/>
        <v>2.253392857142857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 s="13">
        <f t="shared" si="6"/>
        <v>43062.25</v>
      </c>
      <c r="N83">
        <v>1513576800</v>
      </c>
      <c r="O83" s="13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4"/>
        <v>14.973000000000001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 s="13">
        <f t="shared" si="6"/>
        <v>43482.25</v>
      </c>
      <c r="N84">
        <v>1548309600</v>
      </c>
      <c r="O84" s="13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4"/>
        <v>0.37590225563909774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 s="13">
        <f t="shared" si="6"/>
        <v>42579.208333333328</v>
      </c>
      <c r="N85">
        <v>1471582800</v>
      </c>
      <c r="O85" s="13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4"/>
        <v>1.3236942675159236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 s="13">
        <f t="shared" si="6"/>
        <v>41118.208333333336</v>
      </c>
      <c r="N86">
        <v>1344315600</v>
      </c>
      <c r="O86" s="13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4"/>
        <v>1.3122448979591836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 s="13">
        <f t="shared" si="6"/>
        <v>40797.208333333336</v>
      </c>
      <c r="N87">
        <v>1316408400</v>
      </c>
      <c r="O87" s="13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4"/>
        <v>1.6763513513513513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 s="13">
        <f t="shared" si="6"/>
        <v>42128.208333333328</v>
      </c>
      <c r="N88">
        <v>1431838800</v>
      </c>
      <c r="O88" s="13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4"/>
        <v>0.6198488664987406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 s="13">
        <f t="shared" si="6"/>
        <v>40610.25</v>
      </c>
      <c r="N89">
        <v>1300510800</v>
      </c>
      <c r="O89" s="13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4"/>
        <v>2.6074999999999999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 s="13">
        <f t="shared" si="6"/>
        <v>42110.208333333328</v>
      </c>
      <c r="N90">
        <v>1431061200</v>
      </c>
      <c r="O90" s="13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4"/>
        <v>2.5258823529411765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 s="13">
        <f t="shared" si="6"/>
        <v>40283.208333333336</v>
      </c>
      <c r="N91">
        <v>1271480400</v>
      </c>
      <c r="O91" s="13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4"/>
        <v>0.7861538461538462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 s="13">
        <f t="shared" si="6"/>
        <v>42425.25</v>
      </c>
      <c r="N92">
        <v>1456380000</v>
      </c>
      <c r="O92" s="13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4"/>
        <v>0.48404406999351912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 s="13">
        <f t="shared" si="6"/>
        <v>42588.208333333328</v>
      </c>
      <c r="N93">
        <v>1472878800</v>
      </c>
      <c r="O93" s="13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4"/>
        <v>2.5887500000000001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 s="13">
        <f t="shared" si="6"/>
        <v>40352.208333333336</v>
      </c>
      <c r="N94">
        <v>1277355600</v>
      </c>
      <c r="O94" s="13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4"/>
        <v>0.60548713235294116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 s="13">
        <f t="shared" si="6"/>
        <v>41202.208333333336</v>
      </c>
      <c r="N95">
        <v>1351054800</v>
      </c>
      <c r="O95" s="13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4"/>
        <v>3.036896551724138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 s="13">
        <f t="shared" si="6"/>
        <v>43562.208333333328</v>
      </c>
      <c r="N96">
        <v>1555563600</v>
      </c>
      <c r="O96" s="13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4"/>
        <v>1.1299999999999999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 s="13">
        <f t="shared" si="6"/>
        <v>43752.208333333328</v>
      </c>
      <c r="N97">
        <v>1571634000</v>
      </c>
      <c r="O97" s="13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4"/>
        <v>2.1737876614060259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 s="13">
        <f t="shared" si="6"/>
        <v>40612.25</v>
      </c>
      <c r="N98">
        <v>1300856400</v>
      </c>
      <c r="O98" s="13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4"/>
        <v>9.2669230769230762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 s="13">
        <f t="shared" si="6"/>
        <v>42180.208333333328</v>
      </c>
      <c r="N99">
        <v>1439874000</v>
      </c>
      <c r="O99" s="13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4"/>
        <v>0.33692229038854804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 s="13">
        <f t="shared" si="6"/>
        <v>42212.208333333328</v>
      </c>
      <c r="N100">
        <v>1438318800</v>
      </c>
      <c r="O100" s="13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4"/>
        <v>1.9672368421052631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 s="13">
        <f t="shared" si="6"/>
        <v>41968.25</v>
      </c>
      <c r="N101">
        <v>1419400800</v>
      </c>
      <c r="O101" s="13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4"/>
        <v>0.01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 s="13">
        <f t="shared" si="6"/>
        <v>40835.208333333336</v>
      </c>
      <c r="N102">
        <v>1320555600</v>
      </c>
      <c r="O102" s="13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4"/>
        <v>10.214444444444444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 s="13">
        <f t="shared" si="6"/>
        <v>42056.25</v>
      </c>
      <c r="N103">
        <v>1425103200</v>
      </c>
      <c r="O103" s="13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4"/>
        <v>2.8167567567567566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 s="13">
        <f t="shared" si="6"/>
        <v>43234.208333333328</v>
      </c>
      <c r="N104">
        <v>1526878800</v>
      </c>
      <c r="O104" s="13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4"/>
        <v>0.24610000000000001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 s="13">
        <f t="shared" si="6"/>
        <v>40475.208333333336</v>
      </c>
      <c r="N105">
        <v>1288674000</v>
      </c>
      <c r="O105" s="13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4"/>
        <v>1.4314010067114094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 s="13">
        <f t="shared" si="6"/>
        <v>42878.208333333328</v>
      </c>
      <c r="N106">
        <v>1495602000</v>
      </c>
      <c r="O106" s="13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4"/>
        <v>1.4454411764705883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 s="13">
        <f t="shared" si="6"/>
        <v>41366.208333333336</v>
      </c>
      <c r="N107">
        <v>1366434000</v>
      </c>
      <c r="O107" s="13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4"/>
        <v>3.5912820512820511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 s="13">
        <f t="shared" si="6"/>
        <v>43716.208333333328</v>
      </c>
      <c r="N108">
        <v>1568350800</v>
      </c>
      <c r="O108" s="13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4"/>
        <v>1.8648571428571428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 s="13">
        <f t="shared" si="6"/>
        <v>43213.208333333328</v>
      </c>
      <c r="N109">
        <v>1525928400</v>
      </c>
      <c r="O109" s="13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4"/>
        <v>5.9526666666666666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 s="13">
        <f t="shared" si="6"/>
        <v>41005.208333333336</v>
      </c>
      <c r="N110">
        <v>1336885200</v>
      </c>
      <c r="O110" s="13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4"/>
        <v>0.5921153846153846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 s="13">
        <f t="shared" si="6"/>
        <v>41651.25</v>
      </c>
      <c r="N111">
        <v>1389679200</v>
      </c>
      <c r="O111" s="13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4"/>
        <v>0.14962780898876404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 s="13">
        <f t="shared" si="6"/>
        <v>43354.208333333328</v>
      </c>
      <c r="N112">
        <v>1538283600</v>
      </c>
      <c r="O112" s="13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4"/>
        <v>1.1995602605863191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 s="13">
        <f t="shared" si="6"/>
        <v>41174.208333333336</v>
      </c>
      <c r="N113">
        <v>1348808400</v>
      </c>
      <c r="O113" s="13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4"/>
        <v>2.6882978723404256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 s="13">
        <f t="shared" si="6"/>
        <v>41875.208333333336</v>
      </c>
      <c r="N114">
        <v>1410152400</v>
      </c>
      <c r="O114" s="13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4"/>
        <v>3.7687878787878786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 s="13">
        <f t="shared" si="6"/>
        <v>42990.208333333328</v>
      </c>
      <c r="N115">
        <v>1505797200</v>
      </c>
      <c r="O115" s="13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4"/>
        <v>7.2715789473684209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 s="13">
        <f t="shared" si="6"/>
        <v>43564.208333333328</v>
      </c>
      <c r="N116">
        <v>1554872400</v>
      </c>
      <c r="O116" s="13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4"/>
        <v>0.87211757648470301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 s="13">
        <f t="shared" si="6"/>
        <v>43056.25</v>
      </c>
      <c r="N117">
        <v>1513922400</v>
      </c>
      <c r="O117" s="13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4"/>
        <v>0.88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 s="13">
        <f t="shared" si="6"/>
        <v>42265.208333333328</v>
      </c>
      <c r="N118">
        <v>1442638800</v>
      </c>
      <c r="O118" s="13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4"/>
        <v>1.7393877551020409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 s="13">
        <f t="shared" si="6"/>
        <v>40808.208333333336</v>
      </c>
      <c r="N119">
        <v>1317186000</v>
      </c>
      <c r="O119" s="13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4"/>
        <v>1.1761111111111111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 s="13">
        <f t="shared" si="6"/>
        <v>41665.25</v>
      </c>
      <c r="N120">
        <v>1391234400</v>
      </c>
      <c r="O120" s="13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4"/>
        <v>2.1496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 s="13">
        <f t="shared" si="6"/>
        <v>41806.208333333336</v>
      </c>
      <c r="N121">
        <v>1404363600</v>
      </c>
      <c r="O121" s="13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4"/>
        <v>1.4949667110519307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 s="13">
        <f t="shared" si="6"/>
        <v>42111.208333333328</v>
      </c>
      <c r="N122">
        <v>1429592400</v>
      </c>
      <c r="O122" s="13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4"/>
        <v>2.1933995584988963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 s="13">
        <f t="shared" si="6"/>
        <v>41917.208333333336</v>
      </c>
      <c r="N123">
        <v>1413608400</v>
      </c>
      <c r="O123" s="13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4"/>
        <v>0.64367690058479532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 s="13">
        <f t="shared" si="6"/>
        <v>41970.25</v>
      </c>
      <c r="N124">
        <v>1419400800</v>
      </c>
      <c r="O124" s="13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4"/>
        <v>0.18622397298818233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 s="13">
        <f t="shared" si="6"/>
        <v>42332.25</v>
      </c>
      <c r="N125">
        <v>1448604000</v>
      </c>
      <c r="O125" s="13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4"/>
        <v>3.6776923076923076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 s="13">
        <f t="shared" si="6"/>
        <v>43598.208333333328</v>
      </c>
      <c r="N126">
        <v>1562302800</v>
      </c>
      <c r="O126" s="13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4"/>
        <v>1.5990566037735849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 s="13">
        <f t="shared" si="6"/>
        <v>43362.208333333328</v>
      </c>
      <c r="N127">
        <v>1537678800</v>
      </c>
      <c r="O127" s="13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4"/>
        <v>0.38633185349611543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 s="13">
        <f t="shared" si="6"/>
        <v>42596.208333333328</v>
      </c>
      <c r="N128">
        <v>1473570000</v>
      </c>
      <c r="O128" s="13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4"/>
        <v>0.51421511627906979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 s="13">
        <f t="shared" si="6"/>
        <v>40310.208333333336</v>
      </c>
      <c r="N129">
        <v>1273899600</v>
      </c>
      <c r="O129" s="13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ref="F130:F193" si="8">IFERROR(E130/D130,0)</f>
        <v>0.60334277620396604</v>
      </c>
      <c r="G130" t="s">
        <v>74</v>
      </c>
      <c r="H130">
        <v>532</v>
      </c>
      <c r="I130" s="7">
        <f t="shared" ref="I130:I193" si="9">IFERROR(E130/H130,0)</f>
        <v>80.067669172932327</v>
      </c>
      <c r="J130" t="s">
        <v>21</v>
      </c>
      <c r="K130" t="s">
        <v>22</v>
      </c>
      <c r="L130">
        <v>1282885200</v>
      </c>
      <c r="M130" s="13">
        <f t="shared" ref="M130:M193" si="10">(((L130/60)/60)/24)+DATE(1970,1,1)</f>
        <v>40417.208333333336</v>
      </c>
      <c r="N130">
        <v>1284008400</v>
      </c>
      <c r="O130" s="13">
        <f t="shared" ref="O130:O193" si="11">(((N130/60)/60)/24)+DATE(1970,1,1)</f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si="8"/>
        <v>3.2026936026936029E-2</v>
      </c>
      <c r="G131" t="s">
        <v>74</v>
      </c>
      <c r="H131">
        <v>55</v>
      </c>
      <c r="I131" s="7">
        <f t="shared" si="9"/>
        <v>86.472727272727269</v>
      </c>
      <c r="J131" t="s">
        <v>26</v>
      </c>
      <c r="K131" t="s">
        <v>27</v>
      </c>
      <c r="L131">
        <v>1422943200</v>
      </c>
      <c r="M131" s="13">
        <f t="shared" si="10"/>
        <v>42038.25</v>
      </c>
      <c r="N131">
        <v>1425103200</v>
      </c>
      <c r="O131" s="13">
        <f t="shared" si="11"/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8"/>
        <v>1.5546875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 s="13">
        <f t="shared" si="10"/>
        <v>40842.208333333336</v>
      </c>
      <c r="N132">
        <v>1320991200</v>
      </c>
      <c r="O132" s="13">
        <f t="shared" si="11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8"/>
        <v>1.0085974499089254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 s="13">
        <f t="shared" si="10"/>
        <v>41607.25</v>
      </c>
      <c r="N133">
        <v>1386828000</v>
      </c>
      <c r="O133" s="13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8"/>
        <v>1.1618181818181819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 s="13">
        <f t="shared" si="10"/>
        <v>43112.25</v>
      </c>
      <c r="N134">
        <v>1517119200</v>
      </c>
      <c r="O134" s="13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8"/>
        <v>3.1077777777777778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 s="13">
        <f t="shared" si="10"/>
        <v>40767.208333333336</v>
      </c>
      <c r="N135">
        <v>1315026000</v>
      </c>
      <c r="O135" s="13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8"/>
        <v>0.89736683417085428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 s="13">
        <f t="shared" si="10"/>
        <v>40713.208333333336</v>
      </c>
      <c r="N136">
        <v>1312693200</v>
      </c>
      <c r="O136" s="13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8"/>
        <v>0.71272727272727276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 s="13">
        <f t="shared" si="10"/>
        <v>41340.25</v>
      </c>
      <c r="N137">
        <v>1363064400</v>
      </c>
      <c r="O137" s="13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3.2862318840579711E-2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 s="13">
        <f t="shared" si="10"/>
        <v>41797.208333333336</v>
      </c>
      <c r="N138">
        <v>1403154000</v>
      </c>
      <c r="O138" s="13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8"/>
        <v>2.617777777777778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 s="13">
        <f t="shared" si="10"/>
        <v>40457.208333333336</v>
      </c>
      <c r="N139">
        <v>1286859600</v>
      </c>
      <c r="O139" s="13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8"/>
        <v>0.96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 s="13">
        <f t="shared" si="10"/>
        <v>41180.208333333336</v>
      </c>
      <c r="N140">
        <v>1349326800</v>
      </c>
      <c r="O140" s="13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8"/>
        <v>0.20896851248642778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 s="13">
        <f t="shared" si="10"/>
        <v>42115.208333333328</v>
      </c>
      <c r="N141">
        <v>1430974800</v>
      </c>
      <c r="O141" s="13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8"/>
        <v>2.2316363636363636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 s="13">
        <f t="shared" si="10"/>
        <v>43156.25</v>
      </c>
      <c r="N142">
        <v>1519970400</v>
      </c>
      <c r="O142" s="13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8"/>
        <v>1.0159097978227061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 s="13">
        <f t="shared" si="10"/>
        <v>42167.208333333328</v>
      </c>
      <c r="N143">
        <v>1434603600</v>
      </c>
      <c r="O143" s="13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8"/>
        <v>2.3003999999999998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 s="13">
        <f t="shared" si="10"/>
        <v>41005.208333333336</v>
      </c>
      <c r="N144">
        <v>1337230800</v>
      </c>
      <c r="O144" s="13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8"/>
        <v>1.355925925925926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 s="13">
        <f t="shared" si="10"/>
        <v>40357.208333333336</v>
      </c>
      <c r="N145">
        <v>1279429200</v>
      </c>
      <c r="O145" s="13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8"/>
        <v>1.2909999999999999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 s="13">
        <f t="shared" si="10"/>
        <v>43633.208333333328</v>
      </c>
      <c r="N146">
        <v>1561438800</v>
      </c>
      <c r="O146" s="13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8"/>
        <v>2.3651200000000001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 s="13">
        <f t="shared" si="10"/>
        <v>41889.208333333336</v>
      </c>
      <c r="N147">
        <v>1410498000</v>
      </c>
      <c r="O147" s="13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8"/>
        <v>0.17249999999999999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 s="13">
        <f t="shared" si="10"/>
        <v>40855.25</v>
      </c>
      <c r="N148">
        <v>1322460000</v>
      </c>
      <c r="O148" s="13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8"/>
        <v>1.1249397590361445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 s="13">
        <f t="shared" si="10"/>
        <v>42534.208333333328</v>
      </c>
      <c r="N149">
        <v>1466312400</v>
      </c>
      <c r="O149" s="13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8"/>
        <v>1.2102150537634409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 s="13">
        <f t="shared" si="10"/>
        <v>42941.208333333328</v>
      </c>
      <c r="N150">
        <v>1501736400</v>
      </c>
      <c r="O150" s="13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8"/>
        <v>2.1987096774193549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 s="13">
        <f t="shared" si="10"/>
        <v>41275.25</v>
      </c>
      <c r="N151">
        <v>1361512800</v>
      </c>
      <c r="O151" s="13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8"/>
        <v>0.01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 s="13">
        <f t="shared" si="10"/>
        <v>43450.25</v>
      </c>
      <c r="N152">
        <v>1545026400</v>
      </c>
      <c r="O152" s="13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8"/>
        <v>0.64166909620991253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 s="13">
        <f t="shared" si="10"/>
        <v>41799.208333333336</v>
      </c>
      <c r="N153">
        <v>1406696400</v>
      </c>
      <c r="O153" s="13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8"/>
        <v>4.2306746987951804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 s="13">
        <f t="shared" si="10"/>
        <v>42783.25</v>
      </c>
      <c r="N154">
        <v>1487916000</v>
      </c>
      <c r="O154" s="13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8"/>
        <v>0.92984160506863778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 s="13">
        <f t="shared" si="10"/>
        <v>41201.208333333336</v>
      </c>
      <c r="N155">
        <v>1351141200</v>
      </c>
      <c r="O155" s="13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8"/>
        <v>0.58756567425569173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 s="13">
        <f t="shared" si="10"/>
        <v>42502.208333333328</v>
      </c>
      <c r="N156">
        <v>1465016400</v>
      </c>
      <c r="O156" s="13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8"/>
        <v>0.65022222222222226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 s="13">
        <f t="shared" si="10"/>
        <v>40262.208333333336</v>
      </c>
      <c r="N157">
        <v>1270789200</v>
      </c>
      <c r="O157" s="13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8"/>
        <v>0.73939560439560437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 s="13">
        <f t="shared" si="10"/>
        <v>43743.208333333328</v>
      </c>
      <c r="N158">
        <v>1572325200</v>
      </c>
      <c r="O158" s="13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8"/>
        <v>0.52666666666666662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 s="13">
        <f t="shared" si="10"/>
        <v>41638.25</v>
      </c>
      <c r="N159">
        <v>1389420000</v>
      </c>
      <c r="O159" s="13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8"/>
        <v>2.2095238095238097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 s="13">
        <f t="shared" si="10"/>
        <v>42346.25</v>
      </c>
      <c r="N160">
        <v>1449640800</v>
      </c>
      <c r="O160" s="13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8"/>
        <v>1.0001150627615063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 s="13">
        <f t="shared" si="10"/>
        <v>43551.208333333328</v>
      </c>
      <c r="N161">
        <v>1555218000</v>
      </c>
      <c r="O161" s="13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8"/>
        <v>1.6231249999999999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 s="13">
        <f t="shared" si="10"/>
        <v>43582.208333333328</v>
      </c>
      <c r="N162">
        <v>1557723600</v>
      </c>
      <c r="O162" s="13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8"/>
        <v>0.78181818181818186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 s="13">
        <f t="shared" si="10"/>
        <v>42270.208333333328</v>
      </c>
      <c r="N163">
        <v>1443502800</v>
      </c>
      <c r="O163" s="13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8"/>
        <v>1.4973770491803278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 s="13">
        <f t="shared" si="10"/>
        <v>43442.25</v>
      </c>
      <c r="N164">
        <v>1546840800</v>
      </c>
      <c r="O164" s="13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8"/>
        <v>2.5325714285714285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 s="13">
        <f t="shared" si="10"/>
        <v>43028.208333333328</v>
      </c>
      <c r="N165">
        <v>1512712800</v>
      </c>
      <c r="O165" s="13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8"/>
        <v>1.0016943521594683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 s="13">
        <f t="shared" si="10"/>
        <v>43016.208333333328</v>
      </c>
      <c r="N166">
        <v>1507525200</v>
      </c>
      <c r="O166" s="13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8"/>
        <v>1.2199004424778761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 s="13">
        <f t="shared" si="10"/>
        <v>42948.208333333328</v>
      </c>
      <c r="N167">
        <v>1504328400</v>
      </c>
      <c r="O167" s="13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8"/>
        <v>1.3713265306122449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 s="13">
        <f t="shared" si="10"/>
        <v>40534.25</v>
      </c>
      <c r="N168">
        <v>1293343200</v>
      </c>
      <c r="O168" s="13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8"/>
        <v>4.155384615384615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 s="13">
        <f t="shared" si="10"/>
        <v>41435.208333333336</v>
      </c>
      <c r="N169">
        <v>1371704400</v>
      </c>
      <c r="O169" s="13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8"/>
        <v>0.3130913348946136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 s="13">
        <f t="shared" si="10"/>
        <v>43518.25</v>
      </c>
      <c r="N170">
        <v>1552798800</v>
      </c>
      <c r="O170" s="13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8"/>
        <v>4.240815450643777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 s="13">
        <f t="shared" si="10"/>
        <v>41077.208333333336</v>
      </c>
      <c r="N171">
        <v>1342328400</v>
      </c>
      <c r="O171" s="13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2.9388623072833599E-2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 s="13">
        <f t="shared" si="10"/>
        <v>42950.208333333328</v>
      </c>
      <c r="N172">
        <v>1502341200</v>
      </c>
      <c r="O172" s="13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8"/>
        <v>0.1063265306122449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 s="13">
        <f t="shared" si="10"/>
        <v>41718.208333333336</v>
      </c>
      <c r="N173">
        <v>1397192400</v>
      </c>
      <c r="O173" s="13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8"/>
        <v>0.82874999999999999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 s="13">
        <f t="shared" si="10"/>
        <v>41839.208333333336</v>
      </c>
      <c r="N174">
        <v>1407042000</v>
      </c>
      <c r="O174" s="13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8"/>
        <v>1.6301447776628748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 s="13">
        <f t="shared" si="10"/>
        <v>41412.208333333336</v>
      </c>
      <c r="N175">
        <v>1369371600</v>
      </c>
      <c r="O175" s="13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8"/>
        <v>8.9466666666666672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 s="13">
        <f t="shared" si="10"/>
        <v>42282.208333333328</v>
      </c>
      <c r="N176">
        <v>1444107600</v>
      </c>
      <c r="O176" s="13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8"/>
        <v>0.26191501103752757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 s="13">
        <f t="shared" si="10"/>
        <v>42613.208333333328</v>
      </c>
      <c r="N177">
        <v>1474261200</v>
      </c>
      <c r="O177" s="13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8"/>
        <v>0.74834782608695649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 s="13">
        <f t="shared" si="10"/>
        <v>42616.208333333328</v>
      </c>
      <c r="N178">
        <v>1473656400</v>
      </c>
      <c r="O178" s="13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8"/>
        <v>4.1647680412371137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 s="13">
        <f t="shared" si="10"/>
        <v>40497.25</v>
      </c>
      <c r="N179">
        <v>1291960800</v>
      </c>
      <c r="O179" s="13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8"/>
        <v>0.96208333333333329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 s="13">
        <f t="shared" si="10"/>
        <v>42999.208333333328</v>
      </c>
      <c r="N180">
        <v>1506747600</v>
      </c>
      <c r="O180" s="13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8"/>
        <v>3.5771910112359548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 s="13">
        <f t="shared" si="10"/>
        <v>41350.208333333336</v>
      </c>
      <c r="N181">
        <v>1363582800</v>
      </c>
      <c r="O181" s="13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8"/>
        <v>3.0845714285714285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 s="13">
        <f t="shared" si="10"/>
        <v>40259.208333333336</v>
      </c>
      <c r="N182">
        <v>1269666000</v>
      </c>
      <c r="O182" s="13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8"/>
        <v>0.61802325581395345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 s="13">
        <f t="shared" si="10"/>
        <v>43012.208333333328</v>
      </c>
      <c r="N183">
        <v>1508648400</v>
      </c>
      <c r="O183" s="13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8"/>
        <v>7.2232472324723247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 s="13">
        <f t="shared" si="10"/>
        <v>43631.208333333328</v>
      </c>
      <c r="N184">
        <v>1561957200</v>
      </c>
      <c r="O184" s="13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8"/>
        <v>0.69117647058823528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 s="13">
        <f t="shared" si="10"/>
        <v>40430.208333333336</v>
      </c>
      <c r="N185">
        <v>1285131600</v>
      </c>
      <c r="O185" s="13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8"/>
        <v>2.9305555555555554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 s="13">
        <f t="shared" si="10"/>
        <v>43588.208333333328</v>
      </c>
      <c r="N186">
        <v>1556946000</v>
      </c>
      <c r="O186" s="13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8"/>
        <v>0.71799999999999997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 s="13">
        <f t="shared" si="10"/>
        <v>43233.208333333328</v>
      </c>
      <c r="N187">
        <v>1527138000</v>
      </c>
      <c r="O187" s="13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8"/>
        <v>0.31934684684684683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 s="13">
        <f t="shared" si="10"/>
        <v>41782.208333333336</v>
      </c>
      <c r="N188">
        <v>1402117200</v>
      </c>
      <c r="O188" s="13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8"/>
        <v>2.2987375415282392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 s="13">
        <f t="shared" si="10"/>
        <v>41328.25</v>
      </c>
      <c r="N189">
        <v>1364014800</v>
      </c>
      <c r="O189" s="13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8"/>
        <v>0.3201219512195122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 s="13">
        <f t="shared" si="10"/>
        <v>41975.25</v>
      </c>
      <c r="N190">
        <v>1417586400</v>
      </c>
      <c r="O190" s="13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8"/>
        <v>0.23525352848928385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 s="13">
        <f t="shared" si="10"/>
        <v>42433.25</v>
      </c>
      <c r="N191">
        <v>1457071200</v>
      </c>
      <c r="O191" s="13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8"/>
        <v>0.68594594594594593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 s="13">
        <f t="shared" si="10"/>
        <v>41429.208333333336</v>
      </c>
      <c r="N192">
        <v>1370408400</v>
      </c>
      <c r="O192" s="13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8"/>
        <v>0.37952380952380954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 s="13">
        <f t="shared" si="10"/>
        <v>43536.208333333328</v>
      </c>
      <c r="N193">
        <v>1552626000</v>
      </c>
      <c r="O193" s="13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ref="F194:F257" si="12">IFERROR(E194/D194,0)</f>
        <v>0.19992957746478873</v>
      </c>
      <c r="G194" t="s">
        <v>14</v>
      </c>
      <c r="H194">
        <v>243</v>
      </c>
      <c r="I194" s="7">
        <f t="shared" ref="I194:I257" si="13">IFERROR(E194/H194,0)</f>
        <v>35.049382716049379</v>
      </c>
      <c r="J194" t="s">
        <v>21</v>
      </c>
      <c r="K194" t="s">
        <v>22</v>
      </c>
      <c r="L194">
        <v>1403845200</v>
      </c>
      <c r="M194" s="13">
        <f t="shared" ref="M194:M257" si="14">(((L194/60)/60)/24)+DATE(1970,1,1)</f>
        <v>41817.208333333336</v>
      </c>
      <c r="N194">
        <v>1404190800</v>
      </c>
      <c r="O194" s="13">
        <f t="shared" ref="O194:O257" si="15">(((N194/60)/60)/24)+DATE(1970,1,1)</f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si="12"/>
        <v>0.45636363636363636</v>
      </c>
      <c r="G195" t="s">
        <v>14</v>
      </c>
      <c r="H195">
        <v>65</v>
      </c>
      <c r="I195" s="7">
        <f t="shared" si="13"/>
        <v>46.338461538461537</v>
      </c>
      <c r="J195" t="s">
        <v>21</v>
      </c>
      <c r="K195" t="s">
        <v>22</v>
      </c>
      <c r="L195">
        <v>1523163600</v>
      </c>
      <c r="M195" s="13">
        <f t="shared" si="14"/>
        <v>43198.208333333328</v>
      </c>
      <c r="N195">
        <v>1523509200</v>
      </c>
      <c r="O195" s="13">
        <f t="shared" si="15"/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2"/>
        <v>1.227605633802817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 s="13">
        <f t="shared" si="14"/>
        <v>42261.208333333328</v>
      </c>
      <c r="N196">
        <v>1443589200</v>
      </c>
      <c r="O196" s="13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2"/>
        <v>3.61753164556962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 s="13">
        <f t="shared" si="14"/>
        <v>43310.208333333328</v>
      </c>
      <c r="N197">
        <v>1533445200</v>
      </c>
      <c r="O197" s="13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2"/>
        <v>0.63146341463414635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 s="13">
        <f t="shared" si="14"/>
        <v>42616.208333333328</v>
      </c>
      <c r="N198">
        <v>1474520400</v>
      </c>
      <c r="O198" s="13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2"/>
        <v>2.9820475319926874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 s="13">
        <f t="shared" si="14"/>
        <v>42909.208333333328</v>
      </c>
      <c r="N199">
        <v>1499403600</v>
      </c>
      <c r="O199" s="13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9.5585443037974685E-2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 s="13">
        <f t="shared" si="14"/>
        <v>40396.208333333336</v>
      </c>
      <c r="N200">
        <v>1283576400</v>
      </c>
      <c r="O200" s="13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2"/>
        <v>0.5377777777777778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 s="13">
        <f t="shared" si="14"/>
        <v>42192.208333333328</v>
      </c>
      <c r="N201">
        <v>1436590800</v>
      </c>
      <c r="O201" s="13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2"/>
        <v>0.02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 s="13">
        <f t="shared" si="14"/>
        <v>40262.208333333336</v>
      </c>
      <c r="N202">
        <v>1270443600</v>
      </c>
      <c r="O202" s="13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2"/>
        <v>6.8119047619047617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 s="13">
        <f t="shared" si="14"/>
        <v>41845.208333333336</v>
      </c>
      <c r="N203">
        <v>1407819600</v>
      </c>
      <c r="O203" s="13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2"/>
        <v>0.78831325301204824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 s="13">
        <f t="shared" si="14"/>
        <v>40818.208333333336</v>
      </c>
      <c r="N204">
        <v>1317877200</v>
      </c>
      <c r="O204" s="13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2"/>
        <v>1.3440792216817234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 s="13">
        <f t="shared" si="14"/>
        <v>42752.25</v>
      </c>
      <c r="N205">
        <v>1484805600</v>
      </c>
      <c r="O205" s="13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2"/>
        <v>3.372E-2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 s="13">
        <f t="shared" si="14"/>
        <v>40636.208333333336</v>
      </c>
      <c r="N206">
        <v>1302670800</v>
      </c>
      <c r="O206" s="13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2"/>
        <v>4.3184615384615386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 s="13">
        <f t="shared" si="14"/>
        <v>43390.208333333328</v>
      </c>
      <c r="N207">
        <v>1540789200</v>
      </c>
      <c r="O207" s="13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2"/>
        <v>0.38844444444444443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 s="13">
        <f t="shared" si="14"/>
        <v>40236.25</v>
      </c>
      <c r="N208">
        <v>1268028000</v>
      </c>
      <c r="O208" s="13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2"/>
        <v>4.2569999999999997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 s="13">
        <f t="shared" si="14"/>
        <v>43340.208333333328</v>
      </c>
      <c r="N209">
        <v>1537160400</v>
      </c>
      <c r="O209" s="13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2"/>
        <v>1.0112239715591671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 s="13">
        <f t="shared" si="14"/>
        <v>43048.25</v>
      </c>
      <c r="N210">
        <v>1512280800</v>
      </c>
      <c r="O210" s="13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2"/>
        <v>0.21188688946015424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 s="13">
        <f t="shared" si="14"/>
        <v>42496.208333333328</v>
      </c>
      <c r="N211">
        <v>1463115600</v>
      </c>
      <c r="O211" s="13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2"/>
        <v>0.67425531914893622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 s="13">
        <f t="shared" si="14"/>
        <v>42797.25</v>
      </c>
      <c r="N212">
        <v>1490850000</v>
      </c>
      <c r="O212" s="13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2"/>
        <v>0.9492337164750958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 s="13">
        <f t="shared" si="14"/>
        <v>41513.208333333336</v>
      </c>
      <c r="N213">
        <v>1379653200</v>
      </c>
      <c r="O213" s="13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2"/>
        <v>1.5185185185185186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 s="13">
        <f t="shared" si="14"/>
        <v>43814.25</v>
      </c>
      <c r="N214">
        <v>1580364000</v>
      </c>
      <c r="O214" s="13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2"/>
        <v>1.9516382252559727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 s="13">
        <f t="shared" si="14"/>
        <v>40488.208333333336</v>
      </c>
      <c r="N215">
        <v>1289714400</v>
      </c>
      <c r="O215" s="13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2"/>
        <v>10.231428571428571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 s="13">
        <f t="shared" si="14"/>
        <v>40409.208333333336</v>
      </c>
      <c r="N216">
        <v>1282712400</v>
      </c>
      <c r="O216" s="13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3.8418367346938778E-2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 s="13">
        <f t="shared" si="14"/>
        <v>43509.25</v>
      </c>
      <c r="N217">
        <v>1550210400</v>
      </c>
      <c r="O217" s="13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2"/>
        <v>1.5507066557107643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 s="13">
        <f t="shared" si="14"/>
        <v>40869.25</v>
      </c>
      <c r="N218">
        <v>1322114400</v>
      </c>
      <c r="O218" s="13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2"/>
        <v>0.44753477588871715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 s="13">
        <f t="shared" si="14"/>
        <v>43583.208333333328</v>
      </c>
      <c r="N219">
        <v>1557205200</v>
      </c>
      <c r="O219" s="13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2"/>
        <v>2.1594736842105262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 s="13">
        <f t="shared" si="14"/>
        <v>40858.25</v>
      </c>
      <c r="N220">
        <v>1323928800</v>
      </c>
      <c r="O220" s="13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2"/>
        <v>3.3212709832134291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 s="13">
        <f t="shared" si="14"/>
        <v>41137.208333333336</v>
      </c>
      <c r="N221">
        <v>1346130000</v>
      </c>
      <c r="O221" s="13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8.4430379746835441E-2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 s="13">
        <f t="shared" si="14"/>
        <v>40725.208333333336</v>
      </c>
      <c r="N222">
        <v>1311051600</v>
      </c>
      <c r="O222" s="13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2"/>
        <v>0.9862551440329218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 s="13">
        <f t="shared" si="14"/>
        <v>41081.208333333336</v>
      </c>
      <c r="N223">
        <v>1340427600</v>
      </c>
      <c r="O223" s="13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2"/>
        <v>1.3797916666666667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 s="13">
        <f t="shared" si="14"/>
        <v>41914.208333333336</v>
      </c>
      <c r="N224">
        <v>1412312400</v>
      </c>
      <c r="O224" s="13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2"/>
        <v>0.93810996563573879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 s="13">
        <f t="shared" si="14"/>
        <v>42445.208333333328</v>
      </c>
      <c r="N225">
        <v>1459314000</v>
      </c>
      <c r="O225" s="13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2"/>
        <v>4.0363930885529156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 s="13">
        <f t="shared" si="14"/>
        <v>41906.208333333336</v>
      </c>
      <c r="N226">
        <v>1415426400</v>
      </c>
      <c r="O226" s="13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2"/>
        <v>2.6017404129793511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 s="13">
        <f t="shared" si="14"/>
        <v>41762.208333333336</v>
      </c>
      <c r="N227">
        <v>1399093200</v>
      </c>
      <c r="O227" s="13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2"/>
        <v>3.6663333333333332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 s="13">
        <f t="shared" si="14"/>
        <v>40276.208333333336</v>
      </c>
      <c r="N228">
        <v>1273899600</v>
      </c>
      <c r="O228" s="13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2"/>
        <v>1.687208538587849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 s="13">
        <f t="shared" si="14"/>
        <v>42139.208333333328</v>
      </c>
      <c r="N229">
        <v>1432184400</v>
      </c>
      <c r="O229" s="13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2"/>
        <v>1.1990717911530093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 s="13">
        <f t="shared" si="14"/>
        <v>42613.208333333328</v>
      </c>
      <c r="N230">
        <v>1474779600</v>
      </c>
      <c r="O230" s="13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2"/>
        <v>1.936892523364486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 s="13">
        <f t="shared" si="14"/>
        <v>42887.208333333328</v>
      </c>
      <c r="N231">
        <v>1500440400</v>
      </c>
      <c r="O231" s="13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2"/>
        <v>4.2016666666666671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 s="13">
        <f t="shared" si="14"/>
        <v>43805.25</v>
      </c>
      <c r="N232">
        <v>1575612000</v>
      </c>
      <c r="O232" s="13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2"/>
        <v>0.76708333333333334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 s="13">
        <f t="shared" si="14"/>
        <v>41415.208333333336</v>
      </c>
      <c r="N233">
        <v>1374123600</v>
      </c>
      <c r="O233" s="13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2"/>
        <v>1.7126470588235294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 s="13">
        <f t="shared" si="14"/>
        <v>42576.208333333328</v>
      </c>
      <c r="N234">
        <v>1469509200</v>
      </c>
      <c r="O234" s="13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2"/>
        <v>1.5789473684210527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 s="13">
        <f t="shared" si="14"/>
        <v>40706.208333333336</v>
      </c>
      <c r="N235">
        <v>1309237200</v>
      </c>
      <c r="O235" s="13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2"/>
        <v>1.0908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 s="13">
        <f t="shared" si="14"/>
        <v>42969.208333333328</v>
      </c>
      <c r="N236">
        <v>1503982800</v>
      </c>
      <c r="O236" s="13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2"/>
        <v>0.41732558139534881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 s="13">
        <f t="shared" si="14"/>
        <v>42779.25</v>
      </c>
      <c r="N237">
        <v>1487397600</v>
      </c>
      <c r="O237" s="13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2"/>
        <v>0.10944303797468355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 s="13">
        <f t="shared" si="14"/>
        <v>43641.208333333328</v>
      </c>
      <c r="N238">
        <v>1562043600</v>
      </c>
      <c r="O238" s="13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2"/>
        <v>1.593763440860215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 s="13">
        <f t="shared" si="14"/>
        <v>41754.208333333336</v>
      </c>
      <c r="N239">
        <v>1398574800</v>
      </c>
      <c r="O239" s="13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2"/>
        <v>4.2241666666666671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 s="13">
        <f t="shared" si="14"/>
        <v>43083.25</v>
      </c>
      <c r="N240">
        <v>1515391200</v>
      </c>
      <c r="O240" s="13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2"/>
        <v>0.97718749999999999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 s="13">
        <f t="shared" si="14"/>
        <v>42245.208333333328</v>
      </c>
      <c r="N241">
        <v>1441170000</v>
      </c>
      <c r="O241" s="13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2"/>
        <v>4.1878911564625847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 s="13">
        <f t="shared" si="14"/>
        <v>40396.208333333336</v>
      </c>
      <c r="N242">
        <v>1281157200</v>
      </c>
      <c r="O242" s="13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2"/>
        <v>1.0191632047477746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 s="13">
        <f t="shared" si="14"/>
        <v>41742.208333333336</v>
      </c>
      <c r="N243">
        <v>1398229200</v>
      </c>
      <c r="O243" s="13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2"/>
        <v>1.2772619047619047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 s="13">
        <f t="shared" si="14"/>
        <v>42865.208333333328</v>
      </c>
      <c r="N244">
        <v>1495256400</v>
      </c>
      <c r="O244" s="13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2"/>
        <v>4.4521739130434783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 s="13">
        <f t="shared" si="14"/>
        <v>43163.25</v>
      </c>
      <c r="N245">
        <v>1520402400</v>
      </c>
      <c r="O245" s="13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2"/>
        <v>5.6971428571428575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 s="13">
        <f t="shared" si="14"/>
        <v>41834.208333333336</v>
      </c>
      <c r="N246">
        <v>1409806800</v>
      </c>
      <c r="O246" s="13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2"/>
        <v>5.0934482758620687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 s="13">
        <f t="shared" si="14"/>
        <v>41736.208333333336</v>
      </c>
      <c r="N247">
        <v>1396933200</v>
      </c>
      <c r="O247" s="13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2"/>
        <v>3.2553333333333332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 s="13">
        <f t="shared" si="14"/>
        <v>41491.208333333336</v>
      </c>
      <c r="N248">
        <v>1376024400</v>
      </c>
      <c r="O248" s="13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2"/>
        <v>9.3261616161616168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 s="13">
        <f t="shared" si="14"/>
        <v>42726.25</v>
      </c>
      <c r="N249">
        <v>1483682400</v>
      </c>
      <c r="O249" s="13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2"/>
        <v>2.1133870967741935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 s="13">
        <f t="shared" si="14"/>
        <v>42004.25</v>
      </c>
      <c r="N250">
        <v>1420437600</v>
      </c>
      <c r="O250" s="13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2"/>
        <v>2.7332520325203253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 s="13">
        <f t="shared" si="14"/>
        <v>42006.25</v>
      </c>
      <c r="N251">
        <v>1420783200</v>
      </c>
      <c r="O251" s="13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2"/>
        <v>0.03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 s="13">
        <f t="shared" si="14"/>
        <v>40203.25</v>
      </c>
      <c r="N252">
        <v>1267423200</v>
      </c>
      <c r="O252" s="13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2"/>
        <v>0.54084507042253516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 s="13">
        <f t="shared" si="14"/>
        <v>41252.25</v>
      </c>
      <c r="N253">
        <v>1355205600</v>
      </c>
      <c r="O253" s="13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2"/>
        <v>6.2629999999999999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 s="13">
        <f t="shared" si="14"/>
        <v>41572.208333333336</v>
      </c>
      <c r="N254">
        <v>1383109200</v>
      </c>
      <c r="O254" s="13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2"/>
        <v>0.8902139917695473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 s="13">
        <f t="shared" si="14"/>
        <v>40641.208333333336</v>
      </c>
      <c r="N255">
        <v>1303275600</v>
      </c>
      <c r="O255" s="13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2"/>
        <v>1.8489130434782608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 s="13">
        <f t="shared" si="14"/>
        <v>42787.25</v>
      </c>
      <c r="N256">
        <v>1487829600</v>
      </c>
      <c r="O256" s="13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2"/>
        <v>1.2016770186335404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 s="13">
        <f t="shared" si="14"/>
        <v>40590.25</v>
      </c>
      <c r="N257">
        <v>1298268000</v>
      </c>
      <c r="O257" s="13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ref="F258:F321" si="16">IFERROR(E258/D258,0)</f>
        <v>0.23390243902439026</v>
      </c>
      <c r="G258" t="s">
        <v>14</v>
      </c>
      <c r="H258">
        <v>15</v>
      </c>
      <c r="I258" s="7">
        <f t="shared" ref="I258:I321" si="17">IFERROR(E258/H258,0)</f>
        <v>63.93333333333333</v>
      </c>
      <c r="J258" t="s">
        <v>40</v>
      </c>
      <c r="K258" t="s">
        <v>41</v>
      </c>
      <c r="L258">
        <v>1453615200</v>
      </c>
      <c r="M258" s="13">
        <f t="shared" ref="M258:M321" si="18">(((L258/60)/60)/24)+DATE(1970,1,1)</f>
        <v>42393.25</v>
      </c>
      <c r="N258">
        <v>1456812000</v>
      </c>
      <c r="O258" s="13">
        <f t="shared" ref="O258:O321" si="19">(((N258/60)/60)/24)+DATE(1970,1,1)</f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si="16"/>
        <v>1.46</v>
      </c>
      <c r="G259" t="s">
        <v>20</v>
      </c>
      <c r="H259">
        <v>92</v>
      </c>
      <c r="I259" s="7">
        <f t="shared" si="17"/>
        <v>90.456521739130437</v>
      </c>
      <c r="J259" t="s">
        <v>21</v>
      </c>
      <c r="K259" t="s">
        <v>22</v>
      </c>
      <c r="L259">
        <v>1362463200</v>
      </c>
      <c r="M259" s="13">
        <f t="shared" si="18"/>
        <v>41338.25</v>
      </c>
      <c r="N259">
        <v>1363669200</v>
      </c>
      <c r="O259" s="13">
        <f t="shared" si="19"/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6"/>
        <v>2.6848000000000001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 s="13">
        <f t="shared" si="18"/>
        <v>42712.25</v>
      </c>
      <c r="N260">
        <v>1482904800</v>
      </c>
      <c r="O260" s="13">
        <f t="shared" si="1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6"/>
        <v>5.9749999999999996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 s="13">
        <f t="shared" si="18"/>
        <v>41251.25</v>
      </c>
      <c r="N261">
        <v>1356588000</v>
      </c>
      <c r="O261" s="13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6"/>
        <v>1.5769841269841269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 s="13">
        <f t="shared" si="18"/>
        <v>41180.208333333336</v>
      </c>
      <c r="N262">
        <v>1349845200</v>
      </c>
      <c r="O262" s="13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6"/>
        <v>0.31201660735468567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 s="13">
        <f t="shared" si="18"/>
        <v>40415.208333333336</v>
      </c>
      <c r="N263">
        <v>1283058000</v>
      </c>
      <c r="O263" s="13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6"/>
        <v>3.1341176470588237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 s="13">
        <f t="shared" si="18"/>
        <v>40638.208333333336</v>
      </c>
      <c r="N264">
        <v>1304226000</v>
      </c>
      <c r="O264" s="13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6"/>
        <v>3.7089655172413791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 s="13">
        <f t="shared" si="18"/>
        <v>40187.25</v>
      </c>
      <c r="N265">
        <v>1263016800</v>
      </c>
      <c r="O265" s="13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6"/>
        <v>3.6266447368421053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 s="13">
        <f t="shared" si="18"/>
        <v>41317.25</v>
      </c>
      <c r="N266">
        <v>1362031200</v>
      </c>
      <c r="O266" s="13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6"/>
        <v>1.2308163265306122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 s="13">
        <f t="shared" si="18"/>
        <v>42372.25</v>
      </c>
      <c r="N267">
        <v>1455602400</v>
      </c>
      <c r="O267" s="13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6"/>
        <v>0.76766756032171579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 s="13">
        <f t="shared" si="18"/>
        <v>41950.25</v>
      </c>
      <c r="N268">
        <v>1418191200</v>
      </c>
      <c r="O268" s="13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6"/>
        <v>2.3362012987012988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 s="13">
        <f t="shared" si="18"/>
        <v>41206.208333333336</v>
      </c>
      <c r="N269">
        <v>1352440800</v>
      </c>
      <c r="O269" s="13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6"/>
        <v>1.8053333333333332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 s="13">
        <f t="shared" si="18"/>
        <v>41186.208333333336</v>
      </c>
      <c r="N270">
        <v>1353304800</v>
      </c>
      <c r="O270" s="13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6"/>
        <v>2.5262857142857142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 s="13">
        <f t="shared" si="18"/>
        <v>43496.25</v>
      </c>
      <c r="N271">
        <v>1550728800</v>
      </c>
      <c r="O271" s="13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6"/>
        <v>0.27176538240368026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 s="13">
        <f t="shared" si="18"/>
        <v>40514.25</v>
      </c>
      <c r="N272">
        <v>1291442400</v>
      </c>
      <c r="O272" s="13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1.2706571242680547E-2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 s="13">
        <f t="shared" si="18"/>
        <v>42345.25</v>
      </c>
      <c r="N273">
        <v>1452146400</v>
      </c>
      <c r="O273" s="13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6"/>
        <v>3.0400978473581213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 s="13">
        <f t="shared" si="18"/>
        <v>43656.208333333328</v>
      </c>
      <c r="N274">
        <v>1564894800</v>
      </c>
      <c r="O274" s="13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6"/>
        <v>1.3723076923076922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 s="13">
        <f t="shared" si="18"/>
        <v>42995.208333333328</v>
      </c>
      <c r="N275">
        <v>1505883600</v>
      </c>
      <c r="O275" s="13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6"/>
        <v>0.32208333333333333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 s="13">
        <f t="shared" si="18"/>
        <v>43045.25</v>
      </c>
      <c r="N276">
        <v>1510380000</v>
      </c>
      <c r="O276" s="13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6"/>
        <v>2.4151282051282053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 s="13">
        <f t="shared" si="18"/>
        <v>43561.208333333328</v>
      </c>
      <c r="N277">
        <v>1555218000</v>
      </c>
      <c r="O277" s="13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6"/>
        <v>0.96799999999999997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 s="13">
        <f t="shared" si="18"/>
        <v>41018.208333333336</v>
      </c>
      <c r="N278">
        <v>1335243600</v>
      </c>
      <c r="O278" s="13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6"/>
        <v>10.664285714285715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 s="13">
        <f t="shared" si="18"/>
        <v>40378.208333333336</v>
      </c>
      <c r="N279">
        <v>1279688400</v>
      </c>
      <c r="O279" s="13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6"/>
        <v>3.2588888888888889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 s="13">
        <f t="shared" si="18"/>
        <v>41239.25</v>
      </c>
      <c r="N280">
        <v>1356069600</v>
      </c>
      <c r="O280" s="13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6"/>
        <v>1.7070000000000001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 s="13">
        <f t="shared" si="18"/>
        <v>43346.208333333328</v>
      </c>
      <c r="N281">
        <v>1536210000</v>
      </c>
      <c r="O281" s="13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6"/>
        <v>5.8144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 s="13">
        <f t="shared" si="18"/>
        <v>43060.25</v>
      </c>
      <c r="N282">
        <v>1511762400</v>
      </c>
      <c r="O282" s="13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6"/>
        <v>0.91520972644376897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 s="13">
        <f t="shared" si="18"/>
        <v>40979.25</v>
      </c>
      <c r="N283">
        <v>1333256400</v>
      </c>
      <c r="O283" s="13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6"/>
        <v>1.0804761904761904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 s="13">
        <f t="shared" si="18"/>
        <v>42701.25</v>
      </c>
      <c r="N284">
        <v>1480744800</v>
      </c>
      <c r="O284" s="13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6"/>
        <v>0.18728395061728395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 s="13">
        <f t="shared" si="18"/>
        <v>42520.208333333328</v>
      </c>
      <c r="N285">
        <v>1465016400</v>
      </c>
      <c r="O285" s="13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6"/>
        <v>0.83193877551020412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 s="13">
        <f t="shared" si="18"/>
        <v>41030.208333333336</v>
      </c>
      <c r="N286">
        <v>1336280400</v>
      </c>
      <c r="O286" s="13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6"/>
        <v>7.0633333333333335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 s="13">
        <f t="shared" si="18"/>
        <v>42623.208333333328</v>
      </c>
      <c r="N287">
        <v>1476766800</v>
      </c>
      <c r="O287" s="13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6"/>
        <v>0.17446030330062445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 s="13">
        <f t="shared" si="18"/>
        <v>42697.25</v>
      </c>
      <c r="N288">
        <v>1480485600</v>
      </c>
      <c r="O288" s="13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6"/>
        <v>2.0973015873015872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 s="13">
        <f t="shared" si="18"/>
        <v>42122.208333333328</v>
      </c>
      <c r="N289">
        <v>1430197200</v>
      </c>
      <c r="O289" s="13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6"/>
        <v>0.97785714285714287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 s="13">
        <f t="shared" si="18"/>
        <v>40982.208333333336</v>
      </c>
      <c r="N290">
        <v>1331787600</v>
      </c>
      <c r="O290" s="13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6"/>
        <v>16.842500000000001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 s="13">
        <f t="shared" si="18"/>
        <v>42219.208333333328</v>
      </c>
      <c r="N291">
        <v>1438837200</v>
      </c>
      <c r="O291" s="13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6"/>
        <v>0.54402135231316728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 s="13">
        <f t="shared" si="18"/>
        <v>41404.208333333336</v>
      </c>
      <c r="N292">
        <v>1370926800</v>
      </c>
      <c r="O292" s="13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6"/>
        <v>4.5661111111111108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 s="13">
        <f t="shared" si="18"/>
        <v>40831.208333333336</v>
      </c>
      <c r="N293">
        <v>1319000400</v>
      </c>
      <c r="O293" s="13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9.8219178082191785E-2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 s="13">
        <f t="shared" si="18"/>
        <v>40984.208333333336</v>
      </c>
      <c r="N294">
        <v>1333429200</v>
      </c>
      <c r="O294" s="13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6"/>
        <v>0.16384615384615384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 s="13">
        <f t="shared" si="18"/>
        <v>40456.208333333336</v>
      </c>
      <c r="N295">
        <v>1287032400</v>
      </c>
      <c r="O295" s="13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6"/>
        <v>13.396666666666667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 s="13">
        <f t="shared" si="18"/>
        <v>43399.208333333328</v>
      </c>
      <c r="N296">
        <v>1541570400</v>
      </c>
      <c r="O296" s="13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6"/>
        <v>0.35650077760497667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 s="13">
        <f t="shared" si="18"/>
        <v>41562.208333333336</v>
      </c>
      <c r="N297">
        <v>1383976800</v>
      </c>
      <c r="O297" s="13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6"/>
        <v>0.54950819672131146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 s="13">
        <f t="shared" si="18"/>
        <v>43493.25</v>
      </c>
      <c r="N298">
        <v>1550556000</v>
      </c>
      <c r="O298" s="13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6"/>
        <v>0.94236111111111109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 s="13">
        <f t="shared" si="18"/>
        <v>41653.25</v>
      </c>
      <c r="N299">
        <v>1390456800</v>
      </c>
      <c r="O299" s="13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6"/>
        <v>1.4391428571428571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 s="13">
        <f t="shared" si="18"/>
        <v>42426.25</v>
      </c>
      <c r="N300">
        <v>1458018000</v>
      </c>
      <c r="O300" s="13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6"/>
        <v>0.51421052631578945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 s="13">
        <f t="shared" si="18"/>
        <v>42432.25</v>
      </c>
      <c r="N301">
        <v>1461819600</v>
      </c>
      <c r="O301" s="13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6"/>
        <v>0.05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 s="13">
        <f t="shared" si="18"/>
        <v>42977.208333333328</v>
      </c>
      <c r="N302">
        <v>1504155600</v>
      </c>
      <c r="O302" s="13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6"/>
        <v>13.446666666666667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 s="13">
        <f t="shared" si="18"/>
        <v>42061.25</v>
      </c>
      <c r="N303">
        <v>1426395600</v>
      </c>
      <c r="O303" s="13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6"/>
        <v>0.31844940867279897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 s="13">
        <f t="shared" si="18"/>
        <v>43345.208333333328</v>
      </c>
      <c r="N304">
        <v>1537074000</v>
      </c>
      <c r="O304" s="13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6"/>
        <v>0.82617647058823529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 s="13">
        <f t="shared" si="18"/>
        <v>42376.25</v>
      </c>
      <c r="N305">
        <v>1452578400</v>
      </c>
      <c r="O305" s="13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6"/>
        <v>5.4614285714285717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 s="13">
        <f t="shared" si="18"/>
        <v>42589.208333333328</v>
      </c>
      <c r="N306">
        <v>1474088400</v>
      </c>
      <c r="O306" s="13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6"/>
        <v>2.8621428571428571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 s="13">
        <f t="shared" si="18"/>
        <v>42448.208333333328</v>
      </c>
      <c r="N307">
        <v>1461906000</v>
      </c>
      <c r="O307" s="13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7.9076923076923072E-2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 s="13">
        <f t="shared" si="18"/>
        <v>42930.208333333328</v>
      </c>
      <c r="N308">
        <v>1500267600</v>
      </c>
      <c r="O308" s="13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6"/>
        <v>1.3213677811550153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 s="13">
        <f t="shared" si="18"/>
        <v>41066.208333333336</v>
      </c>
      <c r="N309">
        <v>1340686800</v>
      </c>
      <c r="O309" s="13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6"/>
        <v>0.74077834179357027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 s="13">
        <f t="shared" si="18"/>
        <v>40651.208333333336</v>
      </c>
      <c r="N310">
        <v>1303189200</v>
      </c>
      <c r="O310" s="13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6"/>
        <v>0.75292682926829269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 s="13">
        <f t="shared" si="18"/>
        <v>40807.208333333336</v>
      </c>
      <c r="N311">
        <v>1318309200</v>
      </c>
      <c r="O311" s="13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6"/>
        <v>0.20333333333333334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 s="13">
        <f t="shared" si="18"/>
        <v>40277.208333333336</v>
      </c>
      <c r="N312">
        <v>1272171600</v>
      </c>
      <c r="O312" s="13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6"/>
        <v>2.0336507936507937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 s="13">
        <f t="shared" si="18"/>
        <v>40590.25</v>
      </c>
      <c r="N313">
        <v>1298872800</v>
      </c>
      <c r="O313" s="13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6"/>
        <v>3.1022842639593908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 s="13">
        <f t="shared" si="18"/>
        <v>41572.208333333336</v>
      </c>
      <c r="N314">
        <v>1383282000</v>
      </c>
      <c r="O314" s="13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6"/>
        <v>3.9531818181818181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 s="13">
        <f t="shared" si="18"/>
        <v>40966.25</v>
      </c>
      <c r="N315">
        <v>1330495200</v>
      </c>
      <c r="O315" s="13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6"/>
        <v>2.9471428571428571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 s="13">
        <f t="shared" si="18"/>
        <v>43536.208333333328</v>
      </c>
      <c r="N316">
        <v>1552798800</v>
      </c>
      <c r="O316" s="13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6"/>
        <v>0.33894736842105261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 s="13">
        <f t="shared" si="18"/>
        <v>41783.208333333336</v>
      </c>
      <c r="N317">
        <v>1403413200</v>
      </c>
      <c r="O317" s="13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6"/>
        <v>0.66677083333333331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 s="13">
        <f t="shared" si="18"/>
        <v>43788.25</v>
      </c>
      <c r="N318">
        <v>1574229600</v>
      </c>
      <c r="O318" s="13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6"/>
        <v>0.19227272727272726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 s="13">
        <f t="shared" si="18"/>
        <v>42869.208333333328</v>
      </c>
      <c r="N319">
        <v>1495861200</v>
      </c>
      <c r="O319" s="13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6"/>
        <v>0.15842105263157893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 s="13">
        <f t="shared" si="18"/>
        <v>41684.25</v>
      </c>
      <c r="N320">
        <v>1392530400</v>
      </c>
      <c r="O320" s="13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6"/>
        <v>0.38702380952380955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 s="13">
        <f t="shared" si="18"/>
        <v>40402.208333333336</v>
      </c>
      <c r="N321">
        <v>1283662800</v>
      </c>
      <c r="O321" s="13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ref="F322:F385" si="20">IFERROR(E322/D322,0)</f>
        <v>9.5876777251184833E-2</v>
      </c>
      <c r="G322" t="s">
        <v>14</v>
      </c>
      <c r="H322">
        <v>80</v>
      </c>
      <c r="I322" s="7">
        <f t="shared" ref="I322:I385" si="21">IFERROR(E322/H322,0)</f>
        <v>101.15</v>
      </c>
      <c r="J322" t="s">
        <v>21</v>
      </c>
      <c r="K322" t="s">
        <v>22</v>
      </c>
      <c r="L322">
        <v>1305003600</v>
      </c>
      <c r="M322" s="13">
        <f t="shared" ref="M322:M385" si="22">(((L322/60)/60)/24)+DATE(1970,1,1)</f>
        <v>40673.208333333336</v>
      </c>
      <c r="N322">
        <v>1305781200</v>
      </c>
      <c r="O322" s="13">
        <f t="shared" ref="O322:O385" si="23">(((N322/60)/60)/24)+DATE(1970,1,1)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si="20"/>
        <v>0.94144366197183094</v>
      </c>
      <c r="G323" t="s">
        <v>14</v>
      </c>
      <c r="H323">
        <v>2468</v>
      </c>
      <c r="I323" s="7">
        <f t="shared" si="21"/>
        <v>65.000810372771468</v>
      </c>
      <c r="J323" t="s">
        <v>21</v>
      </c>
      <c r="K323" t="s">
        <v>22</v>
      </c>
      <c r="L323">
        <v>1301634000</v>
      </c>
      <c r="M323" s="13">
        <f t="shared" si="22"/>
        <v>40634.208333333336</v>
      </c>
      <c r="N323">
        <v>1302325200</v>
      </c>
      <c r="O323" s="13">
        <f t="shared" si="23"/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20"/>
        <v>1.6656234096692113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 s="13">
        <f t="shared" si="22"/>
        <v>40507.25</v>
      </c>
      <c r="N324">
        <v>1291788000</v>
      </c>
      <c r="O324" s="13">
        <f t="shared" si="23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0"/>
        <v>0.24134831460674158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 s="13">
        <f t="shared" si="22"/>
        <v>41725.208333333336</v>
      </c>
      <c r="N325">
        <v>1396069200</v>
      </c>
      <c r="O325" s="13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20"/>
        <v>1.6405633802816901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 s="13">
        <f t="shared" si="22"/>
        <v>42176.208333333328</v>
      </c>
      <c r="N326">
        <v>1435899600</v>
      </c>
      <c r="O326" s="13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0"/>
        <v>0.90723076923076929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 s="13">
        <f t="shared" si="22"/>
        <v>43267.208333333328</v>
      </c>
      <c r="N327">
        <v>1531112400</v>
      </c>
      <c r="O327" s="13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0"/>
        <v>0.46194444444444444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 s="13">
        <f t="shared" si="22"/>
        <v>42364.25</v>
      </c>
      <c r="N328">
        <v>1451628000</v>
      </c>
      <c r="O328" s="13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0"/>
        <v>0.38538461538461538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 s="13">
        <f t="shared" si="22"/>
        <v>43705.208333333328</v>
      </c>
      <c r="N329">
        <v>1567314000</v>
      </c>
      <c r="O329" s="13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0"/>
        <v>1.3356231003039514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 s="13">
        <f t="shared" si="22"/>
        <v>43434.25</v>
      </c>
      <c r="N330">
        <v>1544508000</v>
      </c>
      <c r="O330" s="13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0"/>
        <v>0.22896588486140726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 s="13">
        <f t="shared" si="22"/>
        <v>42716.25</v>
      </c>
      <c r="N331">
        <v>1482472800</v>
      </c>
      <c r="O331" s="13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0"/>
        <v>1.8495548961424333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 s="13">
        <f t="shared" si="22"/>
        <v>43077.25</v>
      </c>
      <c r="N332">
        <v>1512799200</v>
      </c>
      <c r="O332" s="13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0"/>
        <v>4.4372727272727275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 s="13">
        <f t="shared" si="22"/>
        <v>40896.25</v>
      </c>
      <c r="N333">
        <v>1324360800</v>
      </c>
      <c r="O333" s="13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0"/>
        <v>1.999806763285024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 s="13">
        <f t="shared" si="22"/>
        <v>41361.208333333336</v>
      </c>
      <c r="N334">
        <v>1364533200</v>
      </c>
      <c r="O334" s="13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0"/>
        <v>1.2395833333333333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 s="13">
        <f t="shared" si="22"/>
        <v>43424.25</v>
      </c>
      <c r="N335">
        <v>1545112800</v>
      </c>
      <c r="O335" s="13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0"/>
        <v>1.8661329305135952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 s="13">
        <f t="shared" si="22"/>
        <v>43110.25</v>
      </c>
      <c r="N336">
        <v>1516168800</v>
      </c>
      <c r="O336" s="13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0"/>
        <v>1.1428538550057536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 s="13">
        <f t="shared" si="22"/>
        <v>43784.25</v>
      </c>
      <c r="N337">
        <v>1574920800</v>
      </c>
      <c r="O337" s="13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0"/>
        <v>0.97032531824611035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 s="13">
        <f t="shared" si="22"/>
        <v>40527.25</v>
      </c>
      <c r="N338">
        <v>1292479200</v>
      </c>
      <c r="O338" s="13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0"/>
        <v>1.2281904761904763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 s="13">
        <f t="shared" si="22"/>
        <v>43780.25</v>
      </c>
      <c r="N339">
        <v>1573538400</v>
      </c>
      <c r="O339" s="13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0"/>
        <v>1.7914326647564469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 s="13">
        <f t="shared" si="22"/>
        <v>40821.208333333336</v>
      </c>
      <c r="N340">
        <v>1320382800</v>
      </c>
      <c r="O340" s="13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0"/>
        <v>0.79951577402787966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 s="13">
        <f t="shared" si="22"/>
        <v>42949.208333333328</v>
      </c>
      <c r="N341">
        <v>1502859600</v>
      </c>
      <c r="O341" s="13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0"/>
        <v>0.94242587601078165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 s="13">
        <f t="shared" si="22"/>
        <v>40889.25</v>
      </c>
      <c r="N342">
        <v>1323756000</v>
      </c>
      <c r="O342" s="13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0"/>
        <v>0.84669291338582675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 s="13">
        <f t="shared" si="22"/>
        <v>42244.208333333328</v>
      </c>
      <c r="N343">
        <v>1441342800</v>
      </c>
      <c r="O343" s="13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0"/>
        <v>0.66521920668058454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 s="13">
        <f t="shared" si="22"/>
        <v>41475.208333333336</v>
      </c>
      <c r="N344">
        <v>1375333200</v>
      </c>
      <c r="O344" s="13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0"/>
        <v>0.53922222222222227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 s="13">
        <f t="shared" si="22"/>
        <v>41597.25</v>
      </c>
      <c r="N345">
        <v>1389420000</v>
      </c>
      <c r="O345" s="13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0"/>
        <v>0.41983299595141699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 s="13">
        <f t="shared" si="22"/>
        <v>43122.25</v>
      </c>
      <c r="N346">
        <v>1520056800</v>
      </c>
      <c r="O346" s="13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0"/>
        <v>0.14694796954314721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 s="13">
        <f t="shared" si="22"/>
        <v>42194.208333333328</v>
      </c>
      <c r="N347">
        <v>1436504400</v>
      </c>
      <c r="O347" s="13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0"/>
        <v>0.34475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 s="13">
        <f t="shared" si="22"/>
        <v>42971.208333333328</v>
      </c>
      <c r="N348">
        <v>1508302800</v>
      </c>
      <c r="O348" s="13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0"/>
        <v>14.007777777777777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 s="13">
        <f t="shared" si="22"/>
        <v>42046.25</v>
      </c>
      <c r="N349">
        <v>1425708000</v>
      </c>
      <c r="O349" s="13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0"/>
        <v>0.71770351758793971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 s="13">
        <f t="shared" si="22"/>
        <v>42782.25</v>
      </c>
      <c r="N350">
        <v>1488348000</v>
      </c>
      <c r="O350" s="13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0"/>
        <v>0.53074115044247783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 s="13">
        <f t="shared" si="22"/>
        <v>42930.208333333328</v>
      </c>
      <c r="N351">
        <v>1502600400</v>
      </c>
      <c r="O351" s="13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0"/>
        <v>0.05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 s="13">
        <f t="shared" si="22"/>
        <v>42144.208333333328</v>
      </c>
      <c r="N352">
        <v>1433653200</v>
      </c>
      <c r="O352" s="13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0"/>
        <v>1.2770715249662619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 s="13">
        <f t="shared" si="22"/>
        <v>42240.208333333328</v>
      </c>
      <c r="N353">
        <v>1441602000</v>
      </c>
      <c r="O353" s="13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0"/>
        <v>0.34892857142857142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 s="13">
        <f t="shared" si="22"/>
        <v>42315.25</v>
      </c>
      <c r="N354">
        <v>1447567200</v>
      </c>
      <c r="O354" s="13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0"/>
        <v>4.105982142857143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 s="13">
        <f t="shared" si="22"/>
        <v>43651.208333333328</v>
      </c>
      <c r="N355">
        <v>1562389200</v>
      </c>
      <c r="O355" s="13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0"/>
        <v>1.2373770491803278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 s="13">
        <f t="shared" si="22"/>
        <v>41520.208333333336</v>
      </c>
      <c r="N356">
        <v>1378789200</v>
      </c>
      <c r="O356" s="13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0"/>
        <v>0.58973684210526311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 s="13">
        <f t="shared" si="22"/>
        <v>42757.25</v>
      </c>
      <c r="N357">
        <v>1488520800</v>
      </c>
      <c r="O357" s="13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0"/>
        <v>0.36892473118279567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 s="13">
        <f t="shared" si="22"/>
        <v>40922.25</v>
      </c>
      <c r="N358">
        <v>1327298400</v>
      </c>
      <c r="O358" s="13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0"/>
        <v>1.8491304347826087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 s="13">
        <f t="shared" si="22"/>
        <v>42250.208333333328</v>
      </c>
      <c r="N359">
        <v>1443416400</v>
      </c>
      <c r="O359" s="13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0"/>
        <v>0.11814432989690722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 s="13">
        <f t="shared" si="22"/>
        <v>43322.208333333328</v>
      </c>
      <c r="N360">
        <v>1534136400</v>
      </c>
      <c r="O360" s="13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0"/>
        <v>2.9870000000000001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 s="13">
        <f t="shared" si="22"/>
        <v>40782.208333333336</v>
      </c>
      <c r="N361">
        <v>1315026000</v>
      </c>
      <c r="O361" s="13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0"/>
        <v>2.2635175879396985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 s="13">
        <f t="shared" si="22"/>
        <v>40544.25</v>
      </c>
      <c r="N362">
        <v>1295071200</v>
      </c>
      <c r="O362" s="13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0"/>
        <v>1.7356363636363636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 s="13">
        <f t="shared" si="22"/>
        <v>43015.208333333328</v>
      </c>
      <c r="N363">
        <v>1509426000</v>
      </c>
      <c r="O363" s="13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0"/>
        <v>3.7175675675675675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 s="13">
        <f t="shared" si="22"/>
        <v>40570.25</v>
      </c>
      <c r="N364">
        <v>1299391200</v>
      </c>
      <c r="O364" s="13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0"/>
        <v>1.601923076923077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 s="13">
        <f t="shared" si="22"/>
        <v>40904.25</v>
      </c>
      <c r="N365">
        <v>1325052000</v>
      </c>
      <c r="O365" s="13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0"/>
        <v>16.163333333333334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 s="13">
        <f t="shared" si="22"/>
        <v>43164.25</v>
      </c>
      <c r="N366">
        <v>1522818000</v>
      </c>
      <c r="O366" s="13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0"/>
        <v>7.3343749999999996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 s="13">
        <f t="shared" si="22"/>
        <v>42733.25</v>
      </c>
      <c r="N367">
        <v>1485324000</v>
      </c>
      <c r="O367" s="13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0"/>
        <v>5.9211111111111112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 s="13">
        <f t="shared" si="22"/>
        <v>40546.25</v>
      </c>
      <c r="N368">
        <v>1294120800</v>
      </c>
      <c r="O368" s="13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0"/>
        <v>0.18888888888888888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 s="13">
        <f t="shared" si="22"/>
        <v>41930.208333333336</v>
      </c>
      <c r="N369">
        <v>1415685600</v>
      </c>
      <c r="O369" s="13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0"/>
        <v>2.7680769230769231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 s="13">
        <f t="shared" si="22"/>
        <v>40464.208333333336</v>
      </c>
      <c r="N370">
        <v>1288933200</v>
      </c>
      <c r="O370" s="13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0"/>
        <v>2.730185185185185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 s="13">
        <f t="shared" si="22"/>
        <v>41308.25</v>
      </c>
      <c r="N371">
        <v>1363237200</v>
      </c>
      <c r="O371" s="13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0"/>
        <v>1.593633125556545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 s="13">
        <f t="shared" si="22"/>
        <v>43570.208333333328</v>
      </c>
      <c r="N372">
        <v>1555822800</v>
      </c>
      <c r="O372" s="13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0"/>
        <v>0.67869978858350954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 s="13">
        <f t="shared" si="22"/>
        <v>42043.25</v>
      </c>
      <c r="N373">
        <v>1427778000</v>
      </c>
      <c r="O373" s="13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0"/>
        <v>15.915555555555555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 s="13">
        <f t="shared" si="22"/>
        <v>42012.25</v>
      </c>
      <c r="N374">
        <v>1422424800</v>
      </c>
      <c r="O374" s="13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0"/>
        <v>7.3018222222222224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 s="13">
        <f t="shared" si="22"/>
        <v>42964.208333333328</v>
      </c>
      <c r="N375">
        <v>1503637200</v>
      </c>
      <c r="O375" s="13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0"/>
        <v>0.13185782556750297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 s="13">
        <f t="shared" si="22"/>
        <v>43476.25</v>
      </c>
      <c r="N376">
        <v>1547618400</v>
      </c>
      <c r="O376" s="13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0"/>
        <v>0.54777777777777781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 s="13">
        <f t="shared" si="22"/>
        <v>42293.208333333328</v>
      </c>
      <c r="N377">
        <v>1449900000</v>
      </c>
      <c r="O377" s="13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0"/>
        <v>3.6102941176470589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 s="13">
        <f t="shared" si="22"/>
        <v>41826.208333333336</v>
      </c>
      <c r="N378">
        <v>1405141200</v>
      </c>
      <c r="O378" s="13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0"/>
        <v>0.10257545271629778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 s="13">
        <f t="shared" si="22"/>
        <v>43760.208333333328</v>
      </c>
      <c r="N379">
        <v>1572933600</v>
      </c>
      <c r="O379" s="13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0"/>
        <v>0.13962962962962963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 s="13">
        <f t="shared" si="22"/>
        <v>43241.208333333328</v>
      </c>
      <c r="N380">
        <v>1530162000</v>
      </c>
      <c r="O380" s="13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0"/>
        <v>0.40444444444444444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 s="13">
        <f t="shared" si="22"/>
        <v>40843.208333333336</v>
      </c>
      <c r="N381">
        <v>1320904800</v>
      </c>
      <c r="O381" s="13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0"/>
        <v>1.6032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 s="13">
        <f t="shared" si="22"/>
        <v>41448.208333333336</v>
      </c>
      <c r="N382">
        <v>1372395600</v>
      </c>
      <c r="O382" s="13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0"/>
        <v>1.8394339622641509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 s="13">
        <f t="shared" si="22"/>
        <v>42163.208333333328</v>
      </c>
      <c r="N383">
        <v>1437714000</v>
      </c>
      <c r="O383" s="13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0"/>
        <v>0.63769230769230767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 s="13">
        <f t="shared" si="22"/>
        <v>43024.208333333328</v>
      </c>
      <c r="N384">
        <v>1509771600</v>
      </c>
      <c r="O384" s="13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0"/>
        <v>2.2538095238095237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 s="13">
        <f t="shared" si="22"/>
        <v>43509.25</v>
      </c>
      <c r="N385">
        <v>1550556000</v>
      </c>
      <c r="O385" s="13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ref="F386:F449" si="24">IFERROR(E386/D386,0)</f>
        <v>1.7200961538461539</v>
      </c>
      <c r="G386" t="s">
        <v>20</v>
      </c>
      <c r="H386">
        <v>4799</v>
      </c>
      <c r="I386" s="7">
        <f t="shared" ref="I386:I449" si="25">IFERROR(E386/H386,0)</f>
        <v>41.004167534903104</v>
      </c>
      <c r="J386" t="s">
        <v>21</v>
      </c>
      <c r="K386" t="s">
        <v>22</v>
      </c>
      <c r="L386">
        <v>1486706400</v>
      </c>
      <c r="M386" s="13">
        <f t="shared" ref="M386:M449" si="26">(((L386/60)/60)/24)+DATE(1970,1,1)</f>
        <v>42776.25</v>
      </c>
      <c r="N386">
        <v>1489039200</v>
      </c>
      <c r="O386" s="13">
        <f t="shared" ref="O386:O449" si="27">(((N386/60)/60)/24)+DATE(1970,1,1)</f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si="24"/>
        <v>1.4616709511568124</v>
      </c>
      <c r="G387" t="s">
        <v>20</v>
      </c>
      <c r="H387">
        <v>1137</v>
      </c>
      <c r="I387" s="7">
        <f t="shared" si="25"/>
        <v>50.007915567282325</v>
      </c>
      <c r="J387" t="s">
        <v>21</v>
      </c>
      <c r="K387" t="s">
        <v>22</v>
      </c>
      <c r="L387">
        <v>1553835600</v>
      </c>
      <c r="M387" s="13">
        <f t="shared" si="26"/>
        <v>43553.208333333328</v>
      </c>
      <c r="N387">
        <v>1556600400</v>
      </c>
      <c r="O387" s="13">
        <f t="shared" si="27"/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24"/>
        <v>0.76423616236162362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 s="13">
        <f t="shared" si="26"/>
        <v>40355.208333333336</v>
      </c>
      <c r="N388">
        <v>1278565200</v>
      </c>
      <c r="O388" s="13">
        <f t="shared" si="27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4"/>
        <v>0.39261467889908258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 s="13">
        <f t="shared" si="26"/>
        <v>41072.208333333336</v>
      </c>
      <c r="N389">
        <v>1339909200</v>
      </c>
      <c r="O389" s="13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4"/>
        <v>0.11270034843205574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 s="13">
        <f t="shared" si="26"/>
        <v>40912.25</v>
      </c>
      <c r="N390">
        <v>1325829600</v>
      </c>
      <c r="O390" s="13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4"/>
        <v>1.2211084337349398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 s="13">
        <f t="shared" si="26"/>
        <v>40479.208333333336</v>
      </c>
      <c r="N391">
        <v>1290578400</v>
      </c>
      <c r="O391" s="13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4"/>
        <v>1.8654166666666667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 s="13">
        <f t="shared" si="26"/>
        <v>41530.208333333336</v>
      </c>
      <c r="N392">
        <v>1380344400</v>
      </c>
      <c r="O392" s="13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7.27317880794702E-2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 s="13">
        <f t="shared" si="26"/>
        <v>41653.25</v>
      </c>
      <c r="N393">
        <v>1389852000</v>
      </c>
      <c r="O393" s="13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4"/>
        <v>0.65642371234207963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 s="13">
        <f t="shared" si="26"/>
        <v>40549.25</v>
      </c>
      <c r="N394">
        <v>1294466400</v>
      </c>
      <c r="O394" s="13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4"/>
        <v>2.2896178343949045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 s="13">
        <f t="shared" si="26"/>
        <v>42933.208333333328</v>
      </c>
      <c r="N395">
        <v>1500354000</v>
      </c>
      <c r="O395" s="13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4"/>
        <v>4.6937499999999996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 s="13">
        <f t="shared" si="26"/>
        <v>41484.208333333336</v>
      </c>
      <c r="N396">
        <v>1375938000</v>
      </c>
      <c r="O396" s="13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4"/>
        <v>1.3011267605633803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 s="13">
        <f t="shared" si="26"/>
        <v>40885.25</v>
      </c>
      <c r="N397">
        <v>1323410400</v>
      </c>
      <c r="O397" s="13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4"/>
        <v>1.6705422993492407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 s="13">
        <f t="shared" si="26"/>
        <v>43378.208333333328</v>
      </c>
      <c r="N398">
        <v>1539406800</v>
      </c>
      <c r="O398" s="13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4"/>
        <v>1.738641975308642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 s="13">
        <f t="shared" si="26"/>
        <v>41417.208333333336</v>
      </c>
      <c r="N399">
        <v>1369803600</v>
      </c>
      <c r="O399" s="13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4"/>
        <v>7.1776470588235295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 s="13">
        <f t="shared" si="26"/>
        <v>43228.208333333328</v>
      </c>
      <c r="N400">
        <v>1525928400</v>
      </c>
      <c r="O400" s="13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4"/>
        <v>0.63850976361767731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 s="13">
        <f t="shared" si="26"/>
        <v>40576.25</v>
      </c>
      <c r="N401">
        <v>1297231200</v>
      </c>
      <c r="O401" s="13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4"/>
        <v>0.02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 s="13">
        <f t="shared" si="26"/>
        <v>41502.208333333336</v>
      </c>
      <c r="N402">
        <v>1378530000</v>
      </c>
      <c r="O402" s="13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4"/>
        <v>15.302222222222222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 s="13">
        <f t="shared" si="26"/>
        <v>43765.208333333328</v>
      </c>
      <c r="N403">
        <v>1572152400</v>
      </c>
      <c r="O403" s="13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4"/>
        <v>0.40356164383561643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 s="13">
        <f t="shared" si="26"/>
        <v>40914.25</v>
      </c>
      <c r="N404">
        <v>1329890400</v>
      </c>
      <c r="O404" s="13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4"/>
        <v>0.86220633299284988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 s="13">
        <f t="shared" si="26"/>
        <v>40310.208333333336</v>
      </c>
      <c r="N405">
        <v>1276750800</v>
      </c>
      <c r="O405" s="13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4"/>
        <v>3.1558486707566464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 s="13">
        <f t="shared" si="26"/>
        <v>43053.25</v>
      </c>
      <c r="N406">
        <v>1510898400</v>
      </c>
      <c r="O406" s="13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4"/>
        <v>0.89618243243243245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 s="13">
        <f t="shared" si="26"/>
        <v>43255.208333333328</v>
      </c>
      <c r="N407">
        <v>1532408400</v>
      </c>
      <c r="O407" s="13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4"/>
        <v>1.8214503816793892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 s="13">
        <f t="shared" si="26"/>
        <v>41304.25</v>
      </c>
      <c r="N408">
        <v>1360562400</v>
      </c>
      <c r="O408" s="13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4"/>
        <v>3.5588235294117645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 s="13">
        <f t="shared" si="26"/>
        <v>43751.208333333328</v>
      </c>
      <c r="N409">
        <v>1571547600</v>
      </c>
      <c r="O409" s="13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4"/>
        <v>1.3183695652173912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 s="13">
        <f t="shared" si="26"/>
        <v>42541.208333333328</v>
      </c>
      <c r="N410">
        <v>1468126800</v>
      </c>
      <c r="O410" s="13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4"/>
        <v>0.46315634218289087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 s="13">
        <f t="shared" si="26"/>
        <v>42843.208333333328</v>
      </c>
      <c r="N411">
        <v>1492837200</v>
      </c>
      <c r="O411" s="13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4"/>
        <v>0.36132726089785294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 s="13">
        <f t="shared" si="26"/>
        <v>42122.208333333328</v>
      </c>
      <c r="N412">
        <v>1430197200</v>
      </c>
      <c r="O412" s="13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4"/>
        <v>1.0462820512820512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 s="13">
        <f t="shared" si="26"/>
        <v>42884.208333333328</v>
      </c>
      <c r="N413">
        <v>1496206800</v>
      </c>
      <c r="O413" s="13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4"/>
        <v>6.6885714285714286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 s="13">
        <f t="shared" si="26"/>
        <v>41642.25</v>
      </c>
      <c r="N414">
        <v>1389592800</v>
      </c>
      <c r="O414" s="13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4"/>
        <v>0.62072823218997364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 s="13">
        <f t="shared" si="26"/>
        <v>43431.25</v>
      </c>
      <c r="N415">
        <v>1545631200</v>
      </c>
      <c r="O415" s="13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4"/>
        <v>0.84699787460148779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 s="13">
        <f t="shared" si="26"/>
        <v>40288.208333333336</v>
      </c>
      <c r="N416">
        <v>1272430800</v>
      </c>
      <c r="O416" s="13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4"/>
        <v>0.11059030837004405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 s="13">
        <f t="shared" si="26"/>
        <v>40921.25</v>
      </c>
      <c r="N417">
        <v>1327903200</v>
      </c>
      <c r="O417" s="13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4"/>
        <v>0.43838781575037145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 s="13">
        <f t="shared" si="26"/>
        <v>40560.25</v>
      </c>
      <c r="N418">
        <v>1296021600</v>
      </c>
      <c r="O418" s="13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4"/>
        <v>0.55470588235294116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 s="13">
        <f t="shared" si="26"/>
        <v>43407.208333333328</v>
      </c>
      <c r="N419">
        <v>1543298400</v>
      </c>
      <c r="O419" s="13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4"/>
        <v>0.57399511301160655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 s="13">
        <f t="shared" si="26"/>
        <v>41035.208333333336</v>
      </c>
      <c r="N420">
        <v>1336366800</v>
      </c>
      <c r="O420" s="13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4"/>
        <v>1.2343497363796134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 s="13">
        <f t="shared" si="26"/>
        <v>40899.25</v>
      </c>
      <c r="N421">
        <v>1325052000</v>
      </c>
      <c r="O421" s="13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4"/>
        <v>1.2846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 s="13">
        <f t="shared" si="26"/>
        <v>42911.208333333328</v>
      </c>
      <c r="N422">
        <v>1499576400</v>
      </c>
      <c r="O422" s="13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4"/>
        <v>0.63989361702127656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 s="13">
        <f t="shared" si="26"/>
        <v>42915.208333333328</v>
      </c>
      <c r="N423">
        <v>1501304400</v>
      </c>
      <c r="O423" s="13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4"/>
        <v>1.2729885057471264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 s="13">
        <f t="shared" si="26"/>
        <v>40285.208333333336</v>
      </c>
      <c r="N424">
        <v>1273208400</v>
      </c>
      <c r="O424" s="13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4"/>
        <v>0.10638024357239513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 s="13">
        <f t="shared" si="26"/>
        <v>40808.208333333336</v>
      </c>
      <c r="N425">
        <v>1316840400</v>
      </c>
      <c r="O425" s="13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4"/>
        <v>0.40470588235294119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 s="13">
        <f t="shared" si="26"/>
        <v>43208.208333333328</v>
      </c>
      <c r="N426">
        <v>1524546000</v>
      </c>
      <c r="O426" s="13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4"/>
        <v>2.8766666666666665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 s="13">
        <f t="shared" si="26"/>
        <v>42213.208333333328</v>
      </c>
      <c r="N427">
        <v>1438578000</v>
      </c>
      <c r="O427" s="13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4"/>
        <v>5.7294444444444448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 s="13">
        <f t="shared" si="26"/>
        <v>41332.25</v>
      </c>
      <c r="N428">
        <v>1362549600</v>
      </c>
      <c r="O428" s="13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4"/>
        <v>1.1290429799426933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 s="13">
        <f t="shared" si="26"/>
        <v>41895.208333333336</v>
      </c>
      <c r="N429">
        <v>1413349200</v>
      </c>
      <c r="O429" s="13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4"/>
        <v>0.46387573964497042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 s="13">
        <f t="shared" si="26"/>
        <v>40585.25</v>
      </c>
      <c r="N430">
        <v>1298008800</v>
      </c>
      <c r="O430" s="13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4"/>
        <v>0.90675916230366493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 s="13">
        <f t="shared" si="26"/>
        <v>41680.25</v>
      </c>
      <c r="N431">
        <v>1394427600</v>
      </c>
      <c r="O431" s="13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4"/>
        <v>0.67740740740740746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 s="13">
        <f t="shared" si="26"/>
        <v>43737.208333333328</v>
      </c>
      <c r="N432">
        <v>1572670800</v>
      </c>
      <c r="O432" s="13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4"/>
        <v>1.9249019607843136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 s="13">
        <f t="shared" si="26"/>
        <v>43273.208333333328</v>
      </c>
      <c r="N433">
        <v>1531112400</v>
      </c>
      <c r="O433" s="13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4"/>
        <v>0.82714285714285718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 s="13">
        <f t="shared" si="26"/>
        <v>41761.208333333336</v>
      </c>
      <c r="N434">
        <v>1400734800</v>
      </c>
      <c r="O434" s="13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4"/>
        <v>0.54163920922570019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 s="13">
        <f t="shared" si="26"/>
        <v>41603.25</v>
      </c>
      <c r="N435">
        <v>1386741600</v>
      </c>
      <c r="O435" s="13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4"/>
        <v>0.16722222222222222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 s="13">
        <f t="shared" si="26"/>
        <v>42705.25</v>
      </c>
      <c r="N436">
        <v>1481781600</v>
      </c>
      <c r="O436" s="13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4"/>
        <v>1.168766404199475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 s="13">
        <f t="shared" si="26"/>
        <v>41988.25</v>
      </c>
      <c r="N437">
        <v>1419660000</v>
      </c>
      <c r="O437" s="13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4"/>
        <v>10.521538461538462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 s="13">
        <f t="shared" si="26"/>
        <v>43575.208333333328</v>
      </c>
      <c r="N438">
        <v>1555822800</v>
      </c>
      <c r="O438" s="13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4"/>
        <v>1.2307407407407407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 s="13">
        <f t="shared" si="26"/>
        <v>42260.208333333328</v>
      </c>
      <c r="N439">
        <v>1442379600</v>
      </c>
      <c r="O439" s="13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4"/>
        <v>1.7863855421686747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 s="13">
        <f t="shared" si="26"/>
        <v>41337.25</v>
      </c>
      <c r="N440">
        <v>1364965200</v>
      </c>
      <c r="O440" s="13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4"/>
        <v>3.5528169014084505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 s="13">
        <f t="shared" si="26"/>
        <v>42680.208333333328</v>
      </c>
      <c r="N441">
        <v>1479016800</v>
      </c>
      <c r="O441" s="13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4"/>
        <v>1.6190634146341463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 s="13">
        <f t="shared" si="26"/>
        <v>42916.208333333328</v>
      </c>
      <c r="N442">
        <v>1499662800</v>
      </c>
      <c r="O442" s="13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4"/>
        <v>0.24914285714285714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 s="13">
        <f t="shared" si="26"/>
        <v>41025.208333333336</v>
      </c>
      <c r="N443">
        <v>1337835600</v>
      </c>
      <c r="O443" s="13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4"/>
        <v>1.9872222222222222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 s="13">
        <f t="shared" si="26"/>
        <v>42980.208333333328</v>
      </c>
      <c r="N444">
        <v>1505710800</v>
      </c>
      <c r="O444" s="13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4"/>
        <v>0.34752688172043011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 s="13">
        <f t="shared" si="26"/>
        <v>40451.208333333336</v>
      </c>
      <c r="N445">
        <v>1287464400</v>
      </c>
      <c r="O445" s="13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4"/>
        <v>1.7641935483870967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 s="13">
        <f t="shared" si="26"/>
        <v>40748.208333333336</v>
      </c>
      <c r="N446">
        <v>1311656400</v>
      </c>
      <c r="O446" s="13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4"/>
        <v>5.1138095238095236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 s="13">
        <f t="shared" si="26"/>
        <v>40515.25</v>
      </c>
      <c r="N447">
        <v>1293170400</v>
      </c>
      <c r="O447" s="13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4"/>
        <v>0.82044117647058823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 s="13">
        <f t="shared" si="26"/>
        <v>41261.25</v>
      </c>
      <c r="N448">
        <v>1355983200</v>
      </c>
      <c r="O448" s="13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4"/>
        <v>0.24326030927835052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 s="13">
        <f t="shared" si="26"/>
        <v>43088.25</v>
      </c>
      <c r="N449">
        <v>1515045600</v>
      </c>
      <c r="O449" s="13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ref="F450:F513" si="28">IFERROR(E450/D450,0)</f>
        <v>0.50482758620689661</v>
      </c>
      <c r="G450" t="s">
        <v>14</v>
      </c>
      <c r="H450">
        <v>605</v>
      </c>
      <c r="I450" s="7">
        <f t="shared" ref="I450:I513" si="29">IFERROR(E450/H450,0)</f>
        <v>75.014876033057845</v>
      </c>
      <c r="J450" t="s">
        <v>21</v>
      </c>
      <c r="K450" t="s">
        <v>22</v>
      </c>
      <c r="L450">
        <v>1365915600</v>
      </c>
      <c r="M450" s="13">
        <f t="shared" ref="M450:M513" si="30">(((L450/60)/60)/24)+DATE(1970,1,1)</f>
        <v>41378.208333333336</v>
      </c>
      <c r="N450">
        <v>1366088400</v>
      </c>
      <c r="O450" s="13">
        <f t="shared" ref="O450:O513" si="31">(((N450/60)/60)/24)+DATE(1970,1,1)</f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si="28"/>
        <v>9.67</v>
      </c>
      <c r="G451" t="s">
        <v>20</v>
      </c>
      <c r="H451">
        <v>86</v>
      </c>
      <c r="I451" s="7">
        <f t="shared" si="29"/>
        <v>101.19767441860465</v>
      </c>
      <c r="J451" t="s">
        <v>36</v>
      </c>
      <c r="K451" t="s">
        <v>37</v>
      </c>
      <c r="L451">
        <v>1551852000</v>
      </c>
      <c r="M451" s="13">
        <f t="shared" si="30"/>
        <v>43530.25</v>
      </c>
      <c r="N451">
        <v>1553317200</v>
      </c>
      <c r="O451" s="13">
        <f t="shared" si="31"/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8"/>
        <v>0.04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 s="13">
        <f t="shared" si="30"/>
        <v>43394.208333333328</v>
      </c>
      <c r="N452">
        <v>1542088800</v>
      </c>
      <c r="O452" s="13">
        <f t="shared" si="3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8"/>
        <v>1.2284501347708894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 s="13">
        <f t="shared" si="30"/>
        <v>42935.208333333328</v>
      </c>
      <c r="N453">
        <v>1503118800</v>
      </c>
      <c r="O453" s="13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8"/>
        <v>0.63437500000000002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 s="13">
        <f t="shared" si="30"/>
        <v>40365.208333333336</v>
      </c>
      <c r="N454">
        <v>1278478800</v>
      </c>
      <c r="O454" s="13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8"/>
        <v>0.56331688596491225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 s="13">
        <f t="shared" si="30"/>
        <v>42705.25</v>
      </c>
      <c r="N455">
        <v>1484114400</v>
      </c>
      <c r="O455" s="13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8"/>
        <v>0.44074999999999998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 s="13">
        <f t="shared" si="30"/>
        <v>41568.208333333336</v>
      </c>
      <c r="N456">
        <v>1385445600</v>
      </c>
      <c r="O456" s="13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8"/>
        <v>1.1837253218884121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 s="13">
        <f t="shared" si="30"/>
        <v>40809.208333333336</v>
      </c>
      <c r="N457">
        <v>1318741200</v>
      </c>
      <c r="O457" s="13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8"/>
        <v>1.041243169398907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 s="13">
        <f t="shared" si="30"/>
        <v>43141.25</v>
      </c>
      <c r="N458">
        <v>1518242400</v>
      </c>
      <c r="O458" s="13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8"/>
        <v>0.26640000000000003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 s="13">
        <f t="shared" si="30"/>
        <v>42657.208333333328</v>
      </c>
      <c r="N459">
        <v>1476594000</v>
      </c>
      <c r="O459" s="13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8"/>
        <v>3.5120118343195266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 s="13">
        <f t="shared" si="30"/>
        <v>40265.208333333336</v>
      </c>
      <c r="N460">
        <v>1273554000</v>
      </c>
      <c r="O460" s="13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8"/>
        <v>0.90063492063492068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 s="13">
        <f t="shared" si="30"/>
        <v>42001.25</v>
      </c>
      <c r="N461">
        <v>1421906400</v>
      </c>
      <c r="O461" s="13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8"/>
        <v>1.7162500000000001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 s="13">
        <f t="shared" si="30"/>
        <v>40399.208333333336</v>
      </c>
      <c r="N462">
        <v>1281589200</v>
      </c>
      <c r="O462" s="13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8"/>
        <v>1.4104655870445344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 s="13">
        <f t="shared" si="30"/>
        <v>41757.208333333336</v>
      </c>
      <c r="N463">
        <v>1400389200</v>
      </c>
      <c r="O463" s="13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8"/>
        <v>0.30579449152542371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 s="13">
        <f t="shared" si="30"/>
        <v>41304.25</v>
      </c>
      <c r="N464">
        <v>1362808800</v>
      </c>
      <c r="O464" s="13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8"/>
        <v>1.0816455696202532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 s="13">
        <f t="shared" si="30"/>
        <v>41639.25</v>
      </c>
      <c r="N465">
        <v>1388815200</v>
      </c>
      <c r="O465" s="13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8"/>
        <v>1.3345505617977529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 s="13">
        <f t="shared" si="30"/>
        <v>43142.25</v>
      </c>
      <c r="N466">
        <v>1519538400</v>
      </c>
      <c r="O466" s="13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8"/>
        <v>1.8785106382978722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 s="13">
        <f t="shared" si="30"/>
        <v>43127.25</v>
      </c>
      <c r="N467">
        <v>1517810400</v>
      </c>
      <c r="O467" s="13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8"/>
        <v>3.32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 s="13">
        <f t="shared" si="30"/>
        <v>41409.208333333336</v>
      </c>
      <c r="N468">
        <v>1370581200</v>
      </c>
      <c r="O468" s="13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8"/>
        <v>5.7521428571428572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 s="13">
        <f t="shared" si="30"/>
        <v>42331.25</v>
      </c>
      <c r="N469">
        <v>1448863200</v>
      </c>
      <c r="O469" s="13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8"/>
        <v>0.40500000000000003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 s="13">
        <f t="shared" si="30"/>
        <v>43569.208333333328</v>
      </c>
      <c r="N470">
        <v>1556600400</v>
      </c>
      <c r="O470" s="13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8"/>
        <v>1.8442857142857143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 s="13">
        <f t="shared" si="30"/>
        <v>42142.208333333328</v>
      </c>
      <c r="N471">
        <v>1432098000</v>
      </c>
      <c r="O471" s="13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8"/>
        <v>2.8580555555555556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 s="13">
        <f t="shared" si="30"/>
        <v>42716.25</v>
      </c>
      <c r="N472">
        <v>1482127200</v>
      </c>
      <c r="O472" s="13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8"/>
        <v>3.19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 s="13">
        <f t="shared" si="30"/>
        <v>41031.208333333336</v>
      </c>
      <c r="N473">
        <v>1335934800</v>
      </c>
      <c r="O473" s="13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8"/>
        <v>0.39234070221066319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 s="13">
        <f t="shared" si="30"/>
        <v>43535.208333333328</v>
      </c>
      <c r="N474">
        <v>1556946000</v>
      </c>
      <c r="O474" s="13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8"/>
        <v>1.7814000000000001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 s="13">
        <f t="shared" si="30"/>
        <v>43277.208333333328</v>
      </c>
      <c r="N475">
        <v>1530075600</v>
      </c>
      <c r="O475" s="13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8"/>
        <v>3.6515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 s="13">
        <f t="shared" si="30"/>
        <v>41989.25</v>
      </c>
      <c r="N476">
        <v>1418796000</v>
      </c>
      <c r="O476" s="13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8"/>
        <v>1.1394594594594594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 s="13">
        <f t="shared" si="30"/>
        <v>41450.208333333336</v>
      </c>
      <c r="N477">
        <v>1372482000</v>
      </c>
      <c r="O477" s="13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8"/>
        <v>0.29828720626631855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 s="13">
        <f t="shared" si="30"/>
        <v>43322.208333333328</v>
      </c>
      <c r="N478">
        <v>1534395600</v>
      </c>
      <c r="O478" s="13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8"/>
        <v>0.54270588235294115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 s="13">
        <f t="shared" si="30"/>
        <v>40720.208333333336</v>
      </c>
      <c r="N479">
        <v>1311397200</v>
      </c>
      <c r="O479" s="13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8"/>
        <v>2.3634156976744185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 s="13">
        <f t="shared" si="30"/>
        <v>42072.208333333328</v>
      </c>
      <c r="N480">
        <v>1426914000</v>
      </c>
      <c r="O480" s="13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8"/>
        <v>5.1291666666666664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 s="13">
        <f t="shared" si="30"/>
        <v>42945.208333333328</v>
      </c>
      <c r="N481">
        <v>1501477200</v>
      </c>
      <c r="O481" s="13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8"/>
        <v>1.0065116279069768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 s="13">
        <f t="shared" si="30"/>
        <v>40248.25</v>
      </c>
      <c r="N482">
        <v>1269061200</v>
      </c>
      <c r="O482" s="13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8"/>
        <v>0.81348423194303154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 s="13">
        <f t="shared" si="30"/>
        <v>41913.208333333336</v>
      </c>
      <c r="N483">
        <v>1415772000</v>
      </c>
      <c r="O483" s="13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8"/>
        <v>0.16404761904761905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 s="13">
        <f t="shared" si="30"/>
        <v>40963.25</v>
      </c>
      <c r="N484">
        <v>1331013600</v>
      </c>
      <c r="O484" s="13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8"/>
        <v>0.52774617067833696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 s="13">
        <f t="shared" si="30"/>
        <v>43811.25</v>
      </c>
      <c r="N485">
        <v>1576735200</v>
      </c>
      <c r="O485" s="13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8"/>
        <v>2.6020608108108108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 s="13">
        <f t="shared" si="30"/>
        <v>41855.208333333336</v>
      </c>
      <c r="N486">
        <v>1411362000</v>
      </c>
      <c r="O486" s="13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8"/>
        <v>0.30732891832229581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 s="13">
        <f t="shared" si="30"/>
        <v>43626.208333333328</v>
      </c>
      <c r="N487">
        <v>1563685200</v>
      </c>
      <c r="O487" s="13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8"/>
        <v>0.13500000000000001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 s="13">
        <f t="shared" si="30"/>
        <v>43168.25</v>
      </c>
      <c r="N488">
        <v>1521867600</v>
      </c>
      <c r="O488" s="13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8"/>
        <v>1.7862556663644606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 s="13">
        <f t="shared" si="30"/>
        <v>42845.208333333328</v>
      </c>
      <c r="N489">
        <v>1495515600</v>
      </c>
      <c r="O489" s="13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8"/>
        <v>2.2005660377358489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 s="13">
        <f t="shared" si="30"/>
        <v>42403.25</v>
      </c>
      <c r="N490">
        <v>1455948000</v>
      </c>
      <c r="O490" s="13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8"/>
        <v>1.015108695652174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 s="13">
        <f t="shared" si="30"/>
        <v>40406.208333333336</v>
      </c>
      <c r="N491">
        <v>1282366800</v>
      </c>
      <c r="O491" s="13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8"/>
        <v>1.915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 s="13">
        <f t="shared" si="30"/>
        <v>43786.25</v>
      </c>
      <c r="N492">
        <v>1574575200</v>
      </c>
      <c r="O492" s="13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8"/>
        <v>3.0534683098591549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 s="13">
        <f t="shared" si="30"/>
        <v>41456.208333333336</v>
      </c>
      <c r="N493">
        <v>1374901200</v>
      </c>
      <c r="O493" s="13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8"/>
        <v>0.23995287958115183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 s="13">
        <f t="shared" si="30"/>
        <v>40336.208333333336</v>
      </c>
      <c r="N494">
        <v>1278910800</v>
      </c>
      <c r="O494" s="13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8"/>
        <v>7.2377777777777776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 s="13">
        <f t="shared" si="30"/>
        <v>43645.208333333328</v>
      </c>
      <c r="N495">
        <v>1562907600</v>
      </c>
      <c r="O495" s="13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8"/>
        <v>5.4736000000000002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 s="13">
        <f t="shared" si="30"/>
        <v>40990.208333333336</v>
      </c>
      <c r="N496">
        <v>1332478800</v>
      </c>
      <c r="O496" s="13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8"/>
        <v>4.1449999999999996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 s="13">
        <f t="shared" si="30"/>
        <v>41800.208333333336</v>
      </c>
      <c r="N497">
        <v>1402722000</v>
      </c>
      <c r="O497" s="13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8"/>
        <v>9.0696409140369975E-3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 s="13">
        <f t="shared" si="30"/>
        <v>42876.208333333328</v>
      </c>
      <c r="N498">
        <v>1496811600</v>
      </c>
      <c r="O498" s="13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8"/>
        <v>0.34173469387755101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 s="13">
        <f t="shared" si="30"/>
        <v>42724.25</v>
      </c>
      <c r="N499">
        <v>1482213600</v>
      </c>
      <c r="O499" s="13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8"/>
        <v>0.239488107549121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 s="13">
        <f t="shared" si="30"/>
        <v>42005.25</v>
      </c>
      <c r="N500">
        <v>1420264800</v>
      </c>
      <c r="O500" s="13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8"/>
        <v>0.48072649572649573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 s="13">
        <f t="shared" si="30"/>
        <v>42444.208333333328</v>
      </c>
      <c r="N501">
        <v>1458450000</v>
      </c>
      <c r="O501" s="13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7">
        <f t="shared" si="29"/>
        <v>0</v>
      </c>
      <c r="J502" t="s">
        <v>21</v>
      </c>
      <c r="K502" t="s">
        <v>22</v>
      </c>
      <c r="L502">
        <v>1367384400</v>
      </c>
      <c r="M502" s="13">
        <f t="shared" si="30"/>
        <v>41395.208333333336</v>
      </c>
      <c r="N502">
        <v>1369803600</v>
      </c>
      <c r="O502" s="13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8"/>
        <v>0.70145182291666663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 s="13">
        <f t="shared" si="30"/>
        <v>41345.208333333336</v>
      </c>
      <c r="N503">
        <v>1363237200</v>
      </c>
      <c r="O503" s="13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8"/>
        <v>5.2992307692307694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 s="13">
        <f t="shared" si="30"/>
        <v>41117.208333333336</v>
      </c>
      <c r="N504">
        <v>1345870800</v>
      </c>
      <c r="O504" s="13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8"/>
        <v>1.8032549019607844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 s="13">
        <f t="shared" si="30"/>
        <v>42186.208333333328</v>
      </c>
      <c r="N505">
        <v>1437454800</v>
      </c>
      <c r="O505" s="13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8"/>
        <v>0.92320000000000002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 s="13">
        <f t="shared" si="30"/>
        <v>42142.208333333328</v>
      </c>
      <c r="N506">
        <v>1432011600</v>
      </c>
      <c r="O506" s="13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8"/>
        <v>0.13901001112347053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 s="13">
        <f t="shared" si="30"/>
        <v>41341.25</v>
      </c>
      <c r="N507">
        <v>1366347600</v>
      </c>
      <c r="O507" s="13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8"/>
        <v>9.2707777777777771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 s="13">
        <f t="shared" si="30"/>
        <v>43062.25</v>
      </c>
      <c r="N508">
        <v>1512885600</v>
      </c>
      <c r="O508" s="13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8"/>
        <v>0.39857142857142858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 s="13">
        <f t="shared" si="30"/>
        <v>41373.208333333336</v>
      </c>
      <c r="N509">
        <v>1369717200</v>
      </c>
      <c r="O509" s="13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8"/>
        <v>1.1222929936305732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 s="13">
        <f t="shared" si="30"/>
        <v>43310.208333333328</v>
      </c>
      <c r="N510">
        <v>1534654800</v>
      </c>
      <c r="O510" s="13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8"/>
        <v>0.70925816023738875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 s="13">
        <f t="shared" si="30"/>
        <v>41034.208333333336</v>
      </c>
      <c r="N511">
        <v>1337058000</v>
      </c>
      <c r="O511" s="13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8"/>
        <v>1.1908974358974358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 s="13">
        <f t="shared" si="30"/>
        <v>43251.208333333328</v>
      </c>
      <c r="N512">
        <v>1529816400</v>
      </c>
      <c r="O512" s="13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8"/>
        <v>0.24017591339648173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 s="13">
        <f t="shared" si="30"/>
        <v>43671.208333333328</v>
      </c>
      <c r="N513">
        <v>1564894800</v>
      </c>
      <c r="O513" s="13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ref="F514:F577" si="32">IFERROR(E514/D514,0)</f>
        <v>1.3931868131868133</v>
      </c>
      <c r="G514" t="s">
        <v>20</v>
      </c>
      <c r="H514">
        <v>239</v>
      </c>
      <c r="I514" s="7">
        <f t="shared" ref="I514:I577" si="33">IFERROR(E514/H514,0)</f>
        <v>53.046025104602514</v>
      </c>
      <c r="J514" t="s">
        <v>21</v>
      </c>
      <c r="K514" t="s">
        <v>22</v>
      </c>
      <c r="L514">
        <v>1404536400</v>
      </c>
      <c r="M514" s="13">
        <f t="shared" ref="M514:M577" si="34">(((L514/60)/60)/24)+DATE(1970,1,1)</f>
        <v>41825.208333333336</v>
      </c>
      <c r="N514">
        <v>1404622800</v>
      </c>
      <c r="O514" s="13">
        <f t="shared" ref="O514:O577" si="35">(((N514/60)/60)/24)+DATE(1970,1,1)</f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si="32"/>
        <v>0.39277108433734942</v>
      </c>
      <c r="G515" t="s">
        <v>74</v>
      </c>
      <c r="H515">
        <v>35</v>
      </c>
      <c r="I515" s="7">
        <f t="shared" si="33"/>
        <v>93.142857142857139</v>
      </c>
      <c r="J515" t="s">
        <v>21</v>
      </c>
      <c r="K515" t="s">
        <v>22</v>
      </c>
      <c r="L515">
        <v>1284008400</v>
      </c>
      <c r="M515" s="13">
        <f t="shared" si="34"/>
        <v>40430.208333333336</v>
      </c>
      <c r="N515">
        <v>1284181200</v>
      </c>
      <c r="O515" s="13">
        <f t="shared" si="35"/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32"/>
        <v>0.22439077144917088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 s="13">
        <f t="shared" si="34"/>
        <v>41614.25</v>
      </c>
      <c r="N516">
        <v>1386741600</v>
      </c>
      <c r="O516" s="13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32"/>
        <v>0.55779069767441858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 s="13">
        <f t="shared" si="34"/>
        <v>40900.25</v>
      </c>
      <c r="N517">
        <v>1324792800</v>
      </c>
      <c r="O517" s="13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32"/>
        <v>0.42523125996810207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 s="13">
        <f t="shared" si="34"/>
        <v>40396.208333333336</v>
      </c>
      <c r="N518">
        <v>1284354000</v>
      </c>
      <c r="O518" s="13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32"/>
        <v>1.1200000000000001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 s="13">
        <f t="shared" si="34"/>
        <v>42860.208333333328</v>
      </c>
      <c r="N519">
        <v>1494392400</v>
      </c>
      <c r="O519" s="13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7.0681818181818179E-2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 s="13">
        <f t="shared" si="34"/>
        <v>43154.25</v>
      </c>
      <c r="N520">
        <v>1519538400</v>
      </c>
      <c r="O520" s="13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32"/>
        <v>1.0174563871693867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 s="13">
        <f t="shared" si="34"/>
        <v>42012.25</v>
      </c>
      <c r="N521">
        <v>1421906400</v>
      </c>
      <c r="O521" s="13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32"/>
        <v>4.2575000000000003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 s="13">
        <f t="shared" si="34"/>
        <v>43574.208333333328</v>
      </c>
      <c r="N522">
        <v>1555909200</v>
      </c>
      <c r="O522" s="13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32"/>
        <v>1.4553947368421052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 s="13">
        <f t="shared" si="34"/>
        <v>42605.208333333328</v>
      </c>
      <c r="N523">
        <v>1472446800</v>
      </c>
      <c r="O523" s="13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32"/>
        <v>0.32453465346534655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 s="13">
        <f t="shared" si="34"/>
        <v>41093.208333333336</v>
      </c>
      <c r="N524">
        <v>1342328400</v>
      </c>
      <c r="O524" s="13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32"/>
        <v>7.003333333333333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 s="13">
        <f t="shared" si="34"/>
        <v>40241.25</v>
      </c>
      <c r="N525">
        <v>1268114400</v>
      </c>
      <c r="O525" s="13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32"/>
        <v>0.83904860392967939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 s="13">
        <f t="shared" si="34"/>
        <v>40294.208333333336</v>
      </c>
      <c r="N526">
        <v>1273381200</v>
      </c>
      <c r="O526" s="13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32"/>
        <v>0.84190476190476193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 s="13">
        <f t="shared" si="34"/>
        <v>40505.25</v>
      </c>
      <c r="N527">
        <v>1290837600</v>
      </c>
      <c r="O527" s="13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32"/>
        <v>1.5595180722891566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 s="13">
        <f t="shared" si="34"/>
        <v>42364.25</v>
      </c>
      <c r="N528">
        <v>1454306400</v>
      </c>
      <c r="O528" s="13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32"/>
        <v>0.99619450317124736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 s="13">
        <f t="shared" si="34"/>
        <v>42405.25</v>
      </c>
      <c r="N529">
        <v>1457762400</v>
      </c>
      <c r="O529" s="13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32"/>
        <v>0.80300000000000005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 s="13">
        <f t="shared" si="34"/>
        <v>41601.25</v>
      </c>
      <c r="N530">
        <v>1389074400</v>
      </c>
      <c r="O530" s="13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32"/>
        <v>0.11254901960784314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 s="13">
        <f t="shared" si="34"/>
        <v>41769.208333333336</v>
      </c>
      <c r="N531">
        <v>1402117200</v>
      </c>
      <c r="O531" s="13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32"/>
        <v>0.91740952380952379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 s="13">
        <f t="shared" si="34"/>
        <v>40421.208333333336</v>
      </c>
      <c r="N532">
        <v>1284440400</v>
      </c>
      <c r="O532" s="13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32"/>
        <v>0.95521156936261387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 s="13">
        <f t="shared" si="34"/>
        <v>41589.25</v>
      </c>
      <c r="N533">
        <v>1388988000</v>
      </c>
      <c r="O533" s="13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32"/>
        <v>5.0287499999999996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 s="13">
        <f t="shared" si="34"/>
        <v>43125.25</v>
      </c>
      <c r="N534">
        <v>1516946400</v>
      </c>
      <c r="O534" s="13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32"/>
        <v>1.5924394463667819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 s="13">
        <f t="shared" si="34"/>
        <v>41479.208333333336</v>
      </c>
      <c r="N535">
        <v>1377752400</v>
      </c>
      <c r="O535" s="13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32"/>
        <v>0.15022446689113356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 s="13">
        <f t="shared" si="34"/>
        <v>43329.208333333328</v>
      </c>
      <c r="N536">
        <v>1534568400</v>
      </c>
      <c r="O536" s="13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32"/>
        <v>4.820384615384615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 s="13">
        <f t="shared" si="34"/>
        <v>43259.208333333328</v>
      </c>
      <c r="N537">
        <v>1528606800</v>
      </c>
      <c r="O537" s="13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32"/>
        <v>1.4996938775510205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 s="13">
        <f t="shared" si="34"/>
        <v>40414.208333333336</v>
      </c>
      <c r="N538">
        <v>1284872400</v>
      </c>
      <c r="O538" s="13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32"/>
        <v>1.1722156398104266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 s="13">
        <f t="shared" si="34"/>
        <v>43342.208333333328</v>
      </c>
      <c r="N539">
        <v>1537592400</v>
      </c>
      <c r="O539" s="13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32"/>
        <v>0.37695968274950431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 s="13">
        <f t="shared" si="34"/>
        <v>41539.208333333336</v>
      </c>
      <c r="N540">
        <v>1381208400</v>
      </c>
      <c r="O540" s="13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32"/>
        <v>0.72653061224489801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 s="13">
        <f t="shared" si="34"/>
        <v>43647.208333333328</v>
      </c>
      <c r="N541">
        <v>1562475600</v>
      </c>
      <c r="O541" s="13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32"/>
        <v>2.6598113207547169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 s="13">
        <f t="shared" si="34"/>
        <v>43225.208333333328</v>
      </c>
      <c r="N542">
        <v>1527397200</v>
      </c>
      <c r="O542" s="13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32"/>
        <v>0.24205617977528091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 s="13">
        <f t="shared" si="34"/>
        <v>42165.208333333328</v>
      </c>
      <c r="N543">
        <v>1436158800</v>
      </c>
      <c r="O543" s="13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2.5064935064935064E-2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 s="13">
        <f t="shared" si="34"/>
        <v>42391.25</v>
      </c>
      <c r="N544">
        <v>1456034400</v>
      </c>
      <c r="O544" s="13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32"/>
        <v>0.1632979976442874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 s="13">
        <f t="shared" si="34"/>
        <v>41528.208333333336</v>
      </c>
      <c r="N545">
        <v>1380171600</v>
      </c>
      <c r="O545" s="13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32"/>
        <v>2.7650000000000001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 s="13">
        <f t="shared" si="34"/>
        <v>42377.25</v>
      </c>
      <c r="N546">
        <v>1453356000</v>
      </c>
      <c r="O546" s="13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32"/>
        <v>0.88803571428571426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 s="13">
        <f t="shared" si="34"/>
        <v>43824.25</v>
      </c>
      <c r="N547">
        <v>1578981600</v>
      </c>
      <c r="O547" s="13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32"/>
        <v>1.6357142857142857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 s="13">
        <f t="shared" si="34"/>
        <v>43360.208333333328</v>
      </c>
      <c r="N548">
        <v>1537419600</v>
      </c>
      <c r="O548" s="13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32"/>
        <v>9.69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 s="13">
        <f t="shared" si="34"/>
        <v>42029.25</v>
      </c>
      <c r="N549">
        <v>1423202400</v>
      </c>
      <c r="O549" s="13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32"/>
        <v>2.7091376701966716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 s="13">
        <f t="shared" si="34"/>
        <v>42461.208333333328</v>
      </c>
      <c r="N550">
        <v>1460610000</v>
      </c>
      <c r="O550" s="13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32"/>
        <v>2.8421355932203389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 s="13">
        <f t="shared" si="34"/>
        <v>41422.208333333336</v>
      </c>
      <c r="N551">
        <v>1370494800</v>
      </c>
      <c r="O551" s="13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32"/>
        <v>0.04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 s="13">
        <f t="shared" si="34"/>
        <v>40968.25</v>
      </c>
      <c r="N552">
        <v>1332306000</v>
      </c>
      <c r="O552" s="13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32"/>
        <v>0.58632981676846196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 s="13">
        <f t="shared" si="34"/>
        <v>41993.25</v>
      </c>
      <c r="N553">
        <v>1422511200</v>
      </c>
      <c r="O553" s="13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32"/>
        <v>0.98511111111111116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 s="13">
        <f t="shared" si="34"/>
        <v>42700.25</v>
      </c>
      <c r="N554">
        <v>1480312800</v>
      </c>
      <c r="O554" s="13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32"/>
        <v>0.43975381008206332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 s="13">
        <f t="shared" si="34"/>
        <v>40545.25</v>
      </c>
      <c r="N555">
        <v>1294034400</v>
      </c>
      <c r="O555" s="13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32"/>
        <v>1.5166315789473683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 s="13">
        <f t="shared" si="34"/>
        <v>42723.25</v>
      </c>
      <c r="N556">
        <v>1482645600</v>
      </c>
      <c r="O556" s="13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32"/>
        <v>2.2363492063492063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 s="13">
        <f t="shared" si="34"/>
        <v>41731.208333333336</v>
      </c>
      <c r="N557">
        <v>1399093200</v>
      </c>
      <c r="O557" s="13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32"/>
        <v>2.3975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 s="13">
        <f t="shared" si="34"/>
        <v>40792.208333333336</v>
      </c>
      <c r="N558">
        <v>1315890000</v>
      </c>
      <c r="O558" s="13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32"/>
        <v>1.9933333333333334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 s="13">
        <f t="shared" si="34"/>
        <v>42279.208333333328</v>
      </c>
      <c r="N559">
        <v>1444021200</v>
      </c>
      <c r="O559" s="13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32"/>
        <v>1.373448275862069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 s="13">
        <f t="shared" si="34"/>
        <v>42424.25</v>
      </c>
      <c r="N560">
        <v>1460005200</v>
      </c>
      <c r="O560" s="13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32"/>
        <v>1.009696106362773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 s="13">
        <f t="shared" si="34"/>
        <v>42584.208333333328</v>
      </c>
      <c r="N561">
        <v>1470718800</v>
      </c>
      <c r="O561" s="13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32"/>
        <v>7.9416000000000002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 s="13">
        <f t="shared" si="34"/>
        <v>40865.25</v>
      </c>
      <c r="N562">
        <v>1325052000</v>
      </c>
      <c r="O562" s="13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32"/>
        <v>3.6970000000000001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 s="13">
        <f t="shared" si="34"/>
        <v>40833.208333333336</v>
      </c>
      <c r="N563">
        <v>1319000400</v>
      </c>
      <c r="O563" s="13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32"/>
        <v>0.12818181818181817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 s="13">
        <f t="shared" si="34"/>
        <v>43536.208333333328</v>
      </c>
      <c r="N564">
        <v>1552539600</v>
      </c>
      <c r="O564" s="13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32"/>
        <v>1.3802702702702703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 s="13">
        <f t="shared" si="34"/>
        <v>43417.25</v>
      </c>
      <c r="N565">
        <v>1543816800</v>
      </c>
      <c r="O565" s="13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32"/>
        <v>0.83813278008298753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 s="13">
        <f t="shared" si="34"/>
        <v>42078.208333333328</v>
      </c>
      <c r="N566">
        <v>1427086800</v>
      </c>
      <c r="O566" s="13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32"/>
        <v>2.0460063224446787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 s="13">
        <f t="shared" si="34"/>
        <v>40862.25</v>
      </c>
      <c r="N567">
        <v>1323064800</v>
      </c>
      <c r="O567" s="13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32"/>
        <v>0.44344086021505374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 s="13">
        <f t="shared" si="34"/>
        <v>42424.25</v>
      </c>
      <c r="N568">
        <v>1458277200</v>
      </c>
      <c r="O568" s="13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32"/>
        <v>2.1860294117647059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 s="13">
        <f t="shared" si="34"/>
        <v>41830.208333333336</v>
      </c>
      <c r="N569">
        <v>1405141200</v>
      </c>
      <c r="O569" s="13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32"/>
        <v>1.8603314917127072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 s="13">
        <f t="shared" si="34"/>
        <v>40374.208333333336</v>
      </c>
      <c r="N570">
        <v>1283058000</v>
      </c>
      <c r="O570" s="13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32"/>
        <v>2.3733830845771142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 s="13">
        <f t="shared" si="34"/>
        <v>40554.25</v>
      </c>
      <c r="N571">
        <v>1295762400</v>
      </c>
      <c r="O571" s="13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32"/>
        <v>3.0565384615384614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 s="13">
        <f t="shared" si="34"/>
        <v>41993.25</v>
      </c>
      <c r="N572">
        <v>1419573600</v>
      </c>
      <c r="O572" s="13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32"/>
        <v>0.94142857142857139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 s="13">
        <f t="shared" si="34"/>
        <v>42174.208333333328</v>
      </c>
      <c r="N573">
        <v>1438750800</v>
      </c>
      <c r="O573" s="13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32"/>
        <v>0.54400000000000004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 s="13">
        <f t="shared" si="34"/>
        <v>42275.208333333328</v>
      </c>
      <c r="N574">
        <v>1444798800</v>
      </c>
      <c r="O574" s="13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32"/>
        <v>1.1188059701492536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 s="13">
        <f t="shared" si="34"/>
        <v>41761.208333333336</v>
      </c>
      <c r="N575">
        <v>1399179600</v>
      </c>
      <c r="O575" s="13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32"/>
        <v>3.6914814814814814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 s="13">
        <f t="shared" si="34"/>
        <v>43806.25</v>
      </c>
      <c r="N576">
        <v>1576562400</v>
      </c>
      <c r="O576" s="13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32"/>
        <v>0.62930372148859548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 s="13">
        <f t="shared" si="34"/>
        <v>41779.208333333336</v>
      </c>
      <c r="N577">
        <v>1400821200</v>
      </c>
      <c r="O577" s="13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ref="F578:F641" si="36">IFERROR(E578/D578,0)</f>
        <v>0.6492783505154639</v>
      </c>
      <c r="G578" t="s">
        <v>14</v>
      </c>
      <c r="H578">
        <v>64</v>
      </c>
      <c r="I578" s="7">
        <f t="shared" ref="I578:I641" si="37">IFERROR(E578/H578,0)</f>
        <v>98.40625</v>
      </c>
      <c r="J578" t="s">
        <v>21</v>
      </c>
      <c r="K578" t="s">
        <v>22</v>
      </c>
      <c r="L578">
        <v>1509512400</v>
      </c>
      <c r="M578" s="13">
        <f t="shared" ref="M578:M641" si="38">(((L578/60)/60)/24)+DATE(1970,1,1)</f>
        <v>43040.208333333328</v>
      </c>
      <c r="N578">
        <v>1510984800</v>
      </c>
      <c r="O578" s="13">
        <f t="shared" ref="O578:O641" si="39">(((N578/60)/60)/24)+DATE(1970,1,1)</f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si="36"/>
        <v>0.18853658536585366</v>
      </c>
      <c r="G579" t="s">
        <v>74</v>
      </c>
      <c r="H579">
        <v>37</v>
      </c>
      <c r="I579" s="7">
        <f t="shared" si="37"/>
        <v>41.783783783783782</v>
      </c>
      <c r="J579" t="s">
        <v>21</v>
      </c>
      <c r="K579" t="s">
        <v>22</v>
      </c>
      <c r="L579">
        <v>1299823200</v>
      </c>
      <c r="M579" s="13">
        <f t="shared" si="38"/>
        <v>40613.25</v>
      </c>
      <c r="N579">
        <v>1302066000</v>
      </c>
      <c r="O579" s="13">
        <f t="shared" si="39"/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36"/>
        <v>0.1675440414507772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 s="13">
        <f t="shared" si="38"/>
        <v>40878.25</v>
      </c>
      <c r="N580">
        <v>1322978400</v>
      </c>
      <c r="O580" s="13">
        <f t="shared" si="3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36"/>
        <v>1.0111290322580646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 s="13">
        <f t="shared" si="38"/>
        <v>40762.208333333336</v>
      </c>
      <c r="N581">
        <v>1313730000</v>
      </c>
      <c r="O581" s="13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36"/>
        <v>3.4150228310502282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 s="13">
        <f t="shared" si="38"/>
        <v>41696.25</v>
      </c>
      <c r="N582">
        <v>1394085600</v>
      </c>
      <c r="O582" s="13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6"/>
        <v>0.64016666666666666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 s="13">
        <f t="shared" si="38"/>
        <v>40662.208333333336</v>
      </c>
      <c r="N583">
        <v>1305349200</v>
      </c>
      <c r="O583" s="13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6"/>
        <v>0.5208045977011494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 s="13">
        <f t="shared" si="38"/>
        <v>42165.208333333328</v>
      </c>
      <c r="N584">
        <v>1434344400</v>
      </c>
      <c r="O584" s="13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6"/>
        <v>3.2240211640211642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 s="13">
        <f t="shared" si="38"/>
        <v>40959.25</v>
      </c>
      <c r="N585">
        <v>1331186400</v>
      </c>
      <c r="O585" s="13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6"/>
        <v>1.1950810185185186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 s="13">
        <f t="shared" si="38"/>
        <v>41024.208333333336</v>
      </c>
      <c r="N586">
        <v>1336539600</v>
      </c>
      <c r="O586" s="13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6"/>
        <v>1.4679775280898877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 s="13">
        <f t="shared" si="38"/>
        <v>40255.208333333336</v>
      </c>
      <c r="N587">
        <v>1269752400</v>
      </c>
      <c r="O587" s="13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6"/>
        <v>9.5057142857142853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 s="13">
        <f t="shared" si="38"/>
        <v>40499.25</v>
      </c>
      <c r="N588">
        <v>1291615200</v>
      </c>
      <c r="O588" s="13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6"/>
        <v>0.72893617021276591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 s="13">
        <f t="shared" si="38"/>
        <v>43484.25</v>
      </c>
      <c r="N589">
        <v>1552366800</v>
      </c>
      <c r="O589" s="13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6"/>
        <v>0.7900824873096447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 s="13">
        <f t="shared" si="38"/>
        <v>40262.208333333336</v>
      </c>
      <c r="N590">
        <v>1272171600</v>
      </c>
      <c r="O590" s="13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6"/>
        <v>0.64721518987341775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 s="13">
        <f t="shared" si="38"/>
        <v>42190.208333333328</v>
      </c>
      <c r="N591">
        <v>1436677200</v>
      </c>
      <c r="O591" s="13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6"/>
        <v>0.82028169014084507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 s="13">
        <f t="shared" si="38"/>
        <v>41994.25</v>
      </c>
      <c r="N592">
        <v>1420092000</v>
      </c>
      <c r="O592" s="13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6"/>
        <v>10.376666666666667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 s="13">
        <f t="shared" si="38"/>
        <v>40373.208333333336</v>
      </c>
      <c r="N593">
        <v>1279947600</v>
      </c>
      <c r="O593" s="13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6"/>
        <v>0.12910076530612244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 s="13">
        <f t="shared" si="38"/>
        <v>41789.208333333336</v>
      </c>
      <c r="N594">
        <v>1402203600</v>
      </c>
      <c r="O594" s="13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6"/>
        <v>1.5484210526315789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 s="13">
        <f t="shared" si="38"/>
        <v>41724.208333333336</v>
      </c>
      <c r="N595">
        <v>1396933200</v>
      </c>
      <c r="O595" s="13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7.0991735537190084E-2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 s="13">
        <f t="shared" si="38"/>
        <v>42548.208333333328</v>
      </c>
      <c r="N596">
        <v>1467262800</v>
      </c>
      <c r="O596" s="13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6"/>
        <v>2.0852773826458035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 s="13">
        <f t="shared" si="38"/>
        <v>40253.208333333336</v>
      </c>
      <c r="N597">
        <v>1270530000</v>
      </c>
      <c r="O597" s="13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6"/>
        <v>0.99683544303797467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 s="13">
        <f t="shared" si="38"/>
        <v>42434.25</v>
      </c>
      <c r="N598">
        <v>1457762400</v>
      </c>
      <c r="O598" s="13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6"/>
        <v>2.0159756097560977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 s="13">
        <f t="shared" si="38"/>
        <v>43786.25</v>
      </c>
      <c r="N599">
        <v>1575525600</v>
      </c>
      <c r="O599" s="13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6"/>
        <v>1.6209032258064515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 s="13">
        <f t="shared" si="38"/>
        <v>40344.208333333336</v>
      </c>
      <c r="N600">
        <v>1279083600</v>
      </c>
      <c r="O600" s="13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3.6436208125445471E-2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 s="13">
        <f t="shared" si="38"/>
        <v>42047.25</v>
      </c>
      <c r="N601">
        <v>1424412000</v>
      </c>
      <c r="O601" s="13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6"/>
        <v>0.05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 s="13">
        <f t="shared" si="38"/>
        <v>41485.208333333336</v>
      </c>
      <c r="N602">
        <v>1376197200</v>
      </c>
      <c r="O602" s="13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6"/>
        <v>2.0663492063492064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 s="13">
        <f t="shared" si="38"/>
        <v>41789.208333333336</v>
      </c>
      <c r="N603">
        <v>1402894800</v>
      </c>
      <c r="O603" s="13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6"/>
        <v>1.2823628691983122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 s="13">
        <f t="shared" si="38"/>
        <v>42160.208333333328</v>
      </c>
      <c r="N604">
        <v>1434430800</v>
      </c>
      <c r="O604" s="13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6"/>
        <v>1.1966037735849056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 s="13">
        <f t="shared" si="38"/>
        <v>43573.208333333328</v>
      </c>
      <c r="N605">
        <v>1557896400</v>
      </c>
      <c r="O605" s="13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6"/>
        <v>1.7073055242390078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 s="13">
        <f t="shared" si="38"/>
        <v>40565.25</v>
      </c>
      <c r="N606">
        <v>1297490400</v>
      </c>
      <c r="O606" s="13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6"/>
        <v>1.8721212121212121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 s="13">
        <f t="shared" si="38"/>
        <v>42280.208333333328</v>
      </c>
      <c r="N607">
        <v>1447394400</v>
      </c>
      <c r="O607" s="13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6"/>
        <v>1.8838235294117647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 s="13">
        <f t="shared" si="38"/>
        <v>42436.25</v>
      </c>
      <c r="N608">
        <v>1458277200</v>
      </c>
      <c r="O608" s="13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6"/>
        <v>1.3129869186046512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 s="13">
        <f t="shared" si="38"/>
        <v>41721.208333333336</v>
      </c>
      <c r="N609">
        <v>1395723600</v>
      </c>
      <c r="O609" s="13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6"/>
        <v>2.8397435897435899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 s="13">
        <f t="shared" si="38"/>
        <v>43530.25</v>
      </c>
      <c r="N610">
        <v>1552197600</v>
      </c>
      <c r="O610" s="13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6"/>
        <v>1.2041999999999999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 s="13">
        <f t="shared" si="38"/>
        <v>43481.25</v>
      </c>
      <c r="N611">
        <v>1549087200</v>
      </c>
      <c r="O611" s="13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6"/>
        <v>4.1905607476635511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 s="13">
        <f t="shared" si="38"/>
        <v>41259.25</v>
      </c>
      <c r="N612">
        <v>1356847200</v>
      </c>
      <c r="O612" s="13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6"/>
        <v>0.13853658536585367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 s="13">
        <f t="shared" si="38"/>
        <v>41480.208333333336</v>
      </c>
      <c r="N613">
        <v>1375765200</v>
      </c>
      <c r="O613" s="13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6"/>
        <v>1.3943548387096774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 s="13">
        <f t="shared" si="38"/>
        <v>40474.208333333336</v>
      </c>
      <c r="N614">
        <v>1289800800</v>
      </c>
      <c r="O614" s="13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6"/>
        <v>1.74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 s="13">
        <f t="shared" si="38"/>
        <v>42973.208333333328</v>
      </c>
      <c r="N615">
        <v>1504501200</v>
      </c>
      <c r="O615" s="13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6"/>
        <v>1.5549056603773586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 s="13">
        <f t="shared" si="38"/>
        <v>42746.25</v>
      </c>
      <c r="N616">
        <v>1485669600</v>
      </c>
      <c r="O616" s="13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6"/>
        <v>1.7044705882352942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 s="13">
        <f t="shared" si="38"/>
        <v>42489.208333333328</v>
      </c>
      <c r="N617">
        <v>1462770000</v>
      </c>
      <c r="O617" s="13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6"/>
        <v>1.8951562500000001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 s="13">
        <f t="shared" si="38"/>
        <v>41537.208333333336</v>
      </c>
      <c r="N618">
        <v>1379739600</v>
      </c>
      <c r="O618" s="13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6"/>
        <v>2.4971428571428573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 s="13">
        <f t="shared" si="38"/>
        <v>41794.208333333336</v>
      </c>
      <c r="N619">
        <v>1402722000</v>
      </c>
      <c r="O619" s="13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6"/>
        <v>0.48860523665659616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 s="13">
        <f t="shared" si="38"/>
        <v>41396.208333333336</v>
      </c>
      <c r="N620">
        <v>1369285200</v>
      </c>
      <c r="O620" s="13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6"/>
        <v>0.28461970393057684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 s="13">
        <f t="shared" si="38"/>
        <v>40669.208333333336</v>
      </c>
      <c r="N621">
        <v>1304744400</v>
      </c>
      <c r="O621" s="13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6"/>
        <v>2.6802325581395348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 s="13">
        <f t="shared" si="38"/>
        <v>42559.208333333328</v>
      </c>
      <c r="N622">
        <v>1468299600</v>
      </c>
      <c r="O622" s="13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6"/>
        <v>6.1980078125000002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 s="13">
        <f t="shared" si="38"/>
        <v>42626.208333333328</v>
      </c>
      <c r="N623">
        <v>1474174800</v>
      </c>
      <c r="O623" s="13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3.1301587301587303E-2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 s="13">
        <f t="shared" si="38"/>
        <v>43205.208333333328</v>
      </c>
      <c r="N624">
        <v>1526014800</v>
      </c>
      <c r="O624" s="13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6"/>
        <v>1.5992152704135738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 s="13">
        <f t="shared" si="38"/>
        <v>42201.208333333328</v>
      </c>
      <c r="N625">
        <v>1437454800</v>
      </c>
      <c r="O625" s="13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6"/>
        <v>2.793921568627451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 s="13">
        <f t="shared" si="38"/>
        <v>42029.25</v>
      </c>
      <c r="N626">
        <v>1422684000</v>
      </c>
      <c r="O626" s="13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6"/>
        <v>0.77373333333333338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 s="13">
        <f t="shared" si="38"/>
        <v>43857.25</v>
      </c>
      <c r="N627">
        <v>1581314400</v>
      </c>
      <c r="O627" s="13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6"/>
        <v>2.0632812500000002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 s="13">
        <f t="shared" si="38"/>
        <v>40449.208333333336</v>
      </c>
      <c r="N628">
        <v>1286427600</v>
      </c>
      <c r="O628" s="13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6"/>
        <v>6.9424999999999999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 s="13">
        <f t="shared" si="38"/>
        <v>40345.208333333336</v>
      </c>
      <c r="N629">
        <v>1278738000</v>
      </c>
      <c r="O629" s="13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6"/>
        <v>1.5178947368421052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 s="13">
        <f t="shared" si="38"/>
        <v>40455.208333333336</v>
      </c>
      <c r="N630">
        <v>1286427600</v>
      </c>
      <c r="O630" s="13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6"/>
        <v>0.64582072176949945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 s="13">
        <f t="shared" si="38"/>
        <v>42557.208333333328</v>
      </c>
      <c r="N631">
        <v>1467954000</v>
      </c>
      <c r="O631" s="13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6"/>
        <v>0.62873684210526315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 s="13">
        <f t="shared" si="38"/>
        <v>43586.208333333328</v>
      </c>
      <c r="N632">
        <v>1557637200</v>
      </c>
      <c r="O632" s="13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6"/>
        <v>3.1039864864864866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 s="13">
        <f t="shared" si="38"/>
        <v>43550.208333333328</v>
      </c>
      <c r="N633">
        <v>1553922000</v>
      </c>
      <c r="O633" s="13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6"/>
        <v>0.42859916782246882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 s="13">
        <f t="shared" si="38"/>
        <v>41945.208333333336</v>
      </c>
      <c r="N634">
        <v>1416463200</v>
      </c>
      <c r="O634" s="13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6"/>
        <v>0.83119402985074631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 s="13">
        <f t="shared" si="38"/>
        <v>42315.25</v>
      </c>
      <c r="N635">
        <v>1447221600</v>
      </c>
      <c r="O635" s="13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6"/>
        <v>0.78531302876480547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 s="13">
        <f t="shared" si="38"/>
        <v>42819.208333333328</v>
      </c>
      <c r="N636">
        <v>1491627600</v>
      </c>
      <c r="O636" s="13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6"/>
        <v>1.1409352517985611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 s="13">
        <f t="shared" si="38"/>
        <v>41314.25</v>
      </c>
      <c r="N637">
        <v>1363150800</v>
      </c>
      <c r="O637" s="13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6"/>
        <v>0.64537683358624176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 s="13">
        <f t="shared" si="38"/>
        <v>40926.25</v>
      </c>
      <c r="N638">
        <v>1330754400</v>
      </c>
      <c r="O638" s="13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6"/>
        <v>0.79411764705882348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 s="13">
        <f t="shared" si="38"/>
        <v>42688.25</v>
      </c>
      <c r="N639">
        <v>1479794400</v>
      </c>
      <c r="O639" s="13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6"/>
        <v>0.11419117647058824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 s="13">
        <f t="shared" si="38"/>
        <v>40386.208333333336</v>
      </c>
      <c r="N640">
        <v>1281243600</v>
      </c>
      <c r="O640" s="13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6"/>
        <v>0.56186046511627907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 s="13">
        <f t="shared" si="38"/>
        <v>43309.208333333328</v>
      </c>
      <c r="N641">
        <v>1532754000</v>
      </c>
      <c r="O641" s="13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ref="F642:F705" si="40">IFERROR(E642/D642,0)</f>
        <v>0.16501669449081802</v>
      </c>
      <c r="G642" t="s">
        <v>14</v>
      </c>
      <c r="H642">
        <v>257</v>
      </c>
      <c r="I642" s="7">
        <f t="shared" ref="I642:I705" si="41">IFERROR(E642/H642,0)</f>
        <v>76.922178988326849</v>
      </c>
      <c r="J642" t="s">
        <v>21</v>
      </c>
      <c r="K642" t="s">
        <v>22</v>
      </c>
      <c r="L642">
        <v>1453096800</v>
      </c>
      <c r="M642" s="13">
        <f t="shared" ref="M642:M705" si="42">(((L642/60)/60)/24)+DATE(1970,1,1)</f>
        <v>42387.25</v>
      </c>
      <c r="N642">
        <v>1453356000</v>
      </c>
      <c r="O642" s="13">
        <f t="shared" ref="O642:O705" si="43">(((N642/60)/60)/24)+DATE(1970,1,1)</f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si="40"/>
        <v>1.1996808510638297</v>
      </c>
      <c r="G643" t="s">
        <v>20</v>
      </c>
      <c r="H643">
        <v>194</v>
      </c>
      <c r="I643" s="7">
        <f t="shared" si="41"/>
        <v>58.128865979381445</v>
      </c>
      <c r="J643" t="s">
        <v>98</v>
      </c>
      <c r="K643" t="s">
        <v>99</v>
      </c>
      <c r="L643">
        <v>1487570400</v>
      </c>
      <c r="M643" s="13">
        <f t="shared" si="42"/>
        <v>42786.25</v>
      </c>
      <c r="N643">
        <v>1489986000</v>
      </c>
      <c r="O643" s="13">
        <f t="shared" si="43"/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40"/>
        <v>1.4545652173913044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 s="13">
        <f t="shared" si="42"/>
        <v>43451.25</v>
      </c>
      <c r="N644">
        <v>1545804000</v>
      </c>
      <c r="O644" s="13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40"/>
        <v>2.2138255033557046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 s="13">
        <f t="shared" si="42"/>
        <v>42795.25</v>
      </c>
      <c r="N645">
        <v>1489899600</v>
      </c>
      <c r="O645" s="13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40"/>
        <v>0.48396694214876035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 s="13">
        <f t="shared" si="42"/>
        <v>43452.25</v>
      </c>
      <c r="N646">
        <v>1546495200</v>
      </c>
      <c r="O646" s="13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40"/>
        <v>0.92911504424778757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 s="13">
        <f t="shared" si="42"/>
        <v>43369.208333333328</v>
      </c>
      <c r="N647">
        <v>1539752400</v>
      </c>
      <c r="O647" s="13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40"/>
        <v>0.88599797365754818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 s="13">
        <f t="shared" si="42"/>
        <v>41346.208333333336</v>
      </c>
      <c r="N648">
        <v>1364101200</v>
      </c>
      <c r="O648" s="13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40"/>
        <v>0.41399999999999998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 s="13">
        <f t="shared" si="42"/>
        <v>43199.208333333328</v>
      </c>
      <c r="N649">
        <v>1525323600</v>
      </c>
      <c r="O649" s="13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40"/>
        <v>0.63056795131845844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 s="13">
        <f t="shared" si="42"/>
        <v>42922.208333333328</v>
      </c>
      <c r="N650">
        <v>1500872400</v>
      </c>
      <c r="O650" s="13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40"/>
        <v>0.48482333607230893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 s="13">
        <f t="shared" si="42"/>
        <v>40471.208333333336</v>
      </c>
      <c r="N651">
        <v>1288501200</v>
      </c>
      <c r="O651" s="13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40"/>
        <v>0.02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 s="13">
        <f t="shared" si="42"/>
        <v>41828.208333333336</v>
      </c>
      <c r="N652">
        <v>1407128400</v>
      </c>
      <c r="O652" s="13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40"/>
        <v>0.88479410269445857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 s="13">
        <f t="shared" si="42"/>
        <v>41692.25</v>
      </c>
      <c r="N653">
        <v>1394344800</v>
      </c>
      <c r="O653" s="13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40"/>
        <v>1.2684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 s="13">
        <f t="shared" si="42"/>
        <v>42587.208333333328</v>
      </c>
      <c r="N654">
        <v>1474088400</v>
      </c>
      <c r="O654" s="13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40"/>
        <v>23.388333333333332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 s="13">
        <f t="shared" si="42"/>
        <v>42468.208333333328</v>
      </c>
      <c r="N655">
        <v>1460264400</v>
      </c>
      <c r="O655" s="13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40"/>
        <v>5.0838857142857146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 s="13">
        <f t="shared" si="42"/>
        <v>42240.208333333328</v>
      </c>
      <c r="N656">
        <v>1440824400</v>
      </c>
      <c r="O656" s="13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40"/>
        <v>1.9147826086956521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 s="13">
        <f t="shared" si="42"/>
        <v>42796.25</v>
      </c>
      <c r="N657">
        <v>1489554000</v>
      </c>
      <c r="O657" s="13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40"/>
        <v>0.42127533783783783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 s="13">
        <f t="shared" si="42"/>
        <v>43097.25</v>
      </c>
      <c r="N658">
        <v>1514872800</v>
      </c>
      <c r="O658" s="13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40"/>
        <v>8.2400000000000001E-2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 s="13">
        <f t="shared" si="42"/>
        <v>43096.25</v>
      </c>
      <c r="N659">
        <v>1515736800</v>
      </c>
      <c r="O659" s="13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40"/>
        <v>0.60064638783269964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 s="13">
        <f t="shared" si="42"/>
        <v>42246.208333333328</v>
      </c>
      <c r="N660">
        <v>1442898000</v>
      </c>
      <c r="O660" s="13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40"/>
        <v>0.47232808616404309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 s="13">
        <f t="shared" si="42"/>
        <v>40570.25</v>
      </c>
      <c r="N661">
        <v>1296194400</v>
      </c>
      <c r="O661" s="13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40"/>
        <v>0.81736263736263737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 s="13">
        <f t="shared" si="42"/>
        <v>42237.208333333328</v>
      </c>
      <c r="N662">
        <v>1440910800</v>
      </c>
      <c r="O662" s="13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40"/>
        <v>0.54187265917603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 s="13">
        <f t="shared" si="42"/>
        <v>40996.208333333336</v>
      </c>
      <c r="N663">
        <v>1335502800</v>
      </c>
      <c r="O663" s="13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40"/>
        <v>0.97868131868131869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 s="13">
        <f t="shared" si="42"/>
        <v>43443.25</v>
      </c>
      <c r="N664">
        <v>1544680800</v>
      </c>
      <c r="O664" s="13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40"/>
        <v>0.77239999999999998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 s="13">
        <f t="shared" si="42"/>
        <v>40458.208333333336</v>
      </c>
      <c r="N665">
        <v>1288414800</v>
      </c>
      <c r="O665" s="13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40"/>
        <v>0.33464735516372796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 s="13">
        <f t="shared" si="42"/>
        <v>40959.25</v>
      </c>
      <c r="N666">
        <v>1330581600</v>
      </c>
      <c r="O666" s="13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40"/>
        <v>2.3958823529411766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 s="13">
        <f t="shared" si="42"/>
        <v>40733.208333333336</v>
      </c>
      <c r="N667">
        <v>1311397200</v>
      </c>
      <c r="O667" s="13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40"/>
        <v>0.64032258064516134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 s="13">
        <f t="shared" si="42"/>
        <v>41516.208333333336</v>
      </c>
      <c r="N668">
        <v>1378357200</v>
      </c>
      <c r="O668" s="13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40"/>
        <v>1.7615942028985507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 s="13">
        <f t="shared" si="42"/>
        <v>41892.208333333336</v>
      </c>
      <c r="N669">
        <v>1411102800</v>
      </c>
      <c r="O669" s="13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40"/>
        <v>0.20338181818181819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 s="13">
        <f t="shared" si="42"/>
        <v>41122.208333333336</v>
      </c>
      <c r="N670">
        <v>1344834000</v>
      </c>
      <c r="O670" s="13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40"/>
        <v>3.5864754098360656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 s="13">
        <f t="shared" si="42"/>
        <v>42912.208333333328</v>
      </c>
      <c r="N671">
        <v>1499230800</v>
      </c>
      <c r="O671" s="13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40"/>
        <v>4.6885802469135802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 s="13">
        <f t="shared" si="42"/>
        <v>42425.25</v>
      </c>
      <c r="N672">
        <v>1457416800</v>
      </c>
      <c r="O672" s="13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40"/>
        <v>1.220563524590164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 s="13">
        <f t="shared" si="42"/>
        <v>40390.208333333336</v>
      </c>
      <c r="N673">
        <v>1280898000</v>
      </c>
      <c r="O673" s="13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40"/>
        <v>0.55931783729156137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 s="13">
        <f t="shared" si="42"/>
        <v>43180.208333333328</v>
      </c>
      <c r="N674">
        <v>1522472400</v>
      </c>
      <c r="O674" s="13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40"/>
        <v>0.43660714285714286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 s="13">
        <f t="shared" si="42"/>
        <v>42475.208333333328</v>
      </c>
      <c r="N675">
        <v>1462510800</v>
      </c>
      <c r="O675" s="13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40"/>
        <v>0.33538371411833628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 s="13">
        <f t="shared" si="42"/>
        <v>40774.208333333336</v>
      </c>
      <c r="N676">
        <v>1317790800</v>
      </c>
      <c r="O676" s="13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40"/>
        <v>1.2297938144329896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 s="13">
        <f t="shared" si="42"/>
        <v>43719.208333333328</v>
      </c>
      <c r="N677">
        <v>1568782800</v>
      </c>
      <c r="O677" s="13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40"/>
        <v>1.8974959871589085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 s="13">
        <f t="shared" si="42"/>
        <v>41178.208333333336</v>
      </c>
      <c r="N678">
        <v>1349413200</v>
      </c>
      <c r="O678" s="13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40"/>
        <v>0.83622641509433959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 s="13">
        <f t="shared" si="42"/>
        <v>42561.208333333328</v>
      </c>
      <c r="N679">
        <v>1472446800</v>
      </c>
      <c r="O679" s="13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40"/>
        <v>0.17968844221105529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 s="13">
        <f t="shared" si="42"/>
        <v>43484.25</v>
      </c>
      <c r="N680">
        <v>1548050400</v>
      </c>
      <c r="O680" s="13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40"/>
        <v>10.365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 s="13">
        <f t="shared" si="42"/>
        <v>43756.208333333328</v>
      </c>
      <c r="N681">
        <v>1571806800</v>
      </c>
      <c r="O681" s="13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40"/>
        <v>0.97405219780219776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 s="13">
        <f t="shared" si="42"/>
        <v>43813.25</v>
      </c>
      <c r="N682">
        <v>1576476000</v>
      </c>
      <c r="O682" s="13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40"/>
        <v>0.86386203150461705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 s="13">
        <f t="shared" si="42"/>
        <v>40898.25</v>
      </c>
      <c r="N683">
        <v>1324965600</v>
      </c>
      <c r="O683" s="13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40"/>
        <v>1.5016666666666667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 s="13">
        <f t="shared" si="42"/>
        <v>41619.25</v>
      </c>
      <c r="N684">
        <v>1387519200</v>
      </c>
      <c r="O684" s="13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40"/>
        <v>3.5843478260869563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 s="13">
        <f t="shared" si="42"/>
        <v>43359.208333333328</v>
      </c>
      <c r="N685">
        <v>1537246800</v>
      </c>
      <c r="O685" s="13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40"/>
        <v>5.4285714285714288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 s="13">
        <f t="shared" si="42"/>
        <v>40358.208333333336</v>
      </c>
      <c r="N686">
        <v>1279515600</v>
      </c>
      <c r="O686" s="13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40"/>
        <v>0.67500714285714281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 s="13">
        <f t="shared" si="42"/>
        <v>42239.208333333328</v>
      </c>
      <c r="N687">
        <v>1442379600</v>
      </c>
      <c r="O687" s="13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40"/>
        <v>1.9174666666666667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 s="13">
        <f t="shared" si="42"/>
        <v>43186.208333333328</v>
      </c>
      <c r="N688">
        <v>1523077200</v>
      </c>
      <c r="O688" s="13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40"/>
        <v>9.32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 s="13">
        <f t="shared" si="42"/>
        <v>42806.25</v>
      </c>
      <c r="N689">
        <v>1489554000</v>
      </c>
      <c r="O689" s="13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40"/>
        <v>4.2927586206896553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 s="13">
        <f t="shared" si="42"/>
        <v>43475.25</v>
      </c>
      <c r="N690">
        <v>1548482400</v>
      </c>
      <c r="O690" s="13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40"/>
        <v>1.0065753424657535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 s="13">
        <f t="shared" si="42"/>
        <v>41576.208333333336</v>
      </c>
      <c r="N691">
        <v>1384063200</v>
      </c>
      <c r="O691" s="13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40"/>
        <v>2.266111111111111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 s="13">
        <f t="shared" si="42"/>
        <v>40874.25</v>
      </c>
      <c r="N692">
        <v>1322892000</v>
      </c>
      <c r="O692" s="13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40"/>
        <v>1.4238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 s="13">
        <f t="shared" si="42"/>
        <v>41185.208333333336</v>
      </c>
      <c r="N693">
        <v>1350709200</v>
      </c>
      <c r="O693" s="13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40"/>
        <v>0.90633333333333332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 s="13">
        <f t="shared" si="42"/>
        <v>43655.208333333328</v>
      </c>
      <c r="N694">
        <v>1564203600</v>
      </c>
      <c r="O694" s="13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40"/>
        <v>0.63966740576496672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 s="13">
        <f t="shared" si="42"/>
        <v>43025.208333333328</v>
      </c>
      <c r="N695">
        <v>1509685200</v>
      </c>
      <c r="O695" s="13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40"/>
        <v>0.84131868131868137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 s="13">
        <f t="shared" si="42"/>
        <v>43066.25</v>
      </c>
      <c r="N696">
        <v>1514959200</v>
      </c>
      <c r="O696" s="13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40"/>
        <v>1.3393478260869565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 s="13">
        <f t="shared" si="42"/>
        <v>42322.25</v>
      </c>
      <c r="N697">
        <v>1448863200</v>
      </c>
      <c r="O697" s="13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40"/>
        <v>0.59042047531992692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 s="13">
        <f t="shared" si="42"/>
        <v>42114.208333333328</v>
      </c>
      <c r="N698">
        <v>1429592400</v>
      </c>
      <c r="O698" s="13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40"/>
        <v>1.5280062063615205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 s="13">
        <f t="shared" si="42"/>
        <v>43190.208333333328</v>
      </c>
      <c r="N699">
        <v>1522645200</v>
      </c>
      <c r="O699" s="13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40"/>
        <v>4.466912114014252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 s="13">
        <f t="shared" si="42"/>
        <v>40871.25</v>
      </c>
      <c r="N700">
        <v>1323324000</v>
      </c>
      <c r="O700" s="13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40"/>
        <v>0.8439189189189189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 s="13">
        <f t="shared" si="42"/>
        <v>43641.208333333328</v>
      </c>
      <c r="N701">
        <v>1561525200</v>
      </c>
      <c r="O701" s="13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40"/>
        <v>0.03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 s="13">
        <f t="shared" si="42"/>
        <v>40203.25</v>
      </c>
      <c r="N702">
        <v>1265695200</v>
      </c>
      <c r="O702" s="13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40"/>
        <v>1.7502692307692307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 s="13">
        <f t="shared" si="42"/>
        <v>40629.208333333336</v>
      </c>
      <c r="N703">
        <v>1301806800</v>
      </c>
      <c r="O703" s="13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40"/>
        <v>0.54137931034482756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 s="13">
        <f t="shared" si="42"/>
        <v>41477.208333333336</v>
      </c>
      <c r="N704">
        <v>1374901200</v>
      </c>
      <c r="O704" s="13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40"/>
        <v>3.1187381703470032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 s="13">
        <f t="shared" si="42"/>
        <v>41020.208333333336</v>
      </c>
      <c r="N705">
        <v>1336453200</v>
      </c>
      <c r="O705" s="13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ref="F706:F769" si="44">IFERROR(E706/D706,0)</f>
        <v>1.2278160919540231</v>
      </c>
      <c r="G706" t="s">
        <v>20</v>
      </c>
      <c r="H706">
        <v>116</v>
      </c>
      <c r="I706" s="7">
        <f t="shared" ref="I706:I769" si="45">IFERROR(E706/H706,0)</f>
        <v>92.08620689655173</v>
      </c>
      <c r="J706" t="s">
        <v>21</v>
      </c>
      <c r="K706" t="s">
        <v>22</v>
      </c>
      <c r="L706">
        <v>1467608400</v>
      </c>
      <c r="M706" s="13">
        <f t="shared" ref="M706:M769" si="46">(((L706/60)/60)/24)+DATE(1970,1,1)</f>
        <v>42555.208333333328</v>
      </c>
      <c r="N706">
        <v>1468904400</v>
      </c>
      <c r="O706" s="13">
        <f t="shared" ref="O706:O769" si="47">(((N706/60)/60)/24)+DATE(1970,1,1)</f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si="44"/>
        <v>0.99026517383618151</v>
      </c>
      <c r="G707" t="s">
        <v>14</v>
      </c>
      <c r="H707">
        <v>2025</v>
      </c>
      <c r="I707" s="7">
        <f t="shared" si="45"/>
        <v>82.986666666666665</v>
      </c>
      <c r="J707" t="s">
        <v>40</v>
      </c>
      <c r="K707" t="s">
        <v>41</v>
      </c>
      <c r="L707">
        <v>1386741600</v>
      </c>
      <c r="M707" s="13">
        <f t="shared" si="46"/>
        <v>41619.25</v>
      </c>
      <c r="N707">
        <v>1387087200</v>
      </c>
      <c r="O707" s="13">
        <f t="shared" si="47"/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44"/>
        <v>1.278468634686347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 s="13">
        <f t="shared" si="46"/>
        <v>43471.25</v>
      </c>
      <c r="N708">
        <v>1547445600</v>
      </c>
      <c r="O708" s="13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44"/>
        <v>1.5861643835616439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 s="13">
        <f t="shared" si="46"/>
        <v>43442.25</v>
      </c>
      <c r="N709">
        <v>1547359200</v>
      </c>
      <c r="O709" s="13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44"/>
        <v>7.0705882352941174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 s="13">
        <f t="shared" si="46"/>
        <v>42877.208333333328</v>
      </c>
      <c r="N710">
        <v>1496293200</v>
      </c>
      <c r="O710" s="13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44"/>
        <v>1.4238775510204082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 s="13">
        <f t="shared" si="46"/>
        <v>41018.208333333336</v>
      </c>
      <c r="N711">
        <v>1335416400</v>
      </c>
      <c r="O711" s="13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44"/>
        <v>1.4786046511627906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 s="13">
        <f t="shared" si="46"/>
        <v>43295.208333333328</v>
      </c>
      <c r="N712">
        <v>1532149200</v>
      </c>
      <c r="O712" s="13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44"/>
        <v>0.20322580645161289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 s="13">
        <f t="shared" si="46"/>
        <v>42393.25</v>
      </c>
      <c r="N713">
        <v>1453788000</v>
      </c>
      <c r="O713" s="13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44"/>
        <v>18.40625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 s="13">
        <f t="shared" si="46"/>
        <v>42559.208333333328</v>
      </c>
      <c r="N714">
        <v>1471496400</v>
      </c>
      <c r="O714" s="13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44"/>
        <v>1.6194202898550725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 s="13">
        <f t="shared" si="46"/>
        <v>42604.208333333328</v>
      </c>
      <c r="N715">
        <v>1472878800</v>
      </c>
      <c r="O715" s="13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44"/>
        <v>4.7282077922077921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 s="13">
        <f t="shared" si="46"/>
        <v>41870.208333333336</v>
      </c>
      <c r="N716">
        <v>1408510800</v>
      </c>
      <c r="O716" s="13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44"/>
        <v>0.24466101694915254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 s="13">
        <f t="shared" si="46"/>
        <v>40397.208333333336</v>
      </c>
      <c r="N717">
        <v>1281589200</v>
      </c>
      <c r="O717" s="13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44"/>
        <v>5.1764999999999999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 s="13">
        <f t="shared" si="46"/>
        <v>41465.208333333336</v>
      </c>
      <c r="N718">
        <v>1375851600</v>
      </c>
      <c r="O718" s="13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44"/>
        <v>2.4764285714285714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 s="13">
        <f t="shared" si="46"/>
        <v>40777.208333333336</v>
      </c>
      <c r="N719">
        <v>1315803600</v>
      </c>
      <c r="O719" s="13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44"/>
        <v>1.0020481927710843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 s="13">
        <f t="shared" si="46"/>
        <v>41442.208333333336</v>
      </c>
      <c r="N720">
        <v>1373691600</v>
      </c>
      <c r="O720" s="13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44"/>
        <v>1.53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 s="13">
        <f t="shared" si="46"/>
        <v>41058.208333333336</v>
      </c>
      <c r="N721">
        <v>1339218000</v>
      </c>
      <c r="O721" s="13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44"/>
        <v>0.37091954022988505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 s="13">
        <f t="shared" si="46"/>
        <v>43152.25</v>
      </c>
      <c r="N722">
        <v>1520402400</v>
      </c>
      <c r="O722" s="13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4.3923948220064728E-2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 s="13">
        <f t="shared" si="46"/>
        <v>43194.208333333328</v>
      </c>
      <c r="N723">
        <v>1523336400</v>
      </c>
      <c r="O723" s="13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44"/>
        <v>1.5650721649484536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 s="13">
        <f t="shared" si="46"/>
        <v>43045.25</v>
      </c>
      <c r="N724">
        <v>1512280800</v>
      </c>
      <c r="O724" s="13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44"/>
        <v>2.704081632653061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 s="13">
        <f t="shared" si="46"/>
        <v>42431.25</v>
      </c>
      <c r="N725">
        <v>1458709200</v>
      </c>
      <c r="O725" s="13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44"/>
        <v>1.3405952380952382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 s="13">
        <f t="shared" si="46"/>
        <v>41934.208333333336</v>
      </c>
      <c r="N726">
        <v>1414126800</v>
      </c>
      <c r="O726" s="13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44"/>
        <v>0.50398033126293995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 s="13">
        <f t="shared" si="46"/>
        <v>41958.25</v>
      </c>
      <c r="N727">
        <v>1416204000</v>
      </c>
      <c r="O727" s="13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44"/>
        <v>0.88815837937384901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 s="13">
        <f t="shared" si="46"/>
        <v>40476.208333333336</v>
      </c>
      <c r="N728">
        <v>1288501200</v>
      </c>
      <c r="O728" s="13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44"/>
        <v>1.65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 s="13">
        <f t="shared" si="46"/>
        <v>43485.25</v>
      </c>
      <c r="N729">
        <v>1552971600</v>
      </c>
      <c r="O729" s="13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44"/>
        <v>0.17499999999999999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 s="13">
        <f t="shared" si="46"/>
        <v>42515.208333333328</v>
      </c>
      <c r="N730">
        <v>1465102800</v>
      </c>
      <c r="O730" s="13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44"/>
        <v>1.8566071428571429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 s="13">
        <f t="shared" si="46"/>
        <v>41309.25</v>
      </c>
      <c r="N731">
        <v>1360130400</v>
      </c>
      <c r="O731" s="13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44"/>
        <v>4.1266319444444441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 s="13">
        <f t="shared" si="46"/>
        <v>42147.208333333328</v>
      </c>
      <c r="N732">
        <v>1432875600</v>
      </c>
      <c r="O732" s="13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44"/>
        <v>0.90249999999999997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 s="13">
        <f t="shared" si="46"/>
        <v>42939.208333333328</v>
      </c>
      <c r="N733">
        <v>1500872400</v>
      </c>
      <c r="O733" s="13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44"/>
        <v>0.91984615384615387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 s="13">
        <f t="shared" si="46"/>
        <v>42816.208333333328</v>
      </c>
      <c r="N734">
        <v>1492146000</v>
      </c>
      <c r="O734" s="13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44"/>
        <v>5.2700632911392402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 s="13">
        <f t="shared" si="46"/>
        <v>41844.208333333336</v>
      </c>
      <c r="N735">
        <v>1407301200</v>
      </c>
      <c r="O735" s="13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44"/>
        <v>3.1914285714285713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 s="13">
        <f t="shared" si="46"/>
        <v>42763.25</v>
      </c>
      <c r="N736">
        <v>1486620000</v>
      </c>
      <c r="O736" s="13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44"/>
        <v>3.5418867924528303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 s="13">
        <f t="shared" si="46"/>
        <v>42459.208333333328</v>
      </c>
      <c r="N737">
        <v>1459918800</v>
      </c>
      <c r="O737" s="13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44"/>
        <v>0.32896103896103895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 s="13">
        <f t="shared" si="46"/>
        <v>42055.25</v>
      </c>
      <c r="N738">
        <v>1424757600</v>
      </c>
      <c r="O738" s="13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44"/>
        <v>1.358918918918919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 s="13">
        <f t="shared" si="46"/>
        <v>42685.25</v>
      </c>
      <c r="N739">
        <v>1479880800</v>
      </c>
      <c r="O739" s="13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2.0843373493975904E-2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 s="13">
        <f t="shared" si="46"/>
        <v>41959.25</v>
      </c>
      <c r="N740">
        <v>1418018400</v>
      </c>
      <c r="O740" s="13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44"/>
        <v>0.61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 s="13">
        <f t="shared" si="46"/>
        <v>41089.208333333336</v>
      </c>
      <c r="N741">
        <v>1341032400</v>
      </c>
      <c r="O741" s="13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44"/>
        <v>0.30037735849056602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 s="13">
        <f t="shared" si="46"/>
        <v>42769.25</v>
      </c>
      <c r="N742">
        <v>1486360800</v>
      </c>
      <c r="O742" s="13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44"/>
        <v>11.791666666666666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 s="13">
        <f t="shared" si="46"/>
        <v>40321.208333333336</v>
      </c>
      <c r="N743">
        <v>1274677200</v>
      </c>
      <c r="O743" s="13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44"/>
        <v>11.260833333333334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 s="13">
        <f t="shared" si="46"/>
        <v>40197.25</v>
      </c>
      <c r="N744">
        <v>1267509600</v>
      </c>
      <c r="O744" s="13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44"/>
        <v>0.12923076923076923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 s="13">
        <f t="shared" si="46"/>
        <v>42298.208333333328</v>
      </c>
      <c r="N745">
        <v>1445922000</v>
      </c>
      <c r="O745" s="13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44"/>
        <v>7.12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 s="13">
        <f t="shared" si="46"/>
        <v>43322.208333333328</v>
      </c>
      <c r="N746">
        <v>1534050000</v>
      </c>
      <c r="O746" s="13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44"/>
        <v>0.30304347826086958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 s="13">
        <f t="shared" si="46"/>
        <v>40328.208333333336</v>
      </c>
      <c r="N747">
        <v>1277528400</v>
      </c>
      <c r="O747" s="13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44"/>
        <v>2.1250896057347672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 s="13">
        <f t="shared" si="46"/>
        <v>40825.208333333336</v>
      </c>
      <c r="N748">
        <v>1318568400</v>
      </c>
      <c r="O748" s="13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44"/>
        <v>2.2885714285714287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 s="13">
        <f t="shared" si="46"/>
        <v>40423.208333333336</v>
      </c>
      <c r="N749">
        <v>1284354000</v>
      </c>
      <c r="O749" s="13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44"/>
        <v>0.34959979476654696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 s="13">
        <f t="shared" si="46"/>
        <v>40238.25</v>
      </c>
      <c r="N750">
        <v>1269579600</v>
      </c>
      <c r="O750" s="13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44"/>
        <v>1.5729069767441861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 s="13">
        <f t="shared" si="46"/>
        <v>41920.208333333336</v>
      </c>
      <c r="N751">
        <v>1413781200</v>
      </c>
      <c r="O751" s="13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44"/>
        <v>0.01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 s="13">
        <f t="shared" si="46"/>
        <v>40360.208333333336</v>
      </c>
      <c r="N752">
        <v>1280120400</v>
      </c>
      <c r="O752" s="13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44"/>
        <v>2.3230555555555554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 s="13">
        <f t="shared" si="46"/>
        <v>42446.208333333328</v>
      </c>
      <c r="N753">
        <v>1459486800</v>
      </c>
      <c r="O753" s="13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44"/>
        <v>0.92448275862068963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 s="13">
        <f t="shared" si="46"/>
        <v>40395.208333333336</v>
      </c>
      <c r="N754">
        <v>1282539600</v>
      </c>
      <c r="O754" s="13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44"/>
        <v>2.5670212765957445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 s="13">
        <f t="shared" si="46"/>
        <v>40321.208333333336</v>
      </c>
      <c r="N755">
        <v>1275886800</v>
      </c>
      <c r="O755" s="13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44"/>
        <v>1.6847017045454546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 s="13">
        <f t="shared" si="46"/>
        <v>41210.208333333336</v>
      </c>
      <c r="N756">
        <v>1355983200</v>
      </c>
      <c r="O756" s="13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44"/>
        <v>1.6657777777777778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 s="13">
        <f t="shared" si="46"/>
        <v>43096.25</v>
      </c>
      <c r="N757">
        <v>1515391200</v>
      </c>
      <c r="O757" s="13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44"/>
        <v>7.7207692307692311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 s="13">
        <f t="shared" si="46"/>
        <v>42024.25</v>
      </c>
      <c r="N758">
        <v>1422252000</v>
      </c>
      <c r="O758" s="13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44"/>
        <v>4.0685714285714285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 s="13">
        <f t="shared" si="46"/>
        <v>40675.208333333336</v>
      </c>
      <c r="N759">
        <v>1305522000</v>
      </c>
      <c r="O759" s="13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44"/>
        <v>5.6420608108108112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 s="13">
        <f t="shared" si="46"/>
        <v>41936.208333333336</v>
      </c>
      <c r="N760">
        <v>1414904400</v>
      </c>
      <c r="O760" s="13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44"/>
        <v>0.6842686567164179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 s="13">
        <f t="shared" si="46"/>
        <v>43136.25</v>
      </c>
      <c r="N761">
        <v>1520402400</v>
      </c>
      <c r="O761" s="13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44"/>
        <v>0.34351966873706002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 s="13">
        <f t="shared" si="46"/>
        <v>43678.208333333328</v>
      </c>
      <c r="N762">
        <v>1567141200</v>
      </c>
      <c r="O762" s="13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44"/>
        <v>6.5545454545454547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 s="13">
        <f t="shared" si="46"/>
        <v>42938.208333333328</v>
      </c>
      <c r="N763">
        <v>1501131600</v>
      </c>
      <c r="O763" s="13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44"/>
        <v>1.7725714285714285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 s="13">
        <f t="shared" si="46"/>
        <v>41241.25</v>
      </c>
      <c r="N764">
        <v>1355032800</v>
      </c>
      <c r="O764" s="13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44"/>
        <v>1.1317857142857144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 s="13">
        <f t="shared" si="46"/>
        <v>41037.208333333336</v>
      </c>
      <c r="N765">
        <v>1339477200</v>
      </c>
      <c r="O765" s="13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44"/>
        <v>7.2818181818181822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 s="13">
        <f t="shared" si="46"/>
        <v>40676.208333333336</v>
      </c>
      <c r="N766">
        <v>1305954000</v>
      </c>
      <c r="O766" s="13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44"/>
        <v>2.0833333333333335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 s="13">
        <f t="shared" si="46"/>
        <v>42840.208333333328</v>
      </c>
      <c r="N767">
        <v>1494392400</v>
      </c>
      <c r="O767" s="13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44"/>
        <v>0.31171232876712329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 s="13">
        <f t="shared" si="46"/>
        <v>43362.208333333328</v>
      </c>
      <c r="N768">
        <v>1537419600</v>
      </c>
      <c r="O768" s="13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44"/>
        <v>0.56967078189300413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 s="13">
        <f t="shared" si="46"/>
        <v>42283.208333333328</v>
      </c>
      <c r="N769">
        <v>1447999200</v>
      </c>
      <c r="O769" s="13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ref="F770:F833" si="48">IFERROR(E770/D770,0)</f>
        <v>2.31</v>
      </c>
      <c r="G770" t="s">
        <v>20</v>
      </c>
      <c r="H770">
        <v>150</v>
      </c>
      <c r="I770" s="7">
        <f t="shared" ref="I770:I833" si="49">IFERROR(E770/H770,0)</f>
        <v>73.92</v>
      </c>
      <c r="J770" t="s">
        <v>21</v>
      </c>
      <c r="K770" t="s">
        <v>22</v>
      </c>
      <c r="L770">
        <v>1386741600</v>
      </c>
      <c r="M770" s="13">
        <f t="shared" ref="M770:M833" si="50">(((L770/60)/60)/24)+DATE(1970,1,1)</f>
        <v>41619.25</v>
      </c>
      <c r="N770">
        <v>1388037600</v>
      </c>
      <c r="O770" s="13">
        <f t="shared" ref="O770:O833" si="51">(((N770/60)/60)/24)+DATE(1970,1,1)</f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si="48"/>
        <v>0.86867834394904464</v>
      </c>
      <c r="G771" t="s">
        <v>14</v>
      </c>
      <c r="H771">
        <v>3410</v>
      </c>
      <c r="I771" s="7">
        <f t="shared" si="49"/>
        <v>31.995894428152493</v>
      </c>
      <c r="J771" t="s">
        <v>21</v>
      </c>
      <c r="K771" t="s">
        <v>22</v>
      </c>
      <c r="L771">
        <v>1376542800</v>
      </c>
      <c r="M771" s="13">
        <f t="shared" si="50"/>
        <v>41501.208333333336</v>
      </c>
      <c r="N771">
        <v>1378789200</v>
      </c>
      <c r="O771" s="13">
        <f t="shared" si="51"/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48"/>
        <v>2.7074418604651163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 s="13">
        <f t="shared" si="50"/>
        <v>41743.208333333336</v>
      </c>
      <c r="N772">
        <v>1398056400</v>
      </c>
      <c r="O772" s="13">
        <f t="shared" si="51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48"/>
        <v>0.49446428571428569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 s="13">
        <f t="shared" si="50"/>
        <v>43491.25</v>
      </c>
      <c r="N773">
        <v>1550815200</v>
      </c>
      <c r="O773" s="13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48"/>
        <v>1.1335962566844919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 s="13">
        <f t="shared" si="50"/>
        <v>43505.25</v>
      </c>
      <c r="N774">
        <v>1550037600</v>
      </c>
      <c r="O774" s="13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48"/>
        <v>1.9055555555555554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 s="13">
        <f t="shared" si="50"/>
        <v>42838.208333333328</v>
      </c>
      <c r="N775">
        <v>1492923600</v>
      </c>
      <c r="O775" s="13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48"/>
        <v>1.355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 s="13">
        <f t="shared" si="50"/>
        <v>42513.208333333328</v>
      </c>
      <c r="N776">
        <v>1467522000</v>
      </c>
      <c r="O776" s="13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48"/>
        <v>0.10297872340425532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 s="13">
        <f t="shared" si="50"/>
        <v>41949.25</v>
      </c>
      <c r="N777">
        <v>1416117600</v>
      </c>
      <c r="O777" s="13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48"/>
        <v>0.65544223826714798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 s="13">
        <f t="shared" si="50"/>
        <v>43650.208333333328</v>
      </c>
      <c r="N778">
        <v>1563771600</v>
      </c>
      <c r="O778" s="13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48"/>
        <v>0.49026652452025588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 s="13">
        <f t="shared" si="50"/>
        <v>40809.208333333336</v>
      </c>
      <c r="N779">
        <v>1319259600</v>
      </c>
      <c r="O779" s="13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48"/>
        <v>7.8792307692307695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 s="13">
        <f t="shared" si="50"/>
        <v>40768.208333333336</v>
      </c>
      <c r="N780">
        <v>1313643600</v>
      </c>
      <c r="O780" s="13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48"/>
        <v>0.80306347746090156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 s="13">
        <f t="shared" si="50"/>
        <v>42230.208333333328</v>
      </c>
      <c r="N781">
        <v>1440306000</v>
      </c>
      <c r="O781" s="13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48"/>
        <v>1.0629411764705883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 s="13">
        <f t="shared" si="50"/>
        <v>42573.208333333328</v>
      </c>
      <c r="N782">
        <v>1470805200</v>
      </c>
      <c r="O782" s="13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48"/>
        <v>0.50735632183908042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 s="13">
        <f t="shared" si="50"/>
        <v>40482.208333333336</v>
      </c>
      <c r="N783">
        <v>1292911200</v>
      </c>
      <c r="O783" s="13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48"/>
        <v>2.153137254901961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 s="13">
        <f t="shared" si="50"/>
        <v>40603.25</v>
      </c>
      <c r="N784">
        <v>1301374800</v>
      </c>
      <c r="O784" s="13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48"/>
        <v>1.4122972972972974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 s="13">
        <f t="shared" si="50"/>
        <v>41625.25</v>
      </c>
      <c r="N785">
        <v>1387864800</v>
      </c>
      <c r="O785" s="13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48"/>
        <v>1.1533745781777278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 s="13">
        <f t="shared" si="50"/>
        <v>42435.25</v>
      </c>
      <c r="N786">
        <v>1458190800</v>
      </c>
      <c r="O786" s="13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48"/>
        <v>1.9311940298507462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 s="13">
        <f t="shared" si="50"/>
        <v>43582.208333333328</v>
      </c>
      <c r="N787">
        <v>1559278800</v>
      </c>
      <c r="O787" s="13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48"/>
        <v>7.2973333333333334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 s="13">
        <f t="shared" si="50"/>
        <v>43186.208333333328</v>
      </c>
      <c r="N788">
        <v>1522731600</v>
      </c>
      <c r="O788" s="13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48"/>
        <v>0.99663398692810456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 s="13">
        <f t="shared" si="50"/>
        <v>40684.208333333336</v>
      </c>
      <c r="N789">
        <v>1306731600</v>
      </c>
      <c r="O789" s="13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48"/>
        <v>0.88166666666666671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 s="13">
        <f t="shared" si="50"/>
        <v>41202.208333333336</v>
      </c>
      <c r="N790">
        <v>1352527200</v>
      </c>
      <c r="O790" s="13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48"/>
        <v>0.37233333333333335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 s="13">
        <f t="shared" si="50"/>
        <v>41786.208333333336</v>
      </c>
      <c r="N791">
        <v>1404363600</v>
      </c>
      <c r="O791" s="13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48"/>
        <v>0.30540075309306081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 s="13">
        <f t="shared" si="50"/>
        <v>40223.25</v>
      </c>
      <c r="N792">
        <v>1266645600</v>
      </c>
      <c r="O792" s="13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48"/>
        <v>0.25714285714285712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 s="13">
        <f t="shared" si="50"/>
        <v>42715.25</v>
      </c>
      <c r="N793">
        <v>1482818400</v>
      </c>
      <c r="O793" s="13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48"/>
        <v>0.34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 s="13">
        <f t="shared" si="50"/>
        <v>41451.208333333336</v>
      </c>
      <c r="N794">
        <v>1374642000</v>
      </c>
      <c r="O794" s="13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48"/>
        <v>11.859090909090909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 s="13">
        <f t="shared" si="50"/>
        <v>41450.208333333336</v>
      </c>
      <c r="N795">
        <v>1372482000</v>
      </c>
      <c r="O795" s="13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48"/>
        <v>1.2539393939393939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 s="13">
        <f t="shared" si="50"/>
        <v>43091.25</v>
      </c>
      <c r="N796">
        <v>1514959200</v>
      </c>
      <c r="O796" s="13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48"/>
        <v>0.14394366197183098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 s="13">
        <f t="shared" si="50"/>
        <v>42675.208333333328</v>
      </c>
      <c r="N797">
        <v>1478235600</v>
      </c>
      <c r="O797" s="13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48"/>
        <v>0.54807692307692313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 s="13">
        <f t="shared" si="50"/>
        <v>41859.208333333336</v>
      </c>
      <c r="N798">
        <v>1408078800</v>
      </c>
      <c r="O798" s="13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48"/>
        <v>1.0963157894736841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 s="13">
        <f t="shared" si="50"/>
        <v>43464.25</v>
      </c>
      <c r="N799">
        <v>1548136800</v>
      </c>
      <c r="O799" s="13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48"/>
        <v>1.8847058823529412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 s="13">
        <f t="shared" si="50"/>
        <v>41060.208333333336</v>
      </c>
      <c r="N800">
        <v>1340859600</v>
      </c>
      <c r="O800" s="13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48"/>
        <v>0.87008284023668636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 s="13">
        <f t="shared" si="50"/>
        <v>42399.25</v>
      </c>
      <c r="N801">
        <v>1454479200</v>
      </c>
      <c r="O801" s="13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48"/>
        <v>0.01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 s="13">
        <f t="shared" si="50"/>
        <v>42167.208333333328</v>
      </c>
      <c r="N802">
        <v>1434430800</v>
      </c>
      <c r="O802" s="13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48"/>
        <v>2.0291304347826089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 s="13">
        <f t="shared" si="50"/>
        <v>43830.25</v>
      </c>
      <c r="N803">
        <v>1579672800</v>
      </c>
      <c r="O803" s="13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48"/>
        <v>1.9703225806451612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 s="13">
        <f t="shared" si="50"/>
        <v>43650.208333333328</v>
      </c>
      <c r="N804">
        <v>1562389200</v>
      </c>
      <c r="O804" s="13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48"/>
        <v>1.07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 s="13">
        <f t="shared" si="50"/>
        <v>43492.25</v>
      </c>
      <c r="N805">
        <v>1551506400</v>
      </c>
      <c r="O805" s="13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48"/>
        <v>2.6873076923076922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 s="13">
        <f t="shared" si="50"/>
        <v>43102.25</v>
      </c>
      <c r="N806">
        <v>1516600800</v>
      </c>
      <c r="O806" s="13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48"/>
        <v>0.50845360824742269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 s="13">
        <f t="shared" si="50"/>
        <v>41958.25</v>
      </c>
      <c r="N807">
        <v>1420437600</v>
      </c>
      <c r="O807" s="13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48"/>
        <v>11.802857142857142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 s="13">
        <f t="shared" si="50"/>
        <v>40973.25</v>
      </c>
      <c r="N808">
        <v>1332997200</v>
      </c>
      <c r="O808" s="13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48"/>
        <v>2.64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 s="13">
        <f t="shared" si="50"/>
        <v>43753.208333333328</v>
      </c>
      <c r="N809">
        <v>1574920800</v>
      </c>
      <c r="O809" s="13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48"/>
        <v>0.30442307692307691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 s="13">
        <f t="shared" si="50"/>
        <v>42507.208333333328</v>
      </c>
      <c r="N810">
        <v>1464930000</v>
      </c>
      <c r="O810" s="13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48"/>
        <v>0.62880681818181816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 s="13">
        <f t="shared" si="50"/>
        <v>41135.208333333336</v>
      </c>
      <c r="N811">
        <v>1345006800</v>
      </c>
      <c r="O811" s="13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48"/>
        <v>1.9312499999999999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 s="13">
        <f t="shared" si="50"/>
        <v>43067.25</v>
      </c>
      <c r="N812">
        <v>1512712800</v>
      </c>
      <c r="O812" s="13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48"/>
        <v>0.77102702702702708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 s="13">
        <f t="shared" si="50"/>
        <v>42378.25</v>
      </c>
      <c r="N813">
        <v>1452492000</v>
      </c>
      <c r="O813" s="13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48"/>
        <v>2.2552763819095478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 s="13">
        <f t="shared" si="50"/>
        <v>43206.208333333328</v>
      </c>
      <c r="N814">
        <v>1524286800</v>
      </c>
      <c r="O814" s="13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48"/>
        <v>2.3940625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 s="13">
        <f t="shared" si="50"/>
        <v>41148.208333333336</v>
      </c>
      <c r="N815">
        <v>1346907600</v>
      </c>
      <c r="O815" s="13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48"/>
        <v>0.921875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 s="13">
        <f t="shared" si="50"/>
        <v>42517.208333333328</v>
      </c>
      <c r="N816">
        <v>1464498000</v>
      </c>
      <c r="O816" s="13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48"/>
        <v>1.3023333333333333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 s="13">
        <f t="shared" si="50"/>
        <v>43068.25</v>
      </c>
      <c r="N817">
        <v>1514181600</v>
      </c>
      <c r="O817" s="13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48"/>
        <v>6.1521739130434785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 s="13">
        <f t="shared" si="50"/>
        <v>41680.25</v>
      </c>
      <c r="N818">
        <v>1392184800</v>
      </c>
      <c r="O818" s="13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48"/>
        <v>3.687953216374269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 s="13">
        <f t="shared" si="50"/>
        <v>43589.208333333328</v>
      </c>
      <c r="N819">
        <v>1559365200</v>
      </c>
      <c r="O819" s="13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48"/>
        <v>10.948571428571428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 s="13">
        <f t="shared" si="50"/>
        <v>43486.25</v>
      </c>
      <c r="N820">
        <v>1549173600</v>
      </c>
      <c r="O820" s="13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48"/>
        <v>0.50662921348314605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 s="13">
        <f t="shared" si="50"/>
        <v>41237.25</v>
      </c>
      <c r="N821">
        <v>1355032800</v>
      </c>
      <c r="O821" s="13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48"/>
        <v>8.0060000000000002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 s="13">
        <f t="shared" si="50"/>
        <v>43310.208333333328</v>
      </c>
      <c r="N822">
        <v>1533963600</v>
      </c>
      <c r="O822" s="13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48"/>
        <v>2.9128571428571428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 s="13">
        <f t="shared" si="50"/>
        <v>42794.25</v>
      </c>
      <c r="N823">
        <v>1489381200</v>
      </c>
      <c r="O823" s="13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48"/>
        <v>3.4996666666666667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 s="13">
        <f t="shared" si="50"/>
        <v>41698.25</v>
      </c>
      <c r="N824">
        <v>1395032400</v>
      </c>
      <c r="O824" s="13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48"/>
        <v>3.5707317073170732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 s="13">
        <f t="shared" si="50"/>
        <v>41892.208333333336</v>
      </c>
      <c r="N825">
        <v>1412485200</v>
      </c>
      <c r="O825" s="13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48"/>
        <v>1.2648941176470587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 s="13">
        <f t="shared" si="50"/>
        <v>40348.208333333336</v>
      </c>
      <c r="N826">
        <v>1279688400</v>
      </c>
      <c r="O826" s="13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48"/>
        <v>3.875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 s="13">
        <f t="shared" si="50"/>
        <v>42941.208333333328</v>
      </c>
      <c r="N827">
        <v>1501995600</v>
      </c>
      <c r="O827" s="13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48"/>
        <v>4.5703571428571426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 s="13">
        <f t="shared" si="50"/>
        <v>40525.25</v>
      </c>
      <c r="N828">
        <v>1294639200</v>
      </c>
      <c r="O828" s="13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48"/>
        <v>2.6669565217391304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 s="13">
        <f t="shared" si="50"/>
        <v>40666.208333333336</v>
      </c>
      <c r="N829">
        <v>1305435600</v>
      </c>
      <c r="O829" s="13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48"/>
        <v>0.69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 s="13">
        <f t="shared" si="50"/>
        <v>43340.208333333328</v>
      </c>
      <c r="N830">
        <v>1537592400</v>
      </c>
      <c r="O830" s="13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48"/>
        <v>0.51343749999999999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 s="13">
        <f t="shared" si="50"/>
        <v>42164.208333333328</v>
      </c>
      <c r="N831">
        <v>1435122000</v>
      </c>
      <c r="O831" s="13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1.1710526315789473E-2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 s="13">
        <f t="shared" si="50"/>
        <v>43103.25</v>
      </c>
      <c r="N832">
        <v>1520056800</v>
      </c>
      <c r="O832" s="13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48"/>
        <v>1.089773429454171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 s="13">
        <f t="shared" si="50"/>
        <v>40994.208333333336</v>
      </c>
      <c r="N833">
        <v>1335675600</v>
      </c>
      <c r="O833" s="13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ref="F834:F897" si="52">IFERROR(E834/D834,0)</f>
        <v>3.1517592592592591</v>
      </c>
      <c r="G834" t="s">
        <v>20</v>
      </c>
      <c r="H834">
        <v>1297</v>
      </c>
      <c r="I834" s="7">
        <f t="shared" ref="I834:I897" si="53">IFERROR(E834/H834,0)</f>
        <v>104.97764070932922</v>
      </c>
      <c r="J834" t="s">
        <v>36</v>
      </c>
      <c r="K834" t="s">
        <v>37</v>
      </c>
      <c r="L834">
        <v>1445490000</v>
      </c>
      <c r="M834" s="13">
        <f t="shared" ref="M834:M897" si="54">(((L834/60)/60)/24)+DATE(1970,1,1)</f>
        <v>42299.208333333328</v>
      </c>
      <c r="N834">
        <v>1448431200</v>
      </c>
      <c r="O834" s="13">
        <f t="shared" ref="O834:O897" si="55">(((N834/60)/60)/24)+DATE(1970,1,1)</f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si="52"/>
        <v>1.5769117647058823</v>
      </c>
      <c r="G835" t="s">
        <v>20</v>
      </c>
      <c r="H835">
        <v>165</v>
      </c>
      <c r="I835" s="7">
        <f t="shared" si="53"/>
        <v>64.987878787878785</v>
      </c>
      <c r="J835" t="s">
        <v>36</v>
      </c>
      <c r="K835" t="s">
        <v>37</v>
      </c>
      <c r="L835">
        <v>1297663200</v>
      </c>
      <c r="M835" s="13">
        <f t="shared" si="54"/>
        <v>40588.25</v>
      </c>
      <c r="N835">
        <v>1298613600</v>
      </c>
      <c r="O835" s="13">
        <f t="shared" si="55"/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52"/>
        <v>1.5380821917808218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 s="13">
        <f t="shared" si="54"/>
        <v>41448.208333333336</v>
      </c>
      <c r="N836">
        <v>1372482000</v>
      </c>
      <c r="O836" s="13">
        <f t="shared" si="5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52"/>
        <v>0.89738979118329465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 s="13">
        <f t="shared" si="54"/>
        <v>42063.25</v>
      </c>
      <c r="N837">
        <v>1425621600</v>
      </c>
      <c r="O837" s="13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52"/>
        <v>0.75135802469135804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 s="13">
        <f t="shared" si="54"/>
        <v>40214.25</v>
      </c>
      <c r="N838">
        <v>1266300000</v>
      </c>
      <c r="O838" s="13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52"/>
        <v>8.5288135593220336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 s="13">
        <f t="shared" si="54"/>
        <v>40629.208333333336</v>
      </c>
      <c r="N839">
        <v>1305867600</v>
      </c>
      <c r="O839" s="13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52"/>
        <v>1.3890625000000001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 s="13">
        <f t="shared" si="54"/>
        <v>43370.208333333328</v>
      </c>
      <c r="N840">
        <v>1538802000</v>
      </c>
      <c r="O840" s="13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52"/>
        <v>1.9018181818181819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 s="13">
        <f t="shared" si="54"/>
        <v>41715.208333333336</v>
      </c>
      <c r="N841">
        <v>1398920400</v>
      </c>
      <c r="O841" s="13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52"/>
        <v>1.0024333619948409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 s="13">
        <f t="shared" si="54"/>
        <v>41836.208333333336</v>
      </c>
      <c r="N842">
        <v>1405659600</v>
      </c>
      <c r="O842" s="13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52"/>
        <v>1.4275824175824177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 s="13">
        <f t="shared" si="54"/>
        <v>42419.25</v>
      </c>
      <c r="N843">
        <v>1457244000</v>
      </c>
      <c r="O843" s="13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52"/>
        <v>5.6313333333333331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 s="13">
        <f t="shared" si="54"/>
        <v>43266.208333333328</v>
      </c>
      <c r="N844">
        <v>1529298000</v>
      </c>
      <c r="O844" s="13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52"/>
        <v>0.30715909090909088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 s="13">
        <f t="shared" si="54"/>
        <v>43338.208333333328</v>
      </c>
      <c r="N845">
        <v>1535778000</v>
      </c>
      <c r="O845" s="13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52"/>
        <v>0.99397727272727276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 s="13">
        <f t="shared" si="54"/>
        <v>40930.25</v>
      </c>
      <c r="N846">
        <v>1327471200</v>
      </c>
      <c r="O846" s="13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52"/>
        <v>1.9754935622317598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 s="13">
        <f t="shared" si="54"/>
        <v>43235.208333333328</v>
      </c>
      <c r="N847">
        <v>1529557200</v>
      </c>
      <c r="O847" s="13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52"/>
        <v>5.085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 s="13">
        <f t="shared" si="54"/>
        <v>43302.208333333328</v>
      </c>
      <c r="N848">
        <v>1535259600</v>
      </c>
      <c r="O848" s="13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52"/>
        <v>2.3774468085106384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 s="13">
        <f t="shared" si="54"/>
        <v>43107.25</v>
      </c>
      <c r="N849">
        <v>1515564000</v>
      </c>
      <c r="O849" s="13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52"/>
        <v>3.3846875000000001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 s="13">
        <f t="shared" si="54"/>
        <v>40341.208333333336</v>
      </c>
      <c r="N850">
        <v>1277096400</v>
      </c>
      <c r="O850" s="13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52"/>
        <v>1.3308955223880596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 s="13">
        <f t="shared" si="54"/>
        <v>40948.25</v>
      </c>
      <c r="N851">
        <v>1329026400</v>
      </c>
      <c r="O851" s="13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52"/>
        <v>0.01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 s="13">
        <f t="shared" si="54"/>
        <v>40866.25</v>
      </c>
      <c r="N852">
        <v>1322978400</v>
      </c>
      <c r="O852" s="13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52"/>
        <v>2.0779999999999998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 s="13">
        <f t="shared" si="54"/>
        <v>41031.208333333336</v>
      </c>
      <c r="N853">
        <v>1338786000</v>
      </c>
      <c r="O853" s="13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52"/>
        <v>0.51122448979591839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 s="13">
        <f t="shared" si="54"/>
        <v>40740.208333333336</v>
      </c>
      <c r="N854">
        <v>1311656400</v>
      </c>
      <c r="O854" s="13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52"/>
        <v>6.5205847953216374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 s="13">
        <f t="shared" si="54"/>
        <v>40714.208333333336</v>
      </c>
      <c r="N855">
        <v>1308978000</v>
      </c>
      <c r="O855" s="13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52"/>
        <v>1.1363099415204678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 s="13">
        <f t="shared" si="54"/>
        <v>43787.25</v>
      </c>
      <c r="N856">
        <v>1576389600</v>
      </c>
      <c r="O856" s="13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52"/>
        <v>1.0237606837606839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 s="13">
        <f t="shared" si="54"/>
        <v>40712.208333333336</v>
      </c>
      <c r="N857">
        <v>1311051600</v>
      </c>
      <c r="O857" s="13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52"/>
        <v>3.5658333333333334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 s="13">
        <f t="shared" si="54"/>
        <v>41023.208333333336</v>
      </c>
      <c r="N858">
        <v>1336712400</v>
      </c>
      <c r="O858" s="13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52"/>
        <v>1.3986792452830188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 s="13">
        <f t="shared" si="54"/>
        <v>40944.25</v>
      </c>
      <c r="N859">
        <v>1330408800</v>
      </c>
      <c r="O859" s="13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52"/>
        <v>0.69450000000000001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 s="13">
        <f t="shared" si="54"/>
        <v>43211.208333333328</v>
      </c>
      <c r="N860">
        <v>1524891600</v>
      </c>
      <c r="O860" s="13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52"/>
        <v>0.35534246575342465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 s="13">
        <f t="shared" si="54"/>
        <v>41334.25</v>
      </c>
      <c r="N861">
        <v>1363669200</v>
      </c>
      <c r="O861" s="13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52"/>
        <v>2.5165000000000002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 s="13">
        <f t="shared" si="54"/>
        <v>43515.25</v>
      </c>
      <c r="N862">
        <v>1551420000</v>
      </c>
      <c r="O862" s="13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52"/>
        <v>1.0587500000000001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 s="13">
        <f t="shared" si="54"/>
        <v>40258.208333333336</v>
      </c>
      <c r="N863">
        <v>1269838800</v>
      </c>
      <c r="O863" s="13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52"/>
        <v>1.8742857142857143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 s="13">
        <f t="shared" si="54"/>
        <v>40756.208333333336</v>
      </c>
      <c r="N864">
        <v>1312520400</v>
      </c>
      <c r="O864" s="13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52"/>
        <v>3.8678571428571429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 s="13">
        <f t="shared" si="54"/>
        <v>42172.208333333328</v>
      </c>
      <c r="N865">
        <v>1436504400</v>
      </c>
      <c r="O865" s="13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52"/>
        <v>3.4707142857142856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 s="13">
        <f t="shared" si="54"/>
        <v>42601.208333333328</v>
      </c>
      <c r="N866">
        <v>1472014800</v>
      </c>
      <c r="O866" s="13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52"/>
        <v>1.8582098765432098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 s="13">
        <f t="shared" si="54"/>
        <v>41897.208333333336</v>
      </c>
      <c r="N867">
        <v>1411534800</v>
      </c>
      <c r="O867" s="13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52"/>
        <v>0.43241247264770238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 s="13">
        <f t="shared" si="54"/>
        <v>40671.208333333336</v>
      </c>
      <c r="N868">
        <v>1304917200</v>
      </c>
      <c r="O868" s="13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52"/>
        <v>1.6243749999999999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 s="13">
        <f t="shared" si="54"/>
        <v>43382.208333333328</v>
      </c>
      <c r="N869">
        <v>1539579600</v>
      </c>
      <c r="O869" s="13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52"/>
        <v>1.8484285714285715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 s="13">
        <f t="shared" si="54"/>
        <v>41559.208333333336</v>
      </c>
      <c r="N870">
        <v>1382504400</v>
      </c>
      <c r="O870" s="13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52"/>
        <v>0.23703520691785052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 s="13">
        <f t="shared" si="54"/>
        <v>40350.208333333336</v>
      </c>
      <c r="N871">
        <v>1278306000</v>
      </c>
      <c r="O871" s="13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52"/>
        <v>0.89870129870129867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 s="13">
        <f t="shared" si="54"/>
        <v>42240.208333333328</v>
      </c>
      <c r="N872">
        <v>1442552400</v>
      </c>
      <c r="O872" s="13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52"/>
        <v>2.7260419580419581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 s="13">
        <f t="shared" si="54"/>
        <v>43040.208333333328</v>
      </c>
      <c r="N873">
        <v>1511071200</v>
      </c>
      <c r="O873" s="13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52"/>
        <v>1.7004255319148935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 s="13">
        <f t="shared" si="54"/>
        <v>43346.208333333328</v>
      </c>
      <c r="N874">
        <v>1536382800</v>
      </c>
      <c r="O874" s="13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52"/>
        <v>1.8828503562945369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 s="13">
        <f t="shared" si="54"/>
        <v>41647.25</v>
      </c>
      <c r="N875">
        <v>1389592800</v>
      </c>
      <c r="O875" s="13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52"/>
        <v>3.4693532338308457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 s="13">
        <f t="shared" si="54"/>
        <v>40291.208333333336</v>
      </c>
      <c r="N876">
        <v>1275282000</v>
      </c>
      <c r="O876" s="13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52"/>
        <v>0.6917721518987342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 s="13">
        <f t="shared" si="54"/>
        <v>40556.25</v>
      </c>
      <c r="N877">
        <v>1294984800</v>
      </c>
      <c r="O877" s="13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52"/>
        <v>0.25433734939759034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 s="13">
        <f t="shared" si="54"/>
        <v>43624.208333333328</v>
      </c>
      <c r="N878">
        <v>1562043600</v>
      </c>
      <c r="O878" s="13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52"/>
        <v>0.77400977995110021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 s="13">
        <f t="shared" si="54"/>
        <v>42577.208333333328</v>
      </c>
      <c r="N879">
        <v>1469595600</v>
      </c>
      <c r="O879" s="13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52"/>
        <v>0.37481481481481482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 s="13">
        <f t="shared" si="54"/>
        <v>43845.25</v>
      </c>
      <c r="N880">
        <v>1581141600</v>
      </c>
      <c r="O880" s="13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52"/>
        <v>5.4379999999999997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 s="13">
        <f t="shared" si="54"/>
        <v>42788.25</v>
      </c>
      <c r="N881">
        <v>1488520800</v>
      </c>
      <c r="O881" s="13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52"/>
        <v>2.2852189349112426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 s="13">
        <f t="shared" si="54"/>
        <v>43667.208333333328</v>
      </c>
      <c r="N882">
        <v>1563858000</v>
      </c>
      <c r="O882" s="13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52"/>
        <v>0.38948339483394834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 s="13">
        <f t="shared" si="54"/>
        <v>42194.208333333328</v>
      </c>
      <c r="N883">
        <v>1438923600</v>
      </c>
      <c r="O883" s="13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52"/>
        <v>3.7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 s="13">
        <f t="shared" si="54"/>
        <v>42025.25</v>
      </c>
      <c r="N884">
        <v>1422165600</v>
      </c>
      <c r="O884" s="13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52"/>
        <v>2.3791176470588233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 s="13">
        <f t="shared" si="54"/>
        <v>40323.208333333336</v>
      </c>
      <c r="N885">
        <v>1277874000</v>
      </c>
      <c r="O885" s="13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52"/>
        <v>0.64036299765807958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 s="13">
        <f t="shared" si="54"/>
        <v>41763.208333333336</v>
      </c>
      <c r="N886">
        <v>1399352400</v>
      </c>
      <c r="O886" s="13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52"/>
        <v>1.1827777777777777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 s="13">
        <f t="shared" si="54"/>
        <v>40335.208333333336</v>
      </c>
      <c r="N887">
        <v>1279083600</v>
      </c>
      <c r="O887" s="13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52"/>
        <v>0.84824037184594958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 s="13">
        <f t="shared" si="54"/>
        <v>40416.208333333336</v>
      </c>
      <c r="N888">
        <v>1284354000</v>
      </c>
      <c r="O888" s="13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52"/>
        <v>0.29346153846153844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 s="13">
        <f t="shared" si="54"/>
        <v>42202.208333333328</v>
      </c>
      <c r="N889">
        <v>1441170000</v>
      </c>
      <c r="O889" s="13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52"/>
        <v>2.0989655172413793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 s="13">
        <f t="shared" si="54"/>
        <v>42836.208333333328</v>
      </c>
      <c r="N890">
        <v>1493528400</v>
      </c>
      <c r="O890" s="13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52"/>
        <v>1.697857142857143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 s="13">
        <f t="shared" si="54"/>
        <v>41710.208333333336</v>
      </c>
      <c r="N891">
        <v>1395205200</v>
      </c>
      <c r="O891" s="13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52"/>
        <v>1.1595907738095239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 s="13">
        <f t="shared" si="54"/>
        <v>43640.208333333328</v>
      </c>
      <c r="N892">
        <v>1561438800</v>
      </c>
      <c r="O892" s="13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52"/>
        <v>2.5859999999999999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 s="13">
        <f t="shared" si="54"/>
        <v>40880.25</v>
      </c>
      <c r="N893">
        <v>1326693600</v>
      </c>
      <c r="O893" s="13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52"/>
        <v>2.3058333333333332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 s="13">
        <f t="shared" si="54"/>
        <v>40319.208333333336</v>
      </c>
      <c r="N894">
        <v>1277960400</v>
      </c>
      <c r="O894" s="13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52"/>
        <v>1.2821428571428573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 s="13">
        <f t="shared" si="54"/>
        <v>42170.208333333328</v>
      </c>
      <c r="N895">
        <v>1434690000</v>
      </c>
      <c r="O895" s="13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52"/>
        <v>1.8870588235294117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 s="13">
        <f t="shared" si="54"/>
        <v>41466.208333333336</v>
      </c>
      <c r="N896">
        <v>1376110800</v>
      </c>
      <c r="O896" s="13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6.9511889862327911E-2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 s="13">
        <f t="shared" si="54"/>
        <v>43134.25</v>
      </c>
      <c r="N897">
        <v>1518415200</v>
      </c>
      <c r="O897" s="13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ref="F898:F961" si="56">IFERROR(E898/D898,0)</f>
        <v>7.7443434343434348</v>
      </c>
      <c r="G898" t="s">
        <v>20</v>
      </c>
      <c r="H898">
        <v>1460</v>
      </c>
      <c r="I898" s="7">
        <f t="shared" ref="I898:I961" si="57">IFERROR(E898/H898,0)</f>
        <v>105.02602739726028</v>
      </c>
      <c r="J898" t="s">
        <v>26</v>
      </c>
      <c r="K898" t="s">
        <v>27</v>
      </c>
      <c r="L898">
        <v>1310619600</v>
      </c>
      <c r="M898" s="13">
        <f t="shared" ref="M898:M961" si="58">(((L898/60)/60)/24)+DATE(1970,1,1)</f>
        <v>40738.208333333336</v>
      </c>
      <c r="N898">
        <v>1310878800</v>
      </c>
      <c r="O898" s="13">
        <f t="shared" ref="O898:O961" si="59">(((N898/60)/60)/24)+DATE(1970,1,1)</f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si="56"/>
        <v>0.27693181818181817</v>
      </c>
      <c r="G899" t="s">
        <v>14</v>
      </c>
      <c r="H899">
        <v>27</v>
      </c>
      <c r="I899" s="7">
        <f t="shared" si="57"/>
        <v>90.259259259259252</v>
      </c>
      <c r="J899" t="s">
        <v>21</v>
      </c>
      <c r="K899" t="s">
        <v>22</v>
      </c>
      <c r="L899">
        <v>1556427600</v>
      </c>
      <c r="M899" s="13">
        <f t="shared" si="58"/>
        <v>43583.208333333328</v>
      </c>
      <c r="N899">
        <v>1556600400</v>
      </c>
      <c r="O899" s="13">
        <f t="shared" si="59"/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56"/>
        <v>0.52479620323841425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 s="13">
        <f t="shared" si="58"/>
        <v>43815.25</v>
      </c>
      <c r="N900">
        <v>1576994400</v>
      </c>
      <c r="O900" s="13">
        <f t="shared" si="5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56"/>
        <v>4.0709677419354842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 s="13">
        <f t="shared" si="58"/>
        <v>41554.208333333336</v>
      </c>
      <c r="N901">
        <v>1382677200</v>
      </c>
      <c r="O901" s="13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56"/>
        <v>0.02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 s="13">
        <f t="shared" si="58"/>
        <v>41901.208333333336</v>
      </c>
      <c r="N902">
        <v>1411189200</v>
      </c>
      <c r="O902" s="13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56"/>
        <v>1.5617857142857143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 s="13">
        <f t="shared" si="58"/>
        <v>43298.208333333328</v>
      </c>
      <c r="N903">
        <v>1534654800</v>
      </c>
      <c r="O903" s="13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56"/>
        <v>2.5242857142857145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 s="13">
        <f t="shared" si="58"/>
        <v>42399.25</v>
      </c>
      <c r="N904">
        <v>1457762400</v>
      </c>
      <c r="O904" s="13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1.729268292682927E-2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 s="13">
        <f t="shared" si="58"/>
        <v>41034.208333333336</v>
      </c>
      <c r="N905">
        <v>1337490000</v>
      </c>
      <c r="O905" s="13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56"/>
        <v>0.12230769230769231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 s="13">
        <f t="shared" si="58"/>
        <v>41186.208333333336</v>
      </c>
      <c r="N906">
        <v>1349672400</v>
      </c>
      <c r="O906" s="13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56"/>
        <v>1.6398734177215191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 s="13">
        <f t="shared" si="58"/>
        <v>41536.208333333336</v>
      </c>
      <c r="N907">
        <v>1379826000</v>
      </c>
      <c r="O907" s="13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56"/>
        <v>1.6298181818181818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 s="13">
        <f t="shared" si="58"/>
        <v>42868.208333333328</v>
      </c>
      <c r="N908">
        <v>1497762000</v>
      </c>
      <c r="O908" s="13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56"/>
        <v>0.20252747252747252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 s="13">
        <f t="shared" si="58"/>
        <v>40660.208333333336</v>
      </c>
      <c r="N909">
        <v>1304485200</v>
      </c>
      <c r="O909" s="13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56"/>
        <v>3.1924083769633507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 s="13">
        <f t="shared" si="58"/>
        <v>41031.208333333336</v>
      </c>
      <c r="N910">
        <v>1336885200</v>
      </c>
      <c r="O910" s="13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56"/>
        <v>4.7894444444444444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 s="13">
        <f t="shared" si="58"/>
        <v>43255.208333333328</v>
      </c>
      <c r="N911">
        <v>1530421200</v>
      </c>
      <c r="O911" s="13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56"/>
        <v>0.19556634304207121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 s="13">
        <f t="shared" si="58"/>
        <v>42026.25</v>
      </c>
      <c r="N912">
        <v>1421992800</v>
      </c>
      <c r="O912" s="13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56"/>
        <v>1.9894827586206896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 s="13">
        <f t="shared" si="58"/>
        <v>43717.208333333328</v>
      </c>
      <c r="N913">
        <v>1568178000</v>
      </c>
      <c r="O913" s="13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56"/>
        <v>7.95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 s="13">
        <f t="shared" si="58"/>
        <v>41157.208333333336</v>
      </c>
      <c r="N914">
        <v>1347944400</v>
      </c>
      <c r="O914" s="13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56"/>
        <v>0.50621082621082625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 s="13">
        <f t="shared" si="58"/>
        <v>43597.208333333328</v>
      </c>
      <c r="N915">
        <v>1558760400</v>
      </c>
      <c r="O915" s="13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56"/>
        <v>0.57437499999999997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 s="13">
        <f t="shared" si="58"/>
        <v>41490.208333333336</v>
      </c>
      <c r="N916">
        <v>1376629200</v>
      </c>
      <c r="O916" s="13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56"/>
        <v>1.5562827640984909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 s="13">
        <f t="shared" si="58"/>
        <v>42976.208333333328</v>
      </c>
      <c r="N917">
        <v>1504760400</v>
      </c>
      <c r="O917" s="13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56"/>
        <v>0.36297297297297298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 s="13">
        <f t="shared" si="58"/>
        <v>41991.25</v>
      </c>
      <c r="N918">
        <v>1419660000</v>
      </c>
      <c r="O918" s="13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56"/>
        <v>0.58250000000000002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 s="13">
        <f t="shared" si="58"/>
        <v>40722.208333333336</v>
      </c>
      <c r="N919">
        <v>1311310800</v>
      </c>
      <c r="O919" s="13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56"/>
        <v>2.3739473684210526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 s="13">
        <f t="shared" si="58"/>
        <v>41117.208333333336</v>
      </c>
      <c r="N920">
        <v>1344315600</v>
      </c>
      <c r="O920" s="13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56"/>
        <v>0.58750000000000002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 s="13">
        <f t="shared" si="58"/>
        <v>43022.208333333328</v>
      </c>
      <c r="N921">
        <v>1510725600</v>
      </c>
      <c r="O921" s="13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56"/>
        <v>1.8256603773584905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 s="13">
        <f t="shared" si="58"/>
        <v>43503.25</v>
      </c>
      <c r="N922">
        <v>1551247200</v>
      </c>
      <c r="O922" s="13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56"/>
        <v>7.5436408977556111E-3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 s="13">
        <f t="shared" si="58"/>
        <v>40951.25</v>
      </c>
      <c r="N923">
        <v>1330236000</v>
      </c>
      <c r="O923" s="13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56"/>
        <v>1.7595330739299611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 s="13">
        <f t="shared" si="58"/>
        <v>43443.25</v>
      </c>
      <c r="N924">
        <v>1545112800</v>
      </c>
      <c r="O924" s="13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56"/>
        <v>2.3788235294117648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 s="13">
        <f t="shared" si="58"/>
        <v>40373.208333333336</v>
      </c>
      <c r="N925">
        <v>1279170000</v>
      </c>
      <c r="O925" s="13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56"/>
        <v>4.8805076142131982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 s="13">
        <f t="shared" si="58"/>
        <v>43769.208333333328</v>
      </c>
      <c r="N926">
        <v>1573452000</v>
      </c>
      <c r="O926" s="13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56"/>
        <v>2.2406666666666668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 s="13">
        <f t="shared" si="58"/>
        <v>43000.208333333328</v>
      </c>
      <c r="N927">
        <v>1507093200</v>
      </c>
      <c r="O927" s="13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56"/>
        <v>0.18126436781609195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 s="13">
        <f t="shared" si="58"/>
        <v>42502.208333333328</v>
      </c>
      <c r="N928">
        <v>1463374800</v>
      </c>
      <c r="O928" s="13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56"/>
        <v>0.45847222222222223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 s="13">
        <f t="shared" si="58"/>
        <v>41102.208333333336</v>
      </c>
      <c r="N929">
        <v>1344574800</v>
      </c>
      <c r="O929" s="13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56"/>
        <v>1.1731541218637993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 s="13">
        <f t="shared" si="58"/>
        <v>41637.25</v>
      </c>
      <c r="N930">
        <v>1389074400</v>
      </c>
      <c r="O930" s="13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56"/>
        <v>2.173090909090909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 s="13">
        <f t="shared" si="58"/>
        <v>42858.208333333328</v>
      </c>
      <c r="N931">
        <v>1494997200</v>
      </c>
      <c r="O931" s="13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56"/>
        <v>1.1228571428571428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 s="13">
        <f t="shared" si="58"/>
        <v>42060.25</v>
      </c>
      <c r="N932">
        <v>1425448800</v>
      </c>
      <c r="O932" s="13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56"/>
        <v>0.72518987341772156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 s="13">
        <f t="shared" si="58"/>
        <v>41818.208333333336</v>
      </c>
      <c r="N933">
        <v>1404104400</v>
      </c>
      <c r="O933" s="13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56"/>
        <v>2.1230434782608696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 s="13">
        <f t="shared" si="58"/>
        <v>41709.208333333336</v>
      </c>
      <c r="N934">
        <v>1394773200</v>
      </c>
      <c r="O934" s="13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56"/>
        <v>2.3974657534246577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 s="13">
        <f t="shared" si="58"/>
        <v>41372.208333333336</v>
      </c>
      <c r="N935">
        <v>1366520400</v>
      </c>
      <c r="O935" s="13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56"/>
        <v>1.8193548387096774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 s="13">
        <f t="shared" si="58"/>
        <v>42422.25</v>
      </c>
      <c r="N936">
        <v>1456639200</v>
      </c>
      <c r="O936" s="13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56"/>
        <v>1.6413114754098361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 s="13">
        <f t="shared" si="58"/>
        <v>42209.208333333328</v>
      </c>
      <c r="N937">
        <v>1438318800</v>
      </c>
      <c r="O937" s="13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1.6375968992248063E-2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 s="13">
        <f t="shared" si="58"/>
        <v>43668.208333333328</v>
      </c>
      <c r="N938">
        <v>1564030800</v>
      </c>
      <c r="O938" s="13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56"/>
        <v>0.49643859649122807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 s="13">
        <f t="shared" si="58"/>
        <v>42334.25</v>
      </c>
      <c r="N939">
        <v>1449295200</v>
      </c>
      <c r="O939" s="13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56"/>
        <v>1.0970652173913042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 s="13">
        <f t="shared" si="58"/>
        <v>43263.208333333328</v>
      </c>
      <c r="N940">
        <v>1531890000</v>
      </c>
      <c r="O940" s="13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56"/>
        <v>0.49217948717948717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 s="13">
        <f t="shared" si="58"/>
        <v>40670.208333333336</v>
      </c>
      <c r="N941">
        <v>1306213200</v>
      </c>
      <c r="O941" s="13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56"/>
        <v>0.62232323232323228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 s="13">
        <f t="shared" si="58"/>
        <v>41244.25</v>
      </c>
      <c r="N942">
        <v>1356242400</v>
      </c>
      <c r="O942" s="13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56"/>
        <v>0.1305813953488372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 s="13">
        <f t="shared" si="58"/>
        <v>40552.25</v>
      </c>
      <c r="N943">
        <v>1297576800</v>
      </c>
      <c r="O943" s="13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56"/>
        <v>0.64635416666666667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 s="13">
        <f t="shared" si="58"/>
        <v>40568.25</v>
      </c>
      <c r="N944">
        <v>1296194400</v>
      </c>
      <c r="O944" s="13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56"/>
        <v>1.5958666666666668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 s="13">
        <f t="shared" si="58"/>
        <v>41906.208333333336</v>
      </c>
      <c r="N945">
        <v>1414558800</v>
      </c>
      <c r="O945" s="13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56"/>
        <v>0.81420000000000003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 s="13">
        <f t="shared" si="58"/>
        <v>42776.25</v>
      </c>
      <c r="N946">
        <v>1488348000</v>
      </c>
      <c r="O946" s="13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56"/>
        <v>0.32444767441860467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 s="13">
        <f t="shared" si="58"/>
        <v>41004.208333333336</v>
      </c>
      <c r="N947">
        <v>1334898000</v>
      </c>
      <c r="O947" s="13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9.9141184124918666E-2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 s="13">
        <f t="shared" si="58"/>
        <v>40710.208333333336</v>
      </c>
      <c r="N948">
        <v>1308373200</v>
      </c>
      <c r="O948" s="13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56"/>
        <v>0.26694444444444443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 s="13">
        <f t="shared" si="58"/>
        <v>41908.208333333336</v>
      </c>
      <c r="N949">
        <v>1412312400</v>
      </c>
      <c r="O949" s="13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56"/>
        <v>0.62957446808510642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 s="13">
        <f t="shared" si="58"/>
        <v>41985.25</v>
      </c>
      <c r="N950">
        <v>1419228000</v>
      </c>
      <c r="O950" s="13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56"/>
        <v>1.6135593220338984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 s="13">
        <f t="shared" si="58"/>
        <v>42112.208333333328</v>
      </c>
      <c r="N951">
        <v>1430974800</v>
      </c>
      <c r="O951" s="13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56"/>
        <v>0.05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 s="13">
        <f t="shared" si="58"/>
        <v>43571.208333333328</v>
      </c>
      <c r="N952">
        <v>1555822800</v>
      </c>
      <c r="O952" s="13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56"/>
        <v>10.969379310344827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 s="13">
        <f t="shared" si="58"/>
        <v>42730.25</v>
      </c>
      <c r="N953">
        <v>1482818400</v>
      </c>
      <c r="O953" s="13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56"/>
        <v>0.70094158075601376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 s="13">
        <f t="shared" si="58"/>
        <v>42591.208333333328</v>
      </c>
      <c r="N954">
        <v>1471928400</v>
      </c>
      <c r="O954" s="13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56"/>
        <v>0.6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 s="13">
        <f t="shared" si="58"/>
        <v>42358.25</v>
      </c>
      <c r="N955">
        <v>1453701600</v>
      </c>
      <c r="O955" s="13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56"/>
        <v>3.6709859154929578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 s="13">
        <f t="shared" si="58"/>
        <v>41174.208333333336</v>
      </c>
      <c r="N956">
        <v>1350363600</v>
      </c>
      <c r="O956" s="13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56"/>
        <v>11.09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 s="13">
        <f t="shared" si="58"/>
        <v>41238.25</v>
      </c>
      <c r="N957">
        <v>1353996000</v>
      </c>
      <c r="O957" s="13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56"/>
        <v>0.19028784648187633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 s="13">
        <f t="shared" si="58"/>
        <v>42360.25</v>
      </c>
      <c r="N958">
        <v>1451109600</v>
      </c>
      <c r="O958" s="13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56"/>
        <v>1.2687755102040816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 s="13">
        <f t="shared" si="58"/>
        <v>40955.25</v>
      </c>
      <c r="N959">
        <v>1329631200</v>
      </c>
      <c r="O959" s="13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56"/>
        <v>7.3463636363636367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 s="13">
        <f t="shared" si="58"/>
        <v>40350.208333333336</v>
      </c>
      <c r="N960">
        <v>1278997200</v>
      </c>
      <c r="O960" s="13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4.5731034482758622E-2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 s="13">
        <f t="shared" si="58"/>
        <v>40357.208333333336</v>
      </c>
      <c r="N961">
        <v>1280120400</v>
      </c>
      <c r="O961" s="13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ref="F962:F1001" si="60">IFERROR(E962/D962,0)</f>
        <v>0.85054545454545449</v>
      </c>
      <c r="G962" t="s">
        <v>14</v>
      </c>
      <c r="H962">
        <v>55</v>
      </c>
      <c r="I962" s="7">
        <f t="shared" ref="I962:I1001" si="61">IFERROR(E962/H962,0)</f>
        <v>85.054545454545448</v>
      </c>
      <c r="J962" t="s">
        <v>21</v>
      </c>
      <c r="K962" t="s">
        <v>22</v>
      </c>
      <c r="L962">
        <v>1454911200</v>
      </c>
      <c r="M962" s="13">
        <f t="shared" ref="M962:M1001" si="62">(((L962/60)/60)/24)+DATE(1970,1,1)</f>
        <v>42408.25</v>
      </c>
      <c r="N962">
        <v>1458104400</v>
      </c>
      <c r="O962" s="13">
        <f t="shared" ref="O962:O1001" si="63">(((N962/60)/60)/24)+DATE(1970,1,1)</f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si="60"/>
        <v>1.1929824561403508</v>
      </c>
      <c r="G963" t="s">
        <v>20</v>
      </c>
      <c r="H963">
        <v>155</v>
      </c>
      <c r="I963" s="7">
        <f t="shared" si="61"/>
        <v>43.87096774193548</v>
      </c>
      <c r="J963" t="s">
        <v>21</v>
      </c>
      <c r="K963" t="s">
        <v>22</v>
      </c>
      <c r="L963">
        <v>1297922400</v>
      </c>
      <c r="M963" s="13">
        <f t="shared" si="62"/>
        <v>40591.25</v>
      </c>
      <c r="N963">
        <v>1298268000</v>
      </c>
      <c r="O963" s="13">
        <f t="shared" si="63"/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60"/>
        <v>2.9602777777777778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 s="13">
        <f t="shared" si="62"/>
        <v>41592.25</v>
      </c>
      <c r="N964">
        <v>1386223200</v>
      </c>
      <c r="O964" s="13">
        <f t="shared" si="63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60"/>
        <v>0.84694915254237291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 s="13">
        <f t="shared" si="62"/>
        <v>40607.25</v>
      </c>
      <c r="N965">
        <v>1299823200</v>
      </c>
      <c r="O965" s="13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60"/>
        <v>3.5578378378378379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 s="13">
        <f t="shared" si="62"/>
        <v>42135.208333333328</v>
      </c>
      <c r="N966">
        <v>1431752400</v>
      </c>
      <c r="O966" s="13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60"/>
        <v>3.8640909090909092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 s="13">
        <f t="shared" si="62"/>
        <v>40203.25</v>
      </c>
      <c r="N967">
        <v>1267855200</v>
      </c>
      <c r="O967" s="13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60"/>
        <v>7.9223529411764702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 s="13">
        <f t="shared" si="62"/>
        <v>42901.208333333328</v>
      </c>
      <c r="N968">
        <v>1497675600</v>
      </c>
      <c r="O968" s="13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60"/>
        <v>1.3703393665158372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 s="13">
        <f t="shared" si="62"/>
        <v>41005.208333333336</v>
      </c>
      <c r="N969">
        <v>1336885200</v>
      </c>
      <c r="O969" s="13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60"/>
        <v>3.3820833333333336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 s="13">
        <f t="shared" si="62"/>
        <v>40544.25</v>
      </c>
      <c r="N970">
        <v>1295157600</v>
      </c>
      <c r="O970" s="13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60"/>
        <v>1.0822784810126582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 s="13">
        <f t="shared" si="62"/>
        <v>43821.25</v>
      </c>
      <c r="N971">
        <v>1577599200</v>
      </c>
      <c r="O971" s="13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60"/>
        <v>0.60757639620653314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 s="13">
        <f t="shared" si="62"/>
        <v>40672.208333333336</v>
      </c>
      <c r="N972">
        <v>1305003600</v>
      </c>
      <c r="O972" s="13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60"/>
        <v>0.27725490196078434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 s="13">
        <f t="shared" si="62"/>
        <v>41555.208333333336</v>
      </c>
      <c r="N973">
        <v>1381726800</v>
      </c>
      <c r="O973" s="13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60"/>
        <v>2.283934426229508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 s="13">
        <f t="shared" si="62"/>
        <v>41792.208333333336</v>
      </c>
      <c r="N974">
        <v>1402462800</v>
      </c>
      <c r="O974" s="13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60"/>
        <v>0.21615194054500414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 s="13">
        <f t="shared" si="62"/>
        <v>40522.25</v>
      </c>
      <c r="N975">
        <v>1292133600</v>
      </c>
      <c r="O975" s="13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60"/>
        <v>3.73875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 s="13">
        <f t="shared" si="62"/>
        <v>41412.208333333336</v>
      </c>
      <c r="N976">
        <v>1368939600</v>
      </c>
      <c r="O976" s="13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60"/>
        <v>1.5492592592592593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 s="13">
        <f t="shared" si="62"/>
        <v>42337.25</v>
      </c>
      <c r="N977">
        <v>1452146400</v>
      </c>
      <c r="O977" s="13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60"/>
        <v>3.2214999999999998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 s="13">
        <f t="shared" si="62"/>
        <v>40571.25</v>
      </c>
      <c r="N978">
        <v>1296712800</v>
      </c>
      <c r="O978" s="13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60"/>
        <v>0.73957142857142855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 s="13">
        <f t="shared" si="62"/>
        <v>43138.25</v>
      </c>
      <c r="N979">
        <v>1520748000</v>
      </c>
      <c r="O979" s="13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60"/>
        <v>8.641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 s="13">
        <f t="shared" si="62"/>
        <v>42686.25</v>
      </c>
      <c r="N980">
        <v>1480831200</v>
      </c>
      <c r="O980" s="13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60"/>
        <v>1.432624584717608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 s="13">
        <f t="shared" si="62"/>
        <v>42078.208333333328</v>
      </c>
      <c r="N981">
        <v>1426914000</v>
      </c>
      <c r="O981" s="13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60"/>
        <v>0.40281762295081969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 s="13">
        <f t="shared" si="62"/>
        <v>42307.208333333328</v>
      </c>
      <c r="N982">
        <v>1446616800</v>
      </c>
      <c r="O982" s="13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60"/>
        <v>1.7822388059701493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 s="13">
        <f t="shared" si="62"/>
        <v>43094.25</v>
      </c>
      <c r="N983">
        <v>1517032800</v>
      </c>
      <c r="O983" s="13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60"/>
        <v>0.84930555555555554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 s="13">
        <f t="shared" si="62"/>
        <v>40743.208333333336</v>
      </c>
      <c r="N984">
        <v>1311224400</v>
      </c>
      <c r="O984" s="13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60"/>
        <v>1.4593648334624323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 s="13">
        <f t="shared" si="62"/>
        <v>43681.208333333328</v>
      </c>
      <c r="N985">
        <v>1566190800</v>
      </c>
      <c r="O985" s="13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60"/>
        <v>1.5246153846153847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 s="13">
        <f t="shared" si="62"/>
        <v>43716.208333333328</v>
      </c>
      <c r="N986">
        <v>1570165200</v>
      </c>
      <c r="O986" s="13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60"/>
        <v>0.67129542790152408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 s="13">
        <f t="shared" si="62"/>
        <v>41614.25</v>
      </c>
      <c r="N987">
        <v>1388556000</v>
      </c>
      <c r="O987" s="13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60"/>
        <v>0.40307692307692305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 s="13">
        <f t="shared" si="62"/>
        <v>40638.208333333336</v>
      </c>
      <c r="N988">
        <v>1303189200</v>
      </c>
      <c r="O988" s="13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60"/>
        <v>2.1679032258064517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 s="13">
        <f t="shared" si="62"/>
        <v>42852.208333333328</v>
      </c>
      <c r="N989">
        <v>1494478800</v>
      </c>
      <c r="O989" s="13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60"/>
        <v>0.52117021276595743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 s="13">
        <f t="shared" si="62"/>
        <v>42686.25</v>
      </c>
      <c r="N990">
        <v>1480744800</v>
      </c>
      <c r="O990" s="13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60"/>
        <v>4.9958333333333336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 s="13">
        <f t="shared" si="62"/>
        <v>43571.208333333328</v>
      </c>
      <c r="N991">
        <v>1555822800</v>
      </c>
      <c r="O991" s="13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60"/>
        <v>0.87679487179487181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 s="13">
        <f t="shared" si="62"/>
        <v>42432.25</v>
      </c>
      <c r="N992">
        <v>1458882000</v>
      </c>
      <c r="O992" s="13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60"/>
        <v>1.131734693877551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 s="13">
        <f t="shared" si="62"/>
        <v>41907.208333333336</v>
      </c>
      <c r="N993">
        <v>1411966800</v>
      </c>
      <c r="O993" s="13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60"/>
        <v>4.2654838709677421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 s="13">
        <f t="shared" si="62"/>
        <v>43227.208333333328</v>
      </c>
      <c r="N994">
        <v>1526878800</v>
      </c>
      <c r="O994" s="13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60"/>
        <v>0.77632653061224488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 s="13">
        <f t="shared" si="62"/>
        <v>42362.25</v>
      </c>
      <c r="N995">
        <v>1452405600</v>
      </c>
      <c r="O995" s="13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60"/>
        <v>0.52496810772501767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 s="13">
        <f t="shared" si="62"/>
        <v>41929.208333333336</v>
      </c>
      <c r="N996">
        <v>1414040400</v>
      </c>
      <c r="O996" s="13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60"/>
        <v>1.5746762589928058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 s="13">
        <f t="shared" si="62"/>
        <v>43408.208333333328</v>
      </c>
      <c r="N997">
        <v>1543816800</v>
      </c>
      <c r="O997" s="13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60"/>
        <v>0.72939393939393937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 s="13">
        <f t="shared" si="62"/>
        <v>41276.25</v>
      </c>
      <c r="N998">
        <v>1359698400</v>
      </c>
      <c r="O998" s="13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60"/>
        <v>0.60565789473684206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 s="13">
        <f t="shared" si="62"/>
        <v>41659.25</v>
      </c>
      <c r="N999">
        <v>1390629600</v>
      </c>
      <c r="O999" s="13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60"/>
        <v>0.5679129129129129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 s="13">
        <f t="shared" si="62"/>
        <v>40220.25</v>
      </c>
      <c r="N1000">
        <v>1267077600</v>
      </c>
      <c r="O1000" s="13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60"/>
        <v>0.56542754275427543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 s="13">
        <f t="shared" si="62"/>
        <v>42550.208333333328</v>
      </c>
      <c r="N1001">
        <v>1467781200</v>
      </c>
      <c r="O1001" s="13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conditionalFormatting sqref="F1:F1048576">
    <cfRule type="colorScale" priority="1">
      <colorScale>
        <cfvo type="num" val="0"/>
        <cfvo type="num" val="1"/>
        <cfvo type="num" val="2"/>
        <color rgb="FFCE0000"/>
        <color rgb="FF92D050"/>
        <color rgb="FF0070C0"/>
      </colorScale>
    </cfRule>
  </conditionalFormatting>
  <conditionalFormatting sqref="G1:G1048576">
    <cfRule type="containsText" dxfId="11" priority="2" operator="containsText" text="live">
      <formula>NOT(ISERROR(SEARCH("live",G1)))</formula>
    </cfRule>
    <cfRule type="containsText" dxfId="10" priority="3" operator="containsText" text="canceled">
      <formula>NOT(ISERROR(SEARCH("canceled",G1)))</formula>
    </cfRule>
    <cfRule type="containsText" dxfId="9" priority="4" operator="containsText" text="failed">
      <formula>NOT(ISERROR(SEARCH("failed",G1)))</formula>
    </cfRule>
    <cfRule type="containsText" dxfId="8" priority="5" operator="containsText" text="successful">
      <formula>NOT(ISERROR(SEARCH("successful",G1)))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D30EB-4AC0-AD47-83DC-9F29C49378D5}">
  <dimension ref="A1:F14"/>
  <sheetViews>
    <sheetView topLeftCell="A7" zoomScale="120" zoomScaleNormal="120" workbookViewId="0">
      <selection activeCell="F5" sqref="F5"/>
    </sheetView>
  </sheetViews>
  <sheetFormatPr baseColWidth="10" defaultRowHeight="16" x14ac:dyDescent="0.2"/>
  <cols>
    <col min="1" max="1" width="16.1640625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  <col min="12" max="12" width="3.5" bestFit="1" customWidth="1"/>
    <col min="13" max="14" width="3.6640625" bestFit="1" customWidth="1"/>
    <col min="15" max="15" width="3.1640625" bestFit="1" customWidth="1"/>
    <col min="16" max="16" width="4.1640625" bestFit="1" customWidth="1"/>
    <col min="17" max="17" width="10.5" bestFit="1" customWidth="1"/>
    <col min="18" max="18" width="6.33203125" bestFit="1" customWidth="1"/>
    <col min="19" max="19" width="3.33203125" bestFit="1" customWidth="1"/>
    <col min="20" max="20" width="3.5" bestFit="1" customWidth="1"/>
    <col min="21" max="22" width="3.6640625" bestFit="1" customWidth="1"/>
    <col min="23" max="23" width="3.5" bestFit="1" customWidth="1"/>
    <col min="24" max="24" width="8.83203125" bestFit="1" customWidth="1"/>
    <col min="25" max="25" width="11.6640625" bestFit="1" customWidth="1"/>
    <col min="26" max="26" width="3.33203125" bestFit="1" customWidth="1"/>
    <col min="27" max="27" width="3.5" bestFit="1" customWidth="1"/>
    <col min="28" max="29" width="3.6640625" bestFit="1" customWidth="1"/>
    <col min="30" max="30" width="3.1640625" bestFit="1" customWidth="1"/>
    <col min="31" max="31" width="4.1640625" bestFit="1" customWidth="1"/>
    <col min="32" max="32" width="14.1640625" bestFit="1" customWidth="1"/>
  </cols>
  <sheetData>
    <row r="1" spans="1:6" x14ac:dyDescent="0.2">
      <c r="A1" s="10" t="s">
        <v>6</v>
      </c>
      <c r="B1" t="s">
        <v>2064</v>
      </c>
    </row>
    <row r="3" spans="1:6" x14ac:dyDescent="0.2">
      <c r="A3" s="10" t="s">
        <v>2067</v>
      </c>
      <c r="B3" s="10" t="s">
        <v>2068</v>
      </c>
    </row>
    <row r="4" spans="1:6" x14ac:dyDescent="0.2">
      <c r="A4" s="10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2">
      <c r="A5" s="11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11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">
      <c r="A7" s="11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11" t="s">
        <v>2062</v>
      </c>
      <c r="E8">
        <v>4</v>
      </c>
      <c r="F8">
        <v>4</v>
      </c>
    </row>
    <row r="9" spans="1:6" x14ac:dyDescent="0.2">
      <c r="A9" s="11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11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11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11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11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11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AA62-70C6-9C44-A63B-98498FEAB2CD}">
  <dimension ref="A1:F30"/>
  <sheetViews>
    <sheetView zoomScale="120" zoomScaleNormal="120" workbookViewId="0">
      <selection activeCell="K27" sqref="K27"/>
    </sheetView>
  </sheetViews>
  <sheetFormatPr baseColWidth="10" defaultRowHeight="16" x14ac:dyDescent="0.2"/>
  <cols>
    <col min="1" max="1" width="16.6640625" bestFit="1" customWidth="1"/>
    <col min="2" max="2" width="9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6</v>
      </c>
      <c r="B1" t="s">
        <v>2064</v>
      </c>
    </row>
    <row r="2" spans="1:6" x14ac:dyDescent="0.2">
      <c r="A2" s="10" t="s">
        <v>2029</v>
      </c>
      <c r="B2" t="s">
        <v>2064</v>
      </c>
    </row>
    <row r="4" spans="1:6" x14ac:dyDescent="0.2">
      <c r="A4" s="10" t="s">
        <v>2067</v>
      </c>
      <c r="B4" s="10" t="s">
        <v>2068</v>
      </c>
    </row>
    <row r="5" spans="1:6" x14ac:dyDescent="0.2">
      <c r="A5" s="10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">
      <c r="A6" s="11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1" t="s">
        <v>2063</v>
      </c>
      <c r="E7">
        <v>4</v>
      </c>
      <c r="F7">
        <v>4</v>
      </c>
    </row>
    <row r="8" spans="1:6" x14ac:dyDescent="0.2">
      <c r="A8" s="11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1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1" t="s">
        <v>2041</v>
      </c>
      <c r="C10">
        <v>8</v>
      </c>
      <c r="E10">
        <v>10</v>
      </c>
      <c r="F10">
        <v>18</v>
      </c>
    </row>
    <row r="11" spans="1:6" x14ac:dyDescent="0.2">
      <c r="A11" s="11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1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1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1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1" t="s">
        <v>2055</v>
      </c>
      <c r="C15">
        <v>3</v>
      </c>
      <c r="E15">
        <v>4</v>
      </c>
      <c r="F15">
        <v>7</v>
      </c>
    </row>
    <row r="16" spans="1:6" x14ac:dyDescent="0.2">
      <c r="A16" s="11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1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1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1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1" t="s">
        <v>2054</v>
      </c>
      <c r="C20">
        <v>4</v>
      </c>
      <c r="E20">
        <v>4</v>
      </c>
      <c r="F20">
        <v>8</v>
      </c>
    </row>
    <row r="21" spans="1:6" x14ac:dyDescent="0.2">
      <c r="A21" s="11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1" t="s">
        <v>2061</v>
      </c>
      <c r="C22">
        <v>9</v>
      </c>
      <c r="E22">
        <v>5</v>
      </c>
      <c r="F22">
        <v>14</v>
      </c>
    </row>
    <row r="23" spans="1:6" x14ac:dyDescent="0.2">
      <c r="A23" s="11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1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1" t="s">
        <v>2057</v>
      </c>
      <c r="C25">
        <v>7</v>
      </c>
      <c r="E25">
        <v>14</v>
      </c>
      <c r="F25">
        <v>21</v>
      </c>
    </row>
    <row r="26" spans="1:6" x14ac:dyDescent="0.2">
      <c r="A26" s="11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1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1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1" t="s">
        <v>2060</v>
      </c>
      <c r="E29">
        <v>3</v>
      </c>
      <c r="F29">
        <v>3</v>
      </c>
    </row>
    <row r="30" spans="1:6" x14ac:dyDescent="0.2">
      <c r="A30" s="11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A509D-98D5-C445-AB9F-2B6AC8BA2A42}">
  <dimension ref="A1:F18"/>
  <sheetViews>
    <sheetView zoomScale="120" zoomScaleNormal="120" workbookViewId="0">
      <selection activeCell="E4" sqref="E4"/>
    </sheetView>
  </sheetViews>
  <sheetFormatPr baseColWidth="10" defaultRowHeight="16" x14ac:dyDescent="0.2"/>
  <cols>
    <col min="1" max="1" width="16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2029</v>
      </c>
      <c r="B1" t="s">
        <v>2064</v>
      </c>
    </row>
    <row r="2" spans="1:6" x14ac:dyDescent="0.2">
      <c r="A2" s="10" t="s">
        <v>2083</v>
      </c>
      <c r="B2" t="s">
        <v>2064</v>
      </c>
    </row>
    <row r="4" spans="1:6" x14ac:dyDescent="0.2">
      <c r="A4" s="10" t="s">
        <v>2067</v>
      </c>
      <c r="B4" s="10" t="s">
        <v>2068</v>
      </c>
    </row>
    <row r="5" spans="1:6" x14ac:dyDescent="0.2">
      <c r="A5" s="10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">
      <c r="A6" s="14" t="s">
        <v>2071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4" t="s">
        <v>2072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4" t="s">
        <v>2073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4" t="s">
        <v>2074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4" t="s">
        <v>2075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4" t="s">
        <v>2076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4" t="s">
        <v>2077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4" t="s">
        <v>2078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4" t="s">
        <v>2079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4" t="s">
        <v>2080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4" t="s">
        <v>2081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4" t="s">
        <v>2082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4" t="s">
        <v>2066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5BDE7-4B78-6340-B65F-7666EFFF772C}">
  <dimension ref="A1:H13"/>
  <sheetViews>
    <sheetView zoomScale="120" zoomScaleNormal="120" workbookViewId="0">
      <selection activeCell="G14" sqref="G14"/>
    </sheetView>
  </sheetViews>
  <sheetFormatPr baseColWidth="10" defaultRowHeight="16" x14ac:dyDescent="0.2"/>
  <cols>
    <col min="1" max="1" width="25.33203125" customWidth="1"/>
    <col min="2" max="2" width="15.5" customWidth="1"/>
    <col min="3" max="3" width="12.5" customWidth="1"/>
    <col min="4" max="4" width="15" customWidth="1"/>
    <col min="5" max="5" width="12.1640625" customWidth="1"/>
    <col min="6" max="6" width="18.5" customWidth="1"/>
    <col min="7" max="7" width="15.1640625" customWidth="1"/>
    <col min="8" max="8" width="17.6640625" customWidth="1"/>
    <col min="9" max="9" width="10.83203125" customWidth="1"/>
  </cols>
  <sheetData>
    <row r="1" spans="1:8" x14ac:dyDescent="0.2">
      <c r="A1" t="s">
        <v>2084</v>
      </c>
      <c r="B1" t="s">
        <v>2085</v>
      </c>
      <c r="C1" t="s">
        <v>2086</v>
      </c>
      <c r="D1" t="s">
        <v>2087</v>
      </c>
      <c r="E1" t="s">
        <v>2088</v>
      </c>
      <c r="F1" t="s">
        <v>2089</v>
      </c>
      <c r="G1" t="s">
        <v>2090</v>
      </c>
      <c r="H1" t="s">
        <v>2091</v>
      </c>
    </row>
    <row r="2" spans="1:8" x14ac:dyDescent="0.2">
      <c r="A2" t="s">
        <v>2092</v>
      </c>
      <c r="B2">
        <f>COUNTIFS(Crowdfunding!G:G, "successful", Crowdfunding!D:D, "&lt;1000")</f>
        <v>30</v>
      </c>
      <c r="C2">
        <f>COUNTIFS(Crowdfunding!G:G, "failed",Crowdfunding!D:D, "&lt;1000")</f>
        <v>20</v>
      </c>
      <c r="D2">
        <f>COUNTIFS(Crowdfunding!G:G, "canceled",Crowdfunding!D:D,"&lt;1000")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t="s">
        <v>2093</v>
      </c>
      <c r="B3">
        <f>COUNTIFS(Crowdfunding!G:G,"successful",Crowdfunding!D:D,"&gt;=1000",Crowdfunding!D:D,"&lt;=4999")</f>
        <v>191</v>
      </c>
      <c r="C3">
        <f>COUNTIFS(Crowdfunding!G:G, "failed",Crowdfunding!D:D, "&gt;=1000", Crowdfunding!D:D, "&lt;=4999")</f>
        <v>38</v>
      </c>
      <c r="D3">
        <f>COUNTIFS(Crowdfunding!G:G, "canceled",Crowdfunding!D:D,"&gt;=1000", Crowdfunding!D:D, "&lt;=4999")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 t="s">
        <v>2094</v>
      </c>
      <c r="B4">
        <f>COUNTIFS(Crowdfunding!G:G,"successful",Crowdfunding!D:D,"&gt;=5000",Crowdfunding!D:D,"&lt;=9999")</f>
        <v>164</v>
      </c>
      <c r="C4">
        <f>COUNTIFS(Crowdfunding!G:G, "failed",Crowdfunding!D:D, "&gt;=5000", Crowdfunding!D:D, "&lt;=9999")</f>
        <v>126</v>
      </c>
      <c r="D4">
        <f>COUNTIFS(Crowdfunding!G:G, "canceled",Crowdfunding!D:D,"&gt;=5000", Crowdfunding!D:D, 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2095</v>
      </c>
      <c r="B5">
        <f>COUNTIFS(Crowdfunding!G:G,"successful",Crowdfunding!D:D,"&gt;=10000",Crowdfunding!D:D,"&lt;=14999")</f>
        <v>4</v>
      </c>
      <c r="C5">
        <f>COUNTIFS(Crowdfunding!G:G, "failed",Crowdfunding!D:D, "&gt;=10000", Crowdfunding!D:D, "&lt;=14999")</f>
        <v>5</v>
      </c>
      <c r="D5">
        <f>COUNTIFS(Crowdfunding!G:G, "canceled",Crowdfunding!D:D,"&gt;=10000", Crowdfunding!D:D, 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2096</v>
      </c>
      <c r="B6">
        <f>COUNTIFS(Crowdfunding!G:G,"successful",Crowdfunding!D:D,"&gt;=15000",Crowdfunding!D:D,"&lt;=19999")</f>
        <v>10</v>
      </c>
      <c r="C6">
        <f>COUNTIFS(Crowdfunding!G:G, "failed",Crowdfunding!D:D, "&gt;=15000", Crowdfunding!D:D, "&lt;=19999")</f>
        <v>0</v>
      </c>
      <c r="D6">
        <f>COUNTIFS(Crowdfunding!G:G, "canceled",Crowdfunding!D:D,"&gt;=15000", Crowdfunding!D:D, 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2097</v>
      </c>
      <c r="B7">
        <f>COUNTIFS(Crowdfunding!G:G,"successful",Crowdfunding!D:D,"&gt;=20000",Crowdfunding!D:D,"&lt;=24999")</f>
        <v>7</v>
      </c>
      <c r="C7">
        <f>COUNTIFS(Crowdfunding!G:G, "failed",Crowdfunding!D:D, "&gt;=20000", Crowdfunding!D:D, "&lt;=24999")</f>
        <v>0</v>
      </c>
      <c r="D7">
        <f>COUNTIFS(Crowdfunding!G:G, "canceled",Crowdfunding!D:D,"&gt;=20000", Crowdfunding!D:D, 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2098</v>
      </c>
      <c r="B8">
        <f>COUNTIFS(Crowdfunding!G:G,"successful",Crowdfunding!D:D,"&gt;=25000",Crowdfunding!D:D,"&lt;=29999")</f>
        <v>11</v>
      </c>
      <c r="C8">
        <f>COUNTIFS(Crowdfunding!G:G, "failed",Crowdfunding!D:D, "&gt;=25000", Crowdfunding!D:D, "&lt;=29999")</f>
        <v>3</v>
      </c>
      <c r="D8">
        <f>COUNTIFS(Crowdfunding!G:G, "canceled",Crowdfunding!D:D,"&gt;=25000", Crowdfunding!D:D, 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2099</v>
      </c>
      <c r="B9">
        <f>COUNTIFS(Crowdfunding!G:G,"successful",Crowdfunding!D:D,"&gt;=30000",Crowdfunding!D:D,"&lt;=34999")</f>
        <v>7</v>
      </c>
      <c r="C9">
        <f>COUNTIFS(Crowdfunding!G:G, "failed",Crowdfunding!D:D, "&gt;=30000", Crowdfunding!D:D, "&lt;=34999")</f>
        <v>0</v>
      </c>
      <c r="D9">
        <f>COUNTIFS(Crowdfunding!G:G, "canceled",Crowdfunding!D:D,"&gt;=30000", Crowdfunding!D:D, 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2100</v>
      </c>
      <c r="B10">
        <f>COUNTIFS(Crowdfunding!G:G,"successful",Crowdfunding!D:D,"&gt;=35000",Crowdfunding!D:D,"&lt;=39999")</f>
        <v>8</v>
      </c>
      <c r="C10">
        <f>COUNTIFS(Crowdfunding!G:G, "failed",Crowdfunding!D:D, "&gt;=35000", Crowdfunding!D:D, "&lt;=39999")</f>
        <v>3</v>
      </c>
      <c r="D10">
        <f>COUNTIFS(Crowdfunding!G:G, "canceled",Crowdfunding!D:D,"&gt;=35000", Crowdfunding!D:D, 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2101</v>
      </c>
      <c r="B11">
        <f>COUNTIFS(Crowdfunding!G:G,"successful",Crowdfunding!D:D,"&gt;=40000",Crowdfunding!D:D,"&lt;=44999")</f>
        <v>11</v>
      </c>
      <c r="C11">
        <f>COUNTIFS(Crowdfunding!G:G, "failed",Crowdfunding!D:D, "&gt;=40000", Crowdfunding!D:D, "&lt;=44999")</f>
        <v>3</v>
      </c>
      <c r="D11">
        <f>COUNTIFS(Crowdfunding!G:G, "canceled",Crowdfunding!D:D,"&gt;=40000", Crowdfunding!D:D, 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2102</v>
      </c>
      <c r="B12">
        <f>COUNTIFS(Crowdfunding!G:G,"successful",Crowdfunding!D:D,"&gt;=45000",Crowdfunding!D:D,"&lt;=49999")</f>
        <v>8</v>
      </c>
      <c r="C12">
        <f>COUNTIFS(Crowdfunding!G:G, "failed",Crowdfunding!D:D, "&gt;=45000", Crowdfunding!D:D, "&lt;=49999")</f>
        <v>3</v>
      </c>
      <c r="D12">
        <f>COUNTIFS(Crowdfunding!G:G, "canceled",Crowdfunding!D:D,"&gt;=45000", Crowdfunding!D:D, 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2103</v>
      </c>
      <c r="B13">
        <f>COUNTIFS(Crowdfunding!G:G,"successful",Crowdfunding!D:D,"&gt;=50000")</f>
        <v>114</v>
      </c>
      <c r="C13">
        <f>COUNTIFS(Crowdfunding!G:G, "failed",Crowdfunding!D:D, "&gt;=50000")</f>
        <v>163</v>
      </c>
      <c r="D13">
        <f>COUNTIFS(Crowdfunding!G:G, "canceled",Crowdfunding!D:D,"&gt;=50000")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813BF-89BD-B445-BC05-7BFD07E456B8}">
  <dimension ref="A1:I566"/>
  <sheetViews>
    <sheetView tabSelected="1" zoomScale="120" zoomScaleNormal="120" workbookViewId="0">
      <selection activeCell="B2" sqref="B2"/>
    </sheetView>
  </sheetViews>
  <sheetFormatPr baseColWidth="10" defaultRowHeight="16" x14ac:dyDescent="0.2"/>
  <cols>
    <col min="2" max="2" width="18.1640625" customWidth="1"/>
    <col min="5" max="5" width="16.83203125" customWidth="1"/>
    <col min="7" max="7" width="17.33203125" customWidth="1"/>
    <col min="8" max="8" width="12.83203125" customWidth="1"/>
    <col min="9" max="9" width="13.33203125" customWidth="1"/>
  </cols>
  <sheetData>
    <row r="1" spans="1:9" x14ac:dyDescent="0.2">
      <c r="A1" t="s">
        <v>2104</v>
      </c>
      <c r="B1" t="s">
        <v>2105</v>
      </c>
      <c r="D1" t="s">
        <v>2104</v>
      </c>
      <c r="E1" t="s">
        <v>2105</v>
      </c>
      <c r="G1" s="15" t="s">
        <v>2106</v>
      </c>
      <c r="H1" s="15"/>
      <c r="I1" s="15"/>
    </row>
    <row r="2" spans="1:9" x14ac:dyDescent="0.2">
      <c r="A2" t="s">
        <v>20</v>
      </c>
      <c r="B2">
        <v>158</v>
      </c>
      <c r="D2" t="s">
        <v>14</v>
      </c>
      <c r="E2">
        <v>0</v>
      </c>
      <c r="G2" t="s">
        <v>2115</v>
      </c>
      <c r="H2" t="s">
        <v>2107</v>
      </c>
      <c r="I2" t="s">
        <v>2108</v>
      </c>
    </row>
    <row r="3" spans="1:9" x14ac:dyDescent="0.2">
      <c r="A3" t="s">
        <v>20</v>
      </c>
      <c r="B3">
        <v>1425</v>
      </c>
      <c r="D3" t="s">
        <v>14</v>
      </c>
      <c r="E3">
        <v>24</v>
      </c>
      <c r="G3" t="s">
        <v>2109</v>
      </c>
      <c r="H3">
        <f>AVERAGE(B2:B566)</f>
        <v>851.14690265486729</v>
      </c>
      <c r="I3">
        <f>AVERAGE(E2:E365)</f>
        <v>585.61538461538464</v>
      </c>
    </row>
    <row r="4" spans="1:9" x14ac:dyDescent="0.2">
      <c r="A4" t="s">
        <v>20</v>
      </c>
      <c r="B4">
        <v>174</v>
      </c>
      <c r="D4" t="s">
        <v>14</v>
      </c>
      <c r="E4">
        <v>53</v>
      </c>
      <c r="G4" t="s">
        <v>2110</v>
      </c>
      <c r="H4">
        <f>MEDIAN(B2:B566)</f>
        <v>201</v>
      </c>
      <c r="I4">
        <f>MEDIAN(E2:E365)</f>
        <v>114.5</v>
      </c>
    </row>
    <row r="5" spans="1:9" x14ac:dyDescent="0.2">
      <c r="A5" t="s">
        <v>20</v>
      </c>
      <c r="B5">
        <v>227</v>
      </c>
      <c r="D5" t="s">
        <v>14</v>
      </c>
      <c r="E5">
        <v>18</v>
      </c>
      <c r="G5" t="s">
        <v>2111</v>
      </c>
      <c r="H5">
        <f>MIN(B2:B566)</f>
        <v>16</v>
      </c>
      <c r="I5">
        <f>MIN(E2:E365)</f>
        <v>0</v>
      </c>
    </row>
    <row r="6" spans="1:9" x14ac:dyDescent="0.2">
      <c r="A6" t="s">
        <v>20</v>
      </c>
      <c r="B6">
        <v>220</v>
      </c>
      <c r="D6" t="s">
        <v>14</v>
      </c>
      <c r="E6">
        <v>44</v>
      </c>
      <c r="G6" t="s">
        <v>2112</v>
      </c>
      <c r="H6">
        <f>MAX(B2:B566)</f>
        <v>7295</v>
      </c>
      <c r="I6">
        <f>MAX(E2:E365)</f>
        <v>6080</v>
      </c>
    </row>
    <row r="7" spans="1:9" x14ac:dyDescent="0.2">
      <c r="A7" t="s">
        <v>20</v>
      </c>
      <c r="B7">
        <v>98</v>
      </c>
      <c r="D7" s="4" t="s">
        <v>14</v>
      </c>
      <c r="E7">
        <v>27</v>
      </c>
      <c r="G7" t="s">
        <v>2113</v>
      </c>
      <c r="H7">
        <f>_xlfn.VAR.S(B2:B566)</f>
        <v>1606216.5936295739</v>
      </c>
      <c r="I7">
        <f>_xlfn.VAR.S(E2:E365)</f>
        <v>924113.45496927318</v>
      </c>
    </row>
    <row r="8" spans="1:9" x14ac:dyDescent="0.2">
      <c r="A8" t="s">
        <v>20</v>
      </c>
      <c r="B8">
        <v>100</v>
      </c>
      <c r="D8" t="s">
        <v>14</v>
      </c>
      <c r="E8">
        <v>55</v>
      </c>
      <c r="G8" t="s">
        <v>2114</v>
      </c>
      <c r="H8">
        <f>_xlfn.STDEV.S(B2:B566)</f>
        <v>1267.366006183523</v>
      </c>
      <c r="I8">
        <f>_xlfn.STDEV.S(E2:E365)</f>
        <v>961.30819978260524</v>
      </c>
    </row>
    <row r="9" spans="1:9" x14ac:dyDescent="0.2">
      <c r="A9" t="s">
        <v>20</v>
      </c>
      <c r="B9">
        <v>1249</v>
      </c>
      <c r="D9" t="s">
        <v>14</v>
      </c>
      <c r="E9">
        <v>200</v>
      </c>
    </row>
    <row r="10" spans="1:9" x14ac:dyDescent="0.2">
      <c r="A10" t="s">
        <v>20</v>
      </c>
      <c r="B10">
        <v>1396</v>
      </c>
      <c r="D10" t="s">
        <v>14</v>
      </c>
      <c r="E10">
        <v>452</v>
      </c>
    </row>
    <row r="11" spans="1:9" x14ac:dyDescent="0.2">
      <c r="A11" t="s">
        <v>20</v>
      </c>
      <c r="B11">
        <v>890</v>
      </c>
      <c r="D11" t="s">
        <v>14</v>
      </c>
      <c r="E11">
        <v>674</v>
      </c>
    </row>
    <row r="12" spans="1:9" x14ac:dyDescent="0.2">
      <c r="A12" t="s">
        <v>20</v>
      </c>
      <c r="B12">
        <v>142</v>
      </c>
      <c r="D12" t="s">
        <v>14</v>
      </c>
      <c r="E12">
        <v>558</v>
      </c>
    </row>
    <row r="13" spans="1:9" x14ac:dyDescent="0.2">
      <c r="A13" t="s">
        <v>20</v>
      </c>
      <c r="B13">
        <v>2673</v>
      </c>
      <c r="D13" t="s">
        <v>14</v>
      </c>
      <c r="E13">
        <v>15</v>
      </c>
    </row>
    <row r="14" spans="1:9" x14ac:dyDescent="0.2">
      <c r="A14" t="s">
        <v>20</v>
      </c>
      <c r="B14">
        <v>163</v>
      </c>
      <c r="D14" t="s">
        <v>14</v>
      </c>
      <c r="E14">
        <v>2307</v>
      </c>
    </row>
    <row r="15" spans="1:9" x14ac:dyDescent="0.2">
      <c r="A15" t="s">
        <v>20</v>
      </c>
      <c r="B15">
        <v>2220</v>
      </c>
      <c r="D15" t="s">
        <v>14</v>
      </c>
      <c r="E15">
        <v>88</v>
      </c>
    </row>
    <row r="16" spans="1:9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1">
    <mergeCell ref="G1:I1"/>
  </mergeCells>
  <conditionalFormatting sqref="A2:A566">
    <cfRule type="containsText" dxfId="7" priority="5" operator="containsText" text="live">
      <formula>NOT(ISERROR(SEARCH("live",A2)))</formula>
    </cfRule>
    <cfRule type="containsText" dxfId="6" priority="7" operator="containsText" text="failed">
      <formula>NOT(ISERROR(SEARCH("failed",A2)))</formula>
    </cfRule>
    <cfRule type="containsText" dxfId="5" priority="6" operator="containsText" text="canceled">
      <formula>NOT(ISERROR(SEARCH("canceled",A2)))</formula>
    </cfRule>
    <cfRule type="containsText" dxfId="4" priority="8" operator="containsText" text="successful">
      <formula>NOT(ISERROR(SEARCH("successful",A2)))</formula>
    </cfRule>
  </conditionalFormatting>
  <conditionalFormatting sqref="D2:D365">
    <cfRule type="containsText" dxfId="3" priority="4" operator="containsText" text="successful">
      <formula>NOT(ISERROR(SEARCH("successful",D2)))</formula>
    </cfRule>
    <cfRule type="containsText" dxfId="2" priority="3" operator="containsText" text="failed">
      <formula>NOT(ISERROR(SEARCH("failed",D2)))</formula>
    </cfRule>
    <cfRule type="containsText" dxfId="1" priority="2" operator="containsText" text="canceled">
      <formula>NOT(ISERROR(SEARCH("canceled",D2)))</formula>
    </cfRule>
    <cfRule type="containsText" dxfId="0" priority="1" operator="containsText" text="live">
      <formula>NOT(ISERROR(SEARCH("live",D2)))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</vt:lpstr>
      <vt:lpstr>Pivot Table 2</vt:lpstr>
      <vt:lpstr>Pivot Table 3</vt:lpstr>
      <vt:lpstr>Analysis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Stephanie Loomer</cp:lastModifiedBy>
  <dcterms:created xsi:type="dcterms:W3CDTF">2021-09-29T18:52:28Z</dcterms:created>
  <dcterms:modified xsi:type="dcterms:W3CDTF">2023-04-20T18:59:46Z</dcterms:modified>
</cp:coreProperties>
</file>