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 activeTab="1"/>
  </bookViews>
  <sheets>
    <sheet name="PACKING LIST&amp;INVOICE-高" sheetId="2" r:id="rId1"/>
    <sheet name="PACKING LIST&amp;INVOICE-低" sheetId="1" r:id="rId2"/>
    <sheet name="HK合同" sheetId="3" r:id="rId3"/>
  </sheets>
  <definedNames>
    <definedName name="_xlnm._FilterDatabase" localSheetId="0" hidden="1">'PACKING LIST&amp;INVOICE-高'!$A$13:$ID$44</definedName>
    <definedName name="_xlnm._FilterDatabase" localSheetId="1" hidden="1">'PACKING LIST&amp;INVOICE-低'!$A$13:$Y$39</definedName>
    <definedName name="_xlnm.Print_Area" localSheetId="2">HK合同!$A$1:$I$42</definedName>
    <definedName name="_xlnm.Print_Area" localSheetId="1">'PACKING LIST&amp;INVOICE-低'!$A$1:$W$52</definedName>
    <definedName name="_xlnm.Print_Area" localSheetId="0">'PACKING LIST&amp;INVOICE-高'!$A$1:$U$44</definedName>
    <definedName name="_xlnm.Print_Titles" localSheetId="1">'PACKING LIST&amp;INVOICE-低'!$1:$13</definedName>
  </definedNames>
  <calcPr calcId="144525"/>
</workbook>
</file>

<file path=xl/sharedStrings.xml><?xml version="1.0" encoding="utf-8"?>
<sst xmlns="http://schemas.openxmlformats.org/spreadsheetml/2006/main" count="430" uniqueCount="222">
  <si>
    <r>
      <rPr>
        <b/>
        <sz val="10"/>
        <rFont val="宋体"/>
        <charset val="134"/>
      </rPr>
      <t>卖</t>
    </r>
    <r>
      <rPr>
        <b/>
        <sz val="10"/>
        <rFont val="Arial"/>
        <charset val="134"/>
      </rPr>
      <t xml:space="preserve"> </t>
    </r>
    <r>
      <rPr>
        <b/>
        <sz val="10"/>
        <rFont val="宋体"/>
        <charset val="134"/>
      </rPr>
      <t>方</t>
    </r>
    <r>
      <rPr>
        <b/>
        <sz val="10"/>
        <rFont val="Arial"/>
        <charset val="134"/>
      </rPr>
      <t>:TLG Investment(HK) Limited</t>
    </r>
  </si>
  <si>
    <r>
      <rPr>
        <b/>
        <sz val="10"/>
        <rFont val="Arial"/>
        <charset val="134"/>
      </rPr>
      <t>Sellers</t>
    </r>
    <r>
      <rPr>
        <b/>
        <sz val="10"/>
        <rFont val="宋体"/>
        <charset val="134"/>
      </rPr>
      <t>﹕</t>
    </r>
    <r>
      <rPr>
        <b/>
        <sz val="10"/>
        <rFont val="Arial"/>
        <charset val="134"/>
      </rPr>
      <t>TLG Investment(HK) Limited</t>
    </r>
  </si>
  <si>
    <t xml:space="preserve"> </t>
  </si>
  <si>
    <r>
      <rPr>
        <b/>
        <sz val="10"/>
        <rFont val="宋体"/>
        <charset val="134"/>
      </rPr>
      <t>地</t>
    </r>
    <r>
      <rPr>
        <b/>
        <sz val="10"/>
        <rFont val="Arial"/>
        <charset val="134"/>
      </rPr>
      <t xml:space="preserve"> </t>
    </r>
    <r>
      <rPr>
        <b/>
        <sz val="10"/>
        <rFont val="宋体"/>
        <charset val="134"/>
      </rPr>
      <t>址﹕</t>
    </r>
    <r>
      <rPr>
        <b/>
        <sz val="10"/>
        <rFont val="Arial"/>
        <charset val="134"/>
      </rPr>
      <t>Room 1,12/F,Sunwise Industrial Building,16-26 Wang Wo Tsai Street,Tsuen Wan,New Territoire</t>
    </r>
  </si>
  <si>
    <t xml:space="preserve">  TEL:86-755-89748186</t>
  </si>
  <si>
    <t>PACKING LIST&amp;INVOICE</t>
  </si>
  <si>
    <t>FATP</t>
  </si>
  <si>
    <t>账册</t>
  </si>
  <si>
    <r>
      <rPr>
        <b/>
        <u/>
        <sz val="12"/>
        <rFont val="Arial"/>
        <charset val="134"/>
      </rPr>
      <t>03</t>
    </r>
    <r>
      <rPr>
        <b/>
        <u/>
        <sz val="12"/>
        <rFont val="宋体"/>
        <charset val="134"/>
      </rPr>
      <t>账册</t>
    </r>
    <r>
      <rPr>
        <b/>
        <u/>
        <sz val="12"/>
        <rFont val="Arial"/>
        <charset val="134"/>
      </rPr>
      <t>-</t>
    </r>
    <r>
      <rPr>
        <b/>
        <u/>
        <sz val="12"/>
        <rFont val="宋体"/>
        <charset val="134"/>
      </rPr>
      <t>非保税</t>
    </r>
    <r>
      <rPr>
        <b/>
        <u/>
        <sz val="12"/>
        <rFont val="Arial"/>
        <charset val="134"/>
      </rPr>
      <t>-逐单</t>
    </r>
  </si>
  <si>
    <t>INVOICE:</t>
  </si>
  <si>
    <t>LYHK191004001-N</t>
  </si>
  <si>
    <t>SMT</t>
  </si>
  <si>
    <r>
      <rPr>
        <b/>
        <sz val="10"/>
        <rFont val="宋体"/>
        <charset val="134"/>
      </rPr>
      <t>买</t>
    </r>
    <r>
      <rPr>
        <b/>
        <sz val="10"/>
        <rFont val="Arial"/>
        <charset val="134"/>
      </rPr>
      <t xml:space="preserve"> </t>
    </r>
    <r>
      <rPr>
        <b/>
        <sz val="10"/>
        <rFont val="宋体"/>
        <charset val="134"/>
      </rPr>
      <t>方：鸿富锦精密电子</t>
    </r>
    <r>
      <rPr>
        <b/>
        <sz val="10"/>
        <rFont val="Arial"/>
        <charset val="134"/>
      </rPr>
      <t>(</t>
    </r>
    <r>
      <rPr>
        <b/>
        <sz val="10"/>
        <rFont val="宋体"/>
        <charset val="134"/>
      </rPr>
      <t>成都</t>
    </r>
    <r>
      <rPr>
        <b/>
        <sz val="10"/>
        <rFont val="Arial"/>
        <charset val="134"/>
      </rPr>
      <t>)</t>
    </r>
    <r>
      <rPr>
        <b/>
        <sz val="10"/>
        <rFont val="宋体"/>
        <charset val="134"/>
      </rPr>
      <t>有限公司</t>
    </r>
  </si>
  <si>
    <t>客服责任人</t>
  </si>
  <si>
    <t>张伟红</t>
  </si>
  <si>
    <t>Date:</t>
  </si>
  <si>
    <t>MCEG</t>
  </si>
  <si>
    <r>
      <rPr>
        <b/>
        <sz val="10"/>
        <rFont val="宋体"/>
        <charset val="134"/>
      </rPr>
      <t>地</t>
    </r>
    <r>
      <rPr>
        <b/>
        <sz val="10"/>
        <rFont val="Arial"/>
        <charset val="134"/>
      </rPr>
      <t xml:space="preserve"> </t>
    </r>
    <r>
      <rPr>
        <b/>
        <sz val="10"/>
        <rFont val="宋体"/>
        <charset val="134"/>
      </rPr>
      <t>址：成都高新区西区出口加工区</t>
    </r>
  </si>
  <si>
    <t>费用归属</t>
  </si>
  <si>
    <t>华西销售-刘纯兵</t>
  </si>
  <si>
    <r>
      <rPr>
        <sz val="12"/>
        <color rgb="FFFF0000"/>
        <rFont val="Arial"/>
        <charset val="134"/>
      </rPr>
      <t>FOB</t>
    </r>
    <r>
      <rPr>
        <sz val="12"/>
        <color rgb="FFFF0000"/>
        <rFont val="宋体"/>
        <charset val="134"/>
      </rPr>
      <t>成都</t>
    </r>
  </si>
  <si>
    <r>
      <rPr>
        <b/>
        <sz val="10"/>
        <rFont val="宋体"/>
        <charset val="134"/>
      </rPr>
      <t>結匯方式：先出后結</t>
    </r>
  </si>
  <si>
    <t>归属原因</t>
  </si>
  <si>
    <t>正常报关</t>
  </si>
  <si>
    <t>Item</t>
  </si>
  <si>
    <t xml:space="preserve"> DESCRIPTION</t>
  </si>
  <si>
    <t>规格尺寸</t>
  </si>
  <si>
    <t>H.H P/N</t>
  </si>
  <si>
    <t>LS P/N</t>
  </si>
  <si>
    <t>QUANTITY</t>
  </si>
  <si>
    <t>UNIT PRICE</t>
  </si>
  <si>
    <t>AMOUNT</t>
  </si>
  <si>
    <t>NET WEIGHT</t>
  </si>
  <si>
    <t>GROSS WEIGHT</t>
  </si>
  <si>
    <r>
      <rPr>
        <b/>
        <sz val="10"/>
        <rFont val="Arial"/>
        <charset val="134"/>
      </rPr>
      <t>Ctns/</t>
    </r>
    <r>
      <rPr>
        <b/>
        <sz val="10"/>
        <rFont val="宋体"/>
        <charset val="134"/>
      </rPr>
      <t>箱数</t>
    </r>
  </si>
  <si>
    <r>
      <rPr>
        <b/>
        <sz val="10"/>
        <rFont val="Arial"/>
        <charset val="134"/>
      </rPr>
      <t xml:space="preserve">Plts 
</t>
    </r>
    <r>
      <rPr>
        <b/>
        <sz val="10"/>
        <rFont val="宋体"/>
        <charset val="134"/>
      </rPr>
      <t>板数</t>
    </r>
  </si>
  <si>
    <t>栈板编号</t>
  </si>
  <si>
    <t>BU</t>
  </si>
  <si>
    <t>ORIGIN</t>
  </si>
  <si>
    <r>
      <rPr>
        <b/>
        <sz val="10"/>
        <rFont val="宋体"/>
        <charset val="134"/>
      </rPr>
      <t>备注</t>
    </r>
  </si>
  <si>
    <t>外箱标识</t>
  </si>
  <si>
    <t>(USD)</t>
  </si>
  <si>
    <t>(KGS)</t>
  </si>
  <si>
    <t>均箱</t>
  </si>
  <si>
    <t>尾箱</t>
  </si>
  <si>
    <t>单位</t>
  </si>
  <si>
    <t>箱数</t>
  </si>
  <si>
    <t>数量</t>
  </si>
  <si>
    <t>箱规</t>
  </si>
  <si>
    <t>单重</t>
  </si>
  <si>
    <t>塑膠片</t>
  </si>
  <si>
    <t>3.76mm*3.44mm</t>
  </si>
  <si>
    <t>无</t>
  </si>
  <si>
    <t>946-11599-T</t>
  </si>
  <si>
    <t>800-WIN234-A0-B</t>
  </si>
  <si>
    <t>散箱</t>
  </si>
  <si>
    <t>China</t>
  </si>
  <si>
    <t>PCS</t>
  </si>
  <si>
    <t>11.39mm*3.25mm</t>
  </si>
  <si>
    <t>875-05787-T</t>
  </si>
  <si>
    <t>800-WIN458-A0-B</t>
  </si>
  <si>
    <t>防靜電布/不含泡棉</t>
  </si>
  <si>
    <t>8.05mm*2.63mm</t>
  </si>
  <si>
    <t>946-10008-T</t>
  </si>
  <si>
    <t>800-WIN526-A0-B</t>
  </si>
  <si>
    <t>4.1mm*11.76mm</t>
  </si>
  <si>
    <t>946-09428-T</t>
  </si>
  <si>
    <t>800-WIN838-A0-B</t>
  </si>
  <si>
    <t>5.21mm*4.32mm</t>
  </si>
  <si>
    <t>946-13016-T</t>
  </si>
  <si>
    <t>800-WIN189-A0-B</t>
  </si>
  <si>
    <t>麥克風網</t>
  </si>
  <si>
    <t>10.39*3.11mm*0.3mm</t>
  </si>
  <si>
    <t>870-06662-T</t>
  </si>
  <si>
    <t>883-WIN379-A0-B</t>
  </si>
  <si>
    <t>8.35*3.15mm*0.25mm</t>
  </si>
  <si>
    <t>870-06663-T</t>
  </si>
  <si>
    <t>883-WIN381-A0-B</t>
  </si>
  <si>
    <t>8.60*3.15mm*0.25mm</t>
  </si>
  <si>
    <t>870-06664-T</t>
  </si>
  <si>
    <t>883-WIN382-A0-B</t>
  </si>
  <si>
    <t>自粘泡棉</t>
  </si>
  <si>
    <t>163.5mm*33.19mm</t>
  </si>
  <si>
    <t>875-06869-T</t>
  </si>
  <si>
    <t>800-CYC711-A0-0B</t>
  </si>
  <si>
    <t>1#</t>
  </si>
  <si>
    <t>180-XN355215-0120</t>
  </si>
  <si>
    <t>35.63mm*2.84mm</t>
  </si>
  <si>
    <t>QLc+FXPN+Q'ty+Rev.+Config+D32+RR</t>
  </si>
  <si>
    <t>875-07333-T</t>
  </si>
  <si>
    <t>800-AMG777-A0-0B</t>
  </si>
  <si>
    <t>180-XK240120-0080</t>
  </si>
  <si>
    <t>51.85mm*10.08mm</t>
  </si>
  <si>
    <t>875-7100-T</t>
  </si>
  <si>
    <t>800-WBF764-A0-0</t>
  </si>
  <si>
    <t>180-XK290250-0490</t>
  </si>
  <si>
    <t>138.85mm*40.60mm</t>
  </si>
  <si>
    <t>946-08579-T0</t>
  </si>
  <si>
    <t>800-WIN645-A0-R</t>
  </si>
  <si>
    <t>2#</t>
  </si>
  <si>
    <t>CHINA</t>
  </si>
  <si>
    <t>PE2-I6003F</t>
  </si>
  <si>
    <t>180-XK255255-0290</t>
  </si>
  <si>
    <t>3#</t>
  </si>
  <si>
    <t>防靜電布(含泡棉)</t>
  </si>
  <si>
    <t>26.89mm*3.1mm</t>
  </si>
  <si>
    <t>875-06320-T0</t>
  </si>
  <si>
    <t>800-CYC607-A0-R</t>
  </si>
  <si>
    <t>PE2-IC001F</t>
  </si>
  <si>
    <t>180-XN300300-0300</t>
  </si>
  <si>
    <t>946-08865-T0</t>
  </si>
  <si>
    <t>800-WIN661-A0-R</t>
  </si>
  <si>
    <t>180-XK290250-0491</t>
  </si>
  <si>
    <t>27.26mm*16.43mm</t>
  </si>
  <si>
    <t>946-09416-T0</t>
  </si>
  <si>
    <t>800-WIN810-A0-R</t>
  </si>
  <si>
    <t>11.65mm*6.82mm</t>
  </si>
  <si>
    <t>946-09417-T0</t>
  </si>
  <si>
    <t>800-WIN811-A0-R</t>
  </si>
  <si>
    <t>96.82mm*37.10mm</t>
  </si>
  <si>
    <t>946-11073-T0</t>
  </si>
  <si>
    <t>800-WIN360-A0-R</t>
  </si>
  <si>
    <t>4#</t>
  </si>
  <si>
    <t>76.82mm*37.10mm</t>
  </si>
  <si>
    <t>946-11074-T0</t>
  </si>
  <si>
    <t>800-WIN361-A0-R</t>
  </si>
  <si>
    <t>54.77mm*29.90mm</t>
  </si>
  <si>
    <t>946-11460-T0</t>
  </si>
  <si>
    <t>800-WIN222-A0-R</t>
  </si>
  <si>
    <t>182.65mm*35.39mm</t>
  </si>
  <si>
    <t>946-12471-T</t>
  </si>
  <si>
    <t>800-CYC622-A0-0B</t>
  </si>
  <si>
    <t>PE2-IB000B</t>
  </si>
  <si>
    <t>180-XK330230-0110</t>
  </si>
  <si>
    <t>178.27mm*26.74mm</t>
  </si>
  <si>
    <t>946-14578-T0</t>
  </si>
  <si>
    <t>800-AMG761-MA-BR</t>
  </si>
  <si>
    <t>5#</t>
  </si>
  <si>
    <t>PE2-J50006</t>
  </si>
  <si>
    <t>17.49mm*35.86mm</t>
  </si>
  <si>
    <t>946-13460-T0</t>
  </si>
  <si>
    <t>800-AMG636-A0-BR</t>
  </si>
  <si>
    <t>180-XN255255-0290</t>
  </si>
  <si>
    <t>5.81mm*15.95mm</t>
  </si>
  <si>
    <t>946-13465-T0</t>
  </si>
  <si>
    <t>800-AMG640-A0-BR</t>
  </si>
  <si>
    <t>180-XK225225-0290</t>
  </si>
  <si>
    <t>188.84mm*27.74mm</t>
  </si>
  <si>
    <t>946-13545-T0</t>
  </si>
  <si>
    <t>800-AMG652-A0-BR</t>
  </si>
  <si>
    <t>6#7#</t>
  </si>
  <si>
    <t>946-14577-T0</t>
  </si>
  <si>
    <t>800-AMG760-MA-BR</t>
  </si>
  <si>
    <t>8#-11#</t>
  </si>
  <si>
    <t>栈板</t>
  </si>
  <si>
    <t>Total</t>
  </si>
  <si>
    <t>Total:</t>
  </si>
  <si>
    <t>Cartons</t>
  </si>
  <si>
    <t>Plts</t>
  </si>
  <si>
    <t xml:space="preserve"> +</t>
  </si>
  <si>
    <r>
      <rPr>
        <b/>
        <sz val="10"/>
        <color indexed="10"/>
        <rFont val="Arial"/>
        <charset val="134"/>
      </rPr>
      <t xml:space="preserve">   </t>
    </r>
    <r>
      <rPr>
        <b/>
        <sz val="10"/>
        <color indexed="10"/>
        <rFont val="宋体"/>
        <charset val="134"/>
      </rPr>
      <t>包装方式：</t>
    </r>
  </si>
  <si>
    <t>其他</t>
  </si>
  <si>
    <t>纸箱</t>
  </si>
  <si>
    <r>
      <rPr>
        <b/>
        <sz val="10"/>
        <rFont val="宋体"/>
        <charset val="134"/>
      </rPr>
      <t>卖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方</t>
    </r>
    <r>
      <rPr>
        <b/>
        <sz val="10"/>
        <rFont val="Arial"/>
        <charset val="134"/>
      </rPr>
      <t>:</t>
    </r>
    <r>
      <rPr>
        <b/>
        <sz val="10"/>
        <rFont val="宋体"/>
        <charset val="134"/>
      </rPr>
      <t>成都领益科技有限公司</t>
    </r>
    <r>
      <rPr>
        <b/>
        <sz val="10"/>
        <rFont val="Arial"/>
        <charset val="134"/>
      </rPr>
      <t xml:space="preserve"> </t>
    </r>
  </si>
  <si>
    <r>
      <rPr>
        <b/>
        <sz val="10"/>
        <rFont val="Arial"/>
        <charset val="134"/>
      </rPr>
      <t>Sellers</t>
    </r>
    <r>
      <rPr>
        <b/>
        <sz val="10"/>
        <rFont val="宋体"/>
        <charset val="134"/>
      </rPr>
      <t>﹕</t>
    </r>
    <r>
      <rPr>
        <b/>
        <sz val="10"/>
        <rFont val="Arial"/>
        <charset val="134"/>
      </rPr>
      <t>Chengdu Lingyi Technology Co.,Ltd</t>
    </r>
  </si>
  <si>
    <r>
      <rPr>
        <b/>
        <sz val="10"/>
        <rFont val="宋体"/>
        <charset val="134"/>
      </rPr>
      <t>地址：中国</t>
    </r>
    <r>
      <rPr>
        <b/>
        <sz val="10"/>
        <rFont val="Arial"/>
        <charset val="134"/>
      </rPr>
      <t>.</t>
    </r>
    <r>
      <rPr>
        <b/>
        <sz val="10"/>
        <rFont val="宋体"/>
        <charset val="134"/>
      </rPr>
      <t>成都崇州市泗潍路南段</t>
    </r>
  </si>
  <si>
    <t>TEL:+86 028 8228-5066   Ext:802</t>
  </si>
  <si>
    <t xml:space="preserve">        PACKING LIST&amp;INVOICE</t>
  </si>
  <si>
    <t>买方：TLG Investment(HK) Limited</t>
  </si>
  <si>
    <t>地址：Room 1,12/F,Sunwise Industrial Building,16-26 Wang Wo Tsai Street,Tsuen Wan,New Territoire</t>
  </si>
  <si>
    <r>
      <rPr>
        <sz val="10"/>
        <color rgb="FFFF0000"/>
        <rFont val="Arial"/>
        <charset val="134"/>
      </rPr>
      <t xml:space="preserve">FOB  </t>
    </r>
    <r>
      <rPr>
        <sz val="10"/>
        <color rgb="FFFF0000"/>
        <rFont val="宋体"/>
        <charset val="134"/>
      </rPr>
      <t>成都</t>
    </r>
  </si>
  <si>
    <t>草单序号</t>
  </si>
  <si>
    <t>0|0|粘貼保護用|片狀|不成卷|雙面自粘|50%聚酯+50%丙烯酸膠|3.76mm*3.44mm|非半導體晶圓製造用|無品牌|無型號</t>
  </si>
  <si>
    <t>0|0|粘貼保護用|片狀|不成卷|單面自粘|50%硫化橡膠+15%聚碳酸酯+15%聚酯+15%丙烯酸膠+5%矽膠|11.39mm*3.25mm|非半導體晶圓製造用|無品牌|無型號</t>
  </si>
  <si>
    <t>0|0|平板電腦用|非半導體晶圓製造用|||</t>
  </si>
  <si>
    <t>0|0|粘貼保護用|片狀|不成卷|雙面自粘|聚酯60%+丙烯酸膠40%|5.21mm*4.32mm|非半導體晶圓製造用|無品牌|無型號</t>
  </si>
  <si>
    <t>0|0|平板電腦用|無品牌|無型號|非內存條|||</t>
  </si>
  <si>
    <t>0|0|緩衝保護用|片狀|不成卷|單面自粘|聚氨酯80%+丙烯酸膠10%+聚酯10%|163.5mm*33.19mm|非半導體晶圓製造用|無品牌|無型號|||</t>
  </si>
  <si>
    <t>0|0|粘貼保護用|片狀|不成卷|是單面自粘|有機硅橡膠60%,聚酯20%,丙烯酸膠15%,硅膠5%|35.63mm*2.84mm|非半導體晶圓製造用|無品牌|無型號|||</t>
  </si>
  <si>
    <t>0|0|緩衝保護用|片狀|不成卷|單面自粘|聚氨酯35%+聚酯20%+丙烯酸膠45%|51.85mm*10.08mm|非半導體晶圓製造用|無品牌|無型號|||</t>
  </si>
  <si>
    <t>0|0|粘貼保護用|片狀|不成卷|單面自粘|聚酯40%,丙烯酸膠60%|138.85mm*40.60mm|非半導體晶圓製造用|無品牌|無型號|||</t>
  </si>
  <si>
    <r>
      <rPr>
        <b/>
        <sz val="10"/>
        <color indexed="8"/>
        <rFont val="Arial"/>
        <charset val="134"/>
      </rPr>
      <t>0|0|</t>
    </r>
    <r>
      <rPr>
        <b/>
        <sz val="10"/>
        <color indexed="8"/>
        <rFont val="宋体"/>
        <charset val="134"/>
      </rPr>
      <t>防靜電</t>
    </r>
    <r>
      <rPr>
        <b/>
        <sz val="10"/>
        <color indexed="8"/>
        <rFont val="Arial"/>
        <charset val="134"/>
      </rPr>
      <t>|</t>
    </r>
    <r>
      <rPr>
        <b/>
        <sz val="10"/>
        <color indexed="8"/>
        <rFont val="宋体"/>
        <charset val="134"/>
      </rPr>
      <t>非半導體晶圓製造用</t>
    </r>
    <r>
      <rPr>
        <b/>
        <sz val="10"/>
        <color indexed="8"/>
        <rFont val="Arial"/>
        <charset val="134"/>
      </rPr>
      <t>|||</t>
    </r>
  </si>
  <si>
    <t>0|0|防靜電|非半導體晶圓製造用|||</t>
  </si>
  <si>
    <t>0|0|粘貼保護用|片狀|不成卷|單面自粘|聚酯90%,丙烯酸膠10%|27.26mm*16.43mm|非半導體晶圓製造用|無品牌|無型號|||</t>
  </si>
  <si>
    <t>0|0|粘貼保護|片狀|不成卷|單面自粘|聚醯亞胺40%,丙烯酸膠60%|11.65mm*6.82mm|非半導體晶圓製造用|無品牌|無型號|||</t>
  </si>
  <si>
    <t>0|0|粘結保護|片狀|不成卷|單面自粘|聚酯75%,丙烯酸膠20%,油墨5%|182.65mm*35.39mm|非半導體晶圓製造用|無品牌|無型號|||</t>
  </si>
  <si>
    <t>0|0|平板電腦用|不為半導體晶圓製造用|||</t>
  </si>
  <si>
    <t>0|0|粘貼保護用|片狀|不成卷|單面自粘|聚醯亞胺60%,丙烯酸膠40%|17.49mm*35.86mm|非半導體晶圓製造用|無品牌|無型號|||</t>
  </si>
  <si>
    <t>0|0|粘貼保護用|片狀|不成卷|單面自粘|聚醯亞胺60%,丙烯酸膠40%|5.81mm*15.95mm|非半導體晶圓製造用|無品牌|無型號|||</t>
  </si>
  <si>
    <t>0|0|粘貼保護用|片狀|不成卷|單面自粘|聚酯90%,丙烯酸膠10%|188.84mm*27.74mm|非半導體晶圓製造用|無品牌|無型號|||</t>
  </si>
  <si>
    <t>total:</t>
  </si>
  <si>
    <t>TLG Investment(HK) Limited</t>
  </si>
  <si>
    <t>Purchase Order</t>
  </si>
  <si>
    <t xml:space="preserve">Issue To: </t>
  </si>
  <si>
    <t>Supplier:</t>
  </si>
  <si>
    <t>Chengdu Lingyi Technology Co.,Ltd</t>
  </si>
  <si>
    <t xml:space="preserve">Order Date: </t>
  </si>
  <si>
    <t xml:space="preserve">Order No.: </t>
  </si>
  <si>
    <t>Currency:</t>
  </si>
  <si>
    <t>USD</t>
  </si>
  <si>
    <t>Incoterms:</t>
  </si>
  <si>
    <t>FOB</t>
  </si>
  <si>
    <t>PART</t>
  </si>
  <si>
    <t>REV</t>
  </si>
  <si>
    <t>QTY</t>
  </si>
  <si>
    <t>U/P(US$)</t>
  </si>
  <si>
    <t>Amount (US$)</t>
  </si>
  <si>
    <t>Unit</t>
  </si>
  <si>
    <t xml:space="preserve">Del.Date </t>
  </si>
  <si>
    <t>Total:Say the total amount is USD dollar USD</t>
  </si>
  <si>
    <t>only</t>
  </si>
  <si>
    <t xml:space="preserve">1.Shipment: </t>
  </si>
  <si>
    <t>Partial shipment</t>
  </si>
  <si>
    <t xml:space="preserve">2.Payment Terms: </t>
  </si>
  <si>
    <t>T/T 90 days</t>
  </si>
  <si>
    <t>3.Paying Agent:</t>
  </si>
  <si>
    <t xml:space="preserve">4.Manufacturer: </t>
  </si>
  <si>
    <t xml:space="preserve">5.Packing: </t>
  </si>
  <si>
    <t>Standard export packing</t>
  </si>
  <si>
    <t>Buyer:</t>
  </si>
  <si>
    <t xml:space="preserve">Sellers Acknowledgement: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</si>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</sst>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31">
    <numFmt numFmtId="176" formatCode="0.000_ ;[Red]\-0.000\ "/>
    <numFmt numFmtId="177" formatCode="#,##0_ "/>
    <numFmt numFmtId="178" formatCode="yymmdd&quot;-1&quot;"/>
    <numFmt numFmtId="179" formatCode="0.000_ "/>
    <numFmt numFmtId="180" formatCode="0.0000000_);\(0.0000000\)"/>
    <numFmt numFmtId="181" formatCode="#,##0_);\(#,##0\)"/>
    <numFmt numFmtId="42" formatCode="_ &quot;￥&quot;* #,##0_ ;_ &quot;￥&quot;* \-#,##0_ ;_ &quot;￥&quot;* &quot;-&quot;_ ;_ @_ "/>
    <numFmt numFmtId="182" formatCode="0_);[Red]\(0\)"/>
    <numFmt numFmtId="183" formatCode="#,##0.00000"/>
    <numFmt numFmtId="184" formatCode="#,##0.000000_);[Red]\(#,##0.000000\)"/>
    <numFmt numFmtId="185" formatCode="#,##0.000_);[Red]\(#,##0.000\)"/>
    <numFmt numFmtId="186" formatCode="_ * #,##0_ ;_ * \-#,##0_ ;_ * &quot;-&quot;??_ ;_ @_ "/>
    <numFmt numFmtId="44" formatCode="_ &quot;￥&quot;* #,##0.00_ ;_ &quot;￥&quot;* \-#,##0.00_ ;_ &quot;￥&quot;* &quot;-&quot;??_ ;_ @_ "/>
    <numFmt numFmtId="187" formatCode="0.00_ ;[Red]\-0.00\ "/>
    <numFmt numFmtId="188" formatCode="0.00000_);[Red]\(0.00000\)"/>
    <numFmt numFmtId="189" formatCode="#,##0.000_);\(#,##0.000\)"/>
    <numFmt numFmtId="41" formatCode="_ * #,##0_ ;_ * \-#,##0_ ;_ * &quot;-&quot;_ ;_ @_ "/>
    <numFmt numFmtId="190" formatCode="#,##0.00000_ "/>
    <numFmt numFmtId="191" formatCode="#,##0.00000_);\(#,##0.00000\)"/>
    <numFmt numFmtId="192" formatCode="0_ ;[Red]\-0\ "/>
    <numFmt numFmtId="43" formatCode="_ * #,##0.00_ ;_ * \-#,##0.00_ ;_ * &quot;-&quot;??_ ;_ @_ "/>
    <numFmt numFmtId="193" formatCode="0.00_);[Red]\(0.00\)"/>
    <numFmt numFmtId="194" formatCode="#,##0.0_);[Red]\(#,##0.0\)"/>
    <numFmt numFmtId="195" formatCode="#,##0.00000_);[Red]\(#,##0.00000\)"/>
    <numFmt numFmtId="196" formatCode="#,##0.00_ "/>
    <numFmt numFmtId="197" formatCode="0.000"/>
    <numFmt numFmtId="198" formatCode="#,##0.00_);\(#,##0.00\)"/>
    <numFmt numFmtId="199" formatCode="#,##0.00_);[Red]\(#,##0.00\)"/>
    <numFmt numFmtId="200" formatCode="0.000_);[Red]\(0.000\)"/>
    <numFmt numFmtId="201" formatCode="#,##0_);[Red]\(#,##0\)"/>
    <numFmt numFmtId="202" formatCode="0.00000"/>
  </numFmts>
  <fonts count="69">
    <font>
      <sz val="11"/>
      <color theme="1"/>
      <name val="等线"/>
      <charset val="134"/>
      <scheme val="minor"/>
    </font>
    <font>
      <sz val="14"/>
      <name val="宋体"/>
      <charset val="134"/>
    </font>
    <font>
      <b/>
      <sz val="22"/>
      <name val="宋体"/>
      <charset val="134"/>
    </font>
    <font>
      <b/>
      <sz val="14"/>
      <name val="宋体"/>
      <charset val="134"/>
    </font>
    <font>
      <sz val="12"/>
      <name val="Times New Roman"/>
      <charset val="134"/>
    </font>
    <font>
      <b/>
      <sz val="10"/>
      <name val="Comic Sans MS"/>
      <charset val="134"/>
    </font>
    <font>
      <b/>
      <sz val="10"/>
      <name val="宋体"/>
      <charset val="134"/>
    </font>
    <font>
      <sz val="10"/>
      <name val="Comic Sans MS"/>
      <charset val="134"/>
    </font>
    <font>
      <b/>
      <sz val="10"/>
      <color indexed="12"/>
      <name val="Comic Sans MS"/>
      <charset val="134"/>
    </font>
    <font>
      <b/>
      <sz val="12"/>
      <name val="Times New Roman"/>
      <charset val="134"/>
    </font>
    <font>
      <sz val="12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5"/>
      <name val="Arial"/>
      <charset val="134"/>
    </font>
    <font>
      <b/>
      <u/>
      <sz val="20"/>
      <name val="Arial"/>
      <charset val="134"/>
    </font>
    <font>
      <sz val="11"/>
      <color indexed="10"/>
      <name val="Arial"/>
      <charset val="134"/>
    </font>
    <font>
      <sz val="11"/>
      <name val="Arial"/>
      <charset val="134"/>
    </font>
    <font>
      <b/>
      <sz val="10"/>
      <color indexed="8"/>
      <name val="Arial"/>
      <charset val="134"/>
    </font>
    <font>
      <b/>
      <sz val="10"/>
      <color rgb="FFFF0000"/>
      <name val="Arial"/>
      <charset val="134"/>
    </font>
    <font>
      <b/>
      <sz val="12"/>
      <color rgb="FFFF0000"/>
      <name val="Arial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b/>
      <sz val="16"/>
      <name val="Arial"/>
      <charset val="134"/>
    </font>
    <font>
      <sz val="10"/>
      <color rgb="FFFF0000"/>
      <name val="Arial"/>
      <charset val="134"/>
    </font>
    <font>
      <b/>
      <u/>
      <sz val="12"/>
      <name val="Arial"/>
      <charset val="134"/>
    </font>
    <font>
      <b/>
      <sz val="12"/>
      <name val="宋体"/>
      <charset val="134"/>
    </font>
    <font>
      <b/>
      <u/>
      <sz val="10"/>
      <color theme="10"/>
      <name val="Arial"/>
      <charset val="134"/>
    </font>
    <font>
      <b/>
      <u/>
      <sz val="15"/>
      <name val="Arial"/>
      <charset val="134"/>
    </font>
    <font>
      <b/>
      <sz val="12"/>
      <name val="Arial"/>
      <charset val="134"/>
    </font>
    <font>
      <sz val="12"/>
      <color indexed="10"/>
      <name val="宋体"/>
      <charset val="134"/>
    </font>
    <font>
      <sz val="12"/>
      <color indexed="10"/>
      <name val="Arial"/>
      <charset val="134"/>
    </font>
    <font>
      <b/>
      <sz val="10"/>
      <color theme="1"/>
      <name val="宋体"/>
      <charset val="134"/>
    </font>
    <font>
      <b/>
      <sz val="10"/>
      <color theme="1"/>
      <name val="Arial"/>
      <charset val="134"/>
    </font>
    <font>
      <b/>
      <sz val="10"/>
      <color theme="1"/>
      <name val="宋体"/>
      <charset val="134"/>
    </font>
    <font>
      <b/>
      <sz val="12"/>
      <color indexed="10"/>
      <name val="Arial"/>
      <charset val="134"/>
    </font>
    <font>
      <b/>
      <sz val="10"/>
      <color indexed="10"/>
      <name val="Arial"/>
      <charset val="134"/>
    </font>
    <font>
      <sz val="10"/>
      <name val="宋体"/>
      <charset val="134"/>
    </font>
    <font>
      <sz val="10"/>
      <color theme="0"/>
      <name val="宋体"/>
      <charset val="134"/>
    </font>
    <font>
      <b/>
      <sz val="10"/>
      <color theme="0"/>
      <name val="宋体"/>
      <charset val="134"/>
    </font>
    <font>
      <sz val="11"/>
      <color theme="0"/>
      <name val="宋体"/>
      <charset val="134"/>
    </font>
    <font>
      <sz val="12"/>
      <color rgb="FFFF0000"/>
      <name val="Arial"/>
      <charset val="134"/>
    </font>
    <font>
      <sz val="10"/>
      <color theme="0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0"/>
      <color theme="10"/>
      <name val="Helv"/>
      <charset val="134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name val="新細明體"/>
      <charset val="134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0"/>
      <name val="Helv"/>
      <charset val="134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color rgb="FFFF0000"/>
      <name val="宋体"/>
      <charset val="134"/>
    </font>
    <font>
      <b/>
      <u/>
      <sz val="12"/>
      <name val="宋体"/>
      <charset val="134"/>
    </font>
    <font>
      <sz val="12"/>
      <color rgb="FFFF0000"/>
      <name val="宋体"/>
      <charset val="134"/>
    </font>
    <font>
      <b/>
      <sz val="10"/>
      <color indexed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60">
    <xf numFmtId="0" fontId="0" fillId="0" borderId="0">
      <alignment vertical="center"/>
    </xf>
    <xf numFmtId="42" fontId="47" fillId="0" borderId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7" fillId="17" borderId="9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16" borderId="15" applyNumberFormat="0" applyFont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2" fillId="0" borderId="0"/>
    <xf numFmtId="0" fontId="64" fillId="0" borderId="16" applyNumberFormat="0" applyFill="0" applyAlignment="0" applyProtection="0">
      <alignment vertical="center"/>
    </xf>
    <xf numFmtId="0" fontId="61" fillId="0" borderId="16" applyNumberFormat="0" applyFill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20" fillId="0" borderId="0">
      <alignment vertical="center"/>
    </xf>
    <xf numFmtId="0" fontId="42" fillId="25" borderId="0" applyNumberFormat="0" applyBorder="0" applyAlignment="0" applyProtection="0">
      <alignment vertical="center"/>
    </xf>
    <xf numFmtId="0" fontId="51" fillId="7" borderId="12" applyNumberFormat="0" applyAlignment="0" applyProtection="0">
      <alignment vertical="center"/>
    </xf>
    <xf numFmtId="0" fontId="44" fillId="7" borderId="9" applyNumberFormat="0" applyAlignment="0" applyProtection="0">
      <alignment vertical="center"/>
    </xf>
    <xf numFmtId="0" fontId="54" fillId="13" borderId="13" applyNumberFormat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8" fillId="0" borderId="0"/>
    <xf numFmtId="0" fontId="43" fillId="6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20" fillId="0" borderId="0"/>
    <xf numFmtId="0" fontId="42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0" fillId="0" borderId="0" applyNumberFormat="0">
      <alignment vertical="justify"/>
      <protection locked="0"/>
    </xf>
    <xf numFmtId="0" fontId="0" fillId="0" borderId="0"/>
    <xf numFmtId="0" fontId="20" fillId="0" borderId="0" applyBorder="0"/>
    <xf numFmtId="0" fontId="20" fillId="0" borderId="0"/>
    <xf numFmtId="0" fontId="20" fillId="0" borderId="0" applyNumberFormat="0">
      <alignment vertical="justify"/>
      <protection locked="0"/>
    </xf>
    <xf numFmtId="0" fontId="53" fillId="0" borderId="0" applyNumberFormat="0" applyFill="0" applyBorder="0" applyAlignment="0" applyProtection="0"/>
    <xf numFmtId="43" fontId="20" fillId="0" borderId="0" applyFont="0" applyFill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0" fontId="0" fillId="2" borderId="0" xfId="56" applyFont="1" applyFill="1" applyAlignment="1">
      <alignment vertical="center"/>
    </xf>
    <xf numFmtId="0" fontId="1" fillId="0" borderId="0" xfId="56" applyFont="1" applyFill="1" applyAlignment="1">
      <alignment vertical="center"/>
    </xf>
    <xf numFmtId="0" fontId="0" fillId="0" borderId="0" xfId="56" applyFont="1" applyFill="1" applyAlignment="1">
      <alignment vertical="center"/>
    </xf>
    <xf numFmtId="0" fontId="2" fillId="3" borderId="0" xfId="56" applyNumberFormat="1" applyFont="1" applyFill="1" applyAlignment="1">
      <alignment horizontal="center" vertical="center"/>
    </xf>
    <xf numFmtId="0" fontId="3" fillId="0" borderId="0" xfId="56" applyFont="1" applyFill="1" applyAlignment="1">
      <alignment horizontal="center" vertical="center"/>
    </xf>
    <xf numFmtId="0" fontId="1" fillId="0" borderId="0" xfId="56" applyFont="1" applyFill="1" applyAlignment="1">
      <alignment horizontal="center" vertical="center"/>
    </xf>
    <xf numFmtId="0" fontId="4" fillId="2" borderId="0" xfId="56" applyFont="1" applyFill="1" applyAlignment="1">
      <alignment horizontal="left" vertical="center"/>
    </xf>
    <xf numFmtId="49" fontId="4" fillId="3" borderId="0" xfId="56" applyNumberFormat="1" applyFont="1" applyFill="1" applyAlignment="1">
      <alignment vertical="center"/>
    </xf>
    <xf numFmtId="0" fontId="4" fillId="2" borderId="0" xfId="56" applyFont="1" applyFill="1" applyAlignment="1">
      <alignment vertical="center"/>
    </xf>
    <xf numFmtId="0" fontId="4" fillId="3" borderId="0" xfId="56" applyFont="1" applyFill="1" applyAlignment="1">
      <alignment vertical="center"/>
    </xf>
    <xf numFmtId="14" fontId="4" fillId="3" borderId="0" xfId="56" applyNumberFormat="1" applyFont="1" applyFill="1" applyAlignment="1">
      <alignment horizontal="left" vertical="center"/>
    </xf>
    <xf numFmtId="14" fontId="4" fillId="2" borderId="0" xfId="56" applyNumberFormat="1" applyFont="1" applyFill="1" applyAlignment="1">
      <alignment horizontal="left" vertical="center"/>
    </xf>
    <xf numFmtId="178" fontId="4" fillId="3" borderId="0" xfId="56" applyNumberFormat="1" applyFont="1" applyFill="1" applyAlignment="1">
      <alignment horizontal="left" vertical="center"/>
    </xf>
    <xf numFmtId="178" fontId="4" fillId="2" borderId="0" xfId="56" applyNumberFormat="1" applyFont="1" applyFill="1" applyAlignment="1">
      <alignment horizontal="left" vertical="center"/>
    </xf>
    <xf numFmtId="0" fontId="5" fillId="2" borderId="1" xfId="56" applyFont="1" applyFill="1" applyBorder="1" applyAlignment="1">
      <alignment horizontal="center" vertical="center" wrapText="1"/>
    </xf>
    <xf numFmtId="0" fontId="5" fillId="2" borderId="2" xfId="56" applyFont="1" applyFill="1" applyBorder="1" applyAlignment="1">
      <alignment horizontal="center" vertical="center" wrapText="1"/>
    </xf>
    <xf numFmtId="0" fontId="6" fillId="2" borderId="2" xfId="56" applyFont="1" applyFill="1" applyBorder="1" applyAlignment="1">
      <alignment horizontal="center" vertical="center" wrapText="1"/>
    </xf>
    <xf numFmtId="0" fontId="7" fillId="2" borderId="1" xfId="56" applyFont="1" applyFill="1" applyBorder="1" applyAlignment="1">
      <alignment horizontal="center" vertical="center" wrapText="1"/>
    </xf>
    <xf numFmtId="0" fontId="5" fillId="2" borderId="1" xfId="56" applyFont="1" applyFill="1" applyBorder="1" applyAlignment="1">
      <alignment horizontal="center" vertical="center" shrinkToFit="1"/>
    </xf>
    <xf numFmtId="0" fontId="7" fillId="3" borderId="1" xfId="56" applyNumberFormat="1" applyFont="1" applyFill="1" applyBorder="1" applyAlignment="1">
      <alignment horizontal="center" vertical="center" wrapText="1"/>
    </xf>
    <xf numFmtId="11" fontId="5" fillId="3" borderId="2" xfId="56" applyNumberFormat="1" applyFont="1" applyFill="1" applyBorder="1" applyAlignment="1">
      <alignment horizontal="center" vertical="center" wrapText="1"/>
    </xf>
    <xf numFmtId="11" fontId="6" fillId="3" borderId="2" xfId="56" applyNumberFormat="1" applyFont="1" applyFill="1" applyBorder="1" applyAlignment="1">
      <alignment horizontal="center" vertical="center" wrapText="1"/>
    </xf>
    <xf numFmtId="0" fontId="5" fillId="3" borderId="1" xfId="56" applyFont="1" applyFill="1" applyBorder="1" applyAlignment="1">
      <alignment horizontal="center" vertical="center" wrapText="1"/>
    </xf>
    <xf numFmtId="186" fontId="7" fillId="3" borderId="1" xfId="59" applyNumberFormat="1" applyFont="1" applyFill="1" applyBorder="1" applyAlignment="1">
      <alignment horizontal="right" vertical="center" shrinkToFit="1"/>
    </xf>
    <xf numFmtId="184" fontId="7" fillId="3" borderId="1" xfId="59" applyNumberFormat="1" applyFont="1" applyFill="1" applyBorder="1" applyAlignment="1">
      <alignment horizontal="right" vertical="center" shrinkToFit="1"/>
    </xf>
    <xf numFmtId="43" fontId="7" fillId="3" borderId="1" xfId="59" applyFont="1" applyFill="1" applyBorder="1" applyAlignment="1">
      <alignment horizontal="right" vertical="center" wrapText="1"/>
    </xf>
    <xf numFmtId="43" fontId="7" fillId="3" borderId="1" xfId="59" applyFont="1" applyFill="1" applyBorder="1" applyAlignment="1">
      <alignment horizontal="center" vertical="center" wrapText="1"/>
    </xf>
    <xf numFmtId="0" fontId="7" fillId="0" borderId="1" xfId="56" applyNumberFormat="1" applyFont="1" applyFill="1" applyBorder="1" applyAlignment="1">
      <alignment horizontal="center" vertical="center" wrapText="1"/>
    </xf>
    <xf numFmtId="11" fontId="5" fillId="0" borderId="1" xfId="56" applyNumberFormat="1" applyFont="1" applyFill="1" applyBorder="1" applyAlignment="1">
      <alignment horizontal="center" vertical="center" wrapText="1"/>
    </xf>
    <xf numFmtId="186" fontId="7" fillId="0" borderId="1" xfId="59" applyNumberFormat="1" applyFont="1" applyFill="1" applyBorder="1" applyAlignment="1">
      <alignment horizontal="right" vertical="center" shrinkToFit="1"/>
    </xf>
    <xf numFmtId="184" fontId="7" fillId="0" borderId="1" xfId="59" applyNumberFormat="1" applyFont="1" applyFill="1" applyBorder="1" applyAlignment="1">
      <alignment horizontal="right" vertical="center" shrinkToFit="1"/>
    </xf>
    <xf numFmtId="43" fontId="7" fillId="0" borderId="1" xfId="59" applyFont="1" applyFill="1" applyBorder="1" applyAlignment="1">
      <alignment horizontal="right" vertical="center" wrapText="1"/>
    </xf>
    <xf numFmtId="14" fontId="7" fillId="0" borderId="1" xfId="56" applyNumberFormat="1" applyFont="1" applyFill="1" applyBorder="1" applyAlignment="1">
      <alignment horizontal="center" vertical="center" wrapText="1"/>
    </xf>
    <xf numFmtId="0" fontId="7" fillId="3" borderId="2" xfId="56" applyFont="1" applyFill="1" applyBorder="1" applyAlignment="1">
      <alignment horizontal="right" vertical="center" wrapText="1"/>
    </xf>
    <xf numFmtId="0" fontId="7" fillId="3" borderId="3" xfId="56" applyFont="1" applyFill="1" applyBorder="1" applyAlignment="1">
      <alignment horizontal="right" vertical="center" wrapText="1"/>
    </xf>
    <xf numFmtId="186" fontId="7" fillId="3" borderId="4" xfId="56" applyNumberFormat="1" applyFont="1" applyFill="1" applyBorder="1" applyAlignment="1">
      <alignment vertical="center" wrapText="1"/>
    </xf>
    <xf numFmtId="3" fontId="7" fillId="3" borderId="1" xfId="56" applyNumberFormat="1" applyFont="1" applyFill="1" applyBorder="1" applyAlignment="1">
      <alignment horizontal="right" vertical="center"/>
    </xf>
    <xf numFmtId="43" fontId="7" fillId="3" borderId="1" xfId="56" applyNumberFormat="1" applyFont="1" applyFill="1" applyBorder="1" applyAlignment="1">
      <alignment horizontal="right" vertical="center"/>
    </xf>
    <xf numFmtId="199" fontId="7" fillId="3" borderId="1" xfId="56" applyNumberFormat="1" applyFont="1" applyFill="1" applyBorder="1" applyAlignment="1">
      <alignment horizontal="right" vertical="center"/>
    </xf>
    <xf numFmtId="0" fontId="5" fillId="3" borderId="2" xfId="56" applyFont="1" applyFill="1" applyBorder="1" applyAlignment="1">
      <alignment horizontal="right" vertical="center"/>
    </xf>
    <xf numFmtId="0" fontId="5" fillId="3" borderId="3" xfId="56" applyFont="1" applyFill="1" applyBorder="1" applyAlignment="1">
      <alignment horizontal="right" vertical="center"/>
    </xf>
    <xf numFmtId="43" fontId="8" fillId="3" borderId="3" xfId="56" applyNumberFormat="1" applyFont="1" applyFill="1" applyBorder="1" applyAlignment="1">
      <alignment vertical="center"/>
    </xf>
    <xf numFmtId="0" fontId="5" fillId="3" borderId="3" xfId="56" applyFont="1" applyFill="1" applyBorder="1" applyAlignment="1">
      <alignment horizontal="left" vertical="center"/>
    </xf>
    <xf numFmtId="0" fontId="4" fillId="0" borderId="0" xfId="56" applyFont="1" applyFill="1" applyAlignment="1">
      <alignment vertical="center"/>
    </xf>
    <xf numFmtId="0" fontId="4" fillId="3" borderId="0" xfId="56" applyFont="1" applyFill="1" applyAlignment="1">
      <alignment horizontal="left" vertical="center"/>
    </xf>
    <xf numFmtId="0" fontId="0" fillId="3" borderId="0" xfId="56" applyFont="1" applyFill="1" applyAlignment="1">
      <alignment vertical="center"/>
    </xf>
    <xf numFmtId="0" fontId="9" fillId="0" borderId="0" xfId="56" applyFont="1" applyFill="1" applyAlignment="1">
      <alignment vertical="center"/>
    </xf>
    <xf numFmtId="14" fontId="7" fillId="3" borderId="1" xfId="56" applyNumberFormat="1" applyFont="1" applyFill="1" applyBorder="1" applyAlignment="1">
      <alignment horizontal="center" vertical="center" wrapText="1"/>
    </xf>
    <xf numFmtId="0" fontId="7" fillId="3" borderId="1" xfId="56" applyFont="1" applyFill="1" applyBorder="1" applyAlignment="1">
      <alignment vertical="center"/>
    </xf>
    <xf numFmtId="0" fontId="5" fillId="3" borderId="4" xfId="56" applyFont="1" applyFill="1" applyBorder="1" applyAlignment="1">
      <alignment horizontal="left" vertical="center"/>
    </xf>
    <xf numFmtId="0" fontId="10" fillId="2" borderId="0" xfId="19" applyFont="1" applyFill="1" applyAlignment="1">
      <alignment vertical="center"/>
    </xf>
    <xf numFmtId="0" fontId="11" fillId="2" borderId="0" xfId="46" applyFont="1" applyFill="1" applyAlignment="1">
      <alignment horizontal="center" vertical="center" wrapText="1"/>
    </xf>
    <xf numFmtId="0" fontId="11" fillId="2" borderId="0" xfId="46" applyFont="1" applyFill="1"/>
    <xf numFmtId="0" fontId="10" fillId="2" borderId="0" xfId="46" applyFont="1" applyFill="1"/>
    <xf numFmtId="193" fontId="10" fillId="2" borderId="0" xfId="46" applyNumberFormat="1" applyFont="1" applyFill="1"/>
    <xf numFmtId="200" fontId="10" fillId="2" borderId="0" xfId="46" applyNumberFormat="1" applyFont="1" applyFill="1"/>
    <xf numFmtId="0" fontId="11" fillId="2" borderId="0" xfId="46" applyFont="1" applyFill="1" applyAlignment="1">
      <alignment horizontal="center"/>
    </xf>
    <xf numFmtId="0" fontId="10" fillId="2" borderId="0" xfId="19" applyFont="1" applyFill="1" applyAlignment="1">
      <alignment horizontal="left" vertical="center"/>
    </xf>
    <xf numFmtId="0" fontId="12" fillId="2" borderId="0" xfId="37" applyFont="1" applyFill="1" applyAlignment="1">
      <alignment horizontal="left"/>
    </xf>
    <xf numFmtId="0" fontId="12" fillId="2" borderId="0" xfId="37" applyFont="1" applyFill="1" applyBorder="1" applyAlignment="1"/>
    <xf numFmtId="0" fontId="12" fillId="2" borderId="0" xfId="19" applyFont="1" applyFill="1" applyAlignment="1">
      <alignment vertical="center"/>
    </xf>
    <xf numFmtId="0" fontId="12" fillId="2" borderId="0" xfId="37" applyFont="1" applyFill="1" applyAlignment="1">
      <alignment horizontal="center"/>
    </xf>
    <xf numFmtId="0" fontId="12" fillId="2" borderId="0" xfId="37" applyFont="1" applyFill="1" applyBorder="1" applyAlignment="1">
      <alignment horizontal="left" vertical="center"/>
    </xf>
    <xf numFmtId="0" fontId="12" fillId="2" borderId="0" xfId="19" applyFont="1" applyFill="1" applyBorder="1" applyAlignment="1">
      <alignment vertical="center"/>
    </xf>
    <xf numFmtId="0" fontId="13" fillId="2" borderId="0" xfId="46" applyFont="1" applyFill="1" applyAlignment="1">
      <alignment horizontal="center" vertical="center"/>
    </xf>
    <xf numFmtId="0" fontId="14" fillId="2" borderId="0" xfId="46" applyFont="1" applyFill="1" applyAlignment="1">
      <alignment horizontal="left"/>
    </xf>
    <xf numFmtId="0" fontId="6" fillId="2" borderId="0" xfId="46" applyFont="1" applyFill="1"/>
    <xf numFmtId="0" fontId="6" fillId="2" borderId="0" xfId="46" applyFont="1" applyFill="1" applyAlignment="1">
      <alignment horizontal="left"/>
    </xf>
    <xf numFmtId="0" fontId="11" fillId="2" borderId="0" xfId="46" applyFont="1" applyFill="1" applyAlignment="1">
      <alignment horizontal="left"/>
    </xf>
    <xf numFmtId="49" fontId="12" fillId="2" borderId="0" xfId="46" applyNumberFormat="1" applyFont="1" applyFill="1" applyBorder="1" applyAlignment="1">
      <alignment horizontal="left"/>
    </xf>
    <xf numFmtId="49" fontId="15" fillId="2" borderId="0" xfId="46" applyNumberFormat="1" applyFont="1" applyFill="1" applyAlignment="1">
      <alignment horizontal="center"/>
    </xf>
    <xf numFmtId="0" fontId="16" fillId="2" borderId="0" xfId="46" applyFont="1" applyFill="1"/>
    <xf numFmtId="0" fontId="12" fillId="2" borderId="5" xfId="46" applyFont="1" applyFill="1" applyBorder="1" applyAlignment="1">
      <alignment horizontal="center" vertical="center" wrapText="1"/>
    </xf>
    <xf numFmtId="0" fontId="6" fillId="2" borderId="5" xfId="46" applyFont="1" applyFill="1" applyBorder="1" applyAlignment="1">
      <alignment horizontal="center" vertical="center" wrapText="1"/>
    </xf>
    <xf numFmtId="0" fontId="12" fillId="4" borderId="5" xfId="46" applyFont="1" applyFill="1" applyBorder="1" applyAlignment="1">
      <alignment horizontal="center" vertical="center" wrapText="1"/>
    </xf>
    <xf numFmtId="0" fontId="12" fillId="2" borderId="6" xfId="46" applyFont="1" applyFill="1" applyBorder="1" applyAlignment="1">
      <alignment horizontal="center" vertical="center" wrapText="1"/>
    </xf>
    <xf numFmtId="0" fontId="6" fillId="2" borderId="6" xfId="46" applyFont="1" applyFill="1" applyBorder="1" applyAlignment="1">
      <alignment horizontal="center" vertical="center" wrapText="1"/>
    </xf>
    <xf numFmtId="0" fontId="6" fillId="4" borderId="6" xfId="46" applyFont="1" applyFill="1" applyBorder="1" applyAlignment="1">
      <alignment horizontal="center" vertical="center" wrapText="1"/>
    </xf>
    <xf numFmtId="0" fontId="12" fillId="2" borderId="7" xfId="46" applyFont="1" applyFill="1" applyBorder="1" applyAlignment="1">
      <alignment horizontal="center" vertical="center" wrapText="1"/>
    </xf>
    <xf numFmtId="0" fontId="6" fillId="2" borderId="7" xfId="46" applyFont="1" applyFill="1" applyBorder="1" applyAlignment="1">
      <alignment horizontal="center" vertical="center" wrapText="1"/>
    </xf>
    <xf numFmtId="0" fontId="12" fillId="4" borderId="7" xfId="46" applyFont="1" applyFill="1" applyBorder="1" applyAlignment="1">
      <alignment horizontal="center" vertical="center" wrapText="1"/>
    </xf>
    <xf numFmtId="181" fontId="17" fillId="2" borderId="1" xfId="24" applyNumberFormat="1" applyFont="1" applyFill="1" applyBorder="1" applyAlignment="1">
      <alignment horizontal="center" vertical="center" wrapText="1"/>
    </xf>
    <xf numFmtId="181" fontId="17" fillId="4" borderId="1" xfId="24" applyNumberFormat="1" applyFont="1" applyFill="1" applyBorder="1" applyAlignment="1">
      <alignment horizontal="center" vertical="center" wrapText="1"/>
    </xf>
    <xf numFmtId="181" fontId="18" fillId="2" borderId="1" xfId="24" applyNumberFormat="1" applyFont="1" applyFill="1" applyBorder="1" applyAlignment="1">
      <alignment horizontal="center" vertical="center" wrapText="1"/>
    </xf>
    <xf numFmtId="181" fontId="19" fillId="2" borderId="1" xfId="24" applyNumberFormat="1" applyFont="1" applyFill="1" applyBorder="1" applyAlignment="1">
      <alignment horizontal="center" vertical="center" wrapText="1"/>
    </xf>
    <xf numFmtId="0" fontId="20" fillId="2" borderId="1" xfId="46" applyFont="1" applyFill="1" applyBorder="1"/>
    <xf numFmtId="192" fontId="21" fillId="2" borderId="1" xfId="24" applyNumberFormat="1" applyFont="1" applyFill="1" applyBorder="1" applyAlignment="1">
      <alignment horizontal="center" vertical="center"/>
    </xf>
    <xf numFmtId="192" fontId="12" fillId="2" borderId="1" xfId="53" applyNumberFormat="1" applyFont="1" applyFill="1" applyBorder="1" applyAlignment="1" applyProtection="1">
      <alignment horizontal="center" vertical="center"/>
    </xf>
    <xf numFmtId="181" fontId="21" fillId="2" borderId="1" xfId="24" applyNumberFormat="1" applyFont="1" applyFill="1" applyBorder="1" applyAlignment="1">
      <alignment horizontal="center" vertical="center"/>
    </xf>
    <xf numFmtId="0" fontId="21" fillId="2" borderId="1" xfId="24" applyFont="1" applyFill="1" applyBorder="1" applyAlignment="1">
      <alignment horizontal="center" vertical="center"/>
    </xf>
    <xf numFmtId="0" fontId="16" fillId="2" borderId="0" xfId="37" applyFont="1" applyFill="1" applyBorder="1" applyAlignment="1"/>
    <xf numFmtId="193" fontId="16" fillId="2" borderId="0" xfId="37" applyNumberFormat="1" applyFont="1" applyFill="1" applyBorder="1" applyAlignment="1"/>
    <xf numFmtId="200" fontId="16" fillId="2" borderId="0" xfId="37" applyNumberFormat="1" applyFont="1" applyFill="1" applyBorder="1" applyAlignment="1"/>
    <xf numFmtId="200" fontId="10" fillId="2" borderId="0" xfId="46" applyNumberFormat="1" applyFont="1" applyFill="1" applyBorder="1"/>
    <xf numFmtId="0" fontId="10" fillId="2" borderId="0" xfId="19" applyFont="1" applyFill="1" applyAlignment="1">
      <alignment horizontal="center" vertical="center"/>
    </xf>
    <xf numFmtId="0" fontId="10" fillId="2" borderId="0" xfId="19" applyFont="1" applyFill="1" applyBorder="1" applyAlignment="1">
      <alignment vertical="center"/>
    </xf>
    <xf numFmtId="193" fontId="10" fillId="2" borderId="0" xfId="19" applyNumberFormat="1" applyFont="1" applyFill="1" applyBorder="1" applyAlignment="1">
      <alignment vertical="center"/>
    </xf>
    <xf numFmtId="200" fontId="10" fillId="2" borderId="0" xfId="19" applyNumberFormat="1" applyFont="1" applyFill="1" applyBorder="1" applyAlignment="1">
      <alignment vertical="center"/>
    </xf>
    <xf numFmtId="0" fontId="22" fillId="2" borderId="0" xfId="46" applyFont="1" applyFill="1"/>
    <xf numFmtId="193" fontId="10" fillId="2" borderId="0" xfId="19" applyNumberFormat="1" applyFont="1" applyFill="1" applyAlignment="1">
      <alignment vertical="center"/>
    </xf>
    <xf numFmtId="200" fontId="18" fillId="2" borderId="0" xfId="19" applyNumberFormat="1" applyFont="1" applyFill="1" applyBorder="1" applyAlignment="1">
      <alignment horizontal="right" vertical="center"/>
    </xf>
    <xf numFmtId="193" fontId="23" fillId="2" borderId="0" xfId="57" applyNumberFormat="1" applyFont="1" applyFill="1" applyBorder="1" applyAlignment="1" applyProtection="1">
      <alignment horizontal="left"/>
    </xf>
    <xf numFmtId="0" fontId="24" fillId="2" borderId="0" xfId="46" applyFont="1" applyFill="1" applyAlignment="1">
      <alignment horizontal="center"/>
    </xf>
    <xf numFmtId="0" fontId="10" fillId="2" borderId="0" xfId="46" applyFont="1" applyFill="1" applyAlignment="1">
      <alignment horizontal="left"/>
    </xf>
    <xf numFmtId="14" fontId="18" fillId="2" borderId="0" xfId="24" applyNumberFormat="1" applyFont="1" applyFill="1" applyBorder="1" applyAlignment="1">
      <alignment horizontal="left" vertical="center" wrapText="1"/>
    </xf>
    <xf numFmtId="0" fontId="10" fillId="2" borderId="0" xfId="46" applyFont="1" applyFill="1" applyAlignment="1">
      <alignment horizontal="center"/>
    </xf>
    <xf numFmtId="0" fontId="23" fillId="2" borderId="0" xfId="46" applyFont="1" applyFill="1" applyBorder="1" applyAlignment="1">
      <alignment horizontal="right"/>
    </xf>
    <xf numFmtId="0" fontId="10" fillId="2" borderId="0" xfId="46" applyFont="1" applyFill="1" applyBorder="1"/>
    <xf numFmtId="0" fontId="16" fillId="2" borderId="0" xfId="46" applyFont="1" applyFill="1" applyBorder="1"/>
    <xf numFmtId="177" fontId="15" fillId="2" borderId="0" xfId="55" applyNumberFormat="1" applyFont="1" applyFill="1" applyBorder="1" applyAlignment="1">
      <alignment horizontal="center" vertical="center"/>
    </xf>
    <xf numFmtId="200" fontId="10" fillId="2" borderId="0" xfId="46" applyNumberFormat="1" applyFont="1" applyFill="1" applyAlignment="1">
      <alignment horizontal="center"/>
    </xf>
    <xf numFmtId="193" fontId="10" fillId="2" borderId="0" xfId="46" applyNumberFormat="1" applyFont="1" applyFill="1" applyAlignment="1">
      <alignment horizontal="left"/>
    </xf>
    <xf numFmtId="200" fontId="10" fillId="2" borderId="0" xfId="46" applyNumberFormat="1" applyFont="1" applyFill="1" applyAlignment="1">
      <alignment horizontal="left"/>
    </xf>
    <xf numFmtId="200" fontId="16" fillId="2" borderId="0" xfId="46" applyNumberFormat="1" applyFont="1" applyFill="1"/>
    <xf numFmtId="0" fontId="12" fillId="2" borderId="1" xfId="46" applyFont="1" applyFill="1" applyBorder="1" applyAlignment="1">
      <alignment horizontal="center" vertical="center" wrapText="1"/>
    </xf>
    <xf numFmtId="193" fontId="12" fillId="2" borderId="1" xfId="46" applyNumberFormat="1" applyFont="1" applyFill="1" applyBorder="1" applyAlignment="1">
      <alignment horizontal="center" vertical="center" wrapText="1"/>
    </xf>
    <xf numFmtId="200" fontId="12" fillId="2" borderId="1" xfId="46" applyNumberFormat="1" applyFont="1" applyFill="1" applyBorder="1" applyAlignment="1">
      <alignment horizontal="center" vertical="center" wrapText="1"/>
    </xf>
    <xf numFmtId="193" fontId="12" fillId="2" borderId="5" xfId="46" applyNumberFormat="1" applyFont="1" applyFill="1" applyBorder="1" applyAlignment="1">
      <alignment horizontal="center" vertical="center" wrapText="1"/>
    </xf>
    <xf numFmtId="193" fontId="12" fillId="2" borderId="7" xfId="46" applyNumberFormat="1" applyFont="1" applyFill="1" applyBorder="1" applyAlignment="1">
      <alignment horizontal="center" vertical="center" wrapText="1"/>
    </xf>
    <xf numFmtId="191" fontId="17" fillId="2" borderId="1" xfId="24" applyNumberFormat="1" applyFont="1" applyFill="1" applyBorder="1" applyAlignment="1">
      <alignment horizontal="center" vertical="center" wrapText="1"/>
    </xf>
    <xf numFmtId="198" fontId="17" fillId="2" borderId="1" xfId="24" applyNumberFormat="1" applyFont="1" applyFill="1" applyBorder="1" applyAlignment="1">
      <alignment horizontal="center" vertical="center" wrapText="1"/>
    </xf>
    <xf numFmtId="183" fontId="17" fillId="2" borderId="1" xfId="24" applyNumberFormat="1" applyFont="1" applyFill="1" applyBorder="1" applyAlignment="1">
      <alignment horizontal="center" vertical="center" wrapText="1"/>
    </xf>
    <xf numFmtId="183" fontId="17" fillId="2" borderId="5" xfId="24" applyNumberFormat="1" applyFont="1" applyFill="1" applyBorder="1" applyAlignment="1">
      <alignment vertical="center" wrapText="1"/>
    </xf>
    <xf numFmtId="181" fontId="17" fillId="2" borderId="5" xfId="24" applyNumberFormat="1" applyFont="1" applyFill="1" applyBorder="1" applyAlignment="1">
      <alignment horizontal="center" vertical="center" wrapText="1"/>
    </xf>
    <xf numFmtId="181" fontId="17" fillId="2" borderId="6" xfId="24" applyNumberFormat="1" applyFont="1" applyFill="1" applyBorder="1" applyAlignment="1">
      <alignment horizontal="center" vertical="center" wrapText="1"/>
    </xf>
    <xf numFmtId="181" fontId="17" fillId="2" borderId="7" xfId="24" applyNumberFormat="1" applyFont="1" applyFill="1" applyBorder="1" applyAlignment="1">
      <alignment horizontal="center" vertical="center" wrapText="1"/>
    </xf>
    <xf numFmtId="183" fontId="17" fillId="2" borderId="5" xfId="24" applyNumberFormat="1" applyFont="1" applyFill="1" applyBorder="1" applyAlignment="1">
      <alignment horizontal="center" vertical="center" wrapText="1"/>
    </xf>
    <xf numFmtId="181" fontId="17" fillId="2" borderId="5" xfId="24" applyNumberFormat="1" applyFont="1" applyFill="1" applyBorder="1" applyAlignment="1">
      <alignment vertical="center" wrapText="1"/>
    </xf>
    <xf numFmtId="0" fontId="6" fillId="2" borderId="1" xfId="46" applyFont="1" applyFill="1" applyBorder="1" applyAlignment="1">
      <alignment horizontal="center" vertical="center" wrapText="1"/>
    </xf>
    <xf numFmtId="183" fontId="17" fillId="2" borderId="6" xfId="24" applyNumberFormat="1" applyFont="1" applyFill="1" applyBorder="1" applyAlignment="1">
      <alignment horizontal="center" vertical="center" wrapText="1"/>
    </xf>
    <xf numFmtId="183" fontId="17" fillId="2" borderId="7" xfId="24" applyNumberFormat="1" applyFont="1" applyFill="1" applyBorder="1" applyAlignment="1">
      <alignment horizontal="center" vertical="center" wrapText="1"/>
    </xf>
    <xf numFmtId="0" fontId="11" fillId="2" borderId="1" xfId="46" applyFont="1" applyFill="1" applyBorder="1" applyAlignment="1">
      <alignment horizontal="center"/>
    </xf>
    <xf numFmtId="183" fontId="21" fillId="2" borderId="1" xfId="24" applyNumberFormat="1" applyFont="1" applyFill="1" applyBorder="1" applyAlignment="1">
      <alignment horizontal="center" vertical="center" wrapText="1"/>
    </xf>
    <xf numFmtId="189" fontId="17" fillId="2" borderId="1" xfId="24" applyNumberFormat="1" applyFont="1" applyFill="1" applyBorder="1" applyAlignment="1">
      <alignment horizontal="center" vertical="center" wrapText="1"/>
    </xf>
    <xf numFmtId="189" fontId="17" fillId="2" borderId="5" xfId="24" applyNumberFormat="1" applyFont="1" applyFill="1" applyBorder="1" applyAlignment="1">
      <alignment vertical="center" wrapText="1"/>
    </xf>
    <xf numFmtId="177" fontId="12" fillId="2" borderId="1" xfId="55" applyNumberFormat="1" applyFont="1" applyFill="1" applyBorder="1" applyAlignment="1">
      <alignment horizontal="right" vertical="center"/>
    </xf>
    <xf numFmtId="201" fontId="25" fillId="2" borderId="1" xfId="46" applyNumberFormat="1" applyFont="1" applyFill="1" applyBorder="1" applyAlignment="1">
      <alignment vertical="center" wrapText="1"/>
    </xf>
    <xf numFmtId="196" fontId="12" fillId="2" borderId="1" xfId="55" applyNumberFormat="1" applyFont="1" applyFill="1" applyBorder="1" applyAlignment="1">
      <alignment horizontal="right" vertical="center"/>
    </xf>
    <xf numFmtId="190" fontId="12" fillId="2" borderId="1" xfId="55" applyNumberFormat="1" applyFont="1" applyFill="1" applyBorder="1" applyAlignment="1">
      <alignment horizontal="right" vertical="center"/>
    </xf>
    <xf numFmtId="201" fontId="12" fillId="2" borderId="1" xfId="46" applyNumberFormat="1" applyFont="1" applyFill="1" applyBorder="1" applyAlignment="1">
      <alignment vertical="center" wrapText="1"/>
    </xf>
    <xf numFmtId="185" fontId="12" fillId="2" borderId="1" xfId="46" applyNumberFormat="1" applyFont="1" applyFill="1" applyBorder="1" applyAlignment="1">
      <alignment vertical="center" wrapText="1"/>
    </xf>
    <xf numFmtId="195" fontId="12" fillId="2" borderId="1" xfId="46" applyNumberFormat="1" applyFont="1" applyFill="1" applyBorder="1" applyAlignment="1">
      <alignment vertical="center" wrapText="1"/>
    </xf>
    <xf numFmtId="0" fontId="14" fillId="2" borderId="0" xfId="46" applyFont="1" applyFill="1" applyAlignment="1"/>
    <xf numFmtId="0" fontId="12" fillId="2" borderId="2" xfId="46" applyFont="1" applyFill="1" applyBorder="1" applyAlignment="1">
      <alignment horizontal="center" vertical="center" wrapText="1"/>
    </xf>
    <xf numFmtId="0" fontId="12" fillId="2" borderId="3" xfId="46" applyFont="1" applyFill="1" applyBorder="1" applyAlignment="1">
      <alignment horizontal="center" vertical="center" wrapText="1"/>
    </xf>
    <xf numFmtId="0" fontId="12" fillId="2" borderId="4" xfId="46" applyFont="1" applyFill="1" applyBorder="1" applyAlignment="1">
      <alignment horizontal="center" vertical="center" wrapText="1"/>
    </xf>
    <xf numFmtId="0" fontId="6" fillId="2" borderId="2" xfId="46" applyFont="1" applyFill="1" applyBorder="1" applyAlignment="1">
      <alignment horizontal="center" vertical="center" wrapText="1"/>
    </xf>
    <xf numFmtId="0" fontId="6" fillId="2" borderId="4" xfId="46" applyFont="1" applyFill="1" applyBorder="1" applyAlignment="1">
      <alignment horizontal="center" vertical="center" wrapText="1"/>
    </xf>
    <xf numFmtId="0" fontId="6" fillId="2" borderId="1" xfId="46" applyFont="1" applyFill="1" applyBorder="1" applyAlignment="1">
      <alignment vertical="center" wrapText="1"/>
    </xf>
    <xf numFmtId="194" fontId="21" fillId="2" borderId="1" xfId="24" applyNumberFormat="1" applyFont="1" applyFill="1" applyBorder="1" applyAlignment="1">
      <alignment horizontal="center" vertical="center" wrapText="1"/>
    </xf>
    <xf numFmtId="201" fontId="21" fillId="2" borderId="1" xfId="24" applyNumberFormat="1" applyFont="1" applyFill="1" applyBorder="1" applyAlignment="1">
      <alignment horizontal="center" vertical="center" wrapText="1"/>
    </xf>
    <xf numFmtId="0" fontId="11" fillId="2" borderId="1" xfId="46" applyFont="1" applyFill="1" applyBorder="1" applyAlignment="1">
      <alignment horizontal="center" vertical="center" wrapText="1"/>
    </xf>
    <xf numFmtId="0" fontId="11" fillId="2" borderId="0" xfId="19" applyFont="1" applyFill="1" applyAlignment="1">
      <alignment vertical="center"/>
    </xf>
    <xf numFmtId="0" fontId="12" fillId="2" borderId="0" xfId="46" applyFont="1" applyFill="1" applyAlignment="1">
      <alignment vertical="center" wrapText="1"/>
    </xf>
    <xf numFmtId="193" fontId="11" fillId="2" borderId="0" xfId="46" applyNumberFormat="1" applyFont="1" applyFill="1" applyAlignment="1">
      <alignment horizontal="center"/>
    </xf>
    <xf numFmtId="200" fontId="11" fillId="2" borderId="0" xfId="46" applyNumberFormat="1" applyFont="1" applyFill="1" applyAlignment="1">
      <alignment horizontal="center"/>
    </xf>
    <xf numFmtId="0" fontId="16" fillId="2" borderId="0" xfId="37" applyFont="1" applyFill="1" applyAlignment="1"/>
    <xf numFmtId="0" fontId="12" fillId="2" borderId="0" xfId="37" applyFont="1" applyFill="1" applyAlignment="1">
      <alignment horizontal="left" vertical="center"/>
    </xf>
    <xf numFmtId="0" fontId="12" fillId="2" borderId="0" xfId="37" applyFont="1" applyFill="1" applyBorder="1" applyAlignment="1">
      <alignment horizontal="center" vertical="center"/>
    </xf>
    <xf numFmtId="0" fontId="16" fillId="2" borderId="0" xfId="37" applyFont="1" applyFill="1" applyBorder="1" applyAlignment="1">
      <alignment vertical="center" wrapText="1"/>
    </xf>
    <xf numFmtId="0" fontId="12" fillId="2" borderId="0" xfId="37" applyFont="1" applyFill="1" applyBorder="1" applyAlignment="1">
      <alignment horizontal="left" vertical="center" wrapText="1"/>
    </xf>
    <xf numFmtId="0" fontId="26" fillId="2" borderId="0" xfId="58" applyFont="1" applyFill="1" applyAlignment="1">
      <alignment horizontal="left" vertical="center"/>
    </xf>
    <xf numFmtId="0" fontId="12" fillId="2" borderId="0" xfId="19" applyFont="1" applyFill="1" applyBorder="1" applyAlignment="1">
      <alignment horizontal="left" vertical="center"/>
    </xf>
    <xf numFmtId="0" fontId="12" fillId="2" borderId="0" xfId="19" applyFont="1" applyFill="1" applyBorder="1" applyAlignment="1">
      <alignment horizontal="center" vertical="center"/>
    </xf>
    <xf numFmtId="0" fontId="27" fillId="2" borderId="0" xfId="46" applyFont="1" applyFill="1" applyAlignment="1">
      <alignment horizontal="center"/>
    </xf>
    <xf numFmtId="0" fontId="24" fillId="2" borderId="0" xfId="46" applyFont="1" applyFill="1" applyAlignment="1">
      <alignment horizontal="left"/>
    </xf>
    <xf numFmtId="0" fontId="20" fillId="2" borderId="0" xfId="46" applyFont="1" applyFill="1" applyAlignment="1">
      <alignment horizontal="left"/>
    </xf>
    <xf numFmtId="0" fontId="28" fillId="2" borderId="0" xfId="46" applyFont="1" applyFill="1" applyAlignment="1">
      <alignment horizontal="center"/>
    </xf>
    <xf numFmtId="0" fontId="16" fillId="2" borderId="0" xfId="46" applyFont="1" applyFill="1" applyAlignment="1">
      <alignment vertical="center"/>
    </xf>
    <xf numFmtId="0" fontId="12" fillId="2" borderId="0" xfId="46" applyFont="1" applyFill="1" applyAlignment="1">
      <alignment vertical="center"/>
    </xf>
    <xf numFmtId="0" fontId="16" fillId="2" borderId="0" xfId="46" applyFont="1" applyFill="1" applyAlignment="1">
      <alignment horizontal="left" vertical="center"/>
    </xf>
    <xf numFmtId="0" fontId="20" fillId="2" borderId="0" xfId="46" applyFont="1" applyFill="1" applyAlignment="1">
      <alignment horizontal="center"/>
    </xf>
    <xf numFmtId="49" fontId="15" fillId="2" borderId="0" xfId="46" applyNumberFormat="1" applyFont="1" applyFill="1" applyBorder="1" applyAlignment="1"/>
    <xf numFmtId="49" fontId="12" fillId="2" borderId="0" xfId="46" applyNumberFormat="1" applyFont="1" applyFill="1" applyBorder="1" applyAlignment="1">
      <alignment vertical="center"/>
    </xf>
    <xf numFmtId="49" fontId="15" fillId="2" borderId="0" xfId="46" applyNumberFormat="1" applyFont="1" applyFill="1" applyAlignment="1">
      <alignment horizontal="left"/>
    </xf>
    <xf numFmtId="49" fontId="29" fillId="2" borderId="0" xfId="46" applyNumberFormat="1" applyFont="1" applyFill="1" applyAlignment="1">
      <alignment horizontal="left"/>
    </xf>
    <xf numFmtId="177" fontId="30" fillId="2" borderId="0" xfId="55" applyNumberFormat="1" applyFont="1" applyFill="1" applyBorder="1" applyAlignment="1">
      <alignment horizontal="center" vertical="center"/>
    </xf>
    <xf numFmtId="181" fontId="17" fillId="2" borderId="1" xfId="24" applyNumberFormat="1" applyFont="1" applyFill="1" applyBorder="1" applyAlignment="1">
      <alignment vertical="center" wrapText="1"/>
    </xf>
    <xf numFmtId="192" fontId="21" fillId="2" borderId="1" xfId="24" applyNumberFormat="1" applyFont="1" applyFill="1" applyBorder="1" applyAlignment="1">
      <alignment vertical="center"/>
    </xf>
    <xf numFmtId="0" fontId="21" fillId="2" borderId="1" xfId="24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192" fontId="12" fillId="2" borderId="1" xfId="53" applyNumberFormat="1" applyFont="1" applyFill="1" applyBorder="1" applyAlignment="1" applyProtection="1">
      <alignment vertical="center" wrapText="1"/>
    </xf>
    <xf numFmtId="192" fontId="32" fillId="2" borderId="1" xfId="53" applyNumberFormat="1" applyFont="1" applyFill="1" applyBorder="1" applyAlignment="1" applyProtection="1">
      <alignment vertical="center"/>
    </xf>
    <xf numFmtId="1" fontId="12" fillId="2" borderId="1" xfId="55" applyNumberFormat="1" applyFont="1" applyFill="1" applyBorder="1" applyAlignment="1">
      <alignment vertical="center"/>
    </xf>
    <xf numFmtId="188" fontId="12" fillId="2" borderId="1" xfId="53" applyNumberFormat="1" applyFont="1" applyFill="1" applyBorder="1" applyAlignment="1" applyProtection="1">
      <alignment vertical="center"/>
    </xf>
    <xf numFmtId="192" fontId="33" fillId="2" borderId="1" xfId="24" applyNumberFormat="1" applyFont="1" applyFill="1" applyBorder="1" applyAlignment="1">
      <alignment vertical="center"/>
    </xf>
    <xf numFmtId="0" fontId="21" fillId="2" borderId="7" xfId="24" applyFont="1" applyFill="1" applyBorder="1" applyAlignment="1">
      <alignment vertical="center"/>
    </xf>
    <xf numFmtId="0" fontId="12" fillId="2" borderId="7" xfId="0" applyFont="1" applyFill="1" applyBorder="1" applyAlignment="1">
      <alignment vertical="center" wrapText="1"/>
    </xf>
    <xf numFmtId="0" fontId="32" fillId="2" borderId="7" xfId="0" applyFont="1" applyFill="1" applyBorder="1" applyAlignment="1">
      <alignment vertical="center" wrapText="1"/>
    </xf>
    <xf numFmtId="192" fontId="21" fillId="2" borderId="1" xfId="24" applyNumberFormat="1" applyFont="1" applyFill="1" applyBorder="1" applyAlignment="1">
      <alignment horizontal="left" vertical="center"/>
    </xf>
    <xf numFmtId="192" fontId="12" fillId="2" borderId="5" xfId="53" applyNumberFormat="1" applyFont="1" applyFill="1" applyBorder="1" applyAlignment="1" applyProtection="1">
      <alignment vertical="center"/>
    </xf>
    <xf numFmtId="177" fontId="12" fillId="2" borderId="1" xfId="55" applyNumberFormat="1" applyFont="1" applyFill="1" applyBorder="1" applyAlignment="1">
      <alignment vertical="center"/>
    </xf>
    <xf numFmtId="188" fontId="17" fillId="2" borderId="1" xfId="53" applyNumberFormat="1" applyFont="1" applyFill="1" applyBorder="1" applyAlignment="1" applyProtection="1">
      <alignment vertical="center"/>
    </xf>
    <xf numFmtId="192" fontId="12" fillId="2" borderId="1" xfId="53" applyNumberFormat="1" applyFont="1" applyFill="1" applyBorder="1" applyAlignment="1" applyProtection="1">
      <alignment horizontal="left" vertical="center"/>
    </xf>
    <xf numFmtId="188" fontId="32" fillId="2" borderId="1" xfId="53" applyNumberFormat="1" applyFont="1" applyFill="1" applyBorder="1" applyAlignment="1" applyProtection="1">
      <alignment vertical="center"/>
    </xf>
    <xf numFmtId="1" fontId="12" fillId="2" borderId="1" xfId="55" applyNumberFormat="1" applyFont="1" applyFill="1" applyBorder="1" applyAlignment="1">
      <alignment horizontal="center" vertical="center"/>
    </xf>
    <xf numFmtId="0" fontId="12" fillId="2" borderId="1" xfId="46" applyFont="1" applyFill="1" applyBorder="1" applyAlignment="1">
      <alignment horizontal="left" vertical="center" wrapText="1"/>
    </xf>
    <xf numFmtId="191" fontId="12" fillId="2" borderId="1" xfId="55" applyNumberFormat="1" applyFont="1" applyFill="1" applyBorder="1" applyAlignment="1">
      <alignment horizontal="center" vertical="center"/>
    </xf>
    <xf numFmtId="202" fontId="12" fillId="2" borderId="1" xfId="46" applyNumberFormat="1" applyFont="1" applyFill="1" applyBorder="1" applyAlignment="1">
      <alignment horizontal="center" vertical="center" wrapText="1"/>
    </xf>
    <xf numFmtId="49" fontId="11" fillId="2" borderId="1" xfId="46" applyNumberFormat="1" applyFont="1" applyFill="1" applyBorder="1" applyAlignment="1">
      <alignment horizontal="center" vertical="center"/>
    </xf>
    <xf numFmtId="0" fontId="11" fillId="2" borderId="1" xfId="46" applyFont="1" applyFill="1" applyBorder="1" applyAlignment="1">
      <alignment horizontal="left" vertical="center"/>
    </xf>
    <xf numFmtId="181" fontId="12" fillId="2" borderId="1" xfId="55" applyNumberFormat="1" applyFont="1" applyFill="1" applyBorder="1" applyAlignment="1">
      <alignment horizontal="center" vertical="center"/>
    </xf>
    <xf numFmtId="0" fontId="11" fillId="2" borderId="1" xfId="46" applyFont="1" applyFill="1" applyBorder="1"/>
    <xf numFmtId="182" fontId="34" fillId="2" borderId="1" xfId="46" applyNumberFormat="1" applyFont="1" applyFill="1" applyBorder="1" applyAlignment="1">
      <alignment horizontal="center" vertical="center"/>
    </xf>
    <xf numFmtId="49" fontId="35" fillId="2" borderId="1" xfId="46" applyNumberFormat="1" applyFont="1" applyFill="1" applyBorder="1" applyAlignment="1">
      <alignment horizontal="left" vertical="center"/>
    </xf>
    <xf numFmtId="0" fontId="11" fillId="2" borderId="1" xfId="46" applyNumberFormat="1" applyFont="1" applyFill="1" applyBorder="1" applyAlignment="1">
      <alignment horizontal="center" vertical="center"/>
    </xf>
    <xf numFmtId="0" fontId="36" fillId="2" borderId="1" xfId="46" applyNumberFormat="1" applyFont="1" applyFill="1" applyBorder="1" applyAlignment="1">
      <alignment horizontal="center" vertical="center"/>
    </xf>
    <xf numFmtId="49" fontId="11" fillId="2" borderId="1" xfId="46" applyNumberFormat="1" applyFont="1" applyFill="1" applyBorder="1" applyAlignment="1">
      <alignment horizontal="left"/>
    </xf>
    <xf numFmtId="0" fontId="37" fillId="2" borderId="1" xfId="46" applyFont="1" applyFill="1" applyBorder="1" applyAlignment="1">
      <alignment horizontal="center"/>
    </xf>
    <xf numFmtId="201" fontId="38" fillId="2" borderId="1" xfId="46" applyNumberFormat="1" applyFont="1" applyFill="1" applyBorder="1" applyAlignment="1">
      <alignment vertical="center" wrapText="1"/>
    </xf>
    <xf numFmtId="193" fontId="16" fillId="2" borderId="0" xfId="37" applyNumberFormat="1" applyFont="1" applyFill="1" applyBorder="1" applyAlignment="1">
      <alignment horizontal="center"/>
    </xf>
    <xf numFmtId="200" fontId="16" fillId="2" borderId="0" xfId="37" applyNumberFormat="1" applyFont="1" applyFill="1" applyBorder="1" applyAlignment="1">
      <alignment horizontal="center"/>
    </xf>
    <xf numFmtId="200" fontId="39" fillId="2" borderId="0" xfId="46" applyNumberFormat="1" applyFont="1" applyFill="1" applyBorder="1" applyAlignment="1">
      <alignment horizontal="left"/>
    </xf>
    <xf numFmtId="0" fontId="16" fillId="2" borderId="0" xfId="37" applyFont="1" applyFill="1" applyBorder="1" applyAlignment="1">
      <alignment horizontal="center" vertical="center" wrapText="1"/>
    </xf>
    <xf numFmtId="193" fontId="10" fillId="2" borderId="0" xfId="19" applyNumberFormat="1" applyFont="1" applyFill="1" applyBorder="1" applyAlignment="1">
      <alignment horizontal="center" vertical="center"/>
    </xf>
    <xf numFmtId="200" fontId="10" fillId="2" borderId="0" xfId="19" applyNumberFormat="1" applyFont="1" applyFill="1" applyBorder="1" applyAlignment="1">
      <alignment horizontal="center" vertical="center"/>
    </xf>
    <xf numFmtId="200" fontId="10" fillId="2" borderId="0" xfId="19" applyNumberFormat="1" applyFont="1" applyFill="1" applyBorder="1" applyAlignment="1">
      <alignment horizontal="left" vertical="center"/>
    </xf>
    <xf numFmtId="193" fontId="10" fillId="2" borderId="0" xfId="19" applyNumberFormat="1" applyFont="1" applyFill="1" applyAlignment="1">
      <alignment horizontal="center" vertical="center"/>
    </xf>
    <xf numFmtId="200" fontId="40" fillId="2" borderId="0" xfId="19" applyNumberFormat="1" applyFont="1" applyFill="1" applyBorder="1" applyAlignment="1">
      <alignment horizontal="center" vertical="center"/>
    </xf>
    <xf numFmtId="193" fontId="19" fillId="2" borderId="0" xfId="19" applyNumberFormat="1" applyFont="1" applyFill="1" applyBorder="1" applyAlignment="1">
      <alignment horizontal="center" vertical="center"/>
    </xf>
    <xf numFmtId="193" fontId="10" fillId="2" borderId="0" xfId="46" applyNumberFormat="1" applyFont="1" applyFill="1" applyAlignment="1">
      <alignment horizontal="center"/>
    </xf>
    <xf numFmtId="14" fontId="19" fillId="2" borderId="0" xfId="19" applyNumberFormat="1" applyFont="1" applyFill="1" applyBorder="1" applyAlignment="1">
      <alignment horizontal="center" vertical="center"/>
    </xf>
    <xf numFmtId="14" fontId="10" fillId="2" borderId="0" xfId="46" applyNumberFormat="1" applyFont="1" applyFill="1" applyAlignment="1">
      <alignment horizontal="center"/>
    </xf>
    <xf numFmtId="2" fontId="12" fillId="2" borderId="1" xfId="46" applyNumberFormat="1" applyFont="1" applyFill="1" applyBorder="1" applyAlignment="1">
      <alignment vertical="center" wrapText="1"/>
    </xf>
    <xf numFmtId="202" fontId="12" fillId="2" borderId="1" xfId="46" applyNumberFormat="1" applyFont="1" applyFill="1" applyBorder="1" applyAlignment="1">
      <alignment vertical="center" wrapText="1"/>
    </xf>
    <xf numFmtId="201" fontId="17" fillId="2" borderId="1" xfId="24" applyNumberFormat="1" applyFont="1" applyFill="1" applyBorder="1" applyAlignment="1">
      <alignment vertical="center" wrapText="1"/>
    </xf>
    <xf numFmtId="201" fontId="12" fillId="2" borderId="5" xfId="46" applyNumberFormat="1" applyFont="1" applyFill="1" applyBorder="1" applyAlignment="1">
      <alignment horizontal="center" vertical="center" wrapText="1"/>
    </xf>
    <xf numFmtId="0" fontId="12" fillId="2" borderId="1" xfId="46" applyFont="1" applyFill="1" applyBorder="1" applyAlignment="1">
      <alignment vertical="center" wrapText="1"/>
    </xf>
    <xf numFmtId="201" fontId="12" fillId="2" borderId="6" xfId="46" applyNumberFormat="1" applyFont="1" applyFill="1" applyBorder="1" applyAlignment="1">
      <alignment horizontal="center" vertical="center" wrapText="1"/>
    </xf>
    <xf numFmtId="201" fontId="12" fillId="2" borderId="7" xfId="46" applyNumberFormat="1" applyFont="1" applyFill="1" applyBorder="1" applyAlignment="1">
      <alignment horizontal="center" vertical="center" wrapText="1"/>
    </xf>
    <xf numFmtId="0" fontId="12" fillId="2" borderId="5" xfId="46" applyFont="1" applyFill="1" applyBorder="1" applyAlignment="1">
      <alignment vertical="center" wrapText="1"/>
    </xf>
    <xf numFmtId="201" fontId="17" fillId="2" borderId="5" xfId="24" applyNumberFormat="1" applyFont="1" applyFill="1" applyBorder="1" applyAlignment="1">
      <alignment vertical="center" wrapText="1"/>
    </xf>
    <xf numFmtId="202" fontId="12" fillId="2" borderId="5" xfId="46" applyNumberFormat="1" applyFont="1" applyFill="1" applyBorder="1" applyAlignment="1">
      <alignment horizontal="center" vertical="center" wrapText="1"/>
    </xf>
    <xf numFmtId="201" fontId="12" fillId="2" borderId="1" xfId="46" applyNumberFormat="1" applyFont="1" applyFill="1" applyBorder="1" applyAlignment="1">
      <alignment horizontal="center" vertical="center" wrapText="1"/>
    </xf>
    <xf numFmtId="202" fontId="12" fillId="2" borderId="6" xfId="46" applyNumberFormat="1" applyFont="1" applyFill="1" applyBorder="1" applyAlignment="1">
      <alignment horizontal="center" vertical="center" wrapText="1"/>
    </xf>
    <xf numFmtId="202" fontId="12" fillId="2" borderId="7" xfId="46" applyNumberFormat="1" applyFont="1" applyFill="1" applyBorder="1" applyAlignment="1">
      <alignment horizontal="center" vertical="center" wrapText="1"/>
    </xf>
    <xf numFmtId="2" fontId="12" fillId="2" borderId="1" xfId="46" applyNumberFormat="1" applyFont="1" applyFill="1" applyBorder="1" applyAlignment="1">
      <alignment horizontal="center" vertical="center" wrapText="1"/>
    </xf>
    <xf numFmtId="202" fontId="6" fillId="2" borderId="1" xfId="46" applyNumberFormat="1" applyFont="1" applyFill="1" applyBorder="1" applyAlignment="1">
      <alignment horizontal="center" vertical="center" wrapText="1"/>
    </xf>
    <xf numFmtId="202" fontId="12" fillId="2" borderId="1" xfId="55" applyNumberFormat="1" applyFont="1" applyFill="1" applyBorder="1" applyAlignment="1">
      <alignment horizontal="left" vertical="center"/>
    </xf>
    <xf numFmtId="201" fontId="11" fillId="2" borderId="1" xfId="46" applyNumberFormat="1" applyFont="1" applyFill="1" applyBorder="1" applyAlignment="1">
      <alignment horizontal="left" vertical="center" wrapText="1"/>
    </xf>
    <xf numFmtId="0" fontId="11" fillId="2" borderId="5" xfId="46" applyFont="1" applyFill="1" applyBorder="1" applyAlignment="1">
      <alignment horizontal="center" vertical="center" wrapText="1"/>
    </xf>
    <xf numFmtId="0" fontId="11" fillId="2" borderId="5" xfId="46" applyFont="1" applyFill="1" applyBorder="1" applyAlignment="1">
      <alignment horizontal="left" vertical="center" wrapText="1"/>
    </xf>
    <xf numFmtId="0" fontId="12" fillId="2" borderId="5" xfId="46" applyFont="1" applyFill="1" applyBorder="1" applyAlignment="1">
      <alignment horizontal="left" vertical="center" wrapText="1"/>
    </xf>
    <xf numFmtId="177" fontId="12" fillId="2" borderId="1" xfId="55" applyNumberFormat="1" applyFont="1" applyFill="1" applyBorder="1" applyAlignment="1">
      <alignment horizontal="center" vertical="center"/>
    </xf>
    <xf numFmtId="202" fontId="11" fillId="2" borderId="1" xfId="46" applyNumberFormat="1" applyFont="1" applyFill="1" applyBorder="1" applyAlignment="1">
      <alignment horizontal="center"/>
    </xf>
    <xf numFmtId="0" fontId="11" fillId="2" borderId="0" xfId="19" applyFont="1" applyFill="1" applyAlignment="1">
      <alignment horizontal="center" vertical="center"/>
    </xf>
    <xf numFmtId="0" fontId="41" fillId="2" borderId="0" xfId="46" applyFont="1" applyFill="1" applyAlignment="1">
      <alignment vertical="center" wrapText="1"/>
    </xf>
    <xf numFmtId="0" fontId="36" fillId="2" borderId="0" xfId="46" applyFont="1" applyFill="1" applyAlignment="1">
      <alignment horizontal="center" vertical="center" wrapText="1"/>
    </xf>
    <xf numFmtId="194" fontId="21" fillId="2" borderId="1" xfId="24" applyNumberFormat="1" applyFont="1" applyFill="1" applyBorder="1" applyAlignment="1">
      <alignment vertical="center" wrapText="1"/>
    </xf>
    <xf numFmtId="201" fontId="21" fillId="2" borderId="1" xfId="24" applyNumberFormat="1" applyFont="1" applyFill="1" applyBorder="1" applyAlignment="1">
      <alignment vertical="center" wrapText="1"/>
    </xf>
    <xf numFmtId="0" fontId="12" fillId="2" borderId="8" xfId="46" applyFont="1" applyFill="1" applyBorder="1" applyAlignment="1">
      <alignment vertical="center" wrapText="1"/>
    </xf>
    <xf numFmtId="194" fontId="21" fillId="2" borderId="5" xfId="24" applyNumberFormat="1" applyFont="1" applyFill="1" applyBorder="1" applyAlignment="1">
      <alignment vertical="center" wrapText="1"/>
    </xf>
    <xf numFmtId="201" fontId="21" fillId="2" borderId="5" xfId="24" applyNumberFormat="1" applyFont="1" applyFill="1" applyBorder="1" applyAlignment="1">
      <alignment vertical="center" wrapText="1"/>
    </xf>
    <xf numFmtId="201" fontId="21" fillId="2" borderId="0" xfId="24" applyNumberFormat="1" applyFont="1" applyFill="1" applyBorder="1" applyAlignment="1">
      <alignment vertical="center" wrapText="1"/>
    </xf>
    <xf numFmtId="194" fontId="21" fillId="2" borderId="5" xfId="24" applyNumberFormat="1" applyFont="1" applyFill="1" applyBorder="1" applyAlignment="1">
      <alignment horizontal="center" vertical="center" wrapText="1"/>
    </xf>
    <xf numFmtId="201" fontId="21" fillId="2" borderId="5" xfId="24" applyNumberFormat="1" applyFont="1" applyFill="1" applyBorder="1" applyAlignment="1">
      <alignment horizontal="center" vertical="center" wrapText="1"/>
    </xf>
    <xf numFmtId="201" fontId="12" fillId="2" borderId="5" xfId="24" applyNumberFormat="1" applyFont="1" applyFill="1" applyBorder="1" applyAlignment="1">
      <alignment horizontal="center" vertical="center" wrapText="1"/>
    </xf>
    <xf numFmtId="0" fontId="11" fillId="2" borderId="0" xfId="46" applyFont="1" applyFill="1" applyBorder="1" applyAlignment="1">
      <alignment vertical="center" wrapText="1"/>
    </xf>
    <xf numFmtId="0" fontId="11" fillId="2" borderId="0" xfId="46" applyFont="1" applyFill="1" applyAlignment="1">
      <alignment vertical="center" wrapText="1"/>
    </xf>
    <xf numFmtId="199" fontId="12" fillId="2" borderId="5" xfId="46" applyNumberFormat="1" applyFont="1" applyFill="1" applyBorder="1" applyAlignment="1">
      <alignment horizontal="left" vertical="center" wrapText="1"/>
    </xf>
    <xf numFmtId="201" fontId="12" fillId="2" borderId="0" xfId="46" applyNumberFormat="1" applyFont="1" applyFill="1" applyBorder="1" applyAlignment="1">
      <alignment vertical="center" wrapText="1"/>
    </xf>
    <xf numFmtId="180" fontId="12" fillId="2" borderId="0" xfId="46" applyNumberFormat="1" applyFont="1" applyFill="1" applyAlignment="1">
      <alignment vertical="center" wrapText="1"/>
    </xf>
    <xf numFmtId="176" fontId="12" fillId="2" borderId="0" xfId="46" applyNumberFormat="1" applyFont="1" applyFill="1" applyAlignment="1">
      <alignment vertical="center" wrapText="1"/>
    </xf>
    <xf numFmtId="179" fontId="12" fillId="2" borderId="0" xfId="46" applyNumberFormat="1" applyFont="1" applyFill="1" applyAlignment="1">
      <alignment vertical="center" wrapText="1"/>
    </xf>
    <xf numFmtId="180" fontId="32" fillId="2" borderId="0" xfId="0" applyNumberFormat="1" applyFont="1" applyFill="1" applyAlignment="1">
      <alignment vertical="center"/>
    </xf>
    <xf numFmtId="197" fontId="11" fillId="2" borderId="0" xfId="46" applyNumberFormat="1" applyFont="1" applyFill="1" applyAlignment="1">
      <alignment horizontal="center" vertical="center" wrapText="1"/>
    </xf>
    <xf numFmtId="187" fontId="11" fillId="2" borderId="0" xfId="46" applyNumberFormat="1" applyFont="1" applyFill="1" applyAlignment="1">
      <alignment horizontal="center" vertical="center" wrapText="1"/>
    </xf>
    <xf numFmtId="2" fontId="11" fillId="2" borderId="0" xfId="46" applyNumberFormat="1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180" fontId="11" fillId="2" borderId="0" xfId="46" applyNumberFormat="1" applyFont="1" applyFill="1" applyAlignment="1">
      <alignment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常规_2008-5-29出口资料(N46&amp;GM10)" xfId="24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一般_合同電子檔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一般_彩晶050218" xfId="46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?" xfId="53"/>
    <cellStyle name="常规 3" xfId="54"/>
    <cellStyle name="0,0_x000a__x000a_NA_x000a__x000a_" xfId="55"/>
    <cellStyle name="0,0_x000d__x000a_NA_x000d__x000a_ 2" xfId="56"/>
    <cellStyle name="常规 7" xfId="57"/>
    <cellStyle name="超链接 3" xfId="58"/>
    <cellStyle name="千位分隔 2" xfId="59"/>
  </cellStyles>
  <dxfs count="5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numFmt numFmtId="193" formatCode="0.00_);[Red]\(0.00\)"/>
    </dxf>
    <dxf>
      <numFmt numFmtId="203" formatCode="\-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211665</xdr:colOff>
      <xdr:row>2</xdr:row>
      <xdr:rowOff>31750</xdr:rowOff>
    </xdr:from>
    <xdr:to>
      <xdr:col>15</xdr:col>
      <xdr:colOff>279219</xdr:colOff>
      <xdr:row>6</xdr:row>
      <xdr:rowOff>30080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16381371">
          <a:off x="10765790" y="35560"/>
          <a:ext cx="808990" cy="1610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15</xdr:col>
      <xdr:colOff>162856</xdr:colOff>
      <xdr:row>2</xdr:row>
      <xdr:rowOff>12055</xdr:rowOff>
    </xdr:from>
    <xdr:ext cx="1199031" cy="1087739"/>
    <xdr:pic>
      <xdr:nvPicPr>
        <xdr:cNvPr id="2" name="图片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49860" y="416560"/>
          <a:ext cx="1198880" cy="1087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36</xdr:row>
      <xdr:rowOff>0</xdr:rowOff>
    </xdr:from>
    <xdr:ext cx="1199031" cy="690563"/>
    <xdr:pic>
      <xdr:nvPicPr>
        <xdr:cNvPr id="2" name="图片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29500" y="8001000"/>
          <a:ext cx="1198880" cy="69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95252</xdr:colOff>
      <xdr:row>35</xdr:row>
      <xdr:rowOff>10583</xdr:rowOff>
    </xdr:from>
    <xdr:to>
      <xdr:col>2</xdr:col>
      <xdr:colOff>1199972</xdr:colOff>
      <xdr:row>41</xdr:row>
      <xdr:rowOff>157079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16381371">
          <a:off x="2793365" y="7875270"/>
          <a:ext cx="1175385" cy="11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l:028-82285066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AF63"/>
  <sheetViews>
    <sheetView view="pageBreakPreview" zoomScale="90" zoomScaleNormal="100" zoomScaleSheetLayoutView="90" topLeftCell="A10" workbookViewId="0">
      <selection activeCell="J54" sqref="J54"/>
    </sheetView>
  </sheetViews>
  <sheetFormatPr defaultColWidth="7.875" defaultRowHeight="12.75"/>
  <cols>
    <col min="1" max="1" width="7" style="53" customWidth="1"/>
    <col min="2" max="2" width="20" style="57" customWidth="1"/>
    <col min="3" max="3" width="18.125" style="57" hidden="1" customWidth="1"/>
    <col min="4" max="4" width="10.75" style="57" hidden="1" customWidth="1"/>
    <col min="5" max="5" width="15.375" style="69" customWidth="1"/>
    <col min="6" max="6" width="18.125" style="69" customWidth="1"/>
    <col min="7" max="7" width="17.125" style="57" customWidth="1"/>
    <col min="8" max="8" width="11.75" style="57" customWidth="1"/>
    <col min="9" max="9" width="10.75" style="155" customWidth="1"/>
    <col min="10" max="10" width="12.25" style="156" customWidth="1"/>
    <col min="11" max="11" width="13" style="156" customWidth="1"/>
    <col min="12" max="12" width="7.875" style="57" customWidth="1"/>
    <col min="13" max="15" width="6.75" style="57" customWidth="1"/>
    <col min="16" max="16" width="8.625" style="57" customWidth="1"/>
    <col min="17" max="17" width="10" style="57" hidden="1" customWidth="1"/>
    <col min="18" max="19" width="8.875" style="57" hidden="1" customWidth="1"/>
    <col min="20" max="20" width="11.375" style="57" hidden="1" customWidth="1"/>
    <col min="21" max="21" width="7.875" style="57" hidden="1" customWidth="1"/>
    <col min="22" max="22" width="9.125" style="53" hidden="1" customWidth="1"/>
    <col min="23" max="23" width="11.875" style="53" hidden="1" customWidth="1"/>
    <col min="24" max="24" width="7.875" style="53" hidden="1" customWidth="1"/>
    <col min="25" max="25" width="11" style="53" hidden="1" customWidth="1"/>
    <col min="26" max="26" width="7.875" style="53" hidden="1" customWidth="1"/>
    <col min="27" max="27" width="17" style="53" hidden="1" customWidth="1"/>
    <col min="28" max="28" width="15.625" style="53" hidden="1" customWidth="1"/>
    <col min="29" max="29" width="7.875" style="53" hidden="1" customWidth="1"/>
    <col min="30" max="30" width="7.875" style="53" customWidth="1"/>
    <col min="31" max="31" width="8.875" style="53" customWidth="1"/>
    <col min="32" max="238" width="7.875" style="53" customWidth="1"/>
    <col min="239" max="16384" width="7.875" style="53"/>
  </cols>
  <sheetData>
    <row r="1" s="153" customFormat="1" ht="15.95" customHeight="1" spans="1:21">
      <c r="A1" s="157"/>
      <c r="B1" s="158" t="s">
        <v>0</v>
      </c>
      <c r="C1" s="158"/>
      <c r="D1" s="158"/>
      <c r="E1" s="158"/>
      <c r="F1" s="158"/>
      <c r="G1" s="159"/>
      <c r="H1" s="63"/>
      <c r="I1" s="211"/>
      <c r="J1" s="212"/>
      <c r="K1" s="213"/>
      <c r="L1" s="95"/>
      <c r="M1" s="95"/>
      <c r="N1" s="95"/>
      <c r="O1" s="95"/>
      <c r="P1" s="106"/>
      <c r="Q1" s="246"/>
      <c r="R1" s="246"/>
      <c r="S1" s="246"/>
      <c r="T1" s="246"/>
      <c r="U1" s="246"/>
    </row>
    <row r="2" s="153" customFormat="1" ht="15.95" customHeight="1" spans="1:21">
      <c r="A2" s="157"/>
      <c r="B2" s="158" t="s">
        <v>1</v>
      </c>
      <c r="C2" s="158"/>
      <c r="D2" s="158"/>
      <c r="E2" s="158"/>
      <c r="F2" s="158"/>
      <c r="G2" s="158"/>
      <c r="H2" s="158"/>
      <c r="I2" s="211"/>
      <c r="J2" s="212"/>
      <c r="K2" s="213"/>
      <c r="L2" s="95"/>
      <c r="M2" s="95"/>
      <c r="N2" s="95"/>
      <c r="O2" s="95"/>
      <c r="P2" s="106"/>
      <c r="Q2" s="246"/>
      <c r="R2" s="246"/>
      <c r="S2" s="246"/>
      <c r="T2" s="246"/>
      <c r="U2" s="246"/>
    </row>
    <row r="3" s="153" customFormat="1" ht="15.95" customHeight="1" spans="1:21">
      <c r="A3" s="160" t="s">
        <v>2</v>
      </c>
      <c r="B3" s="161" t="s">
        <v>3</v>
      </c>
      <c r="C3" s="161"/>
      <c r="D3" s="161"/>
      <c r="E3" s="161"/>
      <c r="F3" s="161"/>
      <c r="G3" s="161"/>
      <c r="H3" s="161"/>
      <c r="I3" s="214"/>
      <c r="J3" s="214"/>
      <c r="K3" s="160"/>
      <c r="L3" s="95"/>
      <c r="M3" s="95"/>
      <c r="N3" s="95"/>
      <c r="O3" s="95"/>
      <c r="P3" s="106"/>
      <c r="Q3" s="246"/>
      <c r="R3" s="246"/>
      <c r="S3" s="246"/>
      <c r="T3" s="246"/>
      <c r="U3" s="246"/>
    </row>
    <row r="4" s="153" customFormat="1" ht="15.95" customHeight="1" spans="2:21">
      <c r="B4" s="162" t="s">
        <v>4</v>
      </c>
      <c r="C4" s="162"/>
      <c r="D4" s="162"/>
      <c r="E4" s="162"/>
      <c r="F4" s="163"/>
      <c r="G4" s="164"/>
      <c r="H4" s="163"/>
      <c r="I4" s="215"/>
      <c r="J4" s="216"/>
      <c r="K4" s="217"/>
      <c r="L4" s="95"/>
      <c r="M4" s="95"/>
      <c r="N4" s="95"/>
      <c r="O4" s="95"/>
      <c r="P4" s="95"/>
      <c r="Q4" s="246"/>
      <c r="R4" s="246"/>
      <c r="S4" s="246"/>
      <c r="T4" s="246"/>
      <c r="U4" s="246"/>
    </row>
    <row r="5" ht="15.95" customHeight="1" spans="1:24">
      <c r="A5" s="165" t="s">
        <v>5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X5" s="247" t="s">
        <v>6</v>
      </c>
    </row>
    <row r="6" ht="15.95" customHeight="1" spans="1:24">
      <c r="A6" s="54"/>
      <c r="B6" s="103"/>
      <c r="C6" s="103"/>
      <c r="D6" s="103"/>
      <c r="E6" s="166"/>
      <c r="F6" s="167" t="s">
        <v>7</v>
      </c>
      <c r="G6" s="103" t="s">
        <v>8</v>
      </c>
      <c r="H6" s="168"/>
      <c r="I6" s="218"/>
      <c r="J6" s="219" t="s">
        <v>9</v>
      </c>
      <c r="K6" s="220" t="s">
        <v>10</v>
      </c>
      <c r="L6" s="220"/>
      <c r="M6" s="103"/>
      <c r="N6" s="103"/>
      <c r="O6" s="103"/>
      <c r="P6" s="103"/>
      <c r="X6" s="247" t="s">
        <v>11</v>
      </c>
    </row>
    <row r="7" ht="15.95" customHeight="1" spans="1:24">
      <c r="A7" s="169"/>
      <c r="B7" s="170" t="s">
        <v>12</v>
      </c>
      <c r="C7" s="170"/>
      <c r="D7" s="170"/>
      <c r="E7" s="171"/>
      <c r="F7" s="167" t="s">
        <v>13</v>
      </c>
      <c r="G7" s="172" t="s">
        <v>14</v>
      </c>
      <c r="H7" s="106"/>
      <c r="I7" s="221"/>
      <c r="J7" s="219" t="s">
        <v>15</v>
      </c>
      <c r="K7" s="222">
        <v>43742</v>
      </c>
      <c r="L7" s="106"/>
      <c r="M7" s="106"/>
      <c r="N7" s="106"/>
      <c r="O7" s="106"/>
      <c r="P7" s="223"/>
      <c r="X7" s="247" t="s">
        <v>16</v>
      </c>
    </row>
    <row r="8" ht="15.95" customHeight="1" spans="1:16">
      <c r="A8" s="169"/>
      <c r="B8" s="170" t="s">
        <v>17</v>
      </c>
      <c r="C8" s="170"/>
      <c r="D8" s="170"/>
      <c r="E8" s="171"/>
      <c r="F8" s="167" t="s">
        <v>18</v>
      </c>
      <c r="G8" s="172" t="s">
        <v>19</v>
      </c>
      <c r="H8" s="106"/>
      <c r="I8" s="221"/>
      <c r="J8" s="219" t="s">
        <v>20</v>
      </c>
      <c r="K8" s="220"/>
      <c r="L8" s="106"/>
      <c r="M8" s="106"/>
      <c r="N8" s="106"/>
      <c r="O8" s="106"/>
      <c r="P8" s="106"/>
    </row>
    <row r="9" ht="15.95" customHeight="1" spans="1:16">
      <c r="A9" s="173"/>
      <c r="B9" s="174" t="s">
        <v>21</v>
      </c>
      <c r="C9" s="174"/>
      <c r="D9" s="174"/>
      <c r="E9" s="175"/>
      <c r="F9" s="176" t="s">
        <v>22</v>
      </c>
      <c r="G9" s="172" t="s">
        <v>23</v>
      </c>
      <c r="H9" s="177"/>
      <c r="I9" s="221"/>
      <c r="J9" s="111"/>
      <c r="K9" s="111"/>
      <c r="L9" s="106"/>
      <c r="M9" s="106"/>
      <c r="N9" s="106"/>
      <c r="O9" s="106"/>
      <c r="P9" s="106"/>
    </row>
    <row r="10" ht="15.95" customHeight="1"/>
    <row r="11" s="52" customFormat="1" ht="15.95" customHeight="1" spans="1:21">
      <c r="A11" s="73" t="s">
        <v>24</v>
      </c>
      <c r="B11" s="73" t="s">
        <v>25</v>
      </c>
      <c r="C11" s="74" t="s">
        <v>26</v>
      </c>
      <c r="D11" s="74"/>
      <c r="E11" s="73" t="s">
        <v>27</v>
      </c>
      <c r="F11" s="73" t="s">
        <v>28</v>
      </c>
      <c r="G11" s="73" t="s">
        <v>29</v>
      </c>
      <c r="H11" s="115" t="s">
        <v>30</v>
      </c>
      <c r="I11" s="116" t="s">
        <v>31</v>
      </c>
      <c r="J11" s="117" t="s">
        <v>32</v>
      </c>
      <c r="K11" s="117" t="s">
        <v>33</v>
      </c>
      <c r="L11" s="73" t="s">
        <v>34</v>
      </c>
      <c r="M11" s="73" t="s">
        <v>35</v>
      </c>
      <c r="N11" s="74" t="s">
        <v>36</v>
      </c>
      <c r="O11" s="73" t="s">
        <v>37</v>
      </c>
      <c r="P11" s="73" t="s">
        <v>38</v>
      </c>
      <c r="Q11" s="144" t="s">
        <v>39</v>
      </c>
      <c r="R11" s="145"/>
      <c r="S11" s="145"/>
      <c r="T11" s="145"/>
      <c r="U11" s="146"/>
    </row>
    <row r="12" s="52" customFormat="1" ht="15.95" customHeight="1" spans="1:21">
      <c r="A12" s="76"/>
      <c r="B12" s="76"/>
      <c r="C12" s="77"/>
      <c r="D12" s="77" t="s">
        <v>40</v>
      </c>
      <c r="E12" s="76"/>
      <c r="F12" s="76"/>
      <c r="G12" s="76"/>
      <c r="H12" s="73" t="s">
        <v>41</v>
      </c>
      <c r="I12" s="118" t="s">
        <v>41</v>
      </c>
      <c r="J12" s="118" t="s">
        <v>42</v>
      </c>
      <c r="K12" s="118" t="s">
        <v>42</v>
      </c>
      <c r="L12" s="76"/>
      <c r="M12" s="76"/>
      <c r="N12" s="76"/>
      <c r="O12" s="76"/>
      <c r="P12" s="76"/>
      <c r="Q12" s="147" t="s">
        <v>43</v>
      </c>
      <c r="R12" s="148"/>
      <c r="S12" s="147" t="s">
        <v>44</v>
      </c>
      <c r="T12" s="148"/>
      <c r="U12" s="149" t="s">
        <v>45</v>
      </c>
    </row>
    <row r="13" s="52" customFormat="1" ht="15.95" customHeight="1" spans="1:25">
      <c r="A13" s="79"/>
      <c r="B13" s="79"/>
      <c r="C13" s="80"/>
      <c r="D13" s="80"/>
      <c r="E13" s="79"/>
      <c r="F13" s="79"/>
      <c r="G13" s="79"/>
      <c r="H13" s="79"/>
      <c r="I13" s="119"/>
      <c r="J13" s="119"/>
      <c r="K13" s="119"/>
      <c r="L13" s="79"/>
      <c r="M13" s="79"/>
      <c r="N13" s="79"/>
      <c r="O13" s="79"/>
      <c r="P13" s="79"/>
      <c r="Q13" s="129" t="s">
        <v>46</v>
      </c>
      <c r="R13" s="149" t="s">
        <v>47</v>
      </c>
      <c r="S13" s="149" t="s">
        <v>46</v>
      </c>
      <c r="T13" s="149" t="s">
        <v>47</v>
      </c>
      <c r="U13" s="149"/>
      <c r="X13" s="248" t="s">
        <v>48</v>
      </c>
      <c r="Y13" s="248" t="s">
        <v>49</v>
      </c>
    </row>
    <row r="14" s="154" customFormat="1" ht="21.75" customHeight="1" spans="1:30">
      <c r="A14" s="178">
        <v>1</v>
      </c>
      <c r="B14" s="179" t="s">
        <v>50</v>
      </c>
      <c r="C14" s="180" t="s">
        <v>51</v>
      </c>
      <c r="D14" s="181" t="s">
        <v>52</v>
      </c>
      <c r="E14" s="182" t="s">
        <v>53</v>
      </c>
      <c r="F14" s="183" t="s">
        <v>54</v>
      </c>
      <c r="G14" s="184">
        <v>40000</v>
      </c>
      <c r="H14" s="185">
        <v>0.0177</v>
      </c>
      <c r="I14" s="224">
        <f t="shared" ref="I14:I39" si="0">ROUND(G14*H14,2)</f>
        <v>708</v>
      </c>
      <c r="J14" s="225">
        <f t="shared" ref="J14:J39" si="1">ROUND(G14*Y14,5)</f>
        <v>0.648</v>
      </c>
      <c r="K14" s="225">
        <v>2.4</v>
      </c>
      <c r="L14" s="226">
        <f t="shared" ref="L14:L39" si="2">Q14+S14</f>
        <v>8</v>
      </c>
      <c r="M14" s="227">
        <v>0</v>
      </c>
      <c r="N14" s="73" t="s">
        <v>55</v>
      </c>
      <c r="O14" s="228" t="s">
        <v>6</v>
      </c>
      <c r="P14" s="228" t="s">
        <v>56</v>
      </c>
      <c r="Q14" s="249">
        <f>G14/R14</f>
        <v>8</v>
      </c>
      <c r="R14" s="250">
        <v>5000</v>
      </c>
      <c r="S14" s="250">
        <v>0</v>
      </c>
      <c r="T14" s="250">
        <v>0</v>
      </c>
      <c r="U14" s="226" t="s">
        <v>57</v>
      </c>
      <c r="V14" s="251">
        <f t="shared" ref="V14" si="3">Q14*R14+S14*T14</f>
        <v>40000</v>
      </c>
      <c r="W14" s="154" t="b">
        <f>V14=G14</f>
        <v>1</v>
      </c>
      <c r="X14" s="154">
        <v>5000</v>
      </c>
      <c r="Y14" s="262">
        <v>1.62e-5</v>
      </c>
      <c r="AB14" s="263"/>
      <c r="AD14" s="264"/>
    </row>
    <row r="15" s="154" customFormat="1" ht="21.75" customHeight="1" spans="1:30">
      <c r="A15" s="178">
        <v>2</v>
      </c>
      <c r="B15" s="186" t="s">
        <v>50</v>
      </c>
      <c r="C15" s="187" t="s">
        <v>58</v>
      </c>
      <c r="D15" s="181" t="s">
        <v>52</v>
      </c>
      <c r="E15" s="188" t="s">
        <v>59</v>
      </c>
      <c r="F15" s="189" t="s">
        <v>60</v>
      </c>
      <c r="G15" s="184">
        <v>29600</v>
      </c>
      <c r="H15" s="185">
        <v>0.0766</v>
      </c>
      <c r="I15" s="224">
        <f t="shared" si="0"/>
        <v>2267.36</v>
      </c>
      <c r="J15" s="225">
        <f t="shared" si="1"/>
        <v>2.4124</v>
      </c>
      <c r="K15" s="225">
        <v>2.63</v>
      </c>
      <c r="L15" s="226">
        <f t="shared" si="2"/>
        <v>1</v>
      </c>
      <c r="M15" s="229"/>
      <c r="N15" s="76"/>
      <c r="O15" s="228" t="s">
        <v>6</v>
      </c>
      <c r="P15" s="228" t="s">
        <v>56</v>
      </c>
      <c r="Q15" s="249">
        <v>1</v>
      </c>
      <c r="R15" s="250">
        <v>29600</v>
      </c>
      <c r="S15" s="250">
        <v>0</v>
      </c>
      <c r="T15" s="250">
        <v>0</v>
      </c>
      <c r="U15" s="226" t="s">
        <v>57</v>
      </c>
      <c r="V15" s="251">
        <f t="shared" ref="V15:V39" si="4">Q15*R15+S15*T15</f>
        <v>29600</v>
      </c>
      <c r="W15" s="154" t="b">
        <f t="shared" ref="W15:W39" si="5">V15=G15</f>
        <v>1</v>
      </c>
      <c r="Y15" s="265">
        <v>8.15e-5</v>
      </c>
      <c r="AB15" s="263"/>
      <c r="AD15" s="264"/>
    </row>
    <row r="16" s="154" customFormat="1" ht="21.75" customHeight="1" spans="1:30">
      <c r="A16" s="178">
        <v>3</v>
      </c>
      <c r="B16" s="186" t="s">
        <v>61</v>
      </c>
      <c r="C16" s="187" t="s">
        <v>62</v>
      </c>
      <c r="D16" s="181" t="s">
        <v>52</v>
      </c>
      <c r="E16" s="188" t="s">
        <v>63</v>
      </c>
      <c r="F16" s="189" t="s">
        <v>64</v>
      </c>
      <c r="G16" s="184">
        <v>15000</v>
      </c>
      <c r="H16" s="185">
        <v>0.022</v>
      </c>
      <c r="I16" s="224">
        <f t="shared" si="0"/>
        <v>330</v>
      </c>
      <c r="J16" s="225">
        <f t="shared" si="1"/>
        <v>0.3675</v>
      </c>
      <c r="K16" s="225">
        <v>1.3</v>
      </c>
      <c r="L16" s="226">
        <f t="shared" si="2"/>
        <v>1</v>
      </c>
      <c r="M16" s="229"/>
      <c r="N16" s="76"/>
      <c r="O16" s="228" t="s">
        <v>6</v>
      </c>
      <c r="P16" s="228" t="s">
        <v>56</v>
      </c>
      <c r="Q16" s="249">
        <v>0</v>
      </c>
      <c r="R16" s="250">
        <v>0</v>
      </c>
      <c r="S16" s="250">
        <v>1</v>
      </c>
      <c r="T16" s="250">
        <v>15000</v>
      </c>
      <c r="U16" s="226" t="s">
        <v>57</v>
      </c>
      <c r="V16" s="251">
        <f t="shared" si="4"/>
        <v>15000</v>
      </c>
      <c r="W16" s="154" t="b">
        <f t="shared" si="5"/>
        <v>1</v>
      </c>
      <c r="X16" s="154">
        <v>30000</v>
      </c>
      <c r="Y16" s="265">
        <v>2.45e-5</v>
      </c>
      <c r="AB16" s="263"/>
      <c r="AD16" s="264"/>
    </row>
    <row r="17" s="154" customFormat="1" ht="21.75" customHeight="1" spans="1:30">
      <c r="A17" s="178">
        <v>4</v>
      </c>
      <c r="B17" s="186" t="s">
        <v>61</v>
      </c>
      <c r="C17" s="187" t="s">
        <v>65</v>
      </c>
      <c r="D17" s="181" t="s">
        <v>52</v>
      </c>
      <c r="E17" s="188" t="s">
        <v>66</v>
      </c>
      <c r="F17" s="189" t="s">
        <v>67</v>
      </c>
      <c r="G17" s="184">
        <v>10000</v>
      </c>
      <c r="H17" s="185">
        <v>0.029</v>
      </c>
      <c r="I17" s="224">
        <f t="shared" si="0"/>
        <v>290</v>
      </c>
      <c r="J17" s="225">
        <f t="shared" si="1"/>
        <v>0.379</v>
      </c>
      <c r="K17" s="225">
        <v>0.65</v>
      </c>
      <c r="L17" s="226">
        <f t="shared" si="2"/>
        <v>1</v>
      </c>
      <c r="M17" s="229"/>
      <c r="N17" s="76"/>
      <c r="O17" s="228" t="s">
        <v>6</v>
      </c>
      <c r="P17" s="228" t="s">
        <v>56</v>
      </c>
      <c r="Q17" s="249">
        <f>G17/R17</f>
        <v>1</v>
      </c>
      <c r="R17" s="250">
        <v>10000</v>
      </c>
      <c r="S17" s="250">
        <v>0</v>
      </c>
      <c r="T17" s="250">
        <v>0</v>
      </c>
      <c r="U17" s="226" t="s">
        <v>57</v>
      </c>
      <c r="V17" s="251">
        <f t="shared" si="4"/>
        <v>10000</v>
      </c>
      <c r="W17" s="154" t="b">
        <f t="shared" si="5"/>
        <v>1</v>
      </c>
      <c r="X17" s="154">
        <v>10000</v>
      </c>
      <c r="Y17" s="265">
        <v>3.79e-5</v>
      </c>
      <c r="AB17" s="263"/>
      <c r="AD17" s="264"/>
    </row>
    <row r="18" s="154" customFormat="1" ht="21.75" customHeight="1" spans="1:30">
      <c r="A18" s="178">
        <v>5</v>
      </c>
      <c r="B18" s="186" t="s">
        <v>50</v>
      </c>
      <c r="C18" s="187" t="s">
        <v>68</v>
      </c>
      <c r="D18" s="181" t="s">
        <v>52</v>
      </c>
      <c r="E18" s="188" t="s">
        <v>69</v>
      </c>
      <c r="F18" s="189" t="s">
        <v>70</v>
      </c>
      <c r="G18" s="184">
        <v>10000</v>
      </c>
      <c r="H18" s="185">
        <v>0.0054</v>
      </c>
      <c r="I18" s="224">
        <f t="shared" si="0"/>
        <v>54</v>
      </c>
      <c r="J18" s="225">
        <f t="shared" si="1"/>
        <v>0.105</v>
      </c>
      <c r="K18" s="225">
        <v>0.5</v>
      </c>
      <c r="L18" s="226">
        <f t="shared" si="2"/>
        <v>1</v>
      </c>
      <c r="M18" s="229"/>
      <c r="N18" s="76"/>
      <c r="O18" s="228" t="s">
        <v>6</v>
      </c>
      <c r="P18" s="228" t="s">
        <v>56</v>
      </c>
      <c r="Q18" s="249">
        <v>0</v>
      </c>
      <c r="R18" s="250">
        <v>0</v>
      </c>
      <c r="S18" s="250">
        <v>1</v>
      </c>
      <c r="T18" s="250">
        <v>10000</v>
      </c>
      <c r="U18" s="226" t="s">
        <v>57</v>
      </c>
      <c r="V18" s="251">
        <f t="shared" si="4"/>
        <v>10000</v>
      </c>
      <c r="W18" s="154" t="b">
        <f t="shared" si="5"/>
        <v>1</v>
      </c>
      <c r="X18" s="154">
        <v>25000</v>
      </c>
      <c r="Y18" s="265">
        <v>1.05e-5</v>
      </c>
      <c r="AB18" s="263"/>
      <c r="AD18" s="264"/>
    </row>
    <row r="19" s="154" customFormat="1" ht="21.75" customHeight="1" spans="1:30">
      <c r="A19" s="178">
        <v>6</v>
      </c>
      <c r="B19" s="186" t="s">
        <v>71</v>
      </c>
      <c r="C19" s="187" t="s">
        <v>72</v>
      </c>
      <c r="D19" s="181" t="s">
        <v>52</v>
      </c>
      <c r="E19" s="188" t="s">
        <v>73</v>
      </c>
      <c r="F19" s="189" t="s">
        <v>74</v>
      </c>
      <c r="G19" s="184">
        <v>21600</v>
      </c>
      <c r="H19" s="185">
        <v>0.0505</v>
      </c>
      <c r="I19" s="224">
        <f t="shared" si="0"/>
        <v>1090.8</v>
      </c>
      <c r="J19" s="225">
        <f t="shared" si="1"/>
        <v>0.46224</v>
      </c>
      <c r="K19" s="225">
        <v>0.85</v>
      </c>
      <c r="L19" s="226">
        <f t="shared" si="2"/>
        <v>1</v>
      </c>
      <c r="M19" s="229"/>
      <c r="N19" s="76"/>
      <c r="O19" s="228" t="s">
        <v>6</v>
      </c>
      <c r="P19" s="228" t="s">
        <v>56</v>
      </c>
      <c r="Q19" s="249">
        <f>G19/R19</f>
        <v>1</v>
      </c>
      <c r="R19" s="250">
        <v>21600</v>
      </c>
      <c r="S19" s="250">
        <v>0</v>
      </c>
      <c r="T19" s="250">
        <v>0</v>
      </c>
      <c r="U19" s="226" t="s">
        <v>57</v>
      </c>
      <c r="V19" s="251">
        <f t="shared" si="4"/>
        <v>21600</v>
      </c>
      <c r="W19" s="154" t="b">
        <f t="shared" si="5"/>
        <v>1</v>
      </c>
      <c r="X19" s="154">
        <v>21600</v>
      </c>
      <c r="Y19" s="265">
        <v>2.14e-5</v>
      </c>
      <c r="AB19" s="263"/>
      <c r="AD19" s="264"/>
    </row>
    <row r="20" s="154" customFormat="1" ht="21.75" customHeight="1" spans="1:30">
      <c r="A20" s="178">
        <v>7</v>
      </c>
      <c r="B20" s="186" t="s">
        <v>71</v>
      </c>
      <c r="C20" s="187" t="s">
        <v>75</v>
      </c>
      <c r="D20" s="181" t="s">
        <v>52</v>
      </c>
      <c r="E20" s="188" t="s">
        <v>76</v>
      </c>
      <c r="F20" s="189" t="s">
        <v>77</v>
      </c>
      <c r="G20" s="184">
        <v>21600</v>
      </c>
      <c r="H20" s="185">
        <v>0.0505</v>
      </c>
      <c r="I20" s="224">
        <f t="shared" si="0"/>
        <v>1090.8</v>
      </c>
      <c r="J20" s="225">
        <f t="shared" si="1"/>
        <v>0.39744</v>
      </c>
      <c r="K20" s="225">
        <v>0.75</v>
      </c>
      <c r="L20" s="226">
        <f t="shared" si="2"/>
        <v>1</v>
      </c>
      <c r="M20" s="229"/>
      <c r="N20" s="76"/>
      <c r="O20" s="228" t="s">
        <v>6</v>
      </c>
      <c r="P20" s="228" t="s">
        <v>56</v>
      </c>
      <c r="Q20" s="249">
        <f>G20/R20</f>
        <v>1</v>
      </c>
      <c r="R20" s="250">
        <v>21600</v>
      </c>
      <c r="S20" s="250">
        <v>0</v>
      </c>
      <c r="T20" s="250">
        <v>0</v>
      </c>
      <c r="U20" s="226" t="s">
        <v>57</v>
      </c>
      <c r="V20" s="251">
        <f t="shared" si="4"/>
        <v>21600</v>
      </c>
      <c r="W20" s="154" t="b">
        <f t="shared" si="5"/>
        <v>1</v>
      </c>
      <c r="X20" s="154">
        <v>21600</v>
      </c>
      <c r="Y20" s="265">
        <v>1.84e-5</v>
      </c>
      <c r="AB20" s="263"/>
      <c r="AD20" s="264"/>
    </row>
    <row r="21" s="154" customFormat="1" ht="21.75" customHeight="1" spans="1:30">
      <c r="A21" s="178">
        <v>8</v>
      </c>
      <c r="B21" s="186" t="s">
        <v>71</v>
      </c>
      <c r="C21" s="187" t="s">
        <v>78</v>
      </c>
      <c r="D21" s="181" t="s">
        <v>52</v>
      </c>
      <c r="E21" s="188" t="s">
        <v>79</v>
      </c>
      <c r="F21" s="189" t="s">
        <v>80</v>
      </c>
      <c r="G21" s="184">
        <v>21600</v>
      </c>
      <c r="H21" s="185">
        <v>0.0505</v>
      </c>
      <c r="I21" s="224">
        <f t="shared" si="0"/>
        <v>1090.8</v>
      </c>
      <c r="J21" s="225">
        <f t="shared" si="1"/>
        <v>0.43416</v>
      </c>
      <c r="K21" s="225">
        <v>0.85</v>
      </c>
      <c r="L21" s="226">
        <f t="shared" si="2"/>
        <v>1</v>
      </c>
      <c r="M21" s="230"/>
      <c r="N21" s="79"/>
      <c r="O21" s="228" t="s">
        <v>6</v>
      </c>
      <c r="P21" s="228" t="s">
        <v>56</v>
      </c>
      <c r="Q21" s="249">
        <f>G21/R21</f>
        <v>1</v>
      </c>
      <c r="R21" s="250">
        <v>21600</v>
      </c>
      <c r="S21" s="250">
        <v>0</v>
      </c>
      <c r="T21" s="250">
        <v>0</v>
      </c>
      <c r="U21" s="226" t="s">
        <v>57</v>
      </c>
      <c r="V21" s="251">
        <f t="shared" si="4"/>
        <v>21600</v>
      </c>
      <c r="W21" s="154" t="b">
        <f t="shared" si="5"/>
        <v>1</v>
      </c>
      <c r="X21" s="154">
        <v>21600</v>
      </c>
      <c r="Y21" s="265">
        <v>2.01e-5</v>
      </c>
      <c r="AB21" s="263"/>
      <c r="AD21" s="264"/>
    </row>
    <row r="22" s="154" customFormat="1" ht="21.75" customHeight="1" spans="1:30">
      <c r="A22" s="178">
        <v>9</v>
      </c>
      <c r="B22" s="186" t="s">
        <v>81</v>
      </c>
      <c r="C22" s="187" t="s">
        <v>82</v>
      </c>
      <c r="D22" s="181" t="s">
        <v>52</v>
      </c>
      <c r="E22" s="188" t="s">
        <v>83</v>
      </c>
      <c r="F22" s="189" t="s">
        <v>84</v>
      </c>
      <c r="G22" s="184">
        <v>29700</v>
      </c>
      <c r="H22" s="185">
        <v>0.406</v>
      </c>
      <c r="I22" s="224">
        <f t="shared" si="0"/>
        <v>12058.2</v>
      </c>
      <c r="J22" s="225">
        <f t="shared" si="1"/>
        <v>51.7671</v>
      </c>
      <c r="K22" s="225">
        <f>2*L22</f>
        <v>66</v>
      </c>
      <c r="L22" s="226">
        <f t="shared" si="2"/>
        <v>33</v>
      </c>
      <c r="M22" s="227">
        <v>1</v>
      </c>
      <c r="N22" s="73" t="s">
        <v>85</v>
      </c>
      <c r="O22" s="231" t="s">
        <v>6</v>
      </c>
      <c r="P22" s="231" t="s">
        <v>56</v>
      </c>
      <c r="Q22" s="252">
        <v>33</v>
      </c>
      <c r="R22" s="253">
        <v>900</v>
      </c>
      <c r="S22" s="254">
        <v>0</v>
      </c>
      <c r="T22" s="253">
        <v>0</v>
      </c>
      <c r="U22" s="232" t="s">
        <v>57</v>
      </c>
      <c r="V22" s="251">
        <f t="shared" si="4"/>
        <v>29700</v>
      </c>
      <c r="W22" s="154" t="b">
        <f t="shared" si="5"/>
        <v>1</v>
      </c>
      <c r="X22" s="154">
        <f t="shared" ref="X22:X24" si="6">R22</f>
        <v>900</v>
      </c>
      <c r="Y22" s="265">
        <v>0.001743</v>
      </c>
      <c r="AB22" s="263" t="s">
        <v>86</v>
      </c>
      <c r="AD22" s="264"/>
    </row>
    <row r="23" s="154" customFormat="1" ht="21.75" customHeight="1" spans="1:30">
      <c r="A23" s="178">
        <v>10</v>
      </c>
      <c r="B23" s="186" t="s">
        <v>50</v>
      </c>
      <c r="C23" s="187" t="s">
        <v>87</v>
      </c>
      <c r="D23" s="181" t="s">
        <v>88</v>
      </c>
      <c r="E23" s="188" t="s">
        <v>89</v>
      </c>
      <c r="F23" s="189" t="s">
        <v>90</v>
      </c>
      <c r="G23" s="184">
        <v>48000</v>
      </c>
      <c r="H23" s="185">
        <v>0.011</v>
      </c>
      <c r="I23" s="224">
        <f t="shared" si="0"/>
        <v>528</v>
      </c>
      <c r="J23" s="225">
        <f t="shared" si="1"/>
        <v>3.9552</v>
      </c>
      <c r="K23" s="225">
        <f>0.5*L23+J23</f>
        <v>9.9552</v>
      </c>
      <c r="L23" s="226">
        <f t="shared" si="2"/>
        <v>12</v>
      </c>
      <c r="M23" s="229"/>
      <c r="N23" s="76"/>
      <c r="O23" s="231" t="s">
        <v>6</v>
      </c>
      <c r="P23" s="231" t="s">
        <v>56</v>
      </c>
      <c r="Q23" s="252">
        <v>12</v>
      </c>
      <c r="R23" s="253">
        <v>4000</v>
      </c>
      <c r="S23" s="254">
        <v>0</v>
      </c>
      <c r="T23" s="253">
        <v>0</v>
      </c>
      <c r="U23" s="232" t="s">
        <v>57</v>
      </c>
      <c r="V23" s="251">
        <f t="shared" si="4"/>
        <v>48000</v>
      </c>
      <c r="W23" s="154" t="b">
        <f t="shared" si="5"/>
        <v>1</v>
      </c>
      <c r="X23" s="154">
        <f t="shared" si="6"/>
        <v>4000</v>
      </c>
      <c r="Y23" s="265">
        <v>8.24e-5</v>
      </c>
      <c r="AB23" s="263" t="s">
        <v>91</v>
      </c>
      <c r="AD23" s="264"/>
    </row>
    <row r="24" s="154" customFormat="1" ht="21.75" customHeight="1" spans="1:30">
      <c r="A24" s="178">
        <v>11</v>
      </c>
      <c r="B24" s="186" t="s">
        <v>81</v>
      </c>
      <c r="C24" s="187" t="s">
        <v>92</v>
      </c>
      <c r="D24" s="181" t="s">
        <v>52</v>
      </c>
      <c r="E24" s="188" t="s">
        <v>93</v>
      </c>
      <c r="F24" s="189" t="s">
        <v>94</v>
      </c>
      <c r="G24" s="184">
        <v>64800</v>
      </c>
      <c r="H24" s="185">
        <v>0.03</v>
      </c>
      <c r="I24" s="224">
        <f t="shared" si="0"/>
        <v>1944</v>
      </c>
      <c r="J24" s="225">
        <f t="shared" si="1"/>
        <v>7.05672</v>
      </c>
      <c r="K24" s="225">
        <f>1.3*L24+J24</f>
        <v>18.75672</v>
      </c>
      <c r="L24" s="232">
        <f t="shared" si="2"/>
        <v>9</v>
      </c>
      <c r="M24" s="229"/>
      <c r="N24" s="76"/>
      <c r="O24" s="231" t="s">
        <v>6</v>
      </c>
      <c r="P24" s="231" t="s">
        <v>56</v>
      </c>
      <c r="Q24" s="252">
        <v>9</v>
      </c>
      <c r="R24" s="253">
        <v>7200</v>
      </c>
      <c r="S24" s="254">
        <v>0</v>
      </c>
      <c r="T24" s="253">
        <v>0</v>
      </c>
      <c r="U24" s="232" t="s">
        <v>57</v>
      </c>
      <c r="V24" s="251">
        <f t="shared" si="4"/>
        <v>64800</v>
      </c>
      <c r="W24" s="154" t="b">
        <f t="shared" si="5"/>
        <v>1</v>
      </c>
      <c r="X24" s="154">
        <f t="shared" si="6"/>
        <v>7200</v>
      </c>
      <c r="Y24" s="265">
        <v>0.0001089</v>
      </c>
      <c r="Z24" s="154">
        <v>2.7</v>
      </c>
      <c r="AA24" s="154">
        <f t="shared" ref="AA24" si="7">K24-J24</f>
        <v>11.7</v>
      </c>
      <c r="AB24" s="263" t="s">
        <v>95</v>
      </c>
      <c r="AD24" s="264"/>
    </row>
    <row r="25" s="52" customFormat="1" ht="21.75" customHeight="1" spans="1:32">
      <c r="A25" s="178">
        <v>12</v>
      </c>
      <c r="B25" s="190" t="s">
        <v>50</v>
      </c>
      <c r="C25" s="190" t="s">
        <v>96</v>
      </c>
      <c r="D25" s="87" t="s">
        <v>52</v>
      </c>
      <c r="E25" s="191" t="s">
        <v>97</v>
      </c>
      <c r="F25" s="191" t="s">
        <v>98</v>
      </c>
      <c r="G25" s="192">
        <v>40000</v>
      </c>
      <c r="H25" s="193">
        <v>0.104</v>
      </c>
      <c r="I25" s="224">
        <f t="shared" si="0"/>
        <v>4160</v>
      </c>
      <c r="J25" s="225">
        <f t="shared" si="1"/>
        <v>60.78</v>
      </c>
      <c r="K25" s="233">
        <v>1250</v>
      </c>
      <c r="L25" s="226">
        <f t="shared" si="2"/>
        <v>40</v>
      </c>
      <c r="M25" s="234">
        <v>1</v>
      </c>
      <c r="N25" s="129" t="s">
        <v>99</v>
      </c>
      <c r="O25" s="228" t="s">
        <v>11</v>
      </c>
      <c r="P25" s="228" t="s">
        <v>100</v>
      </c>
      <c r="Q25" s="150">
        <v>40</v>
      </c>
      <c r="R25" s="151">
        <v>1000</v>
      </c>
      <c r="S25" s="151">
        <v>0</v>
      </c>
      <c r="T25" s="151">
        <v>0</v>
      </c>
      <c r="U25" s="82" t="s">
        <v>57</v>
      </c>
      <c r="V25" s="251">
        <f t="shared" si="4"/>
        <v>40000</v>
      </c>
      <c r="W25" s="154" t="b">
        <f t="shared" si="5"/>
        <v>1</v>
      </c>
      <c r="X25" s="52">
        <v>1000</v>
      </c>
      <c r="Y25" s="259">
        <v>0.0015195</v>
      </c>
      <c r="Z25" s="266">
        <v>0</v>
      </c>
      <c r="AA25" s="267" t="s">
        <v>101</v>
      </c>
      <c r="AB25" s="268" t="s">
        <v>102</v>
      </c>
      <c r="AC25" s="52">
        <v>1000</v>
      </c>
      <c r="AE25" s="154"/>
      <c r="AF25" s="154"/>
    </row>
    <row r="26" s="154" customFormat="1" ht="21.75" customHeight="1" spans="1:28">
      <c r="A26" s="178">
        <v>13</v>
      </c>
      <c r="B26" s="190" t="s">
        <v>50</v>
      </c>
      <c r="C26" s="190" t="s">
        <v>96</v>
      </c>
      <c r="D26" s="87" t="s">
        <v>52</v>
      </c>
      <c r="E26" s="191" t="s">
        <v>97</v>
      </c>
      <c r="F26" s="191" t="s">
        <v>98</v>
      </c>
      <c r="G26" s="192">
        <v>10000</v>
      </c>
      <c r="H26" s="193">
        <v>0.104</v>
      </c>
      <c r="I26" s="224">
        <f t="shared" si="0"/>
        <v>1040</v>
      </c>
      <c r="J26" s="225">
        <f t="shared" si="1"/>
        <v>15.195</v>
      </c>
      <c r="K26" s="235"/>
      <c r="L26" s="232">
        <v>10</v>
      </c>
      <c r="M26" s="227">
        <v>1</v>
      </c>
      <c r="N26" s="73" t="s">
        <v>103</v>
      </c>
      <c r="O26" s="228" t="s">
        <v>11</v>
      </c>
      <c r="P26" s="228" t="s">
        <v>100</v>
      </c>
      <c r="Q26" s="252">
        <v>10</v>
      </c>
      <c r="R26" s="253">
        <v>1000</v>
      </c>
      <c r="S26" s="254"/>
      <c r="T26" s="253"/>
      <c r="U26" s="82" t="s">
        <v>57</v>
      </c>
      <c r="V26" s="251">
        <f t="shared" si="4"/>
        <v>10000</v>
      </c>
      <c r="W26" s="154" t="b">
        <f t="shared" si="5"/>
        <v>1</v>
      </c>
      <c r="X26" s="52">
        <v>1000</v>
      </c>
      <c r="Y26" s="259">
        <v>0.0015195</v>
      </c>
      <c r="Z26" s="266">
        <v>0</v>
      </c>
      <c r="AA26" s="267" t="s">
        <v>101</v>
      </c>
      <c r="AB26" s="263"/>
    </row>
    <row r="27" s="52" customFormat="1" ht="21.75" customHeight="1" spans="1:32">
      <c r="A27" s="178">
        <v>14</v>
      </c>
      <c r="B27" s="190" t="s">
        <v>104</v>
      </c>
      <c r="C27" s="190" t="s">
        <v>105</v>
      </c>
      <c r="D27" s="87" t="s">
        <v>52</v>
      </c>
      <c r="E27" s="194" t="s">
        <v>106</v>
      </c>
      <c r="F27" s="194" t="s">
        <v>107</v>
      </c>
      <c r="G27" s="192">
        <v>20000</v>
      </c>
      <c r="H27" s="193">
        <v>0.02</v>
      </c>
      <c r="I27" s="224">
        <f t="shared" si="0"/>
        <v>400</v>
      </c>
      <c r="J27" s="225">
        <f t="shared" si="1"/>
        <v>0.256</v>
      </c>
      <c r="K27" s="235"/>
      <c r="L27" s="226">
        <f t="shared" si="2"/>
        <v>1</v>
      </c>
      <c r="M27" s="229"/>
      <c r="N27" s="76"/>
      <c r="O27" s="228" t="s">
        <v>11</v>
      </c>
      <c r="P27" s="228" t="s">
        <v>100</v>
      </c>
      <c r="Q27" s="150">
        <v>0</v>
      </c>
      <c r="R27" s="151">
        <v>0</v>
      </c>
      <c r="S27" s="151">
        <v>1</v>
      </c>
      <c r="T27" s="151">
        <v>20000</v>
      </c>
      <c r="U27" s="82" t="s">
        <v>57</v>
      </c>
      <c r="V27" s="251">
        <f t="shared" si="4"/>
        <v>20000</v>
      </c>
      <c r="W27" s="154" t="b">
        <f t="shared" si="5"/>
        <v>1</v>
      </c>
      <c r="X27" s="52">
        <v>40000</v>
      </c>
      <c r="Y27" s="259">
        <v>1.28e-5</v>
      </c>
      <c r="Z27" s="266">
        <v>0</v>
      </c>
      <c r="AA27" s="267" t="s">
        <v>108</v>
      </c>
      <c r="AB27" s="268" t="s">
        <v>109</v>
      </c>
      <c r="AC27" s="52">
        <v>5000</v>
      </c>
      <c r="AE27" s="154"/>
      <c r="AF27" s="154"/>
    </row>
    <row r="28" s="52" customFormat="1" ht="21.75" customHeight="1" spans="1:32">
      <c r="A28" s="178">
        <v>15</v>
      </c>
      <c r="B28" s="190" t="s">
        <v>61</v>
      </c>
      <c r="C28" s="190" t="s">
        <v>96</v>
      </c>
      <c r="D28" s="87" t="s">
        <v>52</v>
      </c>
      <c r="E28" s="194" t="s">
        <v>110</v>
      </c>
      <c r="F28" s="194" t="s">
        <v>111</v>
      </c>
      <c r="G28" s="192">
        <v>20000</v>
      </c>
      <c r="H28" s="193">
        <v>0.24</v>
      </c>
      <c r="I28" s="224">
        <f t="shared" si="0"/>
        <v>4800</v>
      </c>
      <c r="J28" s="225">
        <f t="shared" si="1"/>
        <v>26.58</v>
      </c>
      <c r="K28" s="235"/>
      <c r="L28" s="226">
        <f t="shared" si="2"/>
        <v>7</v>
      </c>
      <c r="M28" s="229"/>
      <c r="N28" s="76"/>
      <c r="O28" s="228" t="s">
        <v>11</v>
      </c>
      <c r="P28" s="228" t="s">
        <v>100</v>
      </c>
      <c r="Q28" s="150">
        <v>6</v>
      </c>
      <c r="R28" s="151">
        <v>3000</v>
      </c>
      <c r="S28" s="151">
        <v>1</v>
      </c>
      <c r="T28" s="151">
        <v>2000</v>
      </c>
      <c r="U28" s="82" t="s">
        <v>57</v>
      </c>
      <c r="V28" s="251">
        <f t="shared" si="4"/>
        <v>20000</v>
      </c>
      <c r="W28" s="154" t="b">
        <f t="shared" si="5"/>
        <v>1</v>
      </c>
      <c r="X28" s="52">
        <v>3000</v>
      </c>
      <c r="Y28" s="259">
        <v>0.001329</v>
      </c>
      <c r="Z28" s="266">
        <v>0</v>
      </c>
      <c r="AA28" s="267" t="s">
        <v>101</v>
      </c>
      <c r="AB28" s="268" t="s">
        <v>112</v>
      </c>
      <c r="AC28" s="52">
        <v>1000</v>
      </c>
      <c r="AE28" s="154"/>
      <c r="AF28" s="154"/>
    </row>
    <row r="29" s="52" customFormat="1" ht="21.75" customHeight="1" spans="1:32">
      <c r="A29" s="178">
        <v>16</v>
      </c>
      <c r="B29" s="190" t="s">
        <v>50</v>
      </c>
      <c r="C29" s="190" t="s">
        <v>113</v>
      </c>
      <c r="D29" s="87" t="s">
        <v>52</v>
      </c>
      <c r="E29" s="194" t="s">
        <v>114</v>
      </c>
      <c r="F29" s="194" t="s">
        <v>115</v>
      </c>
      <c r="G29" s="192">
        <v>60000</v>
      </c>
      <c r="H29" s="193">
        <v>0.0218</v>
      </c>
      <c r="I29" s="224">
        <f t="shared" si="0"/>
        <v>1308</v>
      </c>
      <c r="J29" s="225">
        <f t="shared" si="1"/>
        <v>4.26</v>
      </c>
      <c r="K29" s="235"/>
      <c r="L29" s="226">
        <f t="shared" si="2"/>
        <v>3</v>
      </c>
      <c r="M29" s="229"/>
      <c r="N29" s="76"/>
      <c r="O29" s="228" t="s">
        <v>11</v>
      </c>
      <c r="P29" s="228" t="s">
        <v>100</v>
      </c>
      <c r="Q29" s="150">
        <v>3</v>
      </c>
      <c r="R29" s="151">
        <v>20000</v>
      </c>
      <c r="S29" s="151">
        <v>0</v>
      </c>
      <c r="T29" s="151">
        <v>0</v>
      </c>
      <c r="U29" s="82" t="s">
        <v>57</v>
      </c>
      <c r="V29" s="251">
        <f t="shared" si="4"/>
        <v>60000</v>
      </c>
      <c r="W29" s="154" t="b">
        <f t="shared" si="5"/>
        <v>1</v>
      </c>
      <c r="X29" s="52">
        <v>20000</v>
      </c>
      <c r="Y29" s="259">
        <v>7.1e-5</v>
      </c>
      <c r="Z29" s="266">
        <v>0</v>
      </c>
      <c r="AA29" s="267" t="s">
        <v>101</v>
      </c>
      <c r="AB29" s="268" t="s">
        <v>102</v>
      </c>
      <c r="AC29" s="52">
        <v>5000</v>
      </c>
      <c r="AE29" s="154"/>
      <c r="AF29" s="154"/>
    </row>
    <row r="30" s="52" customFormat="1" ht="21.75" customHeight="1" spans="1:32">
      <c r="A30" s="178">
        <v>17</v>
      </c>
      <c r="B30" s="190" t="s">
        <v>50</v>
      </c>
      <c r="C30" s="190" t="s">
        <v>116</v>
      </c>
      <c r="D30" s="87" t="s">
        <v>52</v>
      </c>
      <c r="E30" s="194" t="s">
        <v>117</v>
      </c>
      <c r="F30" s="194" t="s">
        <v>118</v>
      </c>
      <c r="G30" s="192">
        <v>10000</v>
      </c>
      <c r="H30" s="193">
        <v>0.007</v>
      </c>
      <c r="I30" s="224">
        <f t="shared" si="0"/>
        <v>70</v>
      </c>
      <c r="J30" s="225">
        <f t="shared" si="1"/>
        <v>0.173</v>
      </c>
      <c r="K30" s="235"/>
      <c r="L30" s="226">
        <f t="shared" si="2"/>
        <v>1</v>
      </c>
      <c r="M30" s="230"/>
      <c r="N30" s="79"/>
      <c r="O30" s="228" t="s">
        <v>11</v>
      </c>
      <c r="P30" s="228" t="s">
        <v>100</v>
      </c>
      <c r="Q30" s="150">
        <v>0</v>
      </c>
      <c r="R30" s="151">
        <v>0</v>
      </c>
      <c r="S30" s="151">
        <v>1</v>
      </c>
      <c r="T30" s="151">
        <v>10000</v>
      </c>
      <c r="U30" s="82" t="s">
        <v>57</v>
      </c>
      <c r="V30" s="251">
        <f t="shared" si="4"/>
        <v>10000</v>
      </c>
      <c r="W30" s="154" t="b">
        <f t="shared" si="5"/>
        <v>1</v>
      </c>
      <c r="X30" s="52">
        <v>50000</v>
      </c>
      <c r="Y30" s="259">
        <v>1.73e-5</v>
      </c>
      <c r="Z30" s="266">
        <v>0</v>
      </c>
      <c r="AA30" s="267" t="s">
        <v>101</v>
      </c>
      <c r="AB30" s="268" t="s">
        <v>102</v>
      </c>
      <c r="AC30" s="52">
        <v>10000</v>
      </c>
      <c r="AE30" s="154"/>
      <c r="AF30" s="154"/>
    </row>
    <row r="31" s="52" customFormat="1" ht="21.75" customHeight="1" spans="1:32">
      <c r="A31" s="178">
        <v>18</v>
      </c>
      <c r="B31" s="190" t="s">
        <v>61</v>
      </c>
      <c r="C31" s="190" t="s">
        <v>119</v>
      </c>
      <c r="D31" s="87" t="s">
        <v>52</v>
      </c>
      <c r="E31" s="194" t="s">
        <v>120</v>
      </c>
      <c r="F31" s="194" t="s">
        <v>121</v>
      </c>
      <c r="G31" s="192">
        <v>20000</v>
      </c>
      <c r="H31" s="193">
        <v>0.14</v>
      </c>
      <c r="I31" s="224">
        <f t="shared" si="0"/>
        <v>2800</v>
      </c>
      <c r="J31" s="225">
        <f t="shared" si="1"/>
        <v>14.43</v>
      </c>
      <c r="K31" s="235"/>
      <c r="L31" s="226">
        <f t="shared" si="2"/>
        <v>10</v>
      </c>
      <c r="M31" s="227">
        <v>1</v>
      </c>
      <c r="N31" s="74" t="s">
        <v>122</v>
      </c>
      <c r="O31" s="228" t="s">
        <v>11</v>
      </c>
      <c r="P31" s="228" t="s">
        <v>100</v>
      </c>
      <c r="Q31" s="150">
        <v>10</v>
      </c>
      <c r="R31" s="151">
        <v>2000</v>
      </c>
      <c r="S31" s="151">
        <v>0</v>
      </c>
      <c r="T31" s="151">
        <v>0</v>
      </c>
      <c r="U31" s="82" t="s">
        <v>57</v>
      </c>
      <c r="V31" s="251">
        <f t="shared" si="4"/>
        <v>20000</v>
      </c>
      <c r="W31" s="154" t="b">
        <f t="shared" si="5"/>
        <v>1</v>
      </c>
      <c r="X31" s="52">
        <v>2000</v>
      </c>
      <c r="Y31" s="259">
        <v>0.0007215</v>
      </c>
      <c r="Z31" s="266">
        <v>0</v>
      </c>
      <c r="AA31" s="267" t="s">
        <v>101</v>
      </c>
      <c r="AB31" s="268" t="s">
        <v>102</v>
      </c>
      <c r="AC31" s="52">
        <v>1000</v>
      </c>
      <c r="AE31" s="154"/>
      <c r="AF31" s="154"/>
    </row>
    <row r="32" s="52" customFormat="1" ht="21.75" customHeight="1" spans="1:32">
      <c r="A32" s="178">
        <v>19</v>
      </c>
      <c r="B32" s="190" t="s">
        <v>61</v>
      </c>
      <c r="C32" s="190" t="s">
        <v>123</v>
      </c>
      <c r="D32" s="87" t="s">
        <v>52</v>
      </c>
      <c r="E32" s="194" t="s">
        <v>124</v>
      </c>
      <c r="F32" s="194" t="s">
        <v>125</v>
      </c>
      <c r="G32" s="192">
        <v>10000</v>
      </c>
      <c r="H32" s="193">
        <v>0.14</v>
      </c>
      <c r="I32" s="224">
        <f t="shared" si="0"/>
        <v>1400</v>
      </c>
      <c r="J32" s="225">
        <f t="shared" si="1"/>
        <v>7.315</v>
      </c>
      <c r="K32" s="235"/>
      <c r="L32" s="226">
        <f t="shared" si="2"/>
        <v>5</v>
      </c>
      <c r="M32" s="229"/>
      <c r="N32" s="77"/>
      <c r="O32" s="228" t="s">
        <v>11</v>
      </c>
      <c r="P32" s="228" t="s">
        <v>100</v>
      </c>
      <c r="Q32" s="150">
        <v>5</v>
      </c>
      <c r="R32" s="151">
        <v>2000</v>
      </c>
      <c r="S32" s="151">
        <v>0</v>
      </c>
      <c r="T32" s="151">
        <v>0</v>
      </c>
      <c r="U32" s="82" t="s">
        <v>57</v>
      </c>
      <c r="V32" s="251">
        <f t="shared" si="4"/>
        <v>10000</v>
      </c>
      <c r="W32" s="154" t="b">
        <f t="shared" si="5"/>
        <v>1</v>
      </c>
      <c r="X32" s="52">
        <v>2000</v>
      </c>
      <c r="Y32" s="259">
        <v>0.0007315</v>
      </c>
      <c r="Z32" s="266">
        <v>0</v>
      </c>
      <c r="AA32" s="267" t="s">
        <v>101</v>
      </c>
      <c r="AB32" s="268" t="s">
        <v>102</v>
      </c>
      <c r="AC32" s="52">
        <v>1000</v>
      </c>
      <c r="AE32" s="154"/>
      <c r="AF32" s="154"/>
    </row>
    <row r="33" s="52" customFormat="1" ht="21.75" customHeight="1" spans="1:32">
      <c r="A33" s="178">
        <v>20</v>
      </c>
      <c r="B33" s="190" t="s">
        <v>61</v>
      </c>
      <c r="C33" s="190" t="s">
        <v>126</v>
      </c>
      <c r="D33" s="87" t="s">
        <v>52</v>
      </c>
      <c r="E33" s="194" t="s">
        <v>127</v>
      </c>
      <c r="F33" s="194" t="s">
        <v>128</v>
      </c>
      <c r="G33" s="192">
        <v>27000</v>
      </c>
      <c r="H33" s="193">
        <v>0.2455</v>
      </c>
      <c r="I33" s="224">
        <f t="shared" si="0"/>
        <v>6628.5</v>
      </c>
      <c r="J33" s="225">
        <f t="shared" si="1"/>
        <v>13.9455</v>
      </c>
      <c r="K33" s="235"/>
      <c r="L33" s="226">
        <f t="shared" si="2"/>
        <v>9</v>
      </c>
      <c r="M33" s="229"/>
      <c r="N33" s="77"/>
      <c r="O33" s="228" t="s">
        <v>11</v>
      </c>
      <c r="P33" s="228" t="s">
        <v>100</v>
      </c>
      <c r="Q33" s="150">
        <v>9</v>
      </c>
      <c r="R33" s="151">
        <v>3000</v>
      </c>
      <c r="S33" s="151">
        <v>0</v>
      </c>
      <c r="T33" s="151">
        <v>0</v>
      </c>
      <c r="U33" s="82" t="s">
        <v>57</v>
      </c>
      <c r="V33" s="251">
        <f t="shared" si="4"/>
        <v>27000</v>
      </c>
      <c r="W33" s="154" t="b">
        <f t="shared" si="5"/>
        <v>1</v>
      </c>
      <c r="X33" s="52">
        <v>3000</v>
      </c>
      <c r="Y33" s="259">
        <v>0.0005165</v>
      </c>
      <c r="Z33" s="266">
        <v>0</v>
      </c>
      <c r="AA33" s="267" t="s">
        <v>101</v>
      </c>
      <c r="AB33" s="268" t="s">
        <v>102</v>
      </c>
      <c r="AC33" s="52">
        <v>1500</v>
      </c>
      <c r="AE33" s="154"/>
      <c r="AF33" s="154"/>
    </row>
    <row r="34" s="52" customFormat="1" ht="21.75" customHeight="1" spans="1:32">
      <c r="A34" s="178">
        <v>21</v>
      </c>
      <c r="B34" s="190" t="s">
        <v>50</v>
      </c>
      <c r="C34" s="190" t="s">
        <v>129</v>
      </c>
      <c r="D34" s="87" t="s">
        <v>52</v>
      </c>
      <c r="E34" s="194" t="s">
        <v>130</v>
      </c>
      <c r="F34" s="194" t="s">
        <v>131</v>
      </c>
      <c r="G34" s="192">
        <v>40000</v>
      </c>
      <c r="H34" s="193">
        <v>0.2</v>
      </c>
      <c r="I34" s="224">
        <f t="shared" si="0"/>
        <v>8000</v>
      </c>
      <c r="J34" s="225">
        <f t="shared" si="1"/>
        <v>95.24</v>
      </c>
      <c r="K34" s="235"/>
      <c r="L34" s="226">
        <f t="shared" si="2"/>
        <v>10</v>
      </c>
      <c r="M34" s="230"/>
      <c r="N34" s="80"/>
      <c r="O34" s="228" t="s">
        <v>11</v>
      </c>
      <c r="P34" s="228" t="s">
        <v>100</v>
      </c>
      <c r="Q34" s="150">
        <v>10</v>
      </c>
      <c r="R34" s="151">
        <v>4000</v>
      </c>
      <c r="S34" s="151">
        <v>0</v>
      </c>
      <c r="T34" s="151">
        <v>0</v>
      </c>
      <c r="U34" s="82" t="s">
        <v>57</v>
      </c>
      <c r="V34" s="251">
        <f t="shared" si="4"/>
        <v>40000</v>
      </c>
      <c r="W34" s="154" t="b">
        <f t="shared" si="5"/>
        <v>1</v>
      </c>
      <c r="X34" s="52">
        <v>4000</v>
      </c>
      <c r="Y34" s="259">
        <v>0.002381</v>
      </c>
      <c r="Z34" s="266">
        <v>0</v>
      </c>
      <c r="AA34" s="267" t="s">
        <v>132</v>
      </c>
      <c r="AB34" s="268" t="s">
        <v>133</v>
      </c>
      <c r="AC34" s="52">
        <v>200</v>
      </c>
      <c r="AE34" s="154"/>
      <c r="AF34" s="154"/>
    </row>
    <row r="35" s="52" customFormat="1" ht="21.75" customHeight="1" spans="1:32">
      <c r="A35" s="178">
        <v>22</v>
      </c>
      <c r="B35" s="190" t="s">
        <v>61</v>
      </c>
      <c r="C35" s="190" t="s">
        <v>134</v>
      </c>
      <c r="D35" s="87" t="s">
        <v>52</v>
      </c>
      <c r="E35" s="194" t="s">
        <v>135</v>
      </c>
      <c r="F35" s="194" t="s">
        <v>136</v>
      </c>
      <c r="G35" s="192">
        <v>15000</v>
      </c>
      <c r="H35" s="195">
        <v>0.6</v>
      </c>
      <c r="I35" s="224">
        <f t="shared" si="0"/>
        <v>9000</v>
      </c>
      <c r="J35" s="225">
        <f t="shared" si="1"/>
        <v>29.8725</v>
      </c>
      <c r="K35" s="235"/>
      <c r="L35" s="226">
        <f t="shared" si="2"/>
        <v>15</v>
      </c>
      <c r="M35" s="227">
        <v>1</v>
      </c>
      <c r="N35" s="74" t="s">
        <v>137</v>
      </c>
      <c r="O35" s="228" t="s">
        <v>11</v>
      </c>
      <c r="P35" s="228" t="s">
        <v>100</v>
      </c>
      <c r="Q35" s="150">
        <v>15</v>
      </c>
      <c r="R35" s="151">
        <v>1000</v>
      </c>
      <c r="S35" s="151">
        <v>0</v>
      </c>
      <c r="T35" s="151">
        <v>0</v>
      </c>
      <c r="U35" s="82" t="s">
        <v>57</v>
      </c>
      <c r="V35" s="251">
        <f t="shared" si="4"/>
        <v>15000</v>
      </c>
      <c r="W35" s="154" t="b">
        <f t="shared" si="5"/>
        <v>1</v>
      </c>
      <c r="X35" s="52">
        <v>1000</v>
      </c>
      <c r="Y35" s="259">
        <v>0.0019915</v>
      </c>
      <c r="Z35" s="266">
        <v>0</v>
      </c>
      <c r="AA35" s="269" t="s">
        <v>138</v>
      </c>
      <c r="AB35" s="268" t="s">
        <v>109</v>
      </c>
      <c r="AC35" s="52">
        <v>1000</v>
      </c>
      <c r="AE35" s="154"/>
      <c r="AF35" s="154"/>
    </row>
    <row r="36" s="52" customFormat="1" ht="21.75" customHeight="1" spans="1:32">
      <c r="A36" s="178">
        <v>23</v>
      </c>
      <c r="B36" s="190" t="s">
        <v>50</v>
      </c>
      <c r="C36" s="190" t="s">
        <v>139</v>
      </c>
      <c r="D36" s="87" t="s">
        <v>52</v>
      </c>
      <c r="E36" s="194" t="s">
        <v>140</v>
      </c>
      <c r="F36" s="194" t="s">
        <v>141</v>
      </c>
      <c r="G36" s="192">
        <v>96000</v>
      </c>
      <c r="H36" s="195">
        <v>0.0299</v>
      </c>
      <c r="I36" s="224">
        <f t="shared" si="0"/>
        <v>2870.4</v>
      </c>
      <c r="J36" s="225">
        <f t="shared" si="1"/>
        <v>10.2336</v>
      </c>
      <c r="K36" s="235"/>
      <c r="L36" s="226">
        <f t="shared" si="2"/>
        <v>12</v>
      </c>
      <c r="M36" s="229"/>
      <c r="N36" s="77"/>
      <c r="O36" s="228" t="s">
        <v>11</v>
      </c>
      <c r="P36" s="228" t="s">
        <v>100</v>
      </c>
      <c r="Q36" s="150">
        <v>12</v>
      </c>
      <c r="R36" s="151">
        <v>8000</v>
      </c>
      <c r="S36" s="151">
        <v>0</v>
      </c>
      <c r="T36" s="151">
        <v>0</v>
      </c>
      <c r="U36" s="82" t="s">
        <v>57</v>
      </c>
      <c r="V36" s="251">
        <f t="shared" si="4"/>
        <v>96000</v>
      </c>
      <c r="W36" s="154" t="b">
        <f t="shared" si="5"/>
        <v>1</v>
      </c>
      <c r="X36" s="52">
        <v>8000</v>
      </c>
      <c r="Y36" s="259">
        <v>0.0001066</v>
      </c>
      <c r="Z36" s="266">
        <v>1.7</v>
      </c>
      <c r="AA36" s="269" t="s">
        <v>138</v>
      </c>
      <c r="AB36" s="268" t="s">
        <v>142</v>
      </c>
      <c r="AC36" s="52">
        <v>2000</v>
      </c>
      <c r="AE36" s="154"/>
      <c r="AF36" s="154"/>
    </row>
    <row r="37" s="52" customFormat="1" ht="21.75" customHeight="1" spans="1:32">
      <c r="A37" s="178">
        <v>24</v>
      </c>
      <c r="B37" s="190" t="s">
        <v>50</v>
      </c>
      <c r="C37" s="190" t="s">
        <v>143</v>
      </c>
      <c r="D37" s="87" t="s">
        <v>52</v>
      </c>
      <c r="E37" s="194" t="s">
        <v>144</v>
      </c>
      <c r="F37" s="194" t="s">
        <v>145</v>
      </c>
      <c r="G37" s="192">
        <v>160000</v>
      </c>
      <c r="H37" s="195">
        <v>0.0082</v>
      </c>
      <c r="I37" s="224">
        <f t="shared" si="0"/>
        <v>1312</v>
      </c>
      <c r="J37" s="225">
        <f t="shared" si="1"/>
        <v>2.976</v>
      </c>
      <c r="K37" s="235"/>
      <c r="L37" s="226">
        <f t="shared" si="2"/>
        <v>8</v>
      </c>
      <c r="M37" s="230"/>
      <c r="N37" s="80"/>
      <c r="O37" s="228" t="s">
        <v>11</v>
      </c>
      <c r="P37" s="228" t="s">
        <v>100</v>
      </c>
      <c r="Q37" s="150">
        <v>8</v>
      </c>
      <c r="R37" s="151">
        <v>20000</v>
      </c>
      <c r="S37" s="151">
        <v>0</v>
      </c>
      <c r="T37" s="151">
        <v>0</v>
      </c>
      <c r="U37" s="82" t="s">
        <v>57</v>
      </c>
      <c r="V37" s="251">
        <f t="shared" si="4"/>
        <v>160000</v>
      </c>
      <c r="W37" s="154" t="b">
        <f t="shared" si="5"/>
        <v>1</v>
      </c>
      <c r="X37" s="52">
        <v>20000</v>
      </c>
      <c r="Y37" s="259">
        <v>1.86e-5</v>
      </c>
      <c r="Z37" s="266">
        <v>1.95</v>
      </c>
      <c r="AA37" s="269" t="s">
        <v>138</v>
      </c>
      <c r="AB37" s="268" t="s">
        <v>146</v>
      </c>
      <c r="AC37" s="52">
        <v>5000</v>
      </c>
      <c r="AE37" s="154"/>
      <c r="AF37" s="154"/>
    </row>
    <row r="38" s="52" customFormat="1" ht="21.75" customHeight="1" spans="1:32">
      <c r="A38" s="178">
        <v>25</v>
      </c>
      <c r="B38" s="190" t="s">
        <v>50</v>
      </c>
      <c r="C38" s="190" t="s">
        <v>147</v>
      </c>
      <c r="D38" s="87" t="s">
        <v>52</v>
      </c>
      <c r="E38" s="194" t="s">
        <v>148</v>
      </c>
      <c r="F38" s="194" t="s">
        <v>149</v>
      </c>
      <c r="G38" s="192">
        <v>80000</v>
      </c>
      <c r="H38" s="195">
        <v>0.1321</v>
      </c>
      <c r="I38" s="224">
        <f t="shared" si="0"/>
        <v>10568</v>
      </c>
      <c r="J38" s="225">
        <f t="shared" si="1"/>
        <v>109.68</v>
      </c>
      <c r="K38" s="235"/>
      <c r="L38" s="226">
        <f t="shared" si="2"/>
        <v>80</v>
      </c>
      <c r="M38" s="234">
        <v>2</v>
      </c>
      <c r="N38" s="129" t="s">
        <v>150</v>
      </c>
      <c r="O38" s="228" t="s">
        <v>11</v>
      </c>
      <c r="P38" s="228" t="s">
        <v>100</v>
      </c>
      <c r="Q38" s="150">
        <v>80</v>
      </c>
      <c r="R38" s="151">
        <v>1000</v>
      </c>
      <c r="S38" s="151">
        <v>0</v>
      </c>
      <c r="T38" s="151">
        <v>0</v>
      </c>
      <c r="U38" s="82" t="s">
        <v>57</v>
      </c>
      <c r="V38" s="251">
        <f t="shared" si="4"/>
        <v>80000</v>
      </c>
      <c r="W38" s="154" t="b">
        <f t="shared" si="5"/>
        <v>1</v>
      </c>
      <c r="X38" s="52">
        <v>1000</v>
      </c>
      <c r="Y38" s="259">
        <v>0.001371</v>
      </c>
      <c r="Z38" s="266">
        <v>3</v>
      </c>
      <c r="AA38" s="269" t="s">
        <v>138</v>
      </c>
      <c r="AB38" s="268" t="s">
        <v>102</v>
      </c>
      <c r="AC38" s="52">
        <v>1000</v>
      </c>
      <c r="AE38" s="154"/>
      <c r="AF38" s="154"/>
    </row>
    <row r="39" s="52" customFormat="1" ht="21.75" customHeight="1" spans="1:32">
      <c r="A39" s="178">
        <v>26</v>
      </c>
      <c r="B39" s="190" t="s">
        <v>61</v>
      </c>
      <c r="C39" s="190" t="s">
        <v>134</v>
      </c>
      <c r="D39" s="87" t="s">
        <v>52</v>
      </c>
      <c r="E39" s="194" t="s">
        <v>151</v>
      </c>
      <c r="F39" s="194" t="s">
        <v>152</v>
      </c>
      <c r="G39" s="192">
        <v>128000</v>
      </c>
      <c r="H39" s="195">
        <v>0.6</v>
      </c>
      <c r="I39" s="224">
        <f t="shared" si="0"/>
        <v>76800</v>
      </c>
      <c r="J39" s="225">
        <f t="shared" si="1"/>
        <v>252.8</v>
      </c>
      <c r="K39" s="236"/>
      <c r="L39" s="226">
        <f t="shared" si="2"/>
        <v>128</v>
      </c>
      <c r="M39" s="234">
        <v>4</v>
      </c>
      <c r="N39" s="129" t="s">
        <v>153</v>
      </c>
      <c r="O39" s="228" t="s">
        <v>11</v>
      </c>
      <c r="P39" s="228" t="s">
        <v>100</v>
      </c>
      <c r="Q39" s="150">
        <v>128</v>
      </c>
      <c r="R39" s="151">
        <v>1000</v>
      </c>
      <c r="S39" s="151">
        <v>0</v>
      </c>
      <c r="T39" s="151">
        <v>0</v>
      </c>
      <c r="U39" s="82" t="s">
        <v>57</v>
      </c>
      <c r="V39" s="251">
        <f t="shared" si="4"/>
        <v>128000</v>
      </c>
      <c r="W39" s="154" t="b">
        <f t="shared" si="5"/>
        <v>1</v>
      </c>
      <c r="X39" s="52">
        <v>1000</v>
      </c>
      <c r="Y39" s="259">
        <v>0.001975</v>
      </c>
      <c r="Z39" s="266">
        <v>1.85</v>
      </c>
      <c r="AA39" s="269" t="s">
        <v>138</v>
      </c>
      <c r="AB39" s="268" t="s">
        <v>109</v>
      </c>
      <c r="AC39" s="52">
        <v>1000</v>
      </c>
      <c r="AE39" s="154"/>
      <c r="AF39" s="154"/>
    </row>
    <row r="40" s="52" customFormat="1" ht="21.75" customHeight="1" spans="1:32">
      <c r="A40" s="82"/>
      <c r="B40" s="194"/>
      <c r="C40" s="194"/>
      <c r="D40" s="194"/>
      <c r="E40" s="194"/>
      <c r="F40" s="194"/>
      <c r="G40" s="196"/>
      <c r="H40" s="185"/>
      <c r="I40" s="237"/>
      <c r="J40" s="199"/>
      <c r="K40" s="225"/>
      <c r="L40" s="226"/>
      <c r="M40" s="140"/>
      <c r="N40" s="74"/>
      <c r="O40" s="231"/>
      <c r="P40" s="231"/>
      <c r="Q40" s="255"/>
      <c r="R40" s="256"/>
      <c r="S40" s="256"/>
      <c r="T40" s="256"/>
      <c r="U40" s="257"/>
      <c r="V40" s="258"/>
      <c r="W40" s="259"/>
      <c r="Y40" s="270"/>
      <c r="AE40" s="154"/>
      <c r="AF40" s="154"/>
    </row>
    <row r="41" s="52" customFormat="1" ht="21.75" customHeight="1" spans="1:32">
      <c r="A41" s="82"/>
      <c r="B41" s="197"/>
      <c r="C41" s="190"/>
      <c r="D41" s="190"/>
      <c r="E41" s="194"/>
      <c r="F41" s="197"/>
      <c r="G41" s="198"/>
      <c r="H41" s="199"/>
      <c r="I41" s="237"/>
      <c r="J41" s="238" t="s">
        <v>154</v>
      </c>
      <c r="K41" s="239">
        <f>17*11</f>
        <v>187</v>
      </c>
      <c r="L41" s="240"/>
      <c r="M41" s="240"/>
      <c r="N41" s="241"/>
      <c r="O41" s="242"/>
      <c r="P41" s="243"/>
      <c r="Q41" s="260"/>
      <c r="R41" s="243"/>
      <c r="S41" s="243"/>
      <c r="T41" s="243"/>
      <c r="U41" s="243"/>
      <c r="Y41" s="259"/>
      <c r="AE41" s="154"/>
      <c r="AF41" s="154"/>
    </row>
    <row r="42" ht="21.75" customHeight="1" spans="1:32">
      <c r="A42" s="200" t="s">
        <v>155</v>
      </c>
      <c r="B42" s="200"/>
      <c r="C42" s="190" t="str">
        <f t="shared" ref="C42" si="8">LEFT(E42,9)</f>
        <v/>
      </c>
      <c r="D42" s="190"/>
      <c r="E42" s="201"/>
      <c r="F42" s="201"/>
      <c r="G42" s="202">
        <f>SUM(G14:G41)</f>
        <v>1047900</v>
      </c>
      <c r="H42" s="199"/>
      <c r="I42" s="237">
        <f>SUM(I14:I41)</f>
        <v>152608.86</v>
      </c>
      <c r="J42" s="199">
        <f>SUM(J14:J41)</f>
        <v>711.72136</v>
      </c>
      <c r="K42" s="199">
        <f>SUM(K14:K41)</f>
        <v>1541.64192</v>
      </c>
      <c r="L42" s="234">
        <f>SUM(L14:L41)</f>
        <v>408</v>
      </c>
      <c r="M42" s="234">
        <f>SUM(M14:M41)</f>
        <v>11</v>
      </c>
      <c r="N42" s="244"/>
      <c r="O42" s="244"/>
      <c r="P42" s="244"/>
      <c r="Q42" s="244"/>
      <c r="R42" s="115"/>
      <c r="S42" s="115"/>
      <c r="T42" s="115"/>
      <c r="U42" s="115"/>
      <c r="V42" s="52"/>
      <c r="W42" s="52"/>
      <c r="Y42" s="259"/>
      <c r="AE42" s="154"/>
      <c r="AF42" s="154"/>
    </row>
    <row r="43" ht="21.75" customHeight="1" spans="1:32">
      <c r="A43" s="203" t="s">
        <v>156</v>
      </c>
      <c r="B43" s="204">
        <v>393</v>
      </c>
      <c r="C43" s="132"/>
      <c r="D43" s="132"/>
      <c r="E43" s="204" t="s">
        <v>157</v>
      </c>
      <c r="F43" s="204">
        <f>M42</f>
        <v>11</v>
      </c>
      <c r="G43" s="204" t="s">
        <v>158</v>
      </c>
      <c r="H43" s="204" t="s">
        <v>159</v>
      </c>
      <c r="I43" s="204">
        <v>15</v>
      </c>
      <c r="J43" s="204" t="str">
        <f>E43</f>
        <v>Cartons</v>
      </c>
      <c r="K43" s="245"/>
      <c r="L43" s="132"/>
      <c r="M43" s="132"/>
      <c r="N43" s="132"/>
      <c r="O43" s="132"/>
      <c r="P43" s="132"/>
      <c r="Q43" s="132"/>
      <c r="R43" s="132"/>
      <c r="S43" s="132"/>
      <c r="T43" s="132"/>
      <c r="U43" s="234"/>
      <c r="V43" s="261"/>
      <c r="W43" s="52"/>
      <c r="Y43" s="259"/>
      <c r="AE43" s="154"/>
      <c r="AF43" s="154"/>
    </row>
    <row r="44" ht="21.75" customHeight="1" spans="1:32">
      <c r="A44" s="203"/>
      <c r="B44" s="205" t="s">
        <v>160</v>
      </c>
      <c r="C44" s="206"/>
      <c r="D44" s="206"/>
      <c r="E44" s="207" t="s">
        <v>161</v>
      </c>
      <c r="F44" s="208"/>
      <c r="G44" s="209" t="s">
        <v>154</v>
      </c>
      <c r="H44" s="210" t="s">
        <v>162</v>
      </c>
      <c r="I44" s="234"/>
      <c r="J44" s="234"/>
      <c r="K44" s="140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52"/>
      <c r="W44" s="52"/>
      <c r="Y44" s="259"/>
      <c r="AE44" s="154"/>
      <c r="AF44" s="154"/>
    </row>
    <row r="49" spans="9:11">
      <c r="I49" s="57"/>
      <c r="J49" s="57"/>
      <c r="K49" s="57"/>
    </row>
    <row r="51" spans="9:11">
      <c r="I51" s="57"/>
      <c r="J51" s="57"/>
      <c r="K51" s="57"/>
    </row>
    <row r="63" spans="8:8">
      <c r="H63" s="57">
        <v>57.6</v>
      </c>
    </row>
  </sheetData>
  <autoFilter ref="A13:ID44">
    <extLst/>
  </autoFilter>
  <mergeCells count="33">
    <mergeCell ref="B2:H2"/>
    <mergeCell ref="B3:G3"/>
    <mergeCell ref="A5:U5"/>
    <mergeCell ref="K6:L6"/>
    <mergeCell ref="Q11:U11"/>
    <mergeCell ref="Q12:R12"/>
    <mergeCell ref="S12:T12"/>
    <mergeCell ref="A11:A13"/>
    <mergeCell ref="B11:B13"/>
    <mergeCell ref="C11:C13"/>
    <mergeCell ref="E11:E13"/>
    <mergeCell ref="F11:F13"/>
    <mergeCell ref="G11:G13"/>
    <mergeCell ref="H12:H13"/>
    <mergeCell ref="I12:I13"/>
    <mergeCell ref="J12:J13"/>
    <mergeCell ref="K12:K13"/>
    <mergeCell ref="K25:K39"/>
    <mergeCell ref="L11:L13"/>
    <mergeCell ref="M11:M13"/>
    <mergeCell ref="M14:M21"/>
    <mergeCell ref="M22:M24"/>
    <mergeCell ref="M26:M30"/>
    <mergeCell ref="M31:M34"/>
    <mergeCell ref="M35:M37"/>
    <mergeCell ref="N11:N13"/>
    <mergeCell ref="N14:N21"/>
    <mergeCell ref="N22:N24"/>
    <mergeCell ref="N26:N30"/>
    <mergeCell ref="N31:N34"/>
    <mergeCell ref="N35:N37"/>
    <mergeCell ref="O11:O13"/>
    <mergeCell ref="P11:P13"/>
  </mergeCells>
  <conditionalFormatting sqref="F25:F34">
    <cfRule type="duplicateValues" dxfId="0" priority="5"/>
  </conditionalFormatting>
  <conditionalFormatting sqref="F35:F39">
    <cfRule type="duplicateValues" dxfId="0" priority="4"/>
  </conditionalFormatting>
  <conditionalFormatting sqref="AA25:AA39">
    <cfRule type="cellIs" dxfId="1" priority="2" operator="lessThan">
      <formula>0</formula>
    </cfRule>
  </conditionalFormatting>
  <conditionalFormatting sqref="F41:F42 F1:F13 F44:F1048576">
    <cfRule type="duplicateValues" dxfId="0" priority="458"/>
  </conditionalFormatting>
  <conditionalFormatting sqref="Q40:T1048576 Q1:T24 Q25:U39">
    <cfRule type="cellIs" dxfId="2" priority="38" operator="equal">
      <formula>0</formula>
    </cfRule>
  </conditionalFormatting>
  <conditionalFormatting sqref="L14:L24 L26">
    <cfRule type="containsText" dxfId="3" priority="7" operator="between" text=".">
      <formula>NOT(ISERROR(SEARCH(".",L14)))</formula>
    </cfRule>
    <cfRule type="cellIs" dxfId="4" priority="10" operator="equal">
      <formula>"."</formula>
    </cfRule>
  </conditionalFormatting>
  <conditionalFormatting sqref="L25 L27:L40">
    <cfRule type="containsText" dxfId="3" priority="27" operator="between" text=".">
      <formula>NOT(ISERROR(SEARCH(".",L25)))</formula>
    </cfRule>
  </conditionalFormatting>
  <dataValidations count="1">
    <dataValidation type="list" allowBlank="1" showInputMessage="1" showErrorMessage="1" sqref="O14:O40">
      <formula1>$X$5:$X$7</formula1>
    </dataValidation>
  </dataValidations>
  <hyperlinks>
    <hyperlink ref="B4" r:id="rId2" display="  TEL:86-755-89748186"/>
  </hyperlinks>
  <printOptions horizontalCentered="1"/>
  <pageMargins left="0" right="0" top="0" bottom="0" header="0.31496062992126" footer="0.31496062992126"/>
  <pageSetup paperSize="9" scale="60" firstPageNumber="4294963191" orientation="landscape" useFirstPageNumber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Y52"/>
  <sheetViews>
    <sheetView tabSelected="1" view="pageBreakPreview" zoomScale="90" zoomScaleNormal="100" zoomScaleSheetLayoutView="90" topLeftCell="A34" workbookViewId="0">
      <pane xSplit="5" topLeftCell="F1" activePane="topRight" state="frozen"/>
      <selection/>
      <selection pane="topRight" activeCell="D46" sqref="D46"/>
    </sheetView>
  </sheetViews>
  <sheetFormatPr defaultColWidth="7.875" defaultRowHeight="15"/>
  <cols>
    <col min="1" max="1" width="6.75" style="54" customWidth="1"/>
    <col min="2" max="3" width="17.25" style="54" customWidth="1"/>
    <col min="4" max="4" width="12.625" style="54" customWidth="1"/>
    <col min="5" max="5" width="19.375" style="54" customWidth="1"/>
    <col min="6" max="6" width="14.625" style="54" customWidth="1"/>
    <col min="7" max="7" width="14" style="54" hidden="1" customWidth="1"/>
    <col min="8" max="8" width="19.375" style="54" hidden="1" customWidth="1"/>
    <col min="9" max="9" width="10.875" style="54" customWidth="1"/>
    <col min="10" max="10" width="12" style="54" customWidth="1"/>
    <col min="11" max="11" width="13.125" style="55" customWidth="1"/>
    <col min="12" max="12" width="12.25" style="56" customWidth="1"/>
    <col min="13" max="13" width="12.625" style="56" customWidth="1"/>
    <col min="14" max="14" width="9.375" style="54" customWidth="1"/>
    <col min="15" max="15" width="8.375" style="54" customWidth="1"/>
    <col min="16" max="16" width="6.75" style="57" customWidth="1"/>
    <col min="17" max="17" width="6.75" style="54" customWidth="1"/>
    <col min="18" max="18" width="7.875" style="54" customWidth="1"/>
    <col min="19" max="19" width="7.25" style="54" hidden="1" customWidth="1"/>
    <col min="20" max="20" width="11.75" style="54" hidden="1" customWidth="1"/>
    <col min="21" max="21" width="7.25" style="54" hidden="1" customWidth="1"/>
    <col min="22" max="22" width="8.75" style="54" hidden="1" customWidth="1"/>
    <col min="23" max="23" width="7.875" style="54" hidden="1" customWidth="1"/>
    <col min="24" max="25" width="8.125" style="54" hidden="1" customWidth="1"/>
    <col min="26" max="26" width="7.875" style="54" hidden="1" customWidth="1"/>
    <col min="27" max="34" width="7.875" style="54" customWidth="1"/>
    <col min="35" max="16384" width="7.875" style="54"/>
  </cols>
  <sheetData>
    <row r="1" s="51" customFormat="1" ht="15.95" customHeight="1" spans="1:16">
      <c r="A1" s="58"/>
      <c r="B1" s="59" t="s">
        <v>163</v>
      </c>
      <c r="C1" s="59"/>
      <c r="D1" s="60"/>
      <c r="E1" s="60"/>
      <c r="F1" s="60"/>
      <c r="G1" s="60"/>
      <c r="H1" s="60"/>
      <c r="I1" s="91"/>
      <c r="J1" s="91"/>
      <c r="K1" s="92"/>
      <c r="L1" s="93"/>
      <c r="M1" s="94"/>
      <c r="P1" s="95"/>
    </row>
    <row r="2" s="51" customFormat="1" ht="15.95" customHeight="1" spans="2:16">
      <c r="B2" s="61" t="s">
        <v>164</v>
      </c>
      <c r="C2" s="61"/>
      <c r="D2" s="62"/>
      <c r="E2" s="60"/>
      <c r="F2" s="60"/>
      <c r="G2" s="60"/>
      <c r="H2" s="60"/>
      <c r="I2" s="91"/>
      <c r="J2" s="91"/>
      <c r="K2" s="92"/>
      <c r="L2" s="93"/>
      <c r="M2" s="94"/>
      <c r="P2" s="95"/>
    </row>
    <row r="3" s="51" customFormat="1" ht="15.95" customHeight="1" spans="1:16">
      <c r="A3" s="58"/>
      <c r="B3" s="63" t="s">
        <v>165</v>
      </c>
      <c r="C3" s="63"/>
      <c r="D3" s="63"/>
      <c r="E3" s="63"/>
      <c r="F3" s="63"/>
      <c r="G3" s="63"/>
      <c r="H3" s="63"/>
      <c r="I3" s="91"/>
      <c r="J3" s="91"/>
      <c r="K3" s="92"/>
      <c r="L3" s="93"/>
      <c r="M3" s="94"/>
      <c r="P3" s="95"/>
    </row>
    <row r="4" s="51" customFormat="1" ht="15.95" customHeight="1" spans="1:16">
      <c r="A4" s="58"/>
      <c r="B4" s="59" t="s">
        <v>166</v>
      </c>
      <c r="C4" s="59"/>
      <c r="D4" s="64"/>
      <c r="E4" s="64"/>
      <c r="F4" s="64"/>
      <c r="G4" s="64"/>
      <c r="H4" s="64"/>
      <c r="I4" s="96"/>
      <c r="J4" s="96"/>
      <c r="K4" s="97"/>
      <c r="L4" s="98"/>
      <c r="M4" s="98"/>
      <c r="P4" s="95"/>
    </row>
    <row r="5" ht="15.95" customHeight="1" spans="1:22">
      <c r="A5" s="65" t="s">
        <v>167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ht="15.95" customHeight="1" spans="2:17">
      <c r="B6" s="66"/>
      <c r="C6" s="66"/>
      <c r="D6" s="66"/>
      <c r="I6" s="66"/>
      <c r="J6" s="99"/>
      <c r="K6" s="100"/>
      <c r="M6" s="101" t="s">
        <v>9</v>
      </c>
      <c r="N6" s="102" t="s">
        <v>10</v>
      </c>
      <c r="O6" s="102"/>
      <c r="P6" s="103"/>
      <c r="Q6" s="143"/>
    </row>
    <row r="7" ht="15.95" customHeight="1" spans="2:16">
      <c r="B7" s="67" t="s">
        <v>168</v>
      </c>
      <c r="C7" s="67"/>
      <c r="D7" s="53"/>
      <c r="I7" s="104"/>
      <c r="M7" s="101" t="s">
        <v>15</v>
      </c>
      <c r="N7" s="105">
        <f>'PACKING LIST&amp;INVOICE-高'!K7</f>
        <v>43742</v>
      </c>
      <c r="O7" s="105"/>
      <c r="P7" s="106"/>
    </row>
    <row r="8" ht="15.95" customHeight="1" spans="2:16">
      <c r="B8" s="68" t="s">
        <v>169</v>
      </c>
      <c r="C8" s="68"/>
      <c r="D8" s="69"/>
      <c r="I8" s="72"/>
      <c r="M8" s="107" t="s">
        <v>170</v>
      </c>
      <c r="N8" s="108"/>
      <c r="O8" s="108"/>
      <c r="P8" s="106"/>
    </row>
    <row r="9" ht="15.95" customHeight="1" spans="2:16">
      <c r="B9" s="70" t="s">
        <v>21</v>
      </c>
      <c r="C9" s="70"/>
      <c r="D9" s="71"/>
      <c r="E9" s="71"/>
      <c r="F9" s="71"/>
      <c r="G9" s="71"/>
      <c r="H9" s="71"/>
      <c r="I9" s="109"/>
      <c r="J9" s="110"/>
      <c r="L9" s="111"/>
      <c r="N9" s="72"/>
      <c r="P9" s="106"/>
    </row>
    <row r="10" ht="15.95" customHeight="1" spans="2:14">
      <c r="B10" s="72"/>
      <c r="C10" s="72"/>
      <c r="D10" s="72"/>
      <c r="E10" s="72"/>
      <c r="F10" s="72"/>
      <c r="G10" s="72"/>
      <c r="H10" s="72"/>
      <c r="I10" s="72"/>
      <c r="J10" s="104"/>
      <c r="K10" s="112"/>
      <c r="L10" s="113"/>
      <c r="M10" s="114"/>
      <c r="N10" s="72"/>
    </row>
    <row r="11" s="52" customFormat="1" ht="15.95" customHeight="1" spans="1:23">
      <c r="A11" s="73" t="s">
        <v>24</v>
      </c>
      <c r="B11" s="73" t="s">
        <v>25</v>
      </c>
      <c r="C11" s="74" t="s">
        <v>26</v>
      </c>
      <c r="D11" s="73" t="s">
        <v>27</v>
      </c>
      <c r="E11" s="73" t="s">
        <v>28</v>
      </c>
      <c r="F11" s="75"/>
      <c r="G11" s="73"/>
      <c r="H11" s="73"/>
      <c r="I11" s="73" t="s">
        <v>29</v>
      </c>
      <c r="J11" s="115" t="s">
        <v>30</v>
      </c>
      <c r="K11" s="116" t="s">
        <v>31</v>
      </c>
      <c r="L11" s="117" t="s">
        <v>32</v>
      </c>
      <c r="M11" s="117" t="s">
        <v>33</v>
      </c>
      <c r="N11" s="73" t="s">
        <v>34</v>
      </c>
      <c r="O11" s="73" t="s">
        <v>35</v>
      </c>
      <c r="P11" s="74" t="s">
        <v>36</v>
      </c>
      <c r="Q11" s="73" t="s">
        <v>37</v>
      </c>
      <c r="R11" s="73" t="s">
        <v>38</v>
      </c>
      <c r="S11" s="144" t="s">
        <v>39</v>
      </c>
      <c r="T11" s="145"/>
      <c r="U11" s="145"/>
      <c r="V11" s="145"/>
      <c r="W11" s="146"/>
    </row>
    <row r="12" s="52" customFormat="1" ht="15.95" customHeight="1" spans="1:23">
      <c r="A12" s="76"/>
      <c r="B12" s="76"/>
      <c r="C12" s="77"/>
      <c r="D12" s="76"/>
      <c r="E12" s="76"/>
      <c r="F12" s="78" t="s">
        <v>171</v>
      </c>
      <c r="G12" s="76"/>
      <c r="H12" s="76"/>
      <c r="I12" s="76"/>
      <c r="J12" s="73" t="s">
        <v>41</v>
      </c>
      <c r="K12" s="118" t="s">
        <v>41</v>
      </c>
      <c r="L12" s="118" t="s">
        <v>42</v>
      </c>
      <c r="M12" s="118" t="s">
        <v>42</v>
      </c>
      <c r="N12" s="76"/>
      <c r="O12" s="76"/>
      <c r="P12" s="76"/>
      <c r="Q12" s="76"/>
      <c r="R12" s="76"/>
      <c r="S12" s="147" t="s">
        <v>43</v>
      </c>
      <c r="T12" s="148"/>
      <c r="U12" s="147" t="s">
        <v>44</v>
      </c>
      <c r="V12" s="148"/>
      <c r="W12" s="149" t="s">
        <v>45</v>
      </c>
    </row>
    <row r="13" s="52" customFormat="1" ht="15.95" customHeight="1" spans="1:23">
      <c r="A13" s="79"/>
      <c r="B13" s="79"/>
      <c r="C13" s="80"/>
      <c r="D13" s="79"/>
      <c r="E13" s="79"/>
      <c r="F13" s="81"/>
      <c r="G13" s="79"/>
      <c r="H13" s="79"/>
      <c r="I13" s="79"/>
      <c r="J13" s="79"/>
      <c r="K13" s="119"/>
      <c r="L13" s="119"/>
      <c r="M13" s="119"/>
      <c r="N13" s="79"/>
      <c r="O13" s="79"/>
      <c r="P13" s="79"/>
      <c r="Q13" s="79"/>
      <c r="R13" s="79"/>
      <c r="S13" s="149" t="s">
        <v>46</v>
      </c>
      <c r="T13" s="149" t="s">
        <v>47</v>
      </c>
      <c r="U13" s="149" t="s">
        <v>46</v>
      </c>
      <c r="V13" s="149" t="s">
        <v>47</v>
      </c>
      <c r="W13" s="149"/>
    </row>
    <row r="14" s="52" customFormat="1" ht="21.75" customHeight="1" spans="1:25">
      <c r="A14" s="82">
        <f>'PACKING LIST&amp;INVOICE-高'!A14</f>
        <v>1</v>
      </c>
      <c r="B14" s="82" t="str">
        <f>'PACKING LIST&amp;INVOICE-高'!B14</f>
        <v>塑膠片</v>
      </c>
      <c r="C14" s="82" t="str">
        <f>'PACKING LIST&amp;INVOICE-高'!C14</f>
        <v>3.76mm*3.44mm</v>
      </c>
      <c r="D14" s="82" t="str">
        <f>'PACKING LIST&amp;INVOICE-高'!E14</f>
        <v>946-11599-T</v>
      </c>
      <c r="E14" s="82" t="str">
        <f>'PACKING LIST&amp;INVOICE-高'!F14</f>
        <v>800-WIN234-A0-B</v>
      </c>
      <c r="F14" s="83">
        <v>13</v>
      </c>
      <c r="G14" s="82">
        <v>113</v>
      </c>
      <c r="H14" s="82" t="s">
        <v>172</v>
      </c>
      <c r="I14" s="82">
        <f>'PACKING LIST&amp;INVOICE-高'!G14</f>
        <v>40000</v>
      </c>
      <c r="J14" s="120">
        <f>ROUND('PACKING LIST&amp;INVOICE-高'!H14*0.99,5)</f>
        <v>0.01752</v>
      </c>
      <c r="K14" s="121">
        <f t="shared" ref="K14" si="0">ROUND(J14*I14,2)</f>
        <v>700.8</v>
      </c>
      <c r="L14" s="122">
        <f>'PACKING LIST&amp;INVOICE-高'!J14</f>
        <v>0.648</v>
      </c>
      <c r="M14" s="123">
        <f>'PACKING LIST&amp;INVOICE-高'!K14:K17</f>
        <v>2.4</v>
      </c>
      <c r="N14" s="82">
        <f>'PACKING LIST&amp;INVOICE-高'!L14</f>
        <v>8</v>
      </c>
      <c r="O14" s="124">
        <f>'PACKING LIST&amp;INVOICE-高'!M14:M14</f>
        <v>0</v>
      </c>
      <c r="P14" s="73" t="s">
        <v>55</v>
      </c>
      <c r="Q14" s="82" t="str">
        <f>'PACKING LIST&amp;INVOICE-高'!O14</f>
        <v>FATP</v>
      </c>
      <c r="R14" s="82" t="str">
        <f>'PACKING LIST&amp;INVOICE-高'!P14</f>
        <v>China</v>
      </c>
      <c r="S14" s="82">
        <f>'PACKING LIST&amp;INVOICE-高'!Q14</f>
        <v>8</v>
      </c>
      <c r="T14" s="82">
        <f>'PACKING LIST&amp;INVOICE-高'!R14</f>
        <v>5000</v>
      </c>
      <c r="U14" s="150">
        <f>'PACKING LIST&amp;INVOICE-高'!S14</f>
        <v>0</v>
      </c>
      <c r="V14" s="151">
        <f>'PACKING LIST&amp;INVOICE-高'!T14</f>
        <v>0</v>
      </c>
      <c r="W14" s="82" t="str">
        <f>'PACKING LIST&amp;INVOICE-高'!U14</f>
        <v>PCS</v>
      </c>
      <c r="X14" s="52">
        <f t="shared" ref="X14" si="1">S14*T14+U14*V14</f>
        <v>40000</v>
      </c>
      <c r="Y14" s="52" t="b">
        <f t="shared" ref="Y14:Y39" si="2">X14=I14</f>
        <v>1</v>
      </c>
    </row>
    <row r="15" s="52" customFormat="1" ht="21.75" customHeight="1" spans="1:25">
      <c r="A15" s="82">
        <f>'PACKING LIST&amp;INVOICE-高'!A15</f>
        <v>2</v>
      </c>
      <c r="B15" s="82" t="str">
        <f>'PACKING LIST&amp;INVOICE-高'!B15</f>
        <v>塑膠片</v>
      </c>
      <c r="C15" s="82" t="str">
        <f>'PACKING LIST&amp;INVOICE-高'!C15</f>
        <v>11.39mm*3.25mm</v>
      </c>
      <c r="D15" s="82" t="str">
        <f>'PACKING LIST&amp;INVOICE-高'!E15</f>
        <v>875-05787-T</v>
      </c>
      <c r="E15" s="82" t="str">
        <f>'PACKING LIST&amp;INVOICE-高'!F15</f>
        <v>800-WIN458-A0-B</v>
      </c>
      <c r="F15" s="83">
        <v>14</v>
      </c>
      <c r="G15" s="82">
        <v>113</v>
      </c>
      <c r="H15" s="82" t="s">
        <v>173</v>
      </c>
      <c r="I15" s="82">
        <f>'PACKING LIST&amp;INVOICE-高'!G15</f>
        <v>29600</v>
      </c>
      <c r="J15" s="120">
        <f>ROUND('PACKING LIST&amp;INVOICE-高'!H15*0.99,5)</f>
        <v>0.07583</v>
      </c>
      <c r="K15" s="121">
        <f t="shared" ref="K15:K39" si="3">ROUND(J15*I15,2)</f>
        <v>2244.57</v>
      </c>
      <c r="L15" s="122">
        <f>'PACKING LIST&amp;INVOICE-高'!J15</f>
        <v>2.4124</v>
      </c>
      <c r="M15" s="123">
        <f>'PACKING LIST&amp;INVOICE-高'!K15:K18</f>
        <v>2.63</v>
      </c>
      <c r="N15" s="82">
        <f>'PACKING LIST&amp;INVOICE-高'!L15</f>
        <v>1</v>
      </c>
      <c r="O15" s="125"/>
      <c r="P15" s="76"/>
      <c r="Q15" s="82" t="str">
        <f>'PACKING LIST&amp;INVOICE-高'!O15</f>
        <v>FATP</v>
      </c>
      <c r="R15" s="82" t="str">
        <f>'PACKING LIST&amp;INVOICE-高'!P15</f>
        <v>China</v>
      </c>
      <c r="S15" s="82">
        <f>'PACKING LIST&amp;INVOICE-高'!Q15</f>
        <v>1</v>
      </c>
      <c r="T15" s="82">
        <f>'PACKING LIST&amp;INVOICE-高'!R15</f>
        <v>29600</v>
      </c>
      <c r="U15" s="150">
        <f>'PACKING LIST&amp;INVOICE-高'!S15</f>
        <v>0</v>
      </c>
      <c r="V15" s="151">
        <f>'PACKING LIST&amp;INVOICE-高'!T15</f>
        <v>0</v>
      </c>
      <c r="W15" s="82" t="str">
        <f>'PACKING LIST&amp;INVOICE-高'!U15</f>
        <v>PCS</v>
      </c>
      <c r="X15" s="52">
        <f t="shared" ref="X15:X39" si="4">S15*T15+U15*V15</f>
        <v>29600</v>
      </c>
      <c r="Y15" s="52" t="b">
        <f t="shared" si="2"/>
        <v>1</v>
      </c>
    </row>
    <row r="16" s="52" customFormat="1" ht="21.75" customHeight="1" spans="1:25">
      <c r="A16" s="82">
        <f>'PACKING LIST&amp;INVOICE-高'!A16</f>
        <v>3</v>
      </c>
      <c r="B16" s="82" t="str">
        <f>'PACKING LIST&amp;INVOICE-高'!B16</f>
        <v>防靜電布/不含泡棉</v>
      </c>
      <c r="C16" s="82" t="str">
        <f>'PACKING LIST&amp;INVOICE-高'!C16</f>
        <v>8.05mm*2.63mm</v>
      </c>
      <c r="D16" s="82" t="str">
        <f>'PACKING LIST&amp;INVOICE-高'!E16</f>
        <v>946-10008-T</v>
      </c>
      <c r="E16" s="82" t="str">
        <f>'PACKING LIST&amp;INVOICE-高'!F16</f>
        <v>800-WIN526-A0-B</v>
      </c>
      <c r="F16" s="83">
        <v>2</v>
      </c>
      <c r="G16" s="82">
        <v>6</v>
      </c>
      <c r="H16" s="82" t="s">
        <v>174</v>
      </c>
      <c r="I16" s="82">
        <f>'PACKING LIST&amp;INVOICE-高'!G16</f>
        <v>15000</v>
      </c>
      <c r="J16" s="120">
        <f>ROUND('PACKING LIST&amp;INVOICE-高'!H16*0.99,5)</f>
        <v>0.02178</v>
      </c>
      <c r="K16" s="121">
        <f t="shared" si="3"/>
        <v>326.7</v>
      </c>
      <c r="L16" s="122">
        <f>'PACKING LIST&amp;INVOICE-高'!J16</f>
        <v>0.3675</v>
      </c>
      <c r="M16" s="123">
        <f>'PACKING LIST&amp;INVOICE-高'!K16:K19</f>
        <v>1.3</v>
      </c>
      <c r="N16" s="82">
        <f>'PACKING LIST&amp;INVOICE-高'!L16</f>
        <v>1</v>
      </c>
      <c r="O16" s="125"/>
      <c r="P16" s="76"/>
      <c r="Q16" s="82" t="str">
        <f>'PACKING LIST&amp;INVOICE-高'!O16</f>
        <v>FATP</v>
      </c>
      <c r="R16" s="82" t="str">
        <f>'PACKING LIST&amp;INVOICE-高'!P16</f>
        <v>China</v>
      </c>
      <c r="S16" s="82">
        <f>'PACKING LIST&amp;INVOICE-高'!Q16</f>
        <v>0</v>
      </c>
      <c r="T16" s="82">
        <f>'PACKING LIST&amp;INVOICE-高'!R16</f>
        <v>0</v>
      </c>
      <c r="U16" s="150">
        <f>'PACKING LIST&amp;INVOICE-高'!S16</f>
        <v>1</v>
      </c>
      <c r="V16" s="151">
        <f>'PACKING LIST&amp;INVOICE-高'!T16</f>
        <v>15000</v>
      </c>
      <c r="W16" s="82" t="str">
        <f>'PACKING LIST&amp;INVOICE-高'!U16</f>
        <v>PCS</v>
      </c>
      <c r="X16" s="52">
        <f t="shared" si="4"/>
        <v>15000</v>
      </c>
      <c r="Y16" s="52" t="b">
        <f t="shared" si="2"/>
        <v>1</v>
      </c>
    </row>
    <row r="17" s="52" customFormat="1" ht="21.75" customHeight="1" spans="1:25">
      <c r="A17" s="82">
        <f>'PACKING LIST&amp;INVOICE-高'!A17</f>
        <v>4</v>
      </c>
      <c r="B17" s="82" t="str">
        <f>'PACKING LIST&amp;INVOICE-高'!B17</f>
        <v>防靜電布/不含泡棉</v>
      </c>
      <c r="C17" s="82" t="str">
        <f>'PACKING LIST&amp;INVOICE-高'!C17</f>
        <v>4.1mm*11.76mm</v>
      </c>
      <c r="D17" s="82" t="str">
        <f>'PACKING LIST&amp;INVOICE-高'!E17</f>
        <v>946-09428-T</v>
      </c>
      <c r="E17" s="82" t="str">
        <f>'PACKING LIST&amp;INVOICE-高'!F17</f>
        <v>800-WIN838-A0-B</v>
      </c>
      <c r="F17" s="83">
        <v>3</v>
      </c>
      <c r="G17" s="82">
        <v>6</v>
      </c>
      <c r="H17" s="82" t="s">
        <v>174</v>
      </c>
      <c r="I17" s="82">
        <f>'PACKING LIST&amp;INVOICE-高'!G17</f>
        <v>10000</v>
      </c>
      <c r="J17" s="120">
        <f>ROUND('PACKING LIST&amp;INVOICE-高'!H17*0.99,5)</f>
        <v>0.02871</v>
      </c>
      <c r="K17" s="121">
        <f t="shared" si="3"/>
        <v>287.1</v>
      </c>
      <c r="L17" s="122">
        <f>'PACKING LIST&amp;INVOICE-高'!J17</f>
        <v>0.379</v>
      </c>
      <c r="M17" s="123">
        <f>'PACKING LIST&amp;INVOICE-高'!K17:K20</f>
        <v>0.65</v>
      </c>
      <c r="N17" s="82">
        <f>'PACKING LIST&amp;INVOICE-高'!L17</f>
        <v>1</v>
      </c>
      <c r="O17" s="125"/>
      <c r="P17" s="76"/>
      <c r="Q17" s="82" t="str">
        <f>'PACKING LIST&amp;INVOICE-高'!O17</f>
        <v>FATP</v>
      </c>
      <c r="R17" s="82" t="str">
        <f>'PACKING LIST&amp;INVOICE-高'!P17</f>
        <v>China</v>
      </c>
      <c r="S17" s="82">
        <f>'PACKING LIST&amp;INVOICE-高'!Q17</f>
        <v>1</v>
      </c>
      <c r="T17" s="82">
        <f>'PACKING LIST&amp;INVOICE-高'!R17</f>
        <v>10000</v>
      </c>
      <c r="U17" s="150">
        <f>'PACKING LIST&amp;INVOICE-高'!S17</f>
        <v>0</v>
      </c>
      <c r="V17" s="151">
        <f>'PACKING LIST&amp;INVOICE-高'!T17</f>
        <v>0</v>
      </c>
      <c r="W17" s="82" t="str">
        <f>'PACKING LIST&amp;INVOICE-高'!U17</f>
        <v>PCS</v>
      </c>
      <c r="X17" s="52">
        <f t="shared" si="4"/>
        <v>10000</v>
      </c>
      <c r="Y17" s="52" t="b">
        <f t="shared" si="2"/>
        <v>1</v>
      </c>
    </row>
    <row r="18" s="52" customFormat="1" ht="21.75" customHeight="1" spans="1:25">
      <c r="A18" s="82">
        <f>'PACKING LIST&amp;INVOICE-高'!A18</f>
        <v>5</v>
      </c>
      <c r="B18" s="82" t="str">
        <f>'PACKING LIST&amp;INVOICE-高'!B18</f>
        <v>塑膠片</v>
      </c>
      <c r="C18" s="82" t="str">
        <f>'PACKING LIST&amp;INVOICE-高'!C18</f>
        <v>5.21mm*4.32mm</v>
      </c>
      <c r="D18" s="82" t="str">
        <f>'PACKING LIST&amp;INVOICE-高'!E18</f>
        <v>946-13016-T</v>
      </c>
      <c r="E18" s="82" t="str">
        <f>'PACKING LIST&amp;INVOICE-高'!F18</f>
        <v>800-WIN189-A0-B</v>
      </c>
      <c r="F18" s="83">
        <v>15</v>
      </c>
      <c r="G18" s="82">
        <v>113</v>
      </c>
      <c r="H18" s="82" t="s">
        <v>175</v>
      </c>
      <c r="I18" s="82">
        <f>'PACKING LIST&amp;INVOICE-高'!G18</f>
        <v>10000</v>
      </c>
      <c r="J18" s="120">
        <f>ROUND('PACKING LIST&amp;INVOICE-高'!H18*0.99,5)</f>
        <v>0.00535</v>
      </c>
      <c r="K18" s="121">
        <f t="shared" si="3"/>
        <v>53.5</v>
      </c>
      <c r="L18" s="122">
        <f>'PACKING LIST&amp;INVOICE-高'!J18</f>
        <v>0.105</v>
      </c>
      <c r="M18" s="123">
        <f>'PACKING LIST&amp;INVOICE-高'!K18:K21</f>
        <v>0.5</v>
      </c>
      <c r="N18" s="82">
        <f>'PACKING LIST&amp;INVOICE-高'!L18</f>
        <v>1</v>
      </c>
      <c r="O18" s="125"/>
      <c r="P18" s="76"/>
      <c r="Q18" s="82" t="str">
        <f>'PACKING LIST&amp;INVOICE-高'!O18</f>
        <v>FATP</v>
      </c>
      <c r="R18" s="82" t="str">
        <f>'PACKING LIST&amp;INVOICE-高'!P18</f>
        <v>China</v>
      </c>
      <c r="S18" s="82">
        <f>'PACKING LIST&amp;INVOICE-高'!Q18</f>
        <v>0</v>
      </c>
      <c r="T18" s="82">
        <f>'PACKING LIST&amp;INVOICE-高'!R18</f>
        <v>0</v>
      </c>
      <c r="U18" s="150">
        <f>'PACKING LIST&amp;INVOICE-高'!S18</f>
        <v>1</v>
      </c>
      <c r="V18" s="151">
        <f>'PACKING LIST&amp;INVOICE-高'!T18</f>
        <v>10000</v>
      </c>
      <c r="W18" s="82" t="str">
        <f>'PACKING LIST&amp;INVOICE-高'!U18</f>
        <v>PCS</v>
      </c>
      <c r="X18" s="52">
        <f t="shared" si="4"/>
        <v>10000</v>
      </c>
      <c r="Y18" s="52" t="b">
        <f t="shared" si="2"/>
        <v>1</v>
      </c>
    </row>
    <row r="19" s="52" customFormat="1" ht="21.75" customHeight="1" spans="1:25">
      <c r="A19" s="82">
        <f>'PACKING LIST&amp;INVOICE-高'!A19</f>
        <v>6</v>
      </c>
      <c r="B19" s="82" t="str">
        <f>'PACKING LIST&amp;INVOICE-高'!B19</f>
        <v>麥克風網</v>
      </c>
      <c r="C19" s="82" t="str">
        <f>'PACKING LIST&amp;INVOICE-高'!C19</f>
        <v>10.39*3.11mm*0.3mm</v>
      </c>
      <c r="D19" s="82" t="str">
        <f>'PACKING LIST&amp;INVOICE-高'!E19</f>
        <v>870-06662-T</v>
      </c>
      <c r="E19" s="82" t="str">
        <f>'PACKING LIST&amp;INVOICE-高'!F19</f>
        <v>883-WIN379-A0-B</v>
      </c>
      <c r="F19" s="83">
        <v>10</v>
      </c>
      <c r="G19" s="82">
        <v>61</v>
      </c>
      <c r="H19" s="82" t="s">
        <v>176</v>
      </c>
      <c r="I19" s="82">
        <f>'PACKING LIST&amp;INVOICE-高'!G19</f>
        <v>21600</v>
      </c>
      <c r="J19" s="120">
        <f>ROUND('PACKING LIST&amp;INVOICE-高'!H19*0.99,5)</f>
        <v>0.05</v>
      </c>
      <c r="K19" s="121">
        <f t="shared" si="3"/>
        <v>1080</v>
      </c>
      <c r="L19" s="122">
        <f>'PACKING LIST&amp;INVOICE-高'!J19</f>
        <v>0.46224</v>
      </c>
      <c r="M19" s="123">
        <f>'PACKING LIST&amp;INVOICE-高'!K19:K22</f>
        <v>0.85</v>
      </c>
      <c r="N19" s="82">
        <f>'PACKING LIST&amp;INVOICE-高'!L19</f>
        <v>1</v>
      </c>
      <c r="O19" s="125"/>
      <c r="P19" s="76"/>
      <c r="Q19" s="82" t="str">
        <f>'PACKING LIST&amp;INVOICE-高'!O19</f>
        <v>FATP</v>
      </c>
      <c r="R19" s="82" t="str">
        <f>'PACKING LIST&amp;INVOICE-高'!P19</f>
        <v>China</v>
      </c>
      <c r="S19" s="82">
        <f>'PACKING LIST&amp;INVOICE-高'!Q19</f>
        <v>1</v>
      </c>
      <c r="T19" s="82">
        <f>'PACKING LIST&amp;INVOICE-高'!R19</f>
        <v>21600</v>
      </c>
      <c r="U19" s="150">
        <f>'PACKING LIST&amp;INVOICE-高'!S19</f>
        <v>0</v>
      </c>
      <c r="V19" s="151">
        <f>'PACKING LIST&amp;INVOICE-高'!T19</f>
        <v>0</v>
      </c>
      <c r="W19" s="82" t="str">
        <f>'PACKING LIST&amp;INVOICE-高'!U19</f>
        <v>PCS</v>
      </c>
      <c r="X19" s="52">
        <f t="shared" si="4"/>
        <v>21600</v>
      </c>
      <c r="Y19" s="52" t="b">
        <f t="shared" si="2"/>
        <v>1</v>
      </c>
    </row>
    <row r="20" s="52" customFormat="1" ht="21.75" customHeight="1" spans="1:25">
      <c r="A20" s="82">
        <f>'PACKING LIST&amp;INVOICE-高'!A20</f>
        <v>7</v>
      </c>
      <c r="B20" s="82" t="str">
        <f>'PACKING LIST&amp;INVOICE-高'!B20</f>
        <v>麥克風網</v>
      </c>
      <c r="C20" s="82" t="str">
        <f>'PACKING LIST&amp;INVOICE-高'!C20</f>
        <v>8.35*3.15mm*0.25mm</v>
      </c>
      <c r="D20" s="82" t="str">
        <f>'PACKING LIST&amp;INVOICE-高'!E20</f>
        <v>870-06663-T</v>
      </c>
      <c r="E20" s="82" t="str">
        <f>'PACKING LIST&amp;INVOICE-高'!F20</f>
        <v>883-WIN381-A0-B</v>
      </c>
      <c r="F20" s="83">
        <v>11</v>
      </c>
      <c r="G20" s="82">
        <v>61</v>
      </c>
      <c r="H20" s="82" t="s">
        <v>176</v>
      </c>
      <c r="I20" s="82">
        <f>'PACKING LIST&amp;INVOICE-高'!G20</f>
        <v>21600</v>
      </c>
      <c r="J20" s="120">
        <f>ROUND('PACKING LIST&amp;INVOICE-高'!H20*0.99,5)</f>
        <v>0.05</v>
      </c>
      <c r="K20" s="121">
        <f t="shared" si="3"/>
        <v>1080</v>
      </c>
      <c r="L20" s="122">
        <f>'PACKING LIST&amp;INVOICE-高'!J20</f>
        <v>0.39744</v>
      </c>
      <c r="M20" s="123">
        <f>'PACKING LIST&amp;INVOICE-高'!K20:K23</f>
        <v>0.75</v>
      </c>
      <c r="N20" s="82">
        <f>'PACKING LIST&amp;INVOICE-高'!L20</f>
        <v>1</v>
      </c>
      <c r="O20" s="125"/>
      <c r="P20" s="76"/>
      <c r="Q20" s="82" t="str">
        <f>'PACKING LIST&amp;INVOICE-高'!O20</f>
        <v>FATP</v>
      </c>
      <c r="R20" s="82" t="str">
        <f>'PACKING LIST&amp;INVOICE-高'!P20</f>
        <v>China</v>
      </c>
      <c r="S20" s="82">
        <f>'PACKING LIST&amp;INVOICE-高'!Q20</f>
        <v>1</v>
      </c>
      <c r="T20" s="82">
        <f>'PACKING LIST&amp;INVOICE-高'!R20</f>
        <v>21600</v>
      </c>
      <c r="U20" s="150">
        <f>'PACKING LIST&amp;INVOICE-高'!S20</f>
        <v>0</v>
      </c>
      <c r="V20" s="151">
        <f>'PACKING LIST&amp;INVOICE-高'!T20</f>
        <v>0</v>
      </c>
      <c r="W20" s="82" t="str">
        <f>'PACKING LIST&amp;INVOICE-高'!U20</f>
        <v>PCS</v>
      </c>
      <c r="X20" s="52">
        <f t="shared" si="4"/>
        <v>21600</v>
      </c>
      <c r="Y20" s="52" t="b">
        <f t="shared" si="2"/>
        <v>1</v>
      </c>
    </row>
    <row r="21" s="52" customFormat="1" ht="21.75" customHeight="1" spans="1:25">
      <c r="A21" s="82">
        <f>'PACKING LIST&amp;INVOICE-高'!A21</f>
        <v>8</v>
      </c>
      <c r="B21" s="82" t="str">
        <f>'PACKING LIST&amp;INVOICE-高'!B21</f>
        <v>麥克風網</v>
      </c>
      <c r="C21" s="82" t="str">
        <f>'PACKING LIST&amp;INVOICE-高'!C21</f>
        <v>8.60*3.15mm*0.25mm</v>
      </c>
      <c r="D21" s="82" t="str">
        <f>'PACKING LIST&amp;INVOICE-高'!E21</f>
        <v>870-06664-T</v>
      </c>
      <c r="E21" s="82" t="str">
        <f>'PACKING LIST&amp;INVOICE-高'!F21</f>
        <v>883-WIN382-A0-B</v>
      </c>
      <c r="F21" s="83">
        <v>12</v>
      </c>
      <c r="G21" s="82">
        <v>61</v>
      </c>
      <c r="H21" s="82" t="s">
        <v>176</v>
      </c>
      <c r="I21" s="82">
        <f>'PACKING LIST&amp;INVOICE-高'!G21</f>
        <v>21600</v>
      </c>
      <c r="J21" s="120">
        <f>ROUND('PACKING LIST&amp;INVOICE-高'!H21*0.99,5)</f>
        <v>0.05</v>
      </c>
      <c r="K21" s="121">
        <f t="shared" si="3"/>
        <v>1080</v>
      </c>
      <c r="L21" s="122">
        <f>'PACKING LIST&amp;INVOICE-高'!J21</f>
        <v>0.43416</v>
      </c>
      <c r="M21" s="123">
        <f>'PACKING LIST&amp;INVOICE-高'!K21:K24</f>
        <v>0.85</v>
      </c>
      <c r="N21" s="82">
        <f>'PACKING LIST&amp;INVOICE-高'!L21</f>
        <v>1</v>
      </c>
      <c r="O21" s="126"/>
      <c r="P21" s="79"/>
      <c r="Q21" s="82" t="str">
        <f>'PACKING LIST&amp;INVOICE-高'!O21</f>
        <v>FATP</v>
      </c>
      <c r="R21" s="82" t="str">
        <f>'PACKING LIST&amp;INVOICE-高'!P21</f>
        <v>China</v>
      </c>
      <c r="S21" s="82">
        <f>'PACKING LIST&amp;INVOICE-高'!Q21</f>
        <v>1</v>
      </c>
      <c r="T21" s="82">
        <f>'PACKING LIST&amp;INVOICE-高'!R21</f>
        <v>21600</v>
      </c>
      <c r="U21" s="150">
        <f>'PACKING LIST&amp;INVOICE-高'!S21</f>
        <v>0</v>
      </c>
      <c r="V21" s="151">
        <f>'PACKING LIST&amp;INVOICE-高'!T21</f>
        <v>0</v>
      </c>
      <c r="W21" s="82" t="str">
        <f>'PACKING LIST&amp;INVOICE-高'!U21</f>
        <v>PCS</v>
      </c>
      <c r="X21" s="52">
        <f t="shared" si="4"/>
        <v>21600</v>
      </c>
      <c r="Y21" s="52" t="b">
        <f t="shared" si="2"/>
        <v>1</v>
      </c>
    </row>
    <row r="22" s="52" customFormat="1" ht="21.75" customHeight="1" spans="1:25">
      <c r="A22" s="82">
        <f>'PACKING LIST&amp;INVOICE-高'!A22</f>
        <v>9</v>
      </c>
      <c r="B22" s="82" t="str">
        <f>'PACKING LIST&amp;INVOICE-高'!B22</f>
        <v>自粘泡棉</v>
      </c>
      <c r="C22" s="82" t="str">
        <f>'PACKING LIST&amp;INVOICE-高'!C22</f>
        <v>163.5mm*33.19mm</v>
      </c>
      <c r="D22" s="82" t="str">
        <f>'PACKING LIST&amp;INVOICE-高'!E22</f>
        <v>875-06869-T</v>
      </c>
      <c r="E22" s="82" t="str">
        <f>'PACKING LIST&amp;INVOICE-高'!F22</f>
        <v>800-CYC711-A0-0B</v>
      </c>
      <c r="F22" s="83">
        <v>1</v>
      </c>
      <c r="G22" s="82">
        <v>4</v>
      </c>
      <c r="H22" s="82" t="s">
        <v>177</v>
      </c>
      <c r="I22" s="82">
        <f>'PACKING LIST&amp;INVOICE-高'!G22</f>
        <v>29700</v>
      </c>
      <c r="J22" s="120">
        <f>ROUND('PACKING LIST&amp;INVOICE-高'!H22*0.99,5)</f>
        <v>0.40194</v>
      </c>
      <c r="K22" s="121">
        <f t="shared" si="3"/>
        <v>11937.62</v>
      </c>
      <c r="L22" s="122">
        <f>'PACKING LIST&amp;INVOICE-高'!J22</f>
        <v>51.7671</v>
      </c>
      <c r="M22" s="123">
        <f>'PACKING LIST&amp;INVOICE-高'!K22:K25</f>
        <v>66</v>
      </c>
      <c r="N22" s="82">
        <f>'PACKING LIST&amp;INVOICE-高'!L22</f>
        <v>33</v>
      </c>
      <c r="O22" s="124">
        <f>'PACKING LIST&amp;INVOICE-高'!M22:M22</f>
        <v>1</v>
      </c>
      <c r="P22" s="73" t="s">
        <v>85</v>
      </c>
      <c r="Q22" s="82" t="str">
        <f>'PACKING LIST&amp;INVOICE-高'!O22</f>
        <v>FATP</v>
      </c>
      <c r="R22" s="82" t="str">
        <f>'PACKING LIST&amp;INVOICE-高'!P22</f>
        <v>China</v>
      </c>
      <c r="S22" s="82">
        <f>'PACKING LIST&amp;INVOICE-高'!Q22</f>
        <v>33</v>
      </c>
      <c r="T22" s="82">
        <f>'PACKING LIST&amp;INVOICE-高'!R22</f>
        <v>900</v>
      </c>
      <c r="U22" s="150">
        <f>'PACKING LIST&amp;INVOICE-高'!S22</f>
        <v>0</v>
      </c>
      <c r="V22" s="151">
        <f>'PACKING LIST&amp;INVOICE-高'!T22</f>
        <v>0</v>
      </c>
      <c r="W22" s="82" t="str">
        <f>'PACKING LIST&amp;INVOICE-高'!U22</f>
        <v>PCS</v>
      </c>
      <c r="X22" s="52">
        <f t="shared" si="4"/>
        <v>29700</v>
      </c>
      <c r="Y22" s="52" t="b">
        <f t="shared" si="2"/>
        <v>1</v>
      </c>
    </row>
    <row r="23" s="52" customFormat="1" ht="21.75" customHeight="1" spans="1:25">
      <c r="A23" s="82">
        <f>'PACKING LIST&amp;INVOICE-高'!A23</f>
        <v>10</v>
      </c>
      <c r="B23" s="82" t="str">
        <f>'PACKING LIST&amp;INVOICE-高'!B23</f>
        <v>塑膠片</v>
      </c>
      <c r="C23" s="82" t="str">
        <f>'PACKING LIST&amp;INVOICE-高'!C23</f>
        <v>35.63mm*2.84mm</v>
      </c>
      <c r="D23" s="82" t="str">
        <f>'PACKING LIST&amp;INVOICE-高'!E23</f>
        <v>875-07333-T</v>
      </c>
      <c r="E23" s="82" t="str">
        <f>'PACKING LIST&amp;INVOICE-高'!F23</f>
        <v>800-AMG777-A0-0B</v>
      </c>
      <c r="F23" s="83">
        <v>16</v>
      </c>
      <c r="G23" s="82">
        <v>113</v>
      </c>
      <c r="H23" s="82" t="s">
        <v>178</v>
      </c>
      <c r="I23" s="82">
        <f>'PACKING LIST&amp;INVOICE-高'!G23</f>
        <v>48000</v>
      </c>
      <c r="J23" s="120">
        <f>ROUND('PACKING LIST&amp;INVOICE-高'!H23*0.99,5)</f>
        <v>0.01089</v>
      </c>
      <c r="K23" s="121">
        <f t="shared" si="3"/>
        <v>522.72</v>
      </c>
      <c r="L23" s="122">
        <f>'PACKING LIST&amp;INVOICE-高'!J23</f>
        <v>3.9552</v>
      </c>
      <c r="M23" s="123">
        <f>'PACKING LIST&amp;INVOICE-高'!K23:K26</f>
        <v>9.9552</v>
      </c>
      <c r="N23" s="82">
        <f>'PACKING LIST&amp;INVOICE-高'!L23</f>
        <v>12</v>
      </c>
      <c r="O23" s="125"/>
      <c r="P23" s="76"/>
      <c r="Q23" s="82" t="str">
        <f>'PACKING LIST&amp;INVOICE-高'!O23</f>
        <v>FATP</v>
      </c>
      <c r="R23" s="82" t="str">
        <f>'PACKING LIST&amp;INVOICE-高'!P23</f>
        <v>China</v>
      </c>
      <c r="S23" s="82">
        <f>'PACKING LIST&amp;INVOICE-高'!Q23</f>
        <v>12</v>
      </c>
      <c r="T23" s="82">
        <f>'PACKING LIST&amp;INVOICE-高'!R23</f>
        <v>4000</v>
      </c>
      <c r="U23" s="150">
        <f>'PACKING LIST&amp;INVOICE-高'!S23</f>
        <v>0</v>
      </c>
      <c r="V23" s="151">
        <f>'PACKING LIST&amp;INVOICE-高'!T23</f>
        <v>0</v>
      </c>
      <c r="W23" s="82" t="str">
        <f>'PACKING LIST&amp;INVOICE-高'!U23</f>
        <v>PCS</v>
      </c>
      <c r="X23" s="52">
        <f t="shared" si="4"/>
        <v>48000</v>
      </c>
      <c r="Y23" s="52" t="b">
        <f t="shared" si="2"/>
        <v>1</v>
      </c>
    </row>
    <row r="24" s="52" customFormat="1" ht="21.75" customHeight="1" spans="1:25">
      <c r="A24" s="82">
        <f>'PACKING LIST&amp;INVOICE-高'!A24</f>
        <v>11</v>
      </c>
      <c r="B24" s="84" t="str">
        <f>'PACKING LIST&amp;INVOICE-高'!B24</f>
        <v>自粘泡棉</v>
      </c>
      <c r="C24" s="82" t="str">
        <f>'PACKING LIST&amp;INVOICE-高'!C24</f>
        <v>51.85mm*10.08mm</v>
      </c>
      <c r="D24" s="82" t="str">
        <f>'PACKING LIST&amp;INVOICE-高'!E24</f>
        <v>875-7100-T</v>
      </c>
      <c r="E24" s="82" t="str">
        <f>'PACKING LIST&amp;INVOICE-高'!F24</f>
        <v>800-WBF764-A0-0</v>
      </c>
      <c r="F24" s="83">
        <v>24</v>
      </c>
      <c r="G24" s="82">
        <v>208</v>
      </c>
      <c r="H24" s="82" t="s">
        <v>179</v>
      </c>
      <c r="I24" s="82">
        <f>'PACKING LIST&amp;INVOICE-高'!G24</f>
        <v>64800</v>
      </c>
      <c r="J24" s="120">
        <f>ROUND('PACKING LIST&amp;INVOICE-高'!H24*0.99,5)</f>
        <v>0.0297</v>
      </c>
      <c r="K24" s="121">
        <f t="shared" si="3"/>
        <v>1924.56</v>
      </c>
      <c r="L24" s="122">
        <f>'PACKING LIST&amp;INVOICE-高'!J24</f>
        <v>7.05672</v>
      </c>
      <c r="M24" s="123">
        <f>'PACKING LIST&amp;INVOICE-高'!K24:K27</f>
        <v>18.75672</v>
      </c>
      <c r="N24" s="82">
        <f>'PACKING LIST&amp;INVOICE-高'!L24</f>
        <v>9</v>
      </c>
      <c r="O24" s="126"/>
      <c r="P24" s="76"/>
      <c r="Q24" s="82" t="str">
        <f>'PACKING LIST&amp;INVOICE-高'!O24</f>
        <v>FATP</v>
      </c>
      <c r="R24" s="82" t="str">
        <f>'PACKING LIST&amp;INVOICE-高'!P24</f>
        <v>China</v>
      </c>
      <c r="S24" s="82">
        <f>'PACKING LIST&amp;INVOICE-高'!Q24</f>
        <v>9</v>
      </c>
      <c r="T24" s="82">
        <f>'PACKING LIST&amp;INVOICE-高'!R24</f>
        <v>7200</v>
      </c>
      <c r="U24" s="150">
        <f>'PACKING LIST&amp;INVOICE-高'!S24</f>
        <v>0</v>
      </c>
      <c r="V24" s="151">
        <f>'PACKING LIST&amp;INVOICE-高'!T24</f>
        <v>0</v>
      </c>
      <c r="W24" s="82" t="str">
        <f>'PACKING LIST&amp;INVOICE-高'!U24</f>
        <v>PCS</v>
      </c>
      <c r="X24" s="52">
        <f t="shared" si="4"/>
        <v>64800</v>
      </c>
      <c r="Y24" s="52" t="b">
        <f t="shared" si="2"/>
        <v>1</v>
      </c>
    </row>
    <row r="25" s="52" customFormat="1" ht="21.75" customHeight="1" spans="1:25">
      <c r="A25" s="82">
        <f>'PACKING LIST&amp;INVOICE-高'!A25</f>
        <v>12</v>
      </c>
      <c r="B25" s="82" t="str">
        <f>'PACKING LIST&amp;INVOICE-高'!B25</f>
        <v>塑膠片</v>
      </c>
      <c r="C25" s="82" t="str">
        <f>'PACKING LIST&amp;INVOICE-高'!C25</f>
        <v>138.85mm*40.60mm</v>
      </c>
      <c r="D25" s="82" t="str">
        <f>'PACKING LIST&amp;INVOICE-高'!E25</f>
        <v>946-08579-T0</v>
      </c>
      <c r="E25" s="82" t="str">
        <f>'PACKING LIST&amp;INVOICE-高'!F25</f>
        <v>800-WIN645-A0-R</v>
      </c>
      <c r="F25" s="83">
        <v>17</v>
      </c>
      <c r="G25" s="82">
        <v>113</v>
      </c>
      <c r="H25" s="82" t="s">
        <v>180</v>
      </c>
      <c r="I25" s="82">
        <f>'PACKING LIST&amp;INVOICE-高'!G25</f>
        <v>40000</v>
      </c>
      <c r="J25" s="120">
        <f>ROUND('PACKING LIST&amp;INVOICE-高'!H25*0.99,5)</f>
        <v>0.10296</v>
      </c>
      <c r="K25" s="121">
        <f t="shared" si="3"/>
        <v>4118.4</v>
      </c>
      <c r="L25" s="122">
        <f>'PACKING LIST&amp;INVOICE-高'!J25</f>
        <v>60.78</v>
      </c>
      <c r="M25" s="127">
        <f>'PACKING LIST&amp;INVOICE-高'!K25:K28</f>
        <v>1250</v>
      </c>
      <c r="N25" s="82">
        <f>'PACKING LIST&amp;INVOICE-高'!L25</f>
        <v>40</v>
      </c>
      <c r="O25" s="128">
        <f>'PACKING LIST&amp;INVOICE-高'!M25:M25</f>
        <v>1</v>
      </c>
      <c r="P25" s="129" t="s">
        <v>99</v>
      </c>
      <c r="Q25" s="82" t="str">
        <f>'PACKING LIST&amp;INVOICE-高'!O25</f>
        <v>SMT</v>
      </c>
      <c r="R25" s="82" t="str">
        <f>'PACKING LIST&amp;INVOICE-高'!P25</f>
        <v>CHINA</v>
      </c>
      <c r="S25" s="82">
        <f>'PACKING LIST&amp;INVOICE-高'!Q25</f>
        <v>40</v>
      </c>
      <c r="T25" s="82">
        <f>'PACKING LIST&amp;INVOICE-高'!R25</f>
        <v>1000</v>
      </c>
      <c r="U25" s="150">
        <f>'PACKING LIST&amp;INVOICE-高'!S25</f>
        <v>0</v>
      </c>
      <c r="V25" s="151">
        <f>'PACKING LIST&amp;INVOICE-高'!T25</f>
        <v>0</v>
      </c>
      <c r="W25" s="82" t="str">
        <f>'PACKING LIST&amp;INVOICE-高'!U25</f>
        <v>PCS</v>
      </c>
      <c r="X25" s="52">
        <f t="shared" si="4"/>
        <v>40000</v>
      </c>
      <c r="Y25" s="52" t="b">
        <f t="shared" si="2"/>
        <v>1</v>
      </c>
    </row>
    <row r="26" s="52" customFormat="1" ht="21.75" customHeight="1" spans="1:25">
      <c r="A26" s="82">
        <f>'PACKING LIST&amp;INVOICE-高'!A26</f>
        <v>13</v>
      </c>
      <c r="B26" s="82" t="str">
        <f>'PACKING LIST&amp;INVOICE-高'!B26</f>
        <v>塑膠片</v>
      </c>
      <c r="C26" s="82" t="str">
        <f>'PACKING LIST&amp;INVOICE-高'!C26</f>
        <v>138.85mm*40.60mm</v>
      </c>
      <c r="D26" s="82" t="str">
        <f>'PACKING LIST&amp;INVOICE-高'!E26</f>
        <v>946-08579-T0</v>
      </c>
      <c r="E26" s="82" t="str">
        <f>'PACKING LIST&amp;INVOICE-高'!F26</f>
        <v>800-WIN645-A0-R</v>
      </c>
      <c r="F26" s="83">
        <v>17</v>
      </c>
      <c r="G26" s="82">
        <v>113</v>
      </c>
      <c r="H26" s="82" t="s">
        <v>180</v>
      </c>
      <c r="I26" s="82">
        <f>'PACKING LIST&amp;INVOICE-高'!G26</f>
        <v>10000</v>
      </c>
      <c r="J26" s="120">
        <f>ROUND('PACKING LIST&amp;INVOICE-高'!H26*0.99,5)</f>
        <v>0.10296</v>
      </c>
      <c r="K26" s="121">
        <f t="shared" si="3"/>
        <v>1029.6</v>
      </c>
      <c r="L26" s="122">
        <f>'PACKING LIST&amp;INVOICE-高'!J26</f>
        <v>15.195</v>
      </c>
      <c r="M26" s="130"/>
      <c r="N26" s="82">
        <f>'PACKING LIST&amp;INVOICE-高'!L26</f>
        <v>10</v>
      </c>
      <c r="O26" s="124">
        <f>'PACKING LIST&amp;INVOICE-高'!M26:M26</f>
        <v>1</v>
      </c>
      <c r="P26" s="73" t="s">
        <v>103</v>
      </c>
      <c r="Q26" s="82" t="str">
        <f>'PACKING LIST&amp;INVOICE-高'!O26</f>
        <v>SMT</v>
      </c>
      <c r="R26" s="82" t="str">
        <f>'PACKING LIST&amp;INVOICE-高'!P26</f>
        <v>CHINA</v>
      </c>
      <c r="S26" s="82">
        <f>'PACKING LIST&amp;INVOICE-高'!Q26</f>
        <v>10</v>
      </c>
      <c r="T26" s="82">
        <f>'PACKING LIST&amp;INVOICE-高'!R26</f>
        <v>1000</v>
      </c>
      <c r="U26" s="150">
        <f>'PACKING LIST&amp;INVOICE-高'!S26</f>
        <v>0</v>
      </c>
      <c r="V26" s="151">
        <f>'PACKING LIST&amp;INVOICE-高'!T26</f>
        <v>0</v>
      </c>
      <c r="W26" s="82" t="str">
        <f>'PACKING LIST&amp;INVOICE-高'!U26</f>
        <v>PCS</v>
      </c>
      <c r="X26" s="52">
        <f t="shared" si="4"/>
        <v>10000</v>
      </c>
      <c r="Y26" s="52" t="b">
        <f t="shared" si="2"/>
        <v>1</v>
      </c>
    </row>
    <row r="27" s="52" customFormat="1" ht="21.75" customHeight="1" spans="1:25">
      <c r="A27" s="82">
        <f>'PACKING LIST&amp;INVOICE-高'!A27</f>
        <v>14</v>
      </c>
      <c r="B27" s="82" t="str">
        <f>'PACKING LIST&amp;INVOICE-高'!B27</f>
        <v>防靜電布(含泡棉)</v>
      </c>
      <c r="C27" s="82" t="str">
        <f>'PACKING LIST&amp;INVOICE-高'!C27</f>
        <v>26.89mm*3.1mm</v>
      </c>
      <c r="D27" s="82" t="str">
        <f>'PACKING LIST&amp;INVOICE-高'!E27</f>
        <v>875-06320-T0</v>
      </c>
      <c r="E27" s="82" t="str">
        <f>'PACKING LIST&amp;INVOICE-高'!F27</f>
        <v>800-CYC607-A0-R</v>
      </c>
      <c r="F27" s="83">
        <v>25</v>
      </c>
      <c r="G27" s="82">
        <v>522</v>
      </c>
      <c r="H27" s="82" t="s">
        <v>181</v>
      </c>
      <c r="I27" s="82">
        <f>'PACKING LIST&amp;INVOICE-高'!G27</f>
        <v>20000</v>
      </c>
      <c r="J27" s="120">
        <f>ROUND('PACKING LIST&amp;INVOICE-高'!H27*0.99,5)</f>
        <v>0.0198</v>
      </c>
      <c r="K27" s="121">
        <f t="shared" si="3"/>
        <v>396</v>
      </c>
      <c r="L27" s="122">
        <f>'PACKING LIST&amp;INVOICE-高'!J27</f>
        <v>0.256</v>
      </c>
      <c r="M27" s="130"/>
      <c r="N27" s="82">
        <f>'PACKING LIST&amp;INVOICE-高'!L27</f>
        <v>1</v>
      </c>
      <c r="O27" s="125"/>
      <c r="P27" s="76"/>
      <c r="Q27" s="82" t="str">
        <f>'PACKING LIST&amp;INVOICE-高'!O27</f>
        <v>SMT</v>
      </c>
      <c r="R27" s="82" t="str">
        <f>'PACKING LIST&amp;INVOICE-高'!P27</f>
        <v>CHINA</v>
      </c>
      <c r="S27" s="82">
        <f>'PACKING LIST&amp;INVOICE-高'!Q27</f>
        <v>0</v>
      </c>
      <c r="T27" s="82">
        <f>'PACKING LIST&amp;INVOICE-高'!R27</f>
        <v>0</v>
      </c>
      <c r="U27" s="150">
        <f>'PACKING LIST&amp;INVOICE-高'!S27</f>
        <v>1</v>
      </c>
      <c r="V27" s="151">
        <f>'PACKING LIST&amp;INVOICE-高'!T27</f>
        <v>20000</v>
      </c>
      <c r="W27" s="82" t="str">
        <f>'PACKING LIST&amp;INVOICE-高'!U27</f>
        <v>PCS</v>
      </c>
      <c r="X27" s="52">
        <f t="shared" si="4"/>
        <v>20000</v>
      </c>
      <c r="Y27" s="52" t="b">
        <f t="shared" si="2"/>
        <v>1</v>
      </c>
    </row>
    <row r="28" s="52" customFormat="1" ht="21.75" customHeight="1" spans="1:25">
      <c r="A28" s="82">
        <f>'PACKING LIST&amp;INVOICE-高'!A28</f>
        <v>15</v>
      </c>
      <c r="B28" s="82" t="str">
        <f>'PACKING LIST&amp;INVOICE-高'!B28</f>
        <v>防靜電布/不含泡棉</v>
      </c>
      <c r="C28" s="82" t="str">
        <f>'PACKING LIST&amp;INVOICE-高'!C28</f>
        <v>138.85mm*40.60mm</v>
      </c>
      <c r="D28" s="82" t="str">
        <f>'PACKING LIST&amp;INVOICE-高'!E28</f>
        <v>946-08865-T0</v>
      </c>
      <c r="E28" s="82" t="str">
        <f>'PACKING LIST&amp;INVOICE-高'!F28</f>
        <v>800-WIN661-A0-R</v>
      </c>
      <c r="F28" s="83">
        <v>4</v>
      </c>
      <c r="G28" s="82">
        <v>6</v>
      </c>
      <c r="H28" s="82" t="s">
        <v>182</v>
      </c>
      <c r="I28" s="82">
        <f>'PACKING LIST&amp;INVOICE-高'!G28</f>
        <v>20000</v>
      </c>
      <c r="J28" s="120">
        <f>ROUND('PACKING LIST&amp;INVOICE-高'!H28*0.99,5)</f>
        <v>0.2376</v>
      </c>
      <c r="K28" s="121">
        <f t="shared" si="3"/>
        <v>4752</v>
      </c>
      <c r="L28" s="122">
        <f>'PACKING LIST&amp;INVOICE-高'!J28</f>
        <v>26.58</v>
      </c>
      <c r="M28" s="130"/>
      <c r="N28" s="82">
        <f>'PACKING LIST&amp;INVOICE-高'!L28</f>
        <v>7</v>
      </c>
      <c r="O28" s="125"/>
      <c r="P28" s="76"/>
      <c r="Q28" s="82" t="str">
        <f>'PACKING LIST&amp;INVOICE-高'!O28</f>
        <v>SMT</v>
      </c>
      <c r="R28" s="82" t="str">
        <f>'PACKING LIST&amp;INVOICE-高'!P28</f>
        <v>CHINA</v>
      </c>
      <c r="S28" s="82">
        <f>'PACKING LIST&amp;INVOICE-高'!Q28</f>
        <v>6</v>
      </c>
      <c r="T28" s="82">
        <f>'PACKING LIST&amp;INVOICE-高'!R28</f>
        <v>3000</v>
      </c>
      <c r="U28" s="150">
        <f>'PACKING LIST&amp;INVOICE-高'!S28</f>
        <v>1</v>
      </c>
      <c r="V28" s="151">
        <f>'PACKING LIST&amp;INVOICE-高'!T28</f>
        <v>2000</v>
      </c>
      <c r="W28" s="82" t="str">
        <f>'PACKING LIST&amp;INVOICE-高'!U28</f>
        <v>PCS</v>
      </c>
      <c r="X28" s="52">
        <f t="shared" si="4"/>
        <v>20000</v>
      </c>
      <c r="Y28" s="52" t="b">
        <f t="shared" si="2"/>
        <v>1</v>
      </c>
    </row>
    <row r="29" s="52" customFormat="1" ht="21.75" customHeight="1" spans="1:25">
      <c r="A29" s="82">
        <f>'PACKING LIST&amp;INVOICE-高'!A29</f>
        <v>16</v>
      </c>
      <c r="B29" s="82" t="str">
        <f>'PACKING LIST&amp;INVOICE-高'!B29</f>
        <v>塑膠片</v>
      </c>
      <c r="C29" s="82" t="str">
        <f>'PACKING LIST&amp;INVOICE-高'!C29</f>
        <v>27.26mm*16.43mm</v>
      </c>
      <c r="D29" s="82" t="str">
        <f>'PACKING LIST&amp;INVOICE-高'!E29</f>
        <v>946-09416-T0</v>
      </c>
      <c r="E29" s="82" t="str">
        <f>'PACKING LIST&amp;INVOICE-高'!F29</f>
        <v>800-WIN810-A0-R</v>
      </c>
      <c r="F29" s="83">
        <v>18</v>
      </c>
      <c r="G29" s="82">
        <v>113</v>
      </c>
      <c r="H29" s="82" t="s">
        <v>183</v>
      </c>
      <c r="I29" s="82">
        <f>'PACKING LIST&amp;INVOICE-高'!G29</f>
        <v>60000</v>
      </c>
      <c r="J29" s="120">
        <f>ROUND('PACKING LIST&amp;INVOICE-高'!H29*0.99,5)</f>
        <v>0.02158</v>
      </c>
      <c r="K29" s="121">
        <f t="shared" si="3"/>
        <v>1294.8</v>
      </c>
      <c r="L29" s="122">
        <f>'PACKING LIST&amp;INVOICE-高'!J29</f>
        <v>4.26</v>
      </c>
      <c r="M29" s="130"/>
      <c r="N29" s="82">
        <f>'PACKING LIST&amp;INVOICE-高'!L29</f>
        <v>3</v>
      </c>
      <c r="O29" s="125"/>
      <c r="P29" s="76"/>
      <c r="Q29" s="82" t="str">
        <f>'PACKING LIST&amp;INVOICE-高'!O29</f>
        <v>SMT</v>
      </c>
      <c r="R29" s="82" t="str">
        <f>'PACKING LIST&amp;INVOICE-高'!P29</f>
        <v>CHINA</v>
      </c>
      <c r="S29" s="82">
        <f>'PACKING LIST&amp;INVOICE-高'!Q29</f>
        <v>3</v>
      </c>
      <c r="T29" s="82">
        <f>'PACKING LIST&amp;INVOICE-高'!R29</f>
        <v>20000</v>
      </c>
      <c r="U29" s="150">
        <f>'PACKING LIST&amp;INVOICE-高'!S29</f>
        <v>0</v>
      </c>
      <c r="V29" s="151">
        <f>'PACKING LIST&amp;INVOICE-高'!T29</f>
        <v>0</v>
      </c>
      <c r="W29" s="82" t="str">
        <f>'PACKING LIST&amp;INVOICE-高'!U29</f>
        <v>PCS</v>
      </c>
      <c r="X29" s="52">
        <f t="shared" si="4"/>
        <v>60000</v>
      </c>
      <c r="Y29" s="52" t="b">
        <f t="shared" si="2"/>
        <v>1</v>
      </c>
    </row>
    <row r="30" s="52" customFormat="1" ht="21.75" customHeight="1" spans="1:25">
      <c r="A30" s="82">
        <f>'PACKING LIST&amp;INVOICE-高'!A30</f>
        <v>17</v>
      </c>
      <c r="B30" s="82" t="str">
        <f>'PACKING LIST&amp;INVOICE-高'!B30</f>
        <v>塑膠片</v>
      </c>
      <c r="C30" s="82" t="str">
        <f>'PACKING LIST&amp;INVOICE-高'!C30</f>
        <v>11.65mm*6.82mm</v>
      </c>
      <c r="D30" s="82" t="str">
        <f>'PACKING LIST&amp;INVOICE-高'!E30</f>
        <v>946-09417-T0</v>
      </c>
      <c r="E30" s="82" t="str">
        <f>'PACKING LIST&amp;INVOICE-高'!F30</f>
        <v>800-WIN811-A0-R</v>
      </c>
      <c r="F30" s="83">
        <v>19</v>
      </c>
      <c r="G30" s="82">
        <v>113</v>
      </c>
      <c r="H30" s="82" t="s">
        <v>184</v>
      </c>
      <c r="I30" s="82">
        <f>'PACKING LIST&amp;INVOICE-高'!G30</f>
        <v>10000</v>
      </c>
      <c r="J30" s="120">
        <f>ROUND('PACKING LIST&amp;INVOICE-高'!H30*0.99,5)</f>
        <v>0.00693</v>
      </c>
      <c r="K30" s="121">
        <f t="shared" si="3"/>
        <v>69.3</v>
      </c>
      <c r="L30" s="122">
        <f>'PACKING LIST&amp;INVOICE-高'!J30</f>
        <v>0.173</v>
      </c>
      <c r="M30" s="130"/>
      <c r="N30" s="82">
        <f>'PACKING LIST&amp;INVOICE-高'!L30</f>
        <v>1</v>
      </c>
      <c r="O30" s="126"/>
      <c r="P30" s="79"/>
      <c r="Q30" s="82" t="str">
        <f>'PACKING LIST&amp;INVOICE-高'!O30</f>
        <v>SMT</v>
      </c>
      <c r="R30" s="82" t="str">
        <f>'PACKING LIST&amp;INVOICE-高'!P30</f>
        <v>CHINA</v>
      </c>
      <c r="S30" s="82">
        <f>'PACKING LIST&amp;INVOICE-高'!Q30</f>
        <v>0</v>
      </c>
      <c r="T30" s="82">
        <f>'PACKING LIST&amp;INVOICE-高'!R30</f>
        <v>0</v>
      </c>
      <c r="U30" s="150">
        <f>'PACKING LIST&amp;INVOICE-高'!S30</f>
        <v>1</v>
      </c>
      <c r="V30" s="151">
        <f>'PACKING LIST&amp;INVOICE-高'!T30</f>
        <v>10000</v>
      </c>
      <c r="W30" s="82" t="str">
        <f>'PACKING LIST&amp;INVOICE-高'!U30</f>
        <v>PCS</v>
      </c>
      <c r="X30" s="52">
        <f t="shared" si="4"/>
        <v>10000</v>
      </c>
      <c r="Y30" s="52" t="b">
        <f t="shared" si="2"/>
        <v>1</v>
      </c>
    </row>
    <row r="31" s="52" customFormat="1" ht="21.75" customHeight="1" spans="1:25">
      <c r="A31" s="82">
        <f>'PACKING LIST&amp;INVOICE-高'!A31</f>
        <v>18</v>
      </c>
      <c r="B31" s="82" t="str">
        <f>'PACKING LIST&amp;INVOICE-高'!B31</f>
        <v>防靜電布/不含泡棉</v>
      </c>
      <c r="C31" s="82" t="str">
        <f>'PACKING LIST&amp;INVOICE-高'!C31</f>
        <v>96.82mm*37.10mm</v>
      </c>
      <c r="D31" s="82" t="str">
        <f>'PACKING LIST&amp;INVOICE-高'!E31</f>
        <v>946-11073-T0</v>
      </c>
      <c r="E31" s="82" t="str">
        <f>'PACKING LIST&amp;INVOICE-高'!F31</f>
        <v>800-WIN360-A0-R</v>
      </c>
      <c r="F31" s="83">
        <v>5</v>
      </c>
      <c r="G31" s="82">
        <v>6</v>
      </c>
      <c r="H31" s="82" t="s">
        <v>174</v>
      </c>
      <c r="I31" s="82">
        <f>'PACKING LIST&amp;INVOICE-高'!G31</f>
        <v>20000</v>
      </c>
      <c r="J31" s="120">
        <f>ROUND('PACKING LIST&amp;INVOICE-高'!H31*0.99,5)</f>
        <v>0.1386</v>
      </c>
      <c r="K31" s="121">
        <f t="shared" si="3"/>
        <v>2772</v>
      </c>
      <c r="L31" s="122">
        <f>'PACKING LIST&amp;INVOICE-高'!J31</f>
        <v>14.43</v>
      </c>
      <c r="M31" s="130"/>
      <c r="N31" s="82">
        <f>'PACKING LIST&amp;INVOICE-高'!L31</f>
        <v>10</v>
      </c>
      <c r="O31" s="124">
        <f>'PACKING LIST&amp;INVOICE-高'!M31:M31</f>
        <v>1</v>
      </c>
      <c r="P31" s="74" t="s">
        <v>122</v>
      </c>
      <c r="Q31" s="82" t="str">
        <f>'PACKING LIST&amp;INVOICE-高'!O31</f>
        <v>SMT</v>
      </c>
      <c r="R31" s="82" t="str">
        <f>'PACKING LIST&amp;INVOICE-高'!P31</f>
        <v>CHINA</v>
      </c>
      <c r="S31" s="82">
        <f>'PACKING LIST&amp;INVOICE-高'!Q31</f>
        <v>10</v>
      </c>
      <c r="T31" s="82">
        <f>'PACKING LIST&amp;INVOICE-高'!R31</f>
        <v>2000</v>
      </c>
      <c r="U31" s="150">
        <f>'PACKING LIST&amp;INVOICE-高'!S31</f>
        <v>0</v>
      </c>
      <c r="V31" s="151">
        <f>'PACKING LIST&amp;INVOICE-高'!T31</f>
        <v>0</v>
      </c>
      <c r="W31" s="82" t="str">
        <f>'PACKING LIST&amp;INVOICE-高'!U31</f>
        <v>PCS</v>
      </c>
      <c r="X31" s="52">
        <f t="shared" si="4"/>
        <v>20000</v>
      </c>
      <c r="Y31" s="52" t="b">
        <f t="shared" si="2"/>
        <v>1</v>
      </c>
    </row>
    <row r="32" s="52" customFormat="1" ht="21.75" customHeight="1" spans="1:25">
      <c r="A32" s="82">
        <f>'PACKING LIST&amp;INVOICE-高'!A32</f>
        <v>19</v>
      </c>
      <c r="B32" s="82" t="str">
        <f>'PACKING LIST&amp;INVOICE-高'!B32</f>
        <v>防靜電布/不含泡棉</v>
      </c>
      <c r="C32" s="82" t="str">
        <f>'PACKING LIST&amp;INVOICE-高'!C32</f>
        <v>76.82mm*37.10mm</v>
      </c>
      <c r="D32" s="82" t="str">
        <f>'PACKING LIST&amp;INVOICE-高'!E32</f>
        <v>946-11074-T0</v>
      </c>
      <c r="E32" s="82" t="str">
        <f>'PACKING LIST&amp;INVOICE-高'!F32</f>
        <v>800-WIN361-A0-R</v>
      </c>
      <c r="F32" s="83">
        <v>6</v>
      </c>
      <c r="G32" s="82">
        <v>6</v>
      </c>
      <c r="H32" s="82" t="s">
        <v>182</v>
      </c>
      <c r="I32" s="82">
        <f>'PACKING LIST&amp;INVOICE-高'!G32</f>
        <v>10000</v>
      </c>
      <c r="J32" s="120">
        <f>ROUND('PACKING LIST&amp;INVOICE-高'!H32*0.99,5)</f>
        <v>0.1386</v>
      </c>
      <c r="K32" s="121">
        <f t="shared" si="3"/>
        <v>1386</v>
      </c>
      <c r="L32" s="122">
        <f>'PACKING LIST&amp;INVOICE-高'!J32</f>
        <v>7.315</v>
      </c>
      <c r="M32" s="130"/>
      <c r="N32" s="82">
        <f>'PACKING LIST&amp;INVOICE-高'!L32</f>
        <v>5</v>
      </c>
      <c r="O32" s="125"/>
      <c r="P32" s="77"/>
      <c r="Q32" s="82" t="str">
        <f>'PACKING LIST&amp;INVOICE-高'!O32</f>
        <v>SMT</v>
      </c>
      <c r="R32" s="82" t="str">
        <f>'PACKING LIST&amp;INVOICE-高'!P32</f>
        <v>CHINA</v>
      </c>
      <c r="S32" s="82">
        <f>'PACKING LIST&amp;INVOICE-高'!Q32</f>
        <v>5</v>
      </c>
      <c r="T32" s="82">
        <f>'PACKING LIST&amp;INVOICE-高'!R32</f>
        <v>2000</v>
      </c>
      <c r="U32" s="150">
        <f>'PACKING LIST&amp;INVOICE-高'!S32</f>
        <v>0</v>
      </c>
      <c r="V32" s="151">
        <f>'PACKING LIST&amp;INVOICE-高'!T32</f>
        <v>0</v>
      </c>
      <c r="W32" s="82" t="str">
        <f>'PACKING LIST&amp;INVOICE-高'!U32</f>
        <v>PCS</v>
      </c>
      <c r="X32" s="52">
        <f t="shared" si="4"/>
        <v>10000</v>
      </c>
      <c r="Y32" s="52" t="b">
        <f t="shared" si="2"/>
        <v>1</v>
      </c>
    </row>
    <row r="33" s="52" customFormat="1" ht="21.75" customHeight="1" spans="1:25">
      <c r="A33" s="82">
        <f>'PACKING LIST&amp;INVOICE-高'!A33</f>
        <v>20</v>
      </c>
      <c r="B33" s="82" t="str">
        <f>'PACKING LIST&amp;INVOICE-高'!B33</f>
        <v>防靜電布/不含泡棉</v>
      </c>
      <c r="C33" s="82" t="str">
        <f>'PACKING LIST&amp;INVOICE-高'!C33</f>
        <v>54.77mm*29.90mm</v>
      </c>
      <c r="D33" s="82" t="str">
        <f>'PACKING LIST&amp;INVOICE-高'!E33</f>
        <v>946-11460-T0</v>
      </c>
      <c r="E33" s="82" t="str">
        <f>'PACKING LIST&amp;INVOICE-高'!F33</f>
        <v>800-WIN222-A0-R</v>
      </c>
      <c r="F33" s="83">
        <v>7</v>
      </c>
      <c r="G33" s="82">
        <v>6</v>
      </c>
      <c r="H33" s="82" t="s">
        <v>174</v>
      </c>
      <c r="I33" s="82">
        <f>'PACKING LIST&amp;INVOICE-高'!G33</f>
        <v>27000</v>
      </c>
      <c r="J33" s="120">
        <f>ROUND('PACKING LIST&amp;INVOICE-高'!H33*0.99,5)</f>
        <v>0.24305</v>
      </c>
      <c r="K33" s="121">
        <f t="shared" si="3"/>
        <v>6562.35</v>
      </c>
      <c r="L33" s="122">
        <f>'PACKING LIST&amp;INVOICE-高'!J33</f>
        <v>13.9455</v>
      </c>
      <c r="M33" s="130"/>
      <c r="N33" s="82">
        <f>'PACKING LIST&amp;INVOICE-高'!L33</f>
        <v>9</v>
      </c>
      <c r="O33" s="125"/>
      <c r="P33" s="77"/>
      <c r="Q33" s="82" t="str">
        <f>'PACKING LIST&amp;INVOICE-高'!O33</f>
        <v>SMT</v>
      </c>
      <c r="R33" s="82" t="str">
        <f>'PACKING LIST&amp;INVOICE-高'!P33</f>
        <v>CHINA</v>
      </c>
      <c r="S33" s="82">
        <f>'PACKING LIST&amp;INVOICE-高'!Q33</f>
        <v>9</v>
      </c>
      <c r="T33" s="82">
        <f>'PACKING LIST&amp;INVOICE-高'!R33</f>
        <v>3000</v>
      </c>
      <c r="U33" s="150">
        <f>'PACKING LIST&amp;INVOICE-高'!S33</f>
        <v>0</v>
      </c>
      <c r="V33" s="151">
        <f>'PACKING LIST&amp;INVOICE-高'!T33</f>
        <v>0</v>
      </c>
      <c r="W33" s="82" t="str">
        <f>'PACKING LIST&amp;INVOICE-高'!U33</f>
        <v>PCS</v>
      </c>
      <c r="X33" s="52">
        <f t="shared" si="4"/>
        <v>27000</v>
      </c>
      <c r="Y33" s="52" t="b">
        <f t="shared" si="2"/>
        <v>1</v>
      </c>
    </row>
    <row r="34" s="52" customFormat="1" ht="21.75" customHeight="1" spans="1:25">
      <c r="A34" s="82">
        <f>'PACKING LIST&amp;INVOICE-高'!A34</f>
        <v>21</v>
      </c>
      <c r="B34" s="82" t="str">
        <f>'PACKING LIST&amp;INVOICE-高'!B34</f>
        <v>塑膠片</v>
      </c>
      <c r="C34" s="82" t="str">
        <f>'PACKING LIST&amp;INVOICE-高'!C34</f>
        <v>182.65mm*35.39mm</v>
      </c>
      <c r="D34" s="82" t="str">
        <f>'PACKING LIST&amp;INVOICE-高'!E34</f>
        <v>946-12471-T</v>
      </c>
      <c r="E34" s="82" t="str">
        <f>'PACKING LIST&amp;INVOICE-高'!F34</f>
        <v>800-CYC622-A0-0B</v>
      </c>
      <c r="F34" s="83">
        <v>20</v>
      </c>
      <c r="G34" s="82">
        <v>113</v>
      </c>
      <c r="H34" s="82" t="s">
        <v>185</v>
      </c>
      <c r="I34" s="82">
        <f>'PACKING LIST&amp;INVOICE-高'!G34</f>
        <v>40000</v>
      </c>
      <c r="J34" s="120">
        <f>ROUND('PACKING LIST&amp;INVOICE-高'!H34*0.99,5)</f>
        <v>0.198</v>
      </c>
      <c r="K34" s="121">
        <f t="shared" si="3"/>
        <v>7920</v>
      </c>
      <c r="L34" s="122">
        <f>'PACKING LIST&amp;INVOICE-高'!J34</f>
        <v>95.24</v>
      </c>
      <c r="M34" s="130"/>
      <c r="N34" s="82">
        <f>'PACKING LIST&amp;INVOICE-高'!L34</f>
        <v>10</v>
      </c>
      <c r="O34" s="126"/>
      <c r="P34" s="80"/>
      <c r="Q34" s="82" t="str">
        <f>'PACKING LIST&amp;INVOICE-高'!O34</f>
        <v>SMT</v>
      </c>
      <c r="R34" s="82" t="str">
        <f>'PACKING LIST&amp;INVOICE-高'!P34</f>
        <v>CHINA</v>
      </c>
      <c r="S34" s="82">
        <f>'PACKING LIST&amp;INVOICE-高'!Q34</f>
        <v>10</v>
      </c>
      <c r="T34" s="82">
        <f>'PACKING LIST&amp;INVOICE-高'!R34</f>
        <v>4000</v>
      </c>
      <c r="U34" s="150">
        <f>'PACKING LIST&amp;INVOICE-高'!S34</f>
        <v>0</v>
      </c>
      <c r="V34" s="151">
        <f>'PACKING LIST&amp;INVOICE-高'!T34</f>
        <v>0</v>
      </c>
      <c r="W34" s="82" t="str">
        <f>'PACKING LIST&amp;INVOICE-高'!U34</f>
        <v>PCS</v>
      </c>
      <c r="X34" s="52">
        <f t="shared" si="4"/>
        <v>40000</v>
      </c>
      <c r="Y34" s="52" t="b">
        <f t="shared" si="2"/>
        <v>1</v>
      </c>
    </row>
    <row r="35" s="52" customFormat="1" ht="21.75" customHeight="1" spans="1:25">
      <c r="A35" s="82">
        <f>'PACKING LIST&amp;INVOICE-高'!A35</f>
        <v>22</v>
      </c>
      <c r="B35" s="82" t="str">
        <f>'PACKING LIST&amp;INVOICE-高'!B35</f>
        <v>防靜電布/不含泡棉</v>
      </c>
      <c r="C35" s="82" t="str">
        <f>'PACKING LIST&amp;INVOICE-高'!C35</f>
        <v>178.27mm*26.74mm</v>
      </c>
      <c r="D35" s="82" t="str">
        <f>'PACKING LIST&amp;INVOICE-高'!E35</f>
        <v>946-14578-T0</v>
      </c>
      <c r="E35" s="82" t="str">
        <f>'PACKING LIST&amp;INVOICE-高'!F35</f>
        <v>800-AMG761-MA-BR</v>
      </c>
      <c r="F35" s="83">
        <v>8</v>
      </c>
      <c r="G35" s="82">
        <v>6</v>
      </c>
      <c r="H35" s="82" t="s">
        <v>186</v>
      </c>
      <c r="I35" s="82">
        <f>'PACKING LIST&amp;INVOICE-高'!G35</f>
        <v>15000</v>
      </c>
      <c r="J35" s="120">
        <f>ROUND('PACKING LIST&amp;INVOICE-高'!H35*0.99,5)</f>
        <v>0.594</v>
      </c>
      <c r="K35" s="121">
        <f t="shared" si="3"/>
        <v>8910</v>
      </c>
      <c r="L35" s="122">
        <f>'PACKING LIST&amp;INVOICE-高'!J35</f>
        <v>29.8725</v>
      </c>
      <c r="M35" s="130"/>
      <c r="N35" s="82">
        <f>'PACKING LIST&amp;INVOICE-高'!L35</f>
        <v>15</v>
      </c>
      <c r="O35" s="124">
        <f>'PACKING LIST&amp;INVOICE-高'!M35:M35</f>
        <v>1</v>
      </c>
      <c r="P35" s="74" t="s">
        <v>137</v>
      </c>
      <c r="Q35" s="82" t="str">
        <f>'PACKING LIST&amp;INVOICE-高'!O35</f>
        <v>SMT</v>
      </c>
      <c r="R35" s="82" t="str">
        <f>'PACKING LIST&amp;INVOICE-高'!P35</f>
        <v>CHINA</v>
      </c>
      <c r="S35" s="82">
        <f>'PACKING LIST&amp;INVOICE-高'!Q35</f>
        <v>15</v>
      </c>
      <c r="T35" s="82">
        <f>'PACKING LIST&amp;INVOICE-高'!R35</f>
        <v>1000</v>
      </c>
      <c r="U35" s="150">
        <f>'PACKING LIST&amp;INVOICE-高'!S35</f>
        <v>0</v>
      </c>
      <c r="V35" s="151">
        <f>'PACKING LIST&amp;INVOICE-高'!T35</f>
        <v>0</v>
      </c>
      <c r="W35" s="82" t="str">
        <f>'PACKING LIST&amp;INVOICE-高'!U35</f>
        <v>PCS</v>
      </c>
      <c r="X35" s="52">
        <f t="shared" si="4"/>
        <v>15000</v>
      </c>
      <c r="Y35" s="52" t="b">
        <f t="shared" si="2"/>
        <v>1</v>
      </c>
    </row>
    <row r="36" s="52" customFormat="1" ht="21.75" customHeight="1" spans="1:25">
      <c r="A36" s="82">
        <f>'PACKING LIST&amp;INVOICE-高'!A36</f>
        <v>23</v>
      </c>
      <c r="B36" s="82" t="str">
        <f>'PACKING LIST&amp;INVOICE-高'!B36</f>
        <v>塑膠片</v>
      </c>
      <c r="C36" s="82" t="str">
        <f>'PACKING LIST&amp;INVOICE-高'!C36</f>
        <v>17.49mm*35.86mm</v>
      </c>
      <c r="D36" s="82" t="str">
        <f>'PACKING LIST&amp;INVOICE-高'!E36</f>
        <v>946-13460-T0</v>
      </c>
      <c r="E36" s="82" t="str">
        <f>'PACKING LIST&amp;INVOICE-高'!F36</f>
        <v>800-AMG636-A0-BR</v>
      </c>
      <c r="F36" s="83">
        <v>21</v>
      </c>
      <c r="G36" s="82">
        <v>113</v>
      </c>
      <c r="H36" s="82" t="s">
        <v>187</v>
      </c>
      <c r="I36" s="82">
        <f>'PACKING LIST&amp;INVOICE-高'!G36</f>
        <v>96000</v>
      </c>
      <c r="J36" s="120">
        <f>ROUND('PACKING LIST&amp;INVOICE-高'!H36*0.99,5)</f>
        <v>0.0296</v>
      </c>
      <c r="K36" s="121">
        <f t="shared" si="3"/>
        <v>2841.6</v>
      </c>
      <c r="L36" s="122">
        <f>'PACKING LIST&amp;INVOICE-高'!J36</f>
        <v>10.2336</v>
      </c>
      <c r="M36" s="130"/>
      <c r="N36" s="82">
        <f>'PACKING LIST&amp;INVOICE-高'!L36</f>
        <v>12</v>
      </c>
      <c r="O36" s="125"/>
      <c r="P36" s="77"/>
      <c r="Q36" s="82" t="str">
        <f>'PACKING LIST&amp;INVOICE-高'!O36</f>
        <v>SMT</v>
      </c>
      <c r="R36" s="82" t="str">
        <f>'PACKING LIST&amp;INVOICE-高'!P36</f>
        <v>CHINA</v>
      </c>
      <c r="S36" s="82">
        <f>'PACKING LIST&amp;INVOICE-高'!Q36</f>
        <v>12</v>
      </c>
      <c r="T36" s="82">
        <f>'PACKING LIST&amp;INVOICE-高'!R36</f>
        <v>8000</v>
      </c>
      <c r="U36" s="150">
        <f>'PACKING LIST&amp;INVOICE-高'!S36</f>
        <v>0</v>
      </c>
      <c r="V36" s="151">
        <f>'PACKING LIST&amp;INVOICE-高'!T36</f>
        <v>0</v>
      </c>
      <c r="W36" s="82" t="str">
        <f>'PACKING LIST&amp;INVOICE-高'!U36</f>
        <v>PCS</v>
      </c>
      <c r="X36" s="52">
        <f t="shared" si="4"/>
        <v>96000</v>
      </c>
      <c r="Y36" s="52" t="b">
        <f t="shared" si="2"/>
        <v>1</v>
      </c>
    </row>
    <row r="37" s="52" customFormat="1" ht="21.75" customHeight="1" spans="1:25">
      <c r="A37" s="82">
        <f>'PACKING LIST&amp;INVOICE-高'!A37</f>
        <v>24</v>
      </c>
      <c r="B37" s="82" t="str">
        <f>'PACKING LIST&amp;INVOICE-高'!B37</f>
        <v>塑膠片</v>
      </c>
      <c r="C37" s="82" t="str">
        <f>'PACKING LIST&amp;INVOICE-高'!C37</f>
        <v>5.81mm*15.95mm</v>
      </c>
      <c r="D37" s="82" t="str">
        <f>'PACKING LIST&amp;INVOICE-高'!E37</f>
        <v>946-13465-T0</v>
      </c>
      <c r="E37" s="82" t="str">
        <f>'PACKING LIST&amp;INVOICE-高'!F37</f>
        <v>800-AMG640-A0-BR</v>
      </c>
      <c r="F37" s="83">
        <v>22</v>
      </c>
      <c r="G37" s="82">
        <v>113</v>
      </c>
      <c r="H37" s="82" t="s">
        <v>188</v>
      </c>
      <c r="I37" s="82">
        <f>'PACKING LIST&amp;INVOICE-高'!G37</f>
        <v>160000</v>
      </c>
      <c r="J37" s="120">
        <f>ROUND('PACKING LIST&amp;INVOICE-高'!H37*0.99,5)</f>
        <v>0.00812</v>
      </c>
      <c r="K37" s="121">
        <f t="shared" si="3"/>
        <v>1299.2</v>
      </c>
      <c r="L37" s="122">
        <f>'PACKING LIST&amp;INVOICE-高'!J37</f>
        <v>2.976</v>
      </c>
      <c r="M37" s="130"/>
      <c r="N37" s="82">
        <f>'PACKING LIST&amp;INVOICE-高'!L37</f>
        <v>8</v>
      </c>
      <c r="O37" s="126"/>
      <c r="P37" s="80"/>
      <c r="Q37" s="82" t="str">
        <f>'PACKING LIST&amp;INVOICE-高'!O37</f>
        <v>SMT</v>
      </c>
      <c r="R37" s="82" t="str">
        <f>'PACKING LIST&amp;INVOICE-高'!P37</f>
        <v>CHINA</v>
      </c>
      <c r="S37" s="82">
        <f>'PACKING LIST&amp;INVOICE-高'!Q37</f>
        <v>8</v>
      </c>
      <c r="T37" s="82">
        <f>'PACKING LIST&amp;INVOICE-高'!R37</f>
        <v>20000</v>
      </c>
      <c r="U37" s="150">
        <f>'PACKING LIST&amp;INVOICE-高'!S37</f>
        <v>0</v>
      </c>
      <c r="V37" s="151">
        <f>'PACKING LIST&amp;INVOICE-高'!T37</f>
        <v>0</v>
      </c>
      <c r="W37" s="82" t="str">
        <f>'PACKING LIST&amp;INVOICE-高'!U37</f>
        <v>PCS</v>
      </c>
      <c r="X37" s="52">
        <f t="shared" si="4"/>
        <v>160000</v>
      </c>
      <c r="Y37" s="52" t="b">
        <f t="shared" si="2"/>
        <v>1</v>
      </c>
    </row>
    <row r="38" s="52" customFormat="1" ht="21.75" customHeight="1" spans="1:25">
      <c r="A38" s="82">
        <f>'PACKING LIST&amp;INVOICE-高'!A38</f>
        <v>25</v>
      </c>
      <c r="B38" s="82" t="str">
        <f>'PACKING LIST&amp;INVOICE-高'!B38</f>
        <v>塑膠片</v>
      </c>
      <c r="C38" s="82" t="str">
        <f>'PACKING LIST&amp;INVOICE-高'!C38</f>
        <v>188.84mm*27.74mm</v>
      </c>
      <c r="D38" s="82" t="str">
        <f>'PACKING LIST&amp;INVOICE-高'!E38</f>
        <v>946-13545-T0</v>
      </c>
      <c r="E38" s="82" t="str">
        <f>'PACKING LIST&amp;INVOICE-高'!F38</f>
        <v>800-AMG652-A0-BR</v>
      </c>
      <c r="F38" s="83">
        <v>23</v>
      </c>
      <c r="G38" s="82">
        <v>113</v>
      </c>
      <c r="H38" s="82" t="s">
        <v>189</v>
      </c>
      <c r="I38" s="82">
        <f>'PACKING LIST&amp;INVOICE-高'!G38</f>
        <v>80000</v>
      </c>
      <c r="J38" s="120">
        <f>ROUND('PACKING LIST&amp;INVOICE-高'!H38*0.99,5)</f>
        <v>0.13078</v>
      </c>
      <c r="K38" s="121">
        <f t="shared" si="3"/>
        <v>10462.4</v>
      </c>
      <c r="L38" s="122">
        <f>'PACKING LIST&amp;INVOICE-高'!J38</f>
        <v>109.68</v>
      </c>
      <c r="M38" s="130"/>
      <c r="N38" s="82">
        <f>'PACKING LIST&amp;INVOICE-高'!L38</f>
        <v>80</v>
      </c>
      <c r="O38" s="128">
        <f>'PACKING LIST&amp;INVOICE-高'!M38:M38</f>
        <v>2</v>
      </c>
      <c r="P38" s="129" t="s">
        <v>150</v>
      </c>
      <c r="Q38" s="82" t="str">
        <f>'PACKING LIST&amp;INVOICE-高'!O38</f>
        <v>SMT</v>
      </c>
      <c r="R38" s="82" t="str">
        <f>'PACKING LIST&amp;INVOICE-高'!P38</f>
        <v>CHINA</v>
      </c>
      <c r="S38" s="82">
        <f>'PACKING LIST&amp;INVOICE-高'!Q38</f>
        <v>80</v>
      </c>
      <c r="T38" s="82">
        <f>'PACKING LIST&amp;INVOICE-高'!R38</f>
        <v>1000</v>
      </c>
      <c r="U38" s="150">
        <f>'PACKING LIST&amp;INVOICE-高'!S38</f>
        <v>0</v>
      </c>
      <c r="V38" s="151">
        <f>'PACKING LIST&amp;INVOICE-高'!T38</f>
        <v>0</v>
      </c>
      <c r="W38" s="82" t="str">
        <f>'PACKING LIST&amp;INVOICE-高'!U38</f>
        <v>PCS</v>
      </c>
      <c r="X38" s="52">
        <f t="shared" si="4"/>
        <v>80000</v>
      </c>
      <c r="Y38" s="52" t="b">
        <f t="shared" si="2"/>
        <v>1</v>
      </c>
    </row>
    <row r="39" s="52" customFormat="1" ht="21.75" customHeight="1" spans="1:25">
      <c r="A39" s="82">
        <f>'PACKING LIST&amp;INVOICE-高'!A39</f>
        <v>26</v>
      </c>
      <c r="B39" s="82" t="str">
        <f>'PACKING LIST&amp;INVOICE-高'!B39</f>
        <v>防靜電布/不含泡棉</v>
      </c>
      <c r="C39" s="82" t="str">
        <f>'PACKING LIST&amp;INVOICE-高'!C39</f>
        <v>178.27mm*26.74mm</v>
      </c>
      <c r="D39" s="82" t="str">
        <f>'PACKING LIST&amp;INVOICE-高'!E39</f>
        <v>946-14577-T0</v>
      </c>
      <c r="E39" s="82" t="str">
        <f>'PACKING LIST&amp;INVOICE-高'!F39</f>
        <v>800-AMG760-MA-BR</v>
      </c>
      <c r="F39" s="83">
        <v>9</v>
      </c>
      <c r="G39" s="82">
        <v>6</v>
      </c>
      <c r="H39" s="82" t="s">
        <v>186</v>
      </c>
      <c r="I39" s="82">
        <f>'PACKING LIST&amp;INVOICE-高'!G39</f>
        <v>128000</v>
      </c>
      <c r="J39" s="120">
        <f>ROUND('PACKING LIST&amp;INVOICE-高'!H39*0.99,5)</f>
        <v>0.594</v>
      </c>
      <c r="K39" s="121">
        <f t="shared" si="3"/>
        <v>76032</v>
      </c>
      <c r="L39" s="122">
        <f>'PACKING LIST&amp;INVOICE-高'!J39</f>
        <v>252.8</v>
      </c>
      <c r="M39" s="131"/>
      <c r="N39" s="82">
        <f>'PACKING LIST&amp;INVOICE-高'!L39</f>
        <v>128</v>
      </c>
      <c r="O39" s="128">
        <f>'PACKING LIST&amp;INVOICE-高'!M39:M39</f>
        <v>4</v>
      </c>
      <c r="P39" s="129" t="s">
        <v>153</v>
      </c>
      <c r="Q39" s="82" t="str">
        <f>'PACKING LIST&amp;INVOICE-高'!O39</f>
        <v>SMT</v>
      </c>
      <c r="R39" s="82" t="str">
        <f>'PACKING LIST&amp;INVOICE-高'!P39</f>
        <v>CHINA</v>
      </c>
      <c r="S39" s="82">
        <f>'PACKING LIST&amp;INVOICE-高'!Q39</f>
        <v>128</v>
      </c>
      <c r="T39" s="82">
        <f>'PACKING LIST&amp;INVOICE-高'!R39</f>
        <v>1000</v>
      </c>
      <c r="U39" s="150">
        <f>'PACKING LIST&amp;INVOICE-高'!S39</f>
        <v>0</v>
      </c>
      <c r="V39" s="151">
        <f>'PACKING LIST&amp;INVOICE-高'!T39</f>
        <v>0</v>
      </c>
      <c r="W39" s="82" t="str">
        <f>'PACKING LIST&amp;INVOICE-高'!U39</f>
        <v>PCS</v>
      </c>
      <c r="X39" s="52">
        <f t="shared" si="4"/>
        <v>128000</v>
      </c>
      <c r="Y39" s="52" t="b">
        <f t="shared" si="2"/>
        <v>1</v>
      </c>
    </row>
    <row r="40" s="52" customFormat="1" ht="21.75" customHeight="1" spans="1:23">
      <c r="A40" s="82"/>
      <c r="B40" s="82"/>
      <c r="C40" s="82"/>
      <c r="D40" s="82"/>
      <c r="E40" s="82"/>
      <c r="F40" s="82"/>
      <c r="G40" s="82"/>
      <c r="H40" s="82"/>
      <c r="I40" s="82"/>
      <c r="J40" s="120"/>
      <c r="K40" s="121"/>
      <c r="L40" s="122"/>
      <c r="M40" s="123"/>
      <c r="N40" s="82"/>
      <c r="O40" s="128"/>
      <c r="P40" s="132"/>
      <c r="Q40" s="82"/>
      <c r="R40" s="82"/>
      <c r="S40" s="82"/>
      <c r="T40" s="82"/>
      <c r="U40" s="150"/>
      <c r="V40" s="151"/>
      <c r="W40" s="82"/>
    </row>
    <row r="41" s="52" customFormat="1" ht="21.75" customHeight="1" spans="1:23">
      <c r="A41" s="82" t="s">
        <v>190</v>
      </c>
      <c r="B41" s="82"/>
      <c r="C41" s="82"/>
      <c r="D41" s="82"/>
      <c r="E41" s="82"/>
      <c r="F41" s="82"/>
      <c r="G41" s="82"/>
      <c r="H41" s="82"/>
      <c r="I41" s="82"/>
      <c r="J41" s="120"/>
      <c r="K41" s="121"/>
      <c r="L41" s="133" t="s">
        <v>154</v>
      </c>
      <c r="M41" s="123">
        <f>'PACKING LIST&amp;INVOICE-高'!K41</f>
        <v>187</v>
      </c>
      <c r="N41" s="82"/>
      <c r="O41" s="128"/>
      <c r="P41" s="132"/>
      <c r="Q41" s="82"/>
      <c r="R41" s="82"/>
      <c r="S41" s="82"/>
      <c r="T41" s="82"/>
      <c r="U41" s="150"/>
      <c r="V41" s="151"/>
      <c r="W41" s="82"/>
    </row>
    <row r="42" s="53" customFormat="1" ht="21.75" customHeight="1" spans="1:25">
      <c r="A42" s="82"/>
      <c r="B42" s="82"/>
      <c r="C42" s="82"/>
      <c r="D42" s="82"/>
      <c r="E42" s="82"/>
      <c r="F42" s="82"/>
      <c r="G42" s="82"/>
      <c r="H42" s="82"/>
      <c r="I42" s="82">
        <f>SUM(I14:I41)</f>
        <v>1047900</v>
      </c>
      <c r="J42" s="120"/>
      <c r="K42" s="121">
        <f>SUM(K14:K41)</f>
        <v>151083.22</v>
      </c>
      <c r="L42" s="122">
        <f>SUM(L14:L41)</f>
        <v>711.72136</v>
      </c>
      <c r="M42" s="123">
        <f>SUM(M14:M41)</f>
        <v>1541.64192</v>
      </c>
      <c r="N42" s="82">
        <f>SUM(N14:N41)</f>
        <v>408</v>
      </c>
      <c r="O42" s="128">
        <f>SUM(O14:O41)</f>
        <v>11</v>
      </c>
      <c r="P42" s="132"/>
      <c r="Q42" s="82"/>
      <c r="R42" s="82"/>
      <c r="S42" s="82"/>
      <c r="T42" s="82"/>
      <c r="U42" s="150"/>
      <c r="V42" s="151"/>
      <c r="W42" s="82"/>
      <c r="X42" s="52"/>
      <c r="Y42" s="52"/>
    </row>
    <row r="43" s="53" customFormat="1" ht="21.75" customHeight="1" spans="1:25">
      <c r="A43" s="82" t="str">
        <f>'PACKING LIST&amp;INVOICE-高'!A43</f>
        <v>Total:</v>
      </c>
      <c r="B43" s="85">
        <f>'PACKING LIST&amp;INVOICE-高'!B43</f>
        <v>393</v>
      </c>
      <c r="C43" s="82"/>
      <c r="D43" s="85" t="str">
        <f>'PACKING LIST&amp;INVOICE-高'!E43</f>
        <v>Cartons</v>
      </c>
      <c r="E43" s="85">
        <f>'PACKING LIST&amp;INVOICE-高'!F43</f>
        <v>11</v>
      </c>
      <c r="F43" s="85"/>
      <c r="G43" s="85"/>
      <c r="H43" s="85"/>
      <c r="I43" s="85" t="str">
        <f>'PACKING LIST&amp;INVOICE-高'!G43</f>
        <v>Plts</v>
      </c>
      <c r="J43" s="85" t="str">
        <f>'PACKING LIST&amp;INVOICE-高'!H43</f>
        <v> +</v>
      </c>
      <c r="K43" s="85">
        <f>'PACKING LIST&amp;INVOICE-高'!I43</f>
        <v>15</v>
      </c>
      <c r="L43" s="85" t="str">
        <f>'PACKING LIST&amp;INVOICE-高'!J43</f>
        <v>Cartons</v>
      </c>
      <c r="M43" s="123"/>
      <c r="N43" s="82"/>
      <c r="O43" s="128"/>
      <c r="P43" s="132"/>
      <c r="Q43" s="82"/>
      <c r="R43" s="82"/>
      <c r="S43" s="82"/>
      <c r="T43" s="82"/>
      <c r="U43" s="150"/>
      <c r="V43" s="151"/>
      <c r="W43" s="82"/>
      <c r="X43" s="52"/>
      <c r="Y43" s="52"/>
    </row>
    <row r="44" s="53" customFormat="1" ht="21.75" customHeight="1" spans="1:25">
      <c r="A44" s="82"/>
      <c r="B44" s="82" t="str">
        <f>'PACKING LIST&amp;INVOICE-高'!B44</f>
        <v>   包装方式：</v>
      </c>
      <c r="C44" s="82"/>
      <c r="D44" s="82" t="str">
        <f>'PACKING LIST&amp;INVOICE-高'!E44</f>
        <v>其他</v>
      </c>
      <c r="E44" s="82"/>
      <c r="F44" s="82"/>
      <c r="G44" s="82"/>
      <c r="H44" s="82"/>
      <c r="I44" s="82"/>
      <c r="J44" s="120"/>
      <c r="K44" s="121"/>
      <c r="L44" s="134"/>
      <c r="M44" s="135"/>
      <c r="N44" s="82"/>
      <c r="O44" s="128"/>
      <c r="P44" s="132"/>
      <c r="Q44" s="82"/>
      <c r="R44" s="82"/>
      <c r="S44" s="82"/>
      <c r="T44" s="82"/>
      <c r="U44" s="150"/>
      <c r="V44" s="151"/>
      <c r="W44" s="82"/>
      <c r="X44" s="52"/>
      <c r="Y44" s="52"/>
    </row>
    <row r="45" s="53" customFormat="1" ht="21.75" customHeight="1" spans="1:24">
      <c r="A45" s="86"/>
      <c r="B45" s="87" t="str">
        <f t="shared" ref="B45:B49" si="5">D45&amp;E45</f>
        <v>26.89mm*3.1mm</v>
      </c>
      <c r="C45" s="82" t="str">
        <f>B27</f>
        <v>防靜電布(含泡棉)</v>
      </c>
      <c r="D45" s="88" t="str">
        <f>C27</f>
        <v>26.89mm*3.1mm</v>
      </c>
      <c r="E45" s="88"/>
      <c r="F45" s="88"/>
      <c r="G45" s="88"/>
      <c r="H45" s="88"/>
      <c r="I45" s="136">
        <f>SUMIF($B$14:$B$39,$C45,I$14:I$39)</f>
        <v>20000</v>
      </c>
      <c r="J45" s="137"/>
      <c r="K45" s="138">
        <f>SUMIF($B$14:$B$39,$C45,K$14:K$39)</f>
        <v>396</v>
      </c>
      <c r="L45" s="139">
        <f>SUMIF($B$14:$B$39,$C45,L$14:L$39)</f>
        <v>0.256</v>
      </c>
      <c r="M45" s="140"/>
      <c r="N45" s="132"/>
      <c r="O45" s="132"/>
      <c r="P45" s="132"/>
      <c r="Q45" s="132"/>
      <c r="R45" s="132"/>
      <c r="S45" s="132"/>
      <c r="T45" s="132"/>
      <c r="U45" s="132"/>
      <c r="V45" s="132"/>
      <c r="W45" s="152"/>
      <c r="X45" s="52"/>
    </row>
    <row r="46" s="53" customFormat="1" ht="21.75" customHeight="1" spans="1:24">
      <c r="A46" s="86"/>
      <c r="B46" s="87" t="str">
        <f t="shared" si="5"/>
        <v>8.05mm*2.63mm178.27mm*26.74mm</v>
      </c>
      <c r="C46" s="82" t="str">
        <f>B39</f>
        <v>防靜電布/不含泡棉</v>
      </c>
      <c r="D46" s="89" t="str">
        <f>C16</f>
        <v>8.05mm*2.63mm</v>
      </c>
      <c r="E46" s="88" t="str">
        <f>C35</f>
        <v>178.27mm*26.74mm</v>
      </c>
      <c r="F46" s="88"/>
      <c r="G46" s="88"/>
      <c r="H46" s="88"/>
      <c r="I46" s="136">
        <f t="shared" ref="I46:I49" si="6">SUMIF($B$14:$B$39,$C46,I$14:I$39)</f>
        <v>245000</v>
      </c>
      <c r="J46" s="137"/>
      <c r="K46" s="138">
        <f t="shared" ref="K46:L49" si="7">SUMIF($B$14:$B$39,$C46,K$14:K$39)</f>
        <v>101028.15</v>
      </c>
      <c r="L46" s="139">
        <f t="shared" si="7"/>
        <v>345.6895</v>
      </c>
      <c r="M46" s="140"/>
      <c r="N46" s="132"/>
      <c r="O46" s="132"/>
      <c r="P46" s="132"/>
      <c r="Q46" s="132"/>
      <c r="R46" s="132"/>
      <c r="S46" s="132"/>
      <c r="T46" s="132"/>
      <c r="U46" s="132"/>
      <c r="V46" s="132"/>
      <c r="W46" s="152"/>
      <c r="X46" s="52"/>
    </row>
    <row r="47" s="53" customFormat="1" ht="21.75" customHeight="1" spans="1:24">
      <c r="A47" s="86"/>
      <c r="B47" s="87" t="str">
        <f t="shared" si="5"/>
        <v>8.60*3.15mm*0.25mm10.39*3.11mm*0.3mm</v>
      </c>
      <c r="C47" s="82" t="str">
        <f>B21</f>
        <v>麥克風網</v>
      </c>
      <c r="D47" s="89" t="str">
        <f>C21</f>
        <v>8.60*3.15mm*0.25mm</v>
      </c>
      <c r="E47" s="88" t="str">
        <f>C19</f>
        <v>10.39*3.11mm*0.3mm</v>
      </c>
      <c r="F47" s="88"/>
      <c r="G47" s="88"/>
      <c r="H47" s="88"/>
      <c r="I47" s="136">
        <f t="shared" si="6"/>
        <v>64800</v>
      </c>
      <c r="J47" s="137"/>
      <c r="K47" s="138">
        <f t="shared" si="7"/>
        <v>3240</v>
      </c>
      <c r="L47" s="139">
        <f t="shared" si="7"/>
        <v>1.29384</v>
      </c>
      <c r="M47" s="140"/>
      <c r="N47" s="132"/>
      <c r="O47" s="132"/>
      <c r="P47" s="132"/>
      <c r="Q47" s="132"/>
      <c r="R47" s="132"/>
      <c r="S47" s="132"/>
      <c r="T47" s="132"/>
      <c r="U47" s="132"/>
      <c r="V47" s="132"/>
      <c r="W47" s="152"/>
      <c r="X47" s="52"/>
    </row>
    <row r="48" s="53" customFormat="1" ht="21.75" customHeight="1" spans="1:24">
      <c r="A48" s="86"/>
      <c r="B48" s="87" t="str">
        <f t="shared" si="5"/>
        <v>3.76mm*3.44mm188.84mm*27.74mm</v>
      </c>
      <c r="C48" s="82" t="str">
        <f>B38</f>
        <v>塑膠片</v>
      </c>
      <c r="D48" s="89" t="str">
        <f>C14</f>
        <v>3.76mm*3.44mm</v>
      </c>
      <c r="E48" s="88" t="str">
        <f>C38</f>
        <v>188.84mm*27.74mm</v>
      </c>
      <c r="F48" s="88"/>
      <c r="G48" s="88"/>
      <c r="H48" s="88"/>
      <c r="I48" s="136">
        <f t="shared" si="6"/>
        <v>623600</v>
      </c>
      <c r="J48" s="137"/>
      <c r="K48" s="138">
        <f t="shared" si="7"/>
        <v>32556.89</v>
      </c>
      <c r="L48" s="139">
        <f t="shared" si="7"/>
        <v>305.6582</v>
      </c>
      <c r="M48" s="140"/>
      <c r="N48" s="132"/>
      <c r="O48" s="132"/>
      <c r="P48" s="132"/>
      <c r="Q48" s="132"/>
      <c r="R48" s="132"/>
      <c r="S48" s="132"/>
      <c r="T48" s="132"/>
      <c r="U48" s="132"/>
      <c r="V48" s="132"/>
      <c r="W48" s="152"/>
      <c r="X48" s="52"/>
    </row>
    <row r="49" s="53" customFormat="1" ht="21.75" customHeight="1" spans="1:24">
      <c r="A49" s="86"/>
      <c r="B49" s="87" t="str">
        <f t="shared" si="5"/>
        <v>51.85mm*10.08mm163.5mm*33.19mm</v>
      </c>
      <c r="C49" s="82" t="str">
        <f>B24</f>
        <v>自粘泡棉</v>
      </c>
      <c r="D49" s="89" t="str">
        <f>C24</f>
        <v>51.85mm*10.08mm</v>
      </c>
      <c r="E49" s="88" t="str">
        <f>C22</f>
        <v>163.5mm*33.19mm</v>
      </c>
      <c r="F49" s="88"/>
      <c r="G49" s="88"/>
      <c r="H49" s="88"/>
      <c r="I49" s="136">
        <f t="shared" si="6"/>
        <v>94500</v>
      </c>
      <c r="J49" s="137"/>
      <c r="K49" s="138">
        <f t="shared" si="7"/>
        <v>13862.18</v>
      </c>
      <c r="L49" s="139">
        <f t="shared" si="7"/>
        <v>58.82382</v>
      </c>
      <c r="M49" s="140"/>
      <c r="N49" s="132"/>
      <c r="O49" s="132"/>
      <c r="P49" s="132"/>
      <c r="Q49" s="132"/>
      <c r="R49" s="132"/>
      <c r="S49" s="132"/>
      <c r="T49" s="132"/>
      <c r="U49" s="132"/>
      <c r="V49" s="132"/>
      <c r="W49" s="152"/>
      <c r="X49" s="52"/>
    </row>
    <row r="50" s="53" customFormat="1" ht="21.75" customHeight="1" spans="1:24">
      <c r="A50" s="86"/>
      <c r="B50" s="87"/>
      <c r="C50" s="82"/>
      <c r="D50" s="90"/>
      <c r="E50" s="88"/>
      <c r="F50" s="88"/>
      <c r="G50" s="88"/>
      <c r="H50" s="88"/>
      <c r="I50" s="136"/>
      <c r="J50" s="137"/>
      <c r="K50" s="138"/>
      <c r="L50" s="141"/>
      <c r="M50" s="140"/>
      <c r="N50" s="132"/>
      <c r="O50" s="132"/>
      <c r="P50" s="132"/>
      <c r="Q50" s="132"/>
      <c r="R50" s="132"/>
      <c r="S50" s="132"/>
      <c r="T50" s="132"/>
      <c r="U50" s="132"/>
      <c r="V50" s="132"/>
      <c r="W50" s="152"/>
      <c r="X50" s="52"/>
    </row>
    <row r="51" s="53" customFormat="1" ht="21.75" customHeight="1" spans="1:24">
      <c r="A51" s="86"/>
      <c r="B51" s="87"/>
      <c r="C51" s="82"/>
      <c r="D51" s="90"/>
      <c r="E51" s="88"/>
      <c r="F51" s="88"/>
      <c r="G51" s="88"/>
      <c r="H51" s="88"/>
      <c r="I51" s="136">
        <f>SUM(I45:I50)</f>
        <v>1047900</v>
      </c>
      <c r="J51" s="137"/>
      <c r="K51" s="138">
        <f>SUM(K45:K50)</f>
        <v>151083.22</v>
      </c>
      <c r="L51" s="142">
        <f>SUM(L45:L50)</f>
        <v>711.72136</v>
      </c>
      <c r="M51" s="140"/>
      <c r="N51" s="132"/>
      <c r="O51" s="132"/>
      <c r="P51" s="132"/>
      <c r="Q51" s="132"/>
      <c r="R51" s="132"/>
      <c r="S51" s="132"/>
      <c r="T51" s="132"/>
      <c r="U51" s="132"/>
      <c r="V51" s="132"/>
      <c r="W51" s="152"/>
      <c r="X51" s="52"/>
    </row>
    <row r="52" s="53" customFormat="1" ht="21.75" customHeight="1" spans="1:24">
      <c r="A52" s="86"/>
      <c r="B52" s="87"/>
      <c r="C52" s="82"/>
      <c r="D52" s="90"/>
      <c r="E52" s="88"/>
      <c r="F52" s="88"/>
      <c r="G52" s="88"/>
      <c r="H52" s="88"/>
      <c r="I52" s="138" t="b">
        <f>I51=I42</f>
        <v>1</v>
      </c>
      <c r="J52" s="137"/>
      <c r="K52" s="138" t="b">
        <f>K51=K42</f>
        <v>1</v>
      </c>
      <c r="L52" s="140" t="b">
        <f>L51=L42</f>
        <v>1</v>
      </c>
      <c r="M52" s="140"/>
      <c r="N52" s="132"/>
      <c r="O52" s="132"/>
      <c r="P52" s="132"/>
      <c r="Q52" s="132"/>
      <c r="R52" s="132"/>
      <c r="S52" s="132"/>
      <c r="T52" s="132"/>
      <c r="U52" s="132"/>
      <c r="V52" s="132"/>
      <c r="W52" s="152"/>
      <c r="X52" s="52"/>
    </row>
  </sheetData>
  <autoFilter ref="A13:Y39">
    <extLst/>
  </autoFilter>
  <mergeCells count="33">
    <mergeCell ref="B3:E3"/>
    <mergeCell ref="A5:V5"/>
    <mergeCell ref="N6:O6"/>
    <mergeCell ref="N7:O7"/>
    <mergeCell ref="S11:W11"/>
    <mergeCell ref="S12:T12"/>
    <mergeCell ref="U12:V12"/>
    <mergeCell ref="A11:A13"/>
    <mergeCell ref="B11:B13"/>
    <mergeCell ref="C11:C13"/>
    <mergeCell ref="D11:D13"/>
    <mergeCell ref="E11:E13"/>
    <mergeCell ref="I11:I13"/>
    <mergeCell ref="J12:J13"/>
    <mergeCell ref="K12:K13"/>
    <mergeCell ref="L12:L13"/>
    <mergeCell ref="M12:M13"/>
    <mergeCell ref="M25:M39"/>
    <mergeCell ref="N11:N13"/>
    <mergeCell ref="O11:O13"/>
    <mergeCell ref="O14:O21"/>
    <mergeCell ref="O22:O24"/>
    <mergeCell ref="O26:O30"/>
    <mergeCell ref="O31:O34"/>
    <mergeCell ref="O35:O37"/>
    <mergeCell ref="P11:P13"/>
    <mergeCell ref="P14:P21"/>
    <mergeCell ref="P22:P24"/>
    <mergeCell ref="P26:P30"/>
    <mergeCell ref="P31:P34"/>
    <mergeCell ref="P35:P37"/>
    <mergeCell ref="Q11:Q13"/>
    <mergeCell ref="R11:R13"/>
  </mergeCells>
  <conditionalFormatting sqref="D14:D39">
    <cfRule type="duplicateValues" dxfId="0" priority="3"/>
  </conditionalFormatting>
  <conditionalFormatting sqref="E14:E39">
    <cfRule type="duplicateValues" dxfId="0" priority="4"/>
  </conditionalFormatting>
  <conditionalFormatting sqref="F14:F39">
    <cfRule type="duplicateValues" dxfId="0" priority="2"/>
  </conditionalFormatting>
  <conditionalFormatting sqref="S53:V1048576 S1:V13 U14:V44 S45:V50">
    <cfRule type="cellIs" dxfId="2" priority="10" operator="equal">
      <formula>0</formula>
    </cfRule>
  </conditionalFormatting>
  <conditionalFormatting sqref="S51:V52">
    <cfRule type="cellIs" dxfId="2" priority="8" operator="equal">
      <formula>0</formula>
    </cfRule>
  </conditionalFormatting>
  <printOptions horizontalCentered="1"/>
  <pageMargins left="0" right="0" top="0" bottom="0" header="0.31496062992126" footer="0.31496062992126"/>
  <pageSetup paperSize="9" scale="16" firstPageNumber="4294963191" orientation="landscape" useFirstPageNumber="1" verticalDpi="1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5"/>
  <sheetViews>
    <sheetView zoomScale="90" zoomScaleNormal="90" workbookViewId="0">
      <selection activeCell="H12" sqref="H12:H15"/>
    </sheetView>
  </sheetViews>
  <sheetFormatPr defaultColWidth="9" defaultRowHeight="13.5"/>
  <cols>
    <col min="1" max="1" width="10" style="3" customWidth="1"/>
    <col min="2" max="2" width="25.875" style="3" customWidth="1"/>
    <col min="3" max="3" width="35.125" style="3" customWidth="1"/>
    <col min="4" max="4" width="5.25" style="3" customWidth="1"/>
    <col min="5" max="5" width="11.875" style="3" customWidth="1"/>
    <col min="6" max="6" width="9.375" style="3" customWidth="1"/>
    <col min="7" max="7" width="13.875" style="3" customWidth="1"/>
    <col min="8" max="8" width="6.125" style="3" customWidth="1"/>
    <col min="9" max="9" width="14.875" style="3" customWidth="1"/>
    <col min="10" max="10" width="5.375" style="3" customWidth="1"/>
    <col min="11" max="16384" width="9" style="3"/>
  </cols>
  <sheetData>
    <row r="1" ht="74.25" customHeight="1" spans="1:9">
      <c r="A1" s="4" t="s">
        <v>191</v>
      </c>
      <c r="B1" s="4"/>
      <c r="C1" s="4"/>
      <c r="D1" s="4"/>
      <c r="E1" s="4"/>
      <c r="F1" s="4"/>
      <c r="G1" s="4"/>
      <c r="H1" s="4"/>
      <c r="I1" s="4"/>
    </row>
    <row r="2" ht="18.75" spans="1:9">
      <c r="A2" s="5" t="s">
        <v>192</v>
      </c>
      <c r="B2" s="5"/>
      <c r="C2" s="6"/>
      <c r="D2" s="6"/>
      <c r="E2" s="6"/>
      <c r="F2" s="6"/>
      <c r="G2" s="6"/>
      <c r="H2" s="6"/>
      <c r="I2" s="6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ht="15.75" spans="1:9">
      <c r="A4" s="7" t="s">
        <v>193</v>
      </c>
      <c r="B4" s="8" t="s">
        <v>191</v>
      </c>
      <c r="C4" s="9"/>
      <c r="D4" s="9"/>
      <c r="E4" s="9"/>
      <c r="F4" s="9"/>
      <c r="G4" s="9"/>
      <c r="H4" s="9"/>
      <c r="I4" s="9"/>
    </row>
    <row r="5" ht="15.75" spans="1:9">
      <c r="A5" s="7" t="s">
        <v>194</v>
      </c>
      <c r="B5" s="10" t="s">
        <v>195</v>
      </c>
      <c r="C5" s="9"/>
      <c r="D5" s="9"/>
      <c r="E5" s="9"/>
      <c r="F5" s="9"/>
      <c r="G5" s="9"/>
      <c r="H5" s="9"/>
      <c r="I5" s="9"/>
    </row>
    <row r="6" ht="15.75" spans="1:9">
      <c r="A6" s="7" t="s">
        <v>196</v>
      </c>
      <c r="B6" s="11">
        <f>'PACKING LIST&amp;INVOICE-高'!K7</f>
        <v>43742</v>
      </c>
      <c r="C6" s="12"/>
      <c r="D6" s="9"/>
      <c r="E6" s="9"/>
      <c r="F6" s="9"/>
      <c r="G6" s="9"/>
      <c r="H6" s="9"/>
      <c r="I6" s="9"/>
    </row>
    <row r="7" ht="15.75" spans="1:9">
      <c r="A7" s="7" t="s">
        <v>197</v>
      </c>
      <c r="B7" s="13" t="str">
        <f>'PACKING LIST&amp;INVOICE-高'!K6</f>
        <v>LYHK191004001-N</v>
      </c>
      <c r="C7" s="14"/>
      <c r="D7" s="9"/>
      <c r="E7" s="9"/>
      <c r="F7" s="9"/>
      <c r="G7" s="9"/>
      <c r="H7" s="9"/>
      <c r="I7" s="9"/>
    </row>
    <row r="8" ht="15.75" spans="1:9">
      <c r="A8" s="7" t="s">
        <v>198</v>
      </c>
      <c r="B8" s="10" t="s">
        <v>199</v>
      </c>
      <c r="C8" s="9"/>
      <c r="D8" s="9"/>
      <c r="E8" s="9"/>
      <c r="F8" s="9"/>
      <c r="G8" s="9"/>
      <c r="H8" s="9"/>
      <c r="I8" s="9"/>
    </row>
    <row r="9" ht="15.75" spans="1:9">
      <c r="A9" s="7" t="s">
        <v>200</v>
      </c>
      <c r="B9" s="11" t="s">
        <v>201</v>
      </c>
      <c r="C9" s="9"/>
      <c r="D9" s="9"/>
      <c r="E9" s="9"/>
      <c r="F9" s="9"/>
      <c r="G9" s="9"/>
      <c r="H9" s="9"/>
      <c r="I9" s="9"/>
    </row>
    <row r="10" ht="11.25" customHeight="1" spans="1:9">
      <c r="A10" s="9"/>
      <c r="B10" s="9"/>
      <c r="C10" s="9"/>
      <c r="D10" s="9"/>
      <c r="E10" s="9"/>
      <c r="F10" s="9"/>
      <c r="G10" s="9"/>
      <c r="H10" s="9"/>
      <c r="I10" s="9"/>
    </row>
    <row r="11" ht="16.5" spans="1:9">
      <c r="A11" s="15" t="s">
        <v>24</v>
      </c>
      <c r="B11" s="16" t="s">
        <v>202</v>
      </c>
      <c r="C11" s="17" t="s">
        <v>26</v>
      </c>
      <c r="D11" s="18" t="s">
        <v>203</v>
      </c>
      <c r="E11" s="15" t="s">
        <v>204</v>
      </c>
      <c r="F11" s="15" t="s">
        <v>205</v>
      </c>
      <c r="G11" s="19" t="s">
        <v>206</v>
      </c>
      <c r="H11" s="15" t="s">
        <v>207</v>
      </c>
      <c r="I11" s="19" t="s">
        <v>208</v>
      </c>
    </row>
    <row r="12" s="1" customFormat="1" ht="16.5" spans="1:12">
      <c r="A12" s="20">
        <v>1</v>
      </c>
      <c r="B12" s="21" t="str">
        <f>+'PACKING LIST&amp;INVOICE-低'!C45</f>
        <v>防靜電布(含泡棉)</v>
      </c>
      <c r="C12" s="22" t="str">
        <f>+'PACKING LIST&amp;INVOICE-低'!B45</f>
        <v>26.89mm*3.1mm</v>
      </c>
      <c r="D12" s="23"/>
      <c r="E12" s="24">
        <f>+'PACKING LIST&amp;INVOICE-低'!I45</f>
        <v>20000</v>
      </c>
      <c r="F12" s="25">
        <f t="shared" ref="F12" si="0">G12/E12</f>
        <v>0.0198</v>
      </c>
      <c r="G12" s="26">
        <f>'PACKING LIST&amp;INVOICE-低'!K45</f>
        <v>396</v>
      </c>
      <c r="H12" s="27" t="s">
        <v>57</v>
      </c>
      <c r="I12" s="48">
        <f>B6</f>
        <v>43742</v>
      </c>
      <c r="J12" s="3"/>
      <c r="K12" s="3"/>
      <c r="L12" s="3"/>
    </row>
    <row r="13" s="1" customFormat="1" ht="16.5" spans="1:12">
      <c r="A13" s="20">
        <v>2</v>
      </c>
      <c r="B13" s="21" t="str">
        <f>+'PACKING LIST&amp;INVOICE-低'!C46</f>
        <v>防靜電布/不含泡棉</v>
      </c>
      <c r="C13" s="22" t="str">
        <f>+'PACKING LIST&amp;INVOICE-低'!B46</f>
        <v>8.05mm*2.63mm178.27mm*26.74mm</v>
      </c>
      <c r="D13" s="23"/>
      <c r="E13" s="24">
        <f>+'PACKING LIST&amp;INVOICE-低'!I46</f>
        <v>245000</v>
      </c>
      <c r="F13" s="25">
        <f t="shared" ref="F13:F16" si="1">G13/E13</f>
        <v>0.412359795918367</v>
      </c>
      <c r="G13" s="26">
        <f>'PACKING LIST&amp;INVOICE-低'!K46</f>
        <v>101028.15</v>
      </c>
      <c r="H13" s="27" t="s">
        <v>57</v>
      </c>
      <c r="I13" s="48">
        <f>B6</f>
        <v>43742</v>
      </c>
      <c r="J13" s="3"/>
      <c r="K13" s="3"/>
      <c r="L13" s="3"/>
    </row>
    <row r="14" s="1" customFormat="1" ht="24" spans="1:12">
      <c r="A14" s="20">
        <v>3</v>
      </c>
      <c r="B14" s="21" t="str">
        <f>+'PACKING LIST&amp;INVOICE-低'!C47</f>
        <v>麥克風網</v>
      </c>
      <c r="C14" s="22" t="str">
        <f>+'PACKING LIST&amp;INVOICE-低'!B47</f>
        <v>8.60*3.15mm*0.25mm10.39*3.11mm*0.3mm</v>
      </c>
      <c r="D14" s="23"/>
      <c r="E14" s="24">
        <f>+'PACKING LIST&amp;INVOICE-低'!I47</f>
        <v>64800</v>
      </c>
      <c r="F14" s="25">
        <f t="shared" si="1"/>
        <v>0.05</v>
      </c>
      <c r="G14" s="26">
        <f>'PACKING LIST&amp;INVOICE-低'!K47</f>
        <v>3240</v>
      </c>
      <c r="H14" s="27" t="s">
        <v>57</v>
      </c>
      <c r="I14" s="48">
        <f>B6</f>
        <v>43742</v>
      </c>
      <c r="J14" s="3"/>
      <c r="K14" s="3"/>
      <c r="L14" s="3"/>
    </row>
    <row r="15" s="1" customFormat="1" ht="16.5" spans="1:12">
      <c r="A15" s="20">
        <v>4</v>
      </c>
      <c r="B15" s="21" t="str">
        <f>+'PACKING LIST&amp;INVOICE-低'!C48</f>
        <v>塑膠片</v>
      </c>
      <c r="C15" s="22" t="str">
        <f>+'PACKING LIST&amp;INVOICE-低'!B48</f>
        <v>3.76mm*3.44mm188.84mm*27.74mm</v>
      </c>
      <c r="D15" s="23"/>
      <c r="E15" s="24">
        <f>+'PACKING LIST&amp;INVOICE-低'!I48</f>
        <v>623600</v>
      </c>
      <c r="F15" s="25">
        <f t="shared" si="1"/>
        <v>0.0522079698524695</v>
      </c>
      <c r="G15" s="26">
        <f>'PACKING LIST&amp;INVOICE-低'!K48</f>
        <v>32556.89</v>
      </c>
      <c r="H15" s="27" t="s">
        <v>57</v>
      </c>
      <c r="I15" s="48">
        <f>B6</f>
        <v>43742</v>
      </c>
      <c r="J15" s="3"/>
      <c r="K15" s="3"/>
      <c r="L15" s="3"/>
    </row>
    <row r="16" s="1" customFormat="1" ht="16.5" spans="1:12">
      <c r="A16" s="20">
        <v>5</v>
      </c>
      <c r="B16" s="21" t="str">
        <f>+'PACKING LIST&amp;INVOICE-低'!C49</f>
        <v>自粘泡棉</v>
      </c>
      <c r="C16" s="22" t="str">
        <f>+'PACKING LIST&amp;INVOICE-低'!B49</f>
        <v>51.85mm*10.08mm163.5mm*33.19mm</v>
      </c>
      <c r="D16" s="23"/>
      <c r="E16" s="24">
        <f>+'PACKING LIST&amp;INVOICE-低'!I49</f>
        <v>94500</v>
      </c>
      <c r="F16" s="25">
        <f t="shared" si="1"/>
        <v>0.146689735449735</v>
      </c>
      <c r="G16" s="26">
        <f>'PACKING LIST&amp;INVOICE-低'!K49</f>
        <v>13862.18</v>
      </c>
      <c r="H16" s="27" t="s">
        <v>57</v>
      </c>
      <c r="I16" s="48">
        <f>B6</f>
        <v>43742</v>
      </c>
      <c r="J16" s="3"/>
      <c r="K16" s="3"/>
      <c r="L16" s="3"/>
    </row>
    <row r="17" s="1" customFormat="1" ht="16.5" spans="1:11">
      <c r="A17" s="28"/>
      <c r="B17" s="29"/>
      <c r="C17" s="29"/>
      <c r="D17" s="29"/>
      <c r="E17" s="30"/>
      <c r="F17" s="31"/>
      <c r="G17" s="32"/>
      <c r="H17" s="33"/>
      <c r="I17" s="33"/>
      <c r="J17" s="3"/>
      <c r="K17" s="3"/>
    </row>
    <row r="18" ht="15" spans="1:9">
      <c r="A18" s="34" t="s">
        <v>156</v>
      </c>
      <c r="B18" s="35"/>
      <c r="C18" s="35"/>
      <c r="D18" s="35"/>
      <c r="E18" s="36">
        <f>SUM(E12:E17)</f>
        <v>1047900</v>
      </c>
      <c r="F18" s="37"/>
      <c r="G18" s="38">
        <f>SUM(G12:G17)</f>
        <v>151083.22</v>
      </c>
      <c r="H18" s="39"/>
      <c r="I18" s="49"/>
    </row>
    <row r="19" s="2" customFormat="1" ht="18.75" spans="1:9">
      <c r="A19" s="40" t="s">
        <v>209</v>
      </c>
      <c r="B19" s="41"/>
      <c r="C19" s="41"/>
      <c r="D19" s="41"/>
      <c r="E19" s="41"/>
      <c r="F19" s="41"/>
      <c r="G19" s="42">
        <f>G18</f>
        <v>151083.22</v>
      </c>
      <c r="H19" s="43" t="s">
        <v>210</v>
      </c>
      <c r="I19" s="50"/>
    </row>
    <row r="20" ht="15.75" spans="1:9">
      <c r="A20" s="44"/>
      <c r="B20" s="44"/>
      <c r="C20" s="44"/>
      <c r="D20" s="44"/>
      <c r="E20" s="44"/>
      <c r="F20" s="44"/>
      <c r="G20" s="44"/>
      <c r="H20" s="44"/>
      <c r="I20" s="44"/>
    </row>
    <row r="21" ht="15.75" spans="1:9">
      <c r="A21" s="45" t="s">
        <v>211</v>
      </c>
      <c r="B21" s="46"/>
      <c r="C21" s="10" t="s">
        <v>212</v>
      </c>
      <c r="D21" s="44"/>
      <c r="E21" s="44"/>
      <c r="F21" s="44"/>
      <c r="G21" s="44"/>
      <c r="H21" s="44"/>
      <c r="I21" s="44"/>
    </row>
    <row r="22" ht="15.75" spans="1:9">
      <c r="A22" s="45" t="s">
        <v>213</v>
      </c>
      <c r="B22" s="46"/>
      <c r="C22" s="10" t="s">
        <v>214</v>
      </c>
      <c r="D22" s="44"/>
      <c r="E22" s="44"/>
      <c r="F22" s="44"/>
      <c r="G22" s="44"/>
      <c r="H22" s="44"/>
      <c r="I22" s="44"/>
    </row>
    <row r="23" ht="15.75" spans="1:9">
      <c r="A23" s="45" t="s">
        <v>215</v>
      </c>
      <c r="B23" s="46"/>
      <c r="C23" s="10" t="s">
        <v>191</v>
      </c>
      <c r="D23" s="44"/>
      <c r="E23" s="44"/>
      <c r="F23" s="44"/>
      <c r="G23" s="44"/>
      <c r="H23" s="44"/>
      <c r="I23" s="44"/>
    </row>
    <row r="24" ht="15.75" spans="1:9">
      <c r="A24" s="45" t="s">
        <v>216</v>
      </c>
      <c r="B24" s="46"/>
      <c r="C24" s="10" t="s">
        <v>195</v>
      </c>
      <c r="D24" s="44"/>
      <c r="E24" s="44"/>
      <c r="F24" s="44"/>
      <c r="G24" s="44"/>
      <c r="H24" s="44"/>
      <c r="I24" s="44"/>
    </row>
    <row r="25" ht="15.75" spans="1:9">
      <c r="A25" s="45" t="s">
        <v>217</v>
      </c>
      <c r="B25" s="46"/>
      <c r="C25" s="10" t="s">
        <v>218</v>
      </c>
      <c r="D25" s="44"/>
      <c r="E25" s="44"/>
      <c r="F25" s="44"/>
      <c r="G25" s="44"/>
      <c r="H25" s="44"/>
      <c r="I25" s="44"/>
    </row>
    <row r="26" ht="15.75" spans="1:9">
      <c r="A26" s="44"/>
      <c r="B26" s="44"/>
      <c r="C26" s="44"/>
      <c r="D26" s="44"/>
      <c r="E26" s="44"/>
      <c r="F26" s="44"/>
      <c r="G26" s="44"/>
      <c r="H26" s="44"/>
      <c r="I26" s="44"/>
    </row>
    <row r="27" ht="15.75" spans="1:9">
      <c r="A27" s="47"/>
      <c r="B27" s="47"/>
      <c r="C27" s="44"/>
      <c r="D27" s="44"/>
      <c r="E27" s="44"/>
      <c r="F27" s="44"/>
      <c r="G27" s="44"/>
      <c r="H27" s="44"/>
      <c r="I27" s="44"/>
    </row>
    <row r="28" ht="15.75" spans="1:9">
      <c r="A28" s="47"/>
      <c r="B28" s="47"/>
      <c r="C28" s="44"/>
      <c r="D28" s="44"/>
      <c r="E28" s="44"/>
      <c r="F28" s="44"/>
      <c r="G28" s="44"/>
      <c r="H28" s="44"/>
      <c r="I28" s="44"/>
    </row>
    <row r="29" ht="15.75" spans="1:9">
      <c r="A29" s="47"/>
      <c r="B29" s="47"/>
      <c r="C29" s="44"/>
      <c r="D29" s="44"/>
      <c r="E29" s="44"/>
      <c r="F29" s="44"/>
      <c r="G29" s="44"/>
      <c r="H29" s="44"/>
      <c r="I29" s="44"/>
    </row>
    <row r="30" ht="15.75" spans="1:9">
      <c r="A30" s="47"/>
      <c r="B30" s="47"/>
      <c r="C30" s="44"/>
      <c r="D30" s="44"/>
      <c r="E30" s="44"/>
      <c r="F30" s="44"/>
      <c r="G30" s="44"/>
      <c r="H30" s="44"/>
      <c r="I30" s="44"/>
    </row>
    <row r="31" ht="15.75" spans="1:9">
      <c r="A31" s="47"/>
      <c r="B31" s="47"/>
      <c r="C31" s="44"/>
      <c r="D31" s="44"/>
      <c r="E31" s="44"/>
      <c r="F31" s="44"/>
      <c r="G31" s="44"/>
      <c r="H31" s="44"/>
      <c r="I31" s="44"/>
    </row>
    <row r="32" ht="15.75" spans="1:9">
      <c r="A32" s="44"/>
      <c r="B32" s="44"/>
      <c r="C32" s="44"/>
      <c r="D32" s="44"/>
      <c r="E32" s="44"/>
      <c r="F32" s="44"/>
      <c r="G32" s="44"/>
      <c r="H32" s="44"/>
      <c r="I32" s="44"/>
    </row>
    <row r="33" ht="15.75" spans="3:9">
      <c r="C33" s="44" t="s">
        <v>219</v>
      </c>
      <c r="D33" s="44"/>
      <c r="E33" s="44"/>
      <c r="F33" s="47" t="s">
        <v>220</v>
      </c>
      <c r="H33" s="44"/>
      <c r="I33" s="44"/>
    </row>
    <row r="35" spans="3:3">
      <c r="C35" s="3" t="s">
        <v>221</v>
      </c>
    </row>
  </sheetData>
  <mergeCells count="5">
    <mergeCell ref="A1:I1"/>
    <mergeCell ref="A2:I2"/>
    <mergeCell ref="A18:D18"/>
    <mergeCell ref="A19:F19"/>
    <mergeCell ref="H19:I19"/>
  </mergeCells>
  <printOptions horizontalCentered="1"/>
  <pageMargins left="0.196850393700787" right="0.196850393700787" top="0.984251968503937" bottom="0.984251968503937" header="0.511811023622047" footer="0.511811023622047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PACKING LIST&amp;INVOICE-高</vt:lpstr>
      <vt:lpstr>PACKING LIST&amp;INVOICE-低</vt:lpstr>
      <vt:lpstr>HK合同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zhou.xian.bi/周先碧</dc:creator>
  <cp:lastModifiedBy>燕~_~</cp:lastModifiedBy>
  <dcterms:created xsi:type="dcterms:W3CDTF">2018-03-01T14:52:00Z</dcterms:created>
  <cp:lastPrinted>2018-09-07T07:10:00Z</cp:lastPrinted>
  <dcterms:modified xsi:type="dcterms:W3CDTF">2019-11-14T06:59:26Z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