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4日\LYHK191004002-Y+03账册保税逐单马文静张伟红胡柳\"/>
    </mc:Choice>
  </mc:AlternateContent>
  <bookViews>
    <workbookView xWindow="0" yWindow="0" windowWidth="20400" windowHeight="7770" activeTab="1"/>
  </bookViews>
  <sheets>
    <sheet name="PACKING LIST&amp;INVOICE-高 " sheetId="4" r:id="rId1"/>
    <sheet name="PACKING LIST&amp;INVOICE-低" sheetId="1" r:id="rId2"/>
    <sheet name="HK合同" sheetId="3" r:id="rId3"/>
  </sheets>
  <definedNames>
    <definedName name="_xlnm._FilterDatabase" localSheetId="1" hidden="1">'PACKING LIST&amp;INVOICE-低'!$A$13:$AI$23</definedName>
    <definedName name="_xlnm._FilterDatabase" localSheetId="0" hidden="1">'PACKING LIST&amp;INVOICE-高 '!$A$13:$IF$18</definedName>
    <definedName name="_xlnm.Print_Area" localSheetId="2">HK合同!$A$1:$I$49</definedName>
    <definedName name="_xlnm.Print_Area" localSheetId="1">'PACKING LIST&amp;INVOICE-低'!$A$1:$X$28</definedName>
    <definedName name="_xlnm.Print_Area" localSheetId="0">'PACKING LIST&amp;INVOICE-高 '!$A$1:$V$28</definedName>
    <definedName name="_xlnm.Print_Titles" localSheetId="1">'PACKING LIST&amp;INVOICE-低'!$1:$28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J26" i="1"/>
  <c r="Z15" i="1"/>
  <c r="Z16" i="1"/>
  <c r="Z17" i="1"/>
  <c r="Z18" i="1"/>
  <c r="Z19" i="1"/>
  <c r="Z20" i="1"/>
  <c r="Z21" i="1"/>
  <c r="Z22" i="1"/>
  <c r="Z23" i="1"/>
  <c r="N26" i="4"/>
  <c r="M26" i="4"/>
  <c r="L26" i="4"/>
  <c r="K26" i="4"/>
  <c r="J26" i="4"/>
  <c r="H26" i="4"/>
  <c r="X15" i="4"/>
  <c r="X16" i="4"/>
  <c r="X17" i="4"/>
  <c r="X18" i="4"/>
  <c r="X19" i="4"/>
  <c r="X20" i="4"/>
  <c r="X21" i="4"/>
  <c r="X22" i="4"/>
  <c r="X23" i="4"/>
  <c r="W15" i="4" l="1"/>
  <c r="W16" i="4"/>
  <c r="W17" i="4"/>
  <c r="W18" i="4"/>
  <c r="W19" i="4"/>
  <c r="W20" i="4"/>
  <c r="W23" i="4"/>
  <c r="K15" i="4"/>
  <c r="K16" i="4"/>
  <c r="K17" i="4"/>
  <c r="K18" i="4"/>
  <c r="K21" i="4"/>
  <c r="K22" i="4"/>
  <c r="K23" i="4"/>
  <c r="J15" i="4"/>
  <c r="J16" i="4"/>
  <c r="J17" i="4"/>
  <c r="J18" i="4"/>
  <c r="J21" i="4"/>
  <c r="J22" i="4"/>
  <c r="J23" i="4"/>
  <c r="M27" i="1" l="1"/>
  <c r="L27" i="1"/>
  <c r="K27" i="1"/>
  <c r="A23" i="1"/>
  <c r="C23" i="1"/>
  <c r="B21" i="3" s="1"/>
  <c r="E23" i="1"/>
  <c r="C21" i="3" s="1"/>
  <c r="F23" i="1"/>
  <c r="G23" i="1"/>
  <c r="J23" i="1"/>
  <c r="E21" i="3" s="1"/>
  <c r="K23" i="1"/>
  <c r="R23" i="1"/>
  <c r="S23" i="1"/>
  <c r="T23" i="1"/>
  <c r="U23" i="1"/>
  <c r="V23" i="1"/>
  <c r="W23" i="1"/>
  <c r="X23" i="1"/>
  <c r="L23" i="1" l="1"/>
  <c r="G21" i="3" s="1"/>
  <c r="F21" i="3" s="1"/>
  <c r="M23" i="4"/>
  <c r="O23" i="1" s="1"/>
  <c r="M23" i="1"/>
  <c r="Y23" i="1" l="1"/>
  <c r="N23" i="1"/>
  <c r="G27" i="4" l="1"/>
  <c r="A15" i="1"/>
  <c r="C15" i="1"/>
  <c r="B13" i="3" s="1"/>
  <c r="E15" i="1"/>
  <c r="C13" i="3" s="1"/>
  <c r="F15" i="1"/>
  <c r="G15" i="1"/>
  <c r="J15" i="1"/>
  <c r="K15" i="1"/>
  <c r="N15" i="1"/>
  <c r="P15" i="1"/>
  <c r="R15" i="1"/>
  <c r="S15" i="1"/>
  <c r="T15" i="1"/>
  <c r="U15" i="1"/>
  <c r="V15" i="1"/>
  <c r="W15" i="1"/>
  <c r="X15" i="1"/>
  <c r="A16" i="1"/>
  <c r="C16" i="1"/>
  <c r="B14" i="3" s="1"/>
  <c r="E16" i="1"/>
  <c r="C14" i="3" s="1"/>
  <c r="F16" i="1"/>
  <c r="G16" i="1"/>
  <c r="J16" i="1"/>
  <c r="K16" i="1"/>
  <c r="M16" i="1"/>
  <c r="N16" i="1"/>
  <c r="P16" i="1"/>
  <c r="R16" i="1"/>
  <c r="S16" i="1"/>
  <c r="T16" i="1"/>
  <c r="U16" i="1"/>
  <c r="V16" i="1"/>
  <c r="W16" i="1"/>
  <c r="X16" i="1"/>
  <c r="A17" i="1"/>
  <c r="C17" i="1"/>
  <c r="B15" i="3" s="1"/>
  <c r="E17" i="1"/>
  <c r="C15" i="3" s="1"/>
  <c r="F17" i="1"/>
  <c r="G17" i="1"/>
  <c r="J17" i="1"/>
  <c r="K17" i="1"/>
  <c r="N17" i="1"/>
  <c r="R17" i="1"/>
  <c r="S17" i="1"/>
  <c r="T17" i="1"/>
  <c r="U17" i="1"/>
  <c r="V17" i="1"/>
  <c r="W17" i="1"/>
  <c r="X17" i="1"/>
  <c r="A18" i="1"/>
  <c r="C18" i="1"/>
  <c r="B16" i="3" s="1"/>
  <c r="E18" i="1"/>
  <c r="C16" i="3" s="1"/>
  <c r="F18" i="1"/>
  <c r="G18" i="1"/>
  <c r="J18" i="1"/>
  <c r="K18" i="1"/>
  <c r="N18" i="1"/>
  <c r="R18" i="1"/>
  <c r="S18" i="1"/>
  <c r="T18" i="1"/>
  <c r="U18" i="1"/>
  <c r="V18" i="1"/>
  <c r="W18" i="1"/>
  <c r="X18" i="1"/>
  <c r="A19" i="1"/>
  <c r="C19" i="1"/>
  <c r="B17" i="3" s="1"/>
  <c r="E19" i="1"/>
  <c r="C17" i="3" s="1"/>
  <c r="F19" i="1"/>
  <c r="G19" i="1"/>
  <c r="K19" i="1"/>
  <c r="N19" i="1"/>
  <c r="P19" i="1"/>
  <c r="R19" i="1"/>
  <c r="S19" i="1"/>
  <c r="T19" i="1"/>
  <c r="U19" i="1"/>
  <c r="V19" i="1"/>
  <c r="W19" i="1"/>
  <c r="X19" i="1"/>
  <c r="A20" i="1"/>
  <c r="C20" i="1"/>
  <c r="B18" i="3" s="1"/>
  <c r="E20" i="1"/>
  <c r="C18" i="3" s="1"/>
  <c r="F20" i="1"/>
  <c r="G20" i="1"/>
  <c r="K20" i="1"/>
  <c r="N20" i="1"/>
  <c r="P20" i="1"/>
  <c r="R20" i="1"/>
  <c r="S20" i="1"/>
  <c r="T20" i="1"/>
  <c r="U20" i="1"/>
  <c r="V20" i="1"/>
  <c r="W20" i="1"/>
  <c r="X20" i="1"/>
  <c r="A21" i="1"/>
  <c r="C21" i="1"/>
  <c r="B19" i="3" s="1"/>
  <c r="E21" i="1"/>
  <c r="C19" i="3" s="1"/>
  <c r="F21" i="1"/>
  <c r="G21" i="1"/>
  <c r="J21" i="1"/>
  <c r="E19" i="3" s="1"/>
  <c r="K21" i="1"/>
  <c r="N21" i="1"/>
  <c r="R21" i="1"/>
  <c r="S21" i="1"/>
  <c r="U21" i="1"/>
  <c r="V21" i="1"/>
  <c r="W21" i="1"/>
  <c r="X21" i="1"/>
  <c r="A22" i="1"/>
  <c r="C22" i="1"/>
  <c r="B20" i="3" s="1"/>
  <c r="E22" i="1"/>
  <c r="C20" i="3" s="1"/>
  <c r="F22" i="1"/>
  <c r="G22" i="1"/>
  <c r="J22" i="1"/>
  <c r="E20" i="3" s="1"/>
  <c r="K22" i="1"/>
  <c r="N22" i="1"/>
  <c r="R22" i="1"/>
  <c r="S22" i="1"/>
  <c r="T22" i="1"/>
  <c r="U22" i="1"/>
  <c r="V22" i="1"/>
  <c r="W22" i="1"/>
  <c r="X22" i="1"/>
  <c r="M17" i="1"/>
  <c r="M18" i="1"/>
  <c r="M21" i="1"/>
  <c r="M22" i="1"/>
  <c r="Y15" i="1"/>
  <c r="Y16" i="1"/>
  <c r="Y17" i="1"/>
  <c r="Y18" i="1"/>
  <c r="Y20" i="1"/>
  <c r="M15" i="4"/>
  <c r="O15" i="1" s="1"/>
  <c r="M16" i="4"/>
  <c r="O16" i="1" s="1"/>
  <c r="M17" i="4"/>
  <c r="O17" i="1" s="1"/>
  <c r="M18" i="4"/>
  <c r="O18" i="1" s="1"/>
  <c r="M19" i="4"/>
  <c r="O19" i="1" s="1"/>
  <c r="M20" i="4"/>
  <c r="O20" i="1" s="1"/>
  <c r="L25" i="4"/>
  <c r="R22" i="4"/>
  <c r="W22" i="4" s="1"/>
  <c r="R21" i="4"/>
  <c r="H20" i="4"/>
  <c r="H19" i="4"/>
  <c r="L16" i="1" l="1"/>
  <c r="G14" i="3" s="1"/>
  <c r="E15" i="3"/>
  <c r="E16" i="3"/>
  <c r="E14" i="3"/>
  <c r="E13" i="3"/>
  <c r="L22" i="1"/>
  <c r="G20" i="3" s="1"/>
  <c r="F20" i="3" s="1"/>
  <c r="W21" i="4"/>
  <c r="K19" i="4"/>
  <c r="M19" i="1" s="1"/>
  <c r="J19" i="4"/>
  <c r="K20" i="4"/>
  <c r="J20" i="4"/>
  <c r="M22" i="4"/>
  <c r="O22" i="1" s="1"/>
  <c r="Y22" i="1"/>
  <c r="L18" i="1"/>
  <c r="G16" i="3" s="1"/>
  <c r="T21" i="1"/>
  <c r="M21" i="4"/>
  <c r="O21" i="1" s="1"/>
  <c r="M20" i="1"/>
  <c r="L21" i="1"/>
  <c r="G19" i="3" s="1"/>
  <c r="F19" i="3" s="1"/>
  <c r="J20" i="1"/>
  <c r="E18" i="3" s="1"/>
  <c r="J19" i="1"/>
  <c r="E17" i="3" s="1"/>
  <c r="L17" i="1"/>
  <c r="G15" i="3" s="1"/>
  <c r="L15" i="1"/>
  <c r="G13" i="3" s="1"/>
  <c r="M15" i="1"/>
  <c r="Y21" i="1"/>
  <c r="Y19" i="1"/>
  <c r="F28" i="1"/>
  <c r="G27" i="1"/>
  <c r="J27" i="1"/>
  <c r="B7" i="3"/>
  <c r="O7" i="1"/>
  <c r="B6" i="3" s="1"/>
  <c r="Y18" i="4"/>
  <c r="Y17" i="4"/>
  <c r="F15" i="3" l="1"/>
  <c r="I21" i="3"/>
  <c r="I17" i="3"/>
  <c r="I13" i="3"/>
  <c r="I14" i="3"/>
  <c r="I20" i="3"/>
  <c r="I16" i="3"/>
  <c r="I18" i="3"/>
  <c r="I19" i="3"/>
  <c r="I15" i="3"/>
  <c r="F14" i="3"/>
  <c r="F16" i="3"/>
  <c r="F13" i="3"/>
  <c r="L20" i="1"/>
  <c r="G18" i="3" s="1"/>
  <c r="F18" i="3" s="1"/>
  <c r="L19" i="1"/>
  <c r="G17" i="3" s="1"/>
  <c r="F17" i="3" s="1"/>
  <c r="K14" i="4"/>
  <c r="R14" i="1" l="1"/>
  <c r="S14" i="1"/>
  <c r="U14" i="1"/>
  <c r="V14" i="1"/>
  <c r="W14" i="1"/>
  <c r="X14" i="1"/>
  <c r="A14" i="1"/>
  <c r="C14" i="1"/>
  <c r="B12" i="3" s="1"/>
  <c r="E14" i="1"/>
  <c r="C12" i="3" s="1"/>
  <c r="F14" i="1"/>
  <c r="G14" i="1"/>
  <c r="J14" i="1"/>
  <c r="P14" i="1"/>
  <c r="E12" i="3" l="1"/>
  <c r="E25" i="3" s="1"/>
  <c r="Y16" i="4"/>
  <c r="Y15" i="4"/>
  <c r="M14" i="1"/>
  <c r="Y14" i="4"/>
  <c r="M14" i="4" l="1"/>
  <c r="T14" i="1"/>
  <c r="W14" i="4"/>
  <c r="X14" i="4" l="1"/>
  <c r="Z14" i="1" s="1"/>
  <c r="Y14" i="1"/>
  <c r="O14" i="1"/>
  <c r="N14" i="1" l="1"/>
  <c r="F27" i="1" l="1"/>
  <c r="N25" i="1" l="1"/>
  <c r="C27" i="1"/>
  <c r="I12" i="3" l="1"/>
  <c r="K14" i="1" l="1"/>
  <c r="L14" i="1" s="1"/>
  <c r="J14" i="4"/>
  <c r="G12" i="3" l="1"/>
  <c r="G25" i="3" s="1"/>
  <c r="G26" i="3" s="1"/>
  <c r="F12" i="3" l="1"/>
</calcChain>
</file>

<file path=xl/comments1.xml><?xml version="1.0" encoding="utf-8"?>
<comments xmlns="http://schemas.openxmlformats.org/spreadsheetml/2006/main">
  <authors>
    <author>Windows 用户</author>
  </authors>
  <commentLis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>1.箱规、整箱毛重由仓库提供
2.单重来源于关务备案表</t>
        </r>
      </text>
    </comment>
  </commentList>
</comments>
</file>

<file path=xl/sharedStrings.xml><?xml version="1.0" encoding="utf-8"?>
<sst xmlns="http://schemas.openxmlformats.org/spreadsheetml/2006/main" count="277" uniqueCount="175">
  <si>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</si>
  <si>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</si>
  <si>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</si>
  <si>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Total:</t>
  </si>
  <si>
    <t>Total</t>
    <phoneticPr fontId="7" type="noConversion"/>
  </si>
  <si>
    <r>
      <rPr>
        <b/>
        <sz val="10"/>
        <rFont val="宋体"/>
        <family val="3"/>
        <charset val="134"/>
      </rPr>
      <t>栈板</t>
    </r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</si>
  <si>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</si>
  <si>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</si>
  <si>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</si>
  <si>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</si>
  <si>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</si>
  <si>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</si>
  <si>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</si>
  <si>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</si>
  <si>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</si>
  <si>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</si>
  <si>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</si>
  <si>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</si>
  <si>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</si>
  <si>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</si>
  <si>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</si>
  <si>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LS P/N</t>
    <phoneticPr fontId="7" type="noConversion"/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</si>
  <si>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</si>
  <si>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</si>
  <si>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</si>
  <si>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</si>
  <si>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</si>
  <si>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</si>
  <si>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</si>
  <si>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</si>
  <si>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</si>
  <si>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</si>
  <si>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</si>
  <si>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</si>
  <si>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t>Plts</t>
    <phoneticPr fontId="15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</si>
  <si>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</si>
  <si>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</si>
  <si>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</si>
  <si>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</si>
  <si>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</si>
  <si>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</si>
  <si>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</si>
  <si>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</si>
  <si>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</si>
  <si>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</si>
  <si>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</si>
  <si>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FATP</t>
    <phoneticPr fontId="3" type="noConversion"/>
  </si>
  <si>
    <t>SMT</t>
    <phoneticPr fontId="3" type="noConversion"/>
  </si>
  <si>
    <t>MCEG</t>
    <phoneticPr fontId="3" type="noConversion"/>
  </si>
  <si>
    <t>PCS</t>
    <phoneticPr fontId="3" type="noConversion"/>
  </si>
  <si>
    <t xml:space="preserve">  TEL:86-755-89748186</t>
    <phoneticPr fontId="7" type="noConversion"/>
  </si>
  <si>
    <t>其他</t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</si>
  <si>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</si>
  <si>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Investment(HK) Limited</t>
    </r>
    <phoneticPr fontId="7" type="noConversion"/>
  </si>
  <si>
    <t>买方：TLG Investment(HK) Limited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</si>
  <si>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</si>
  <si>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</si>
  <si>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</si>
  <si>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</si>
  <si>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</si>
  <si>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</si>
  <si>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TLG Investment(HK) Limited</t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</si>
  <si>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</si>
  <si>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</si>
  <si>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</si>
  <si>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</si>
  <si>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</si>
  <si>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</si>
  <si>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</si>
  <si>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</si>
  <si>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</si>
  <si>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</si>
  <si>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</si>
  <si>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</si>
  <si>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</si>
  <si>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</si>
  <si>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</si>
  <si>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</si>
  <si>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</si>
  <si>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</si>
  <si>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</si>
  <si>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</si>
  <si>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</si>
  <si>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</si>
  <si>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</si>
  <si>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</si>
  <si>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</si>
  <si>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</si>
  <si>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</si>
  <si>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TLG Investment(HK) Limited</t>
    <phoneticPr fontId="3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</si>
  <si>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</si>
  <si>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</si>
  <si>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</si>
  <si>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</si>
  <si>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</si>
  <si>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防靜電布/不含泡棉</t>
  </si>
  <si>
    <t>规格尺寸</t>
    <phoneticPr fontId="3" type="noConversion"/>
  </si>
  <si>
    <t>Cartons</t>
    <phoneticPr fontId="15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</si>
  <si>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</si>
  <si>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</si>
  <si>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</si>
  <si>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t>华西销售-刘纯兵</t>
    <phoneticPr fontId="3" type="noConversion"/>
  </si>
  <si>
    <t>自粘泡棉</t>
  </si>
  <si>
    <t>FATP</t>
  </si>
  <si>
    <t>栈板 编号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</si>
  <si>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 xml:space="preserve">Room 1,12/F,Sunwise Industrial Building,16-26 Wang Wo Tsai Street,Tsuen Wan,New Territoire </t>
    </r>
    <phoneticPr fontId="7" type="noConversion"/>
  </si>
  <si>
    <t>地址：Room 1,12/F,Sunwise Industrial Building,16-26 Wang Wo Tsai Street,Tsuen Wan,New Territoire HONG KONG</t>
    <phoneticPr fontId="7" type="noConversion"/>
  </si>
  <si>
    <t>875-07095-T</t>
  </si>
  <si>
    <t>875-07096-T</t>
  </si>
  <si>
    <t>84.33mm*14mm</t>
  </si>
  <si>
    <t>163.56mm*207.02mm</t>
  </si>
  <si>
    <t>外箱标示</t>
    <phoneticPr fontId="3" type="noConversion"/>
  </si>
  <si>
    <t>出口账册</t>
    <phoneticPr fontId="3" type="noConversion"/>
  </si>
  <si>
    <t>正常销售</t>
    <phoneticPr fontId="3" type="noConversion"/>
  </si>
  <si>
    <t>800-AMG629-A0-0B</t>
    <phoneticPr fontId="3" type="noConversion"/>
  </si>
  <si>
    <t>800-AMG725-A0-0B</t>
    <phoneticPr fontId="3" type="noConversion"/>
  </si>
  <si>
    <t>800-AMG726-A0-0B</t>
    <phoneticPr fontId="3" type="noConversion"/>
  </si>
  <si>
    <t>QLc+FXPN+Q'ty+Rev.+Config+D32+RR</t>
    <phoneticPr fontId="3" type="noConversion"/>
  </si>
  <si>
    <r>
      <t>03</t>
    </r>
    <r>
      <rPr>
        <b/>
        <u/>
        <sz val="12"/>
        <rFont val="宋体"/>
        <family val="3"/>
        <charset val="134"/>
      </rPr>
      <t>账册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保税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逐单</t>
    </r>
    <phoneticPr fontId="3" type="noConversion"/>
  </si>
  <si>
    <t>项次</t>
    <phoneticPr fontId="3" type="noConversion"/>
  </si>
  <si>
    <t>QLc+FXPN+Q'ty+Rev.+Config+D32+RR</t>
  </si>
  <si>
    <t>800-AMG726-A0-0B</t>
  </si>
  <si>
    <t>PCS</t>
  </si>
  <si>
    <t>800-AMG725-A0-0B</t>
  </si>
  <si>
    <t>1#2#</t>
    <phoneticPr fontId="3" type="noConversion"/>
  </si>
  <si>
    <t>3#4#5#</t>
    <phoneticPr fontId="3" type="noConversion"/>
  </si>
  <si>
    <t>6#</t>
    <phoneticPr fontId="3" type="noConversion"/>
  </si>
  <si>
    <t>LYHK191004002-Y</t>
    <phoneticPr fontId="3" type="noConversion"/>
  </si>
  <si>
    <t>875-07096-T</t>
    <phoneticPr fontId="3" type="noConversion"/>
  </si>
  <si>
    <t>875-07095-T</t>
    <phoneticPr fontId="3" type="noConversion"/>
  </si>
  <si>
    <t>946-13451-T</t>
    <phoneticPr fontId="3" type="noConversion"/>
  </si>
  <si>
    <t>马文静张伟红胡柳</t>
    <phoneticPr fontId="3" type="noConversion"/>
  </si>
  <si>
    <t>194.93mm*33.00mm</t>
  </si>
  <si>
    <t>无</t>
    <phoneticPr fontId="3" type="noConversion"/>
  </si>
  <si>
    <t>946-08825-T</t>
  </si>
  <si>
    <t>800-WIN642-A0-B</t>
  </si>
  <si>
    <t>PCS</t>
    <phoneticPr fontId="3" type="noConversion"/>
  </si>
  <si>
    <t>塑膠片</t>
  </si>
  <si>
    <t>245.34mm*87.86mm</t>
  </si>
  <si>
    <t>946-09554-T</t>
  </si>
  <si>
    <t>800-WIN888-A0-B</t>
  </si>
  <si>
    <t>防靜電布(含泡棉)</t>
  </si>
  <si>
    <t>4.23mm*2.40mm*35.00mm</t>
  </si>
  <si>
    <t>946-12650-T</t>
  </si>
  <si>
    <t>800-WIN161-A0-B</t>
  </si>
  <si>
    <t>7#</t>
  </si>
  <si>
    <t>8#</t>
  </si>
  <si>
    <t>精煉銅箔</t>
  </si>
  <si>
    <t>26.82mm*23.72mm</t>
  </si>
  <si>
    <t>无</t>
    <phoneticPr fontId="3" type="noConversion"/>
  </si>
  <si>
    <t>946-11004-T0</t>
  </si>
  <si>
    <t>800-WIN349-A0-R</t>
  </si>
  <si>
    <t>SMT</t>
    <phoneticPr fontId="3" type="noConversion"/>
  </si>
  <si>
    <t>CHINA</t>
    <phoneticPr fontId="3" type="noConversion"/>
  </si>
  <si>
    <t>PCS</t>
    <phoneticPr fontId="3" type="noConversion"/>
  </si>
  <si>
    <t>PE2-I6003F</t>
  </si>
  <si>
    <t>180-XK290250-0491</t>
  </si>
  <si>
    <t>+</t>
    <phoneticPr fontId="3" type="noConversion"/>
  </si>
  <si>
    <t>Cartons</t>
  </si>
  <si>
    <t>其他</t>
    <phoneticPr fontId="3" type="noConversion"/>
  </si>
  <si>
    <t>散箱</t>
    <phoneticPr fontId="3" type="noConversion"/>
  </si>
  <si>
    <r>
      <t xml:space="preserve">   </t>
    </r>
    <r>
      <rPr>
        <b/>
        <sz val="10"/>
        <color indexed="10"/>
        <rFont val="宋体"/>
        <family val="3"/>
        <charset val="134"/>
      </rPr>
      <t>包装方式：</t>
    </r>
    <phoneticPr fontId="7" type="noConversion"/>
  </si>
  <si>
    <t>金二手册号：</t>
  </si>
  <si>
    <t>C792519A0026</t>
  </si>
  <si>
    <t>LYHK191004002-Y</t>
    <phoneticPr fontId="3" type="noConversion"/>
  </si>
  <si>
    <t>手册品名</t>
    <phoneticPr fontId="3" type="noConversion"/>
  </si>
  <si>
    <t>草单序号</t>
    <phoneticPr fontId="3" type="noConversion"/>
  </si>
  <si>
    <t>0|0|粘貼保護用|片狀|不成卷|雙面自粘|50%聚酯+50%丙烯酸膠|245.34mm*87.86mm|非半導體晶圓製造用|無品牌|無型號</t>
  </si>
  <si>
    <t>0|0|平板電腦用|非半導體晶圓製造用|||</t>
  </si>
  <si>
    <t>0|0|箔|精煉銅|有襯背|銅55%,聚酯纖維35%,丙烯酸膠5%,銀鋁合金5%|26.82mm*23.72mm,厚度&lt;=0.15mm|導電作用|無品牌|T2|壓延銅箔|一層|聚對苯二甲酸乙二醇酯|領益|0|</t>
  </si>
  <si>
    <t>0|0|緩衝保護用|片狀|不成卷|不是單面自粘|聚對苯二甲酸乙二酯21%,丙烯酸膠20%,聚氨酯59%|163.56mm*207.02mm|非半導體晶圓製造用|無品牌|無型號|||</t>
  </si>
  <si>
    <t>0|0|緩衝保護用|片狀|不成卷|單面自粘|聚氨酯85%+聚酯10%+丙烯酸膠5%|194.93mm*33.00mm|非半導體晶圓製造用|無品牌|無型號</t>
  </si>
  <si>
    <t>防静电布</t>
  </si>
  <si>
    <t>塑胶片</t>
  </si>
  <si>
    <t>精炼铜箔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</si>
</sst>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4" formatCode="0.000"/>
    <numFmt numFmtId="185" formatCode="0.00000_);[Red]\(0.00000\)"/>
    <numFmt numFmtId="186" formatCode="0_ ;[Red]\-0\ "/>
    <numFmt numFmtId="187" formatCode="#,##0_);\(#,##0\)"/>
    <numFmt numFmtId="188" formatCode="_ * #,##0_ ;_ * \-#,##0_ ;_ * &quot;-&quot;??_ ;_ @_ "/>
    <numFmt numFmtId="189" formatCode="#,##0.000000_);[Red]\(#,##0.000000\)"/>
    <numFmt numFmtId="190" formatCode="yymmdd&quot;-1&quot;"/>
    <numFmt numFmtId="191" formatCode="#,##0.0_);[Red]\(#,##0.0\)"/>
    <numFmt numFmtId="192" formatCode="0.00_ ;[Red]\-0.00\ "/>
    <numFmt numFmtId="193" formatCode="#,##0.00_);\(#,##0.00\)"/>
    <numFmt numFmtId="194" formatCode="#,##0.000_);\(#,##0.000\)"/>
    <numFmt numFmtId="195" formatCode="#,##0.00000_);\(#,##0.00000\)"/>
    <numFmt numFmtId="196" formatCode="0.00_);\(0.00\)"/>
    <numFmt numFmtId="197" formatCode="#,##0.00000_ "/>
    <numFmt numFmtId="198" formatCode="0.0000000_);\(0.0000000\)"/>
  </numFmts>
  <fonts count="6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sz val="10"/>
      <color theme="0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u/>
      <sz val="12"/>
      <name val="宋体"/>
      <family val="3"/>
      <charset val="134"/>
    </font>
    <font>
      <b/>
      <sz val="10"/>
      <color theme="1"/>
      <name val="宋体"/>
      <family val="2"/>
    </font>
    <font>
      <sz val="10"/>
      <color theme="1"/>
      <name val="等线"/>
      <family val="2"/>
      <charset val="134"/>
      <scheme val="minor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0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2" fillId="0" borderId="0"/>
  </cellStyleXfs>
  <cellXfs count="297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3" fillId="0" borderId="0" xfId="9" applyFont="1" applyFill="1" applyAlignment="1">
      <alignment vertical="center"/>
    </xf>
    <xf numFmtId="0" fontId="34" fillId="0" borderId="0" xfId="9" applyFont="1" applyFill="1" applyAlignment="1">
      <alignment vertical="center"/>
    </xf>
    <xf numFmtId="0" fontId="33" fillId="4" borderId="0" xfId="9" applyFont="1" applyFill="1" applyAlignment="1">
      <alignment vertical="center"/>
    </xf>
    <xf numFmtId="0" fontId="0" fillId="4" borderId="0" xfId="9" applyFont="1" applyFill="1" applyAlignment="1">
      <alignment vertical="center"/>
    </xf>
    <xf numFmtId="0" fontId="33" fillId="4" borderId="0" xfId="9" applyFont="1" applyFill="1" applyAlignment="1">
      <alignment horizontal="left" vertical="center"/>
    </xf>
    <xf numFmtId="0" fontId="35" fillId="0" borderId="0" xfId="9" applyFont="1" applyFill="1" applyAlignment="1">
      <alignment vertical="center"/>
    </xf>
    <xf numFmtId="43" fontId="37" fillId="4" borderId="6" xfId="9" applyNumberFormat="1" applyFont="1" applyFill="1" applyBorder="1" applyAlignment="1">
      <alignment vertical="center"/>
    </xf>
    <xf numFmtId="0" fontId="38" fillId="4" borderId="1" xfId="9" applyFont="1" applyFill="1" applyBorder="1" applyAlignment="1">
      <alignment vertical="center"/>
    </xf>
    <xf numFmtId="183" fontId="38" fillId="4" borderId="1" xfId="9" applyNumberFormat="1" applyFont="1" applyFill="1" applyBorder="1" applyAlignment="1">
      <alignment horizontal="right" vertical="center"/>
    </xf>
    <xf numFmtId="43" fontId="38" fillId="4" borderId="1" xfId="9" applyNumberFormat="1" applyFont="1" applyFill="1" applyBorder="1" applyAlignment="1">
      <alignment horizontal="right" vertical="center"/>
    </xf>
    <xf numFmtId="3" fontId="38" fillId="4" borderId="1" xfId="9" applyNumberFormat="1" applyFont="1" applyFill="1" applyBorder="1" applyAlignment="1">
      <alignment horizontal="right" vertical="center"/>
    </xf>
    <xf numFmtId="188" fontId="38" fillId="4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38" fillId="0" borderId="1" xfId="9" applyNumberFormat="1" applyFont="1" applyFill="1" applyBorder="1" applyAlignment="1">
      <alignment horizontal="center" vertical="center" wrapText="1"/>
    </xf>
    <xf numFmtId="43" fontId="38" fillId="0" borderId="1" xfId="10" applyFont="1" applyFill="1" applyBorder="1" applyAlignment="1">
      <alignment horizontal="right" vertical="center" wrapText="1"/>
    </xf>
    <xf numFmtId="189" fontId="38" fillId="0" borderId="1" xfId="10" applyNumberFormat="1" applyFont="1" applyFill="1" applyBorder="1" applyAlignment="1">
      <alignment horizontal="right" vertical="center" shrinkToFit="1"/>
    </xf>
    <xf numFmtId="188" fontId="38" fillId="0" borderId="1" xfId="10" applyNumberFormat="1" applyFont="1" applyFill="1" applyBorder="1" applyAlignment="1">
      <alignment horizontal="right" vertical="center" shrinkToFit="1"/>
    </xf>
    <xf numFmtId="11" fontId="36" fillId="0" borderId="1" xfId="9" applyNumberFormat="1" applyFont="1" applyFill="1" applyBorder="1" applyAlignment="1">
      <alignment horizontal="center" vertical="center" wrapText="1"/>
    </xf>
    <xf numFmtId="0" fontId="38" fillId="0" borderId="1" xfId="9" applyNumberFormat="1" applyFont="1" applyFill="1" applyBorder="1" applyAlignment="1">
      <alignment horizontal="center" vertical="center" wrapText="1"/>
    </xf>
    <xf numFmtId="14" fontId="38" fillId="4" borderId="1" xfId="9" applyNumberFormat="1" applyFont="1" applyFill="1" applyBorder="1" applyAlignment="1">
      <alignment horizontal="center" vertical="center" wrapText="1"/>
    </xf>
    <xf numFmtId="43" fontId="38" fillId="4" borderId="1" xfId="10" applyFont="1" applyFill="1" applyBorder="1" applyAlignment="1">
      <alignment horizontal="center" vertical="center" wrapText="1"/>
    </xf>
    <xf numFmtId="43" fontId="38" fillId="4" borderId="1" xfId="10" applyFont="1" applyFill="1" applyBorder="1" applyAlignment="1">
      <alignment horizontal="right" vertical="center" wrapText="1"/>
    </xf>
    <xf numFmtId="188" fontId="38" fillId="4" borderId="1" xfId="10" applyNumberFormat="1" applyFont="1" applyFill="1" applyBorder="1" applyAlignment="1">
      <alignment horizontal="right" vertical="center" shrinkToFit="1"/>
    </xf>
    <xf numFmtId="11" fontId="36" fillId="4" borderId="7" xfId="9" applyNumberFormat="1" applyFont="1" applyFill="1" applyBorder="1" applyAlignment="1">
      <alignment horizontal="center" vertical="center" wrapText="1"/>
    </xf>
    <xf numFmtId="0" fontId="38" fillId="4" borderId="1" xfId="9" applyNumberFormat="1" applyFont="1" applyFill="1" applyBorder="1" applyAlignment="1">
      <alignment horizontal="center" vertical="center" wrapText="1"/>
    </xf>
    <xf numFmtId="189" fontId="38" fillId="4" borderId="1" xfId="10" applyNumberFormat="1" applyFont="1" applyFill="1" applyBorder="1" applyAlignment="1">
      <alignment horizontal="right" vertical="center" shrinkToFit="1"/>
    </xf>
    <xf numFmtId="0" fontId="36" fillId="4" borderId="1" xfId="9" applyFont="1" applyFill="1" applyBorder="1" applyAlignment="1">
      <alignment horizontal="center" vertical="center" wrapText="1"/>
    </xf>
    <xf numFmtId="0" fontId="36" fillId="2" borderId="1" xfId="9" applyFont="1" applyFill="1" applyBorder="1" applyAlignment="1">
      <alignment horizontal="center" vertical="center" shrinkToFit="1"/>
    </xf>
    <xf numFmtId="0" fontId="36" fillId="2" borderId="1" xfId="9" applyFont="1" applyFill="1" applyBorder="1" applyAlignment="1">
      <alignment horizontal="center" vertical="center" wrapText="1"/>
    </xf>
    <xf numFmtId="0" fontId="38" fillId="2" borderId="1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 wrapText="1"/>
    </xf>
    <xf numFmtId="0" fontId="36" fillId="2" borderId="7" xfId="9" applyFont="1" applyFill="1" applyBorder="1" applyAlignment="1">
      <alignment horizontal="center" vertical="center" wrapText="1"/>
    </xf>
    <xf numFmtId="0" fontId="33" fillId="2" borderId="0" xfId="9" applyFont="1" applyFill="1" applyAlignment="1">
      <alignment vertical="center"/>
    </xf>
    <xf numFmtId="14" fontId="33" fillId="4" borderId="0" xfId="9" applyNumberFormat="1" applyFont="1" applyFill="1" applyAlignment="1">
      <alignment horizontal="left" vertical="center"/>
    </xf>
    <xf numFmtId="0" fontId="33" fillId="2" borderId="0" xfId="9" applyFont="1" applyFill="1" applyAlignment="1">
      <alignment horizontal="left" vertical="center"/>
    </xf>
    <xf numFmtId="190" fontId="33" fillId="2" borderId="0" xfId="9" applyNumberFormat="1" applyFont="1" applyFill="1" applyAlignment="1">
      <alignment horizontal="left" vertical="center"/>
    </xf>
    <xf numFmtId="190" fontId="33" fillId="4" borderId="0" xfId="9" applyNumberFormat="1" applyFont="1" applyFill="1" applyAlignment="1">
      <alignment horizontal="left" vertical="center"/>
    </xf>
    <xf numFmtId="14" fontId="33" fillId="2" borderId="0" xfId="9" applyNumberFormat="1" applyFont="1" applyFill="1" applyAlignment="1">
      <alignment horizontal="left" vertical="center"/>
    </xf>
    <xf numFmtId="49" fontId="33" fillId="4" borderId="0" xfId="9" applyNumberFormat="1" applyFont="1" applyFill="1" applyAlignment="1">
      <alignment vertical="center"/>
    </xf>
    <xf numFmtId="11" fontId="12" fillId="4" borderId="7" xfId="9" applyNumberFormat="1" applyFont="1" applyFill="1" applyBorder="1" applyAlignment="1">
      <alignment horizontal="center" vertical="center" wrapText="1"/>
    </xf>
    <xf numFmtId="177" fontId="47" fillId="2" borderId="0" xfId="7" applyNumberFormat="1" applyFont="1" applyFill="1" applyBorder="1" applyAlignment="1">
      <alignment horizontal="left"/>
    </xf>
    <xf numFmtId="0" fontId="47" fillId="2" borderId="0" xfId="7" applyFont="1" applyFill="1" applyBorder="1" applyAlignment="1">
      <alignment vertical="center" wrapText="1"/>
    </xf>
    <xf numFmtId="177" fontId="48" fillId="2" borderId="0" xfId="5" applyNumberFormat="1" applyFont="1" applyFill="1" applyBorder="1" applyAlignment="1">
      <alignment horizontal="left" vertical="center"/>
    </xf>
    <xf numFmtId="177" fontId="48" fillId="2" borderId="0" xfId="5" applyNumberFormat="1" applyFont="1" applyFill="1" applyAlignment="1">
      <alignment horizontal="center" vertical="center"/>
    </xf>
    <xf numFmtId="177" fontId="48" fillId="2" borderId="0" xfId="1" applyNumberFormat="1" applyFont="1" applyFill="1" applyAlignment="1">
      <alignment horizontal="center"/>
    </xf>
    <xf numFmtId="177" fontId="32" fillId="2" borderId="0" xfId="1" applyNumberFormat="1" applyFont="1" applyFill="1" applyAlignment="1">
      <alignment horizontal="center"/>
    </xf>
    <xf numFmtId="2" fontId="46" fillId="2" borderId="1" xfId="1" applyNumberFormat="1" applyFont="1" applyFill="1" applyBorder="1" applyAlignment="1">
      <alignment horizontal="center" vertical="center" wrapText="1"/>
    </xf>
    <xf numFmtId="178" fontId="46" fillId="2" borderId="1" xfId="1" applyNumberFormat="1" applyFont="1" applyFill="1" applyBorder="1" applyAlignment="1">
      <alignment vertical="center" wrapText="1"/>
    </xf>
    <xf numFmtId="191" fontId="13" fillId="2" borderId="1" xfId="3" applyNumberFormat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9" fillId="2" borderId="0" xfId="7" applyFont="1" applyFill="1" applyBorder="1" applyAlignment="1">
      <alignment horizontal="left" vertical="center"/>
    </xf>
    <xf numFmtId="0" fontId="49" fillId="2" borderId="0" xfId="7" applyFont="1" applyFill="1" applyBorder="1" applyAlignment="1">
      <alignment horizontal="left" vertical="center" wrapText="1"/>
    </xf>
    <xf numFmtId="0" fontId="49" fillId="2" borderId="0" xfId="5" applyFont="1" applyFill="1" applyBorder="1" applyAlignment="1">
      <alignment horizontal="left" vertical="center"/>
    </xf>
    <xf numFmtId="0" fontId="50" fillId="2" borderId="0" xfId="1" applyFont="1" applyFill="1" applyAlignment="1">
      <alignment horizontal="center"/>
    </xf>
    <xf numFmtId="0" fontId="51" fillId="2" borderId="0" xfId="1" applyFont="1" applyFill="1" applyAlignment="1">
      <alignment horizontal="center"/>
    </xf>
    <xf numFmtId="181" fontId="51" fillId="2" borderId="0" xfId="2" applyNumberFormat="1" applyFont="1" applyFill="1" applyBorder="1" applyAlignment="1">
      <alignment horizontal="center" vertical="center"/>
    </xf>
    <xf numFmtId="0" fontId="52" fillId="2" borderId="0" xfId="1" applyFont="1" applyFill="1" applyAlignment="1">
      <alignment horizontal="center"/>
    </xf>
    <xf numFmtId="179" fontId="49" fillId="2" borderId="1" xfId="1" applyNumberFormat="1" applyFont="1" applyFill="1" applyBorder="1" applyAlignment="1">
      <alignment horizontal="center" vertical="center" wrapText="1"/>
    </xf>
    <xf numFmtId="181" fontId="49" fillId="2" borderId="1" xfId="2" applyNumberFormat="1" applyFont="1" applyFill="1" applyBorder="1" applyAlignment="1">
      <alignment horizontal="right" vertical="center"/>
    </xf>
    <xf numFmtId="178" fontId="53" fillId="2" borderId="1" xfId="1" applyNumberFormat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0" fontId="4" fillId="2" borderId="0" xfId="1" applyFont="1" applyFill="1" applyAlignment="1">
      <alignment vertical="center" wrapText="1"/>
    </xf>
    <xf numFmtId="187" fontId="13" fillId="2" borderId="1" xfId="3" applyNumberFormat="1" applyFont="1" applyFill="1" applyBorder="1" applyAlignment="1">
      <alignment vertical="center" wrapText="1"/>
    </xf>
    <xf numFmtId="186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186" fontId="5" fillId="2" borderId="1" xfId="4" applyNumberFormat="1" applyFont="1" applyFill="1" applyBorder="1" applyAlignment="1" applyProtection="1">
      <alignment vertical="center"/>
    </xf>
    <xf numFmtId="178" fontId="14" fillId="2" borderId="1" xfId="3" applyNumberFormat="1" applyFont="1" applyFill="1" applyBorder="1" applyAlignment="1">
      <alignment vertical="center" wrapText="1"/>
    </xf>
    <xf numFmtId="178" fontId="13" fillId="2" borderId="1" xfId="3" applyNumberFormat="1" applyFont="1" applyFill="1" applyBorder="1" applyAlignment="1">
      <alignment vertical="center" wrapText="1"/>
    </xf>
    <xf numFmtId="178" fontId="4" fillId="2" borderId="0" xfId="1" applyNumberFormat="1" applyFont="1" applyFill="1" applyAlignment="1">
      <alignment vertical="center" wrapText="1"/>
    </xf>
    <xf numFmtId="196" fontId="4" fillId="2" borderId="0" xfId="1" applyNumberFormat="1" applyFont="1" applyFill="1" applyAlignment="1">
      <alignment vertical="center" wrapText="1"/>
    </xf>
    <xf numFmtId="192" fontId="4" fillId="2" borderId="0" xfId="1" applyNumberFormat="1" applyFont="1" applyFill="1" applyAlignment="1">
      <alignment vertical="center" wrapText="1"/>
    </xf>
    <xf numFmtId="186" fontId="14" fillId="2" borderId="2" xfId="3" applyNumberFormat="1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186" fontId="5" fillId="2" borderId="9" xfId="4" applyNumberFormat="1" applyFont="1" applyFill="1" applyBorder="1" applyAlignment="1" applyProtection="1">
      <alignment vertical="center"/>
    </xf>
    <xf numFmtId="178" fontId="14" fillId="2" borderId="2" xfId="3" applyNumberFormat="1" applyFont="1" applyFill="1" applyBorder="1" applyAlignment="1">
      <alignment vertical="center" wrapText="1"/>
    </xf>
    <xf numFmtId="178" fontId="13" fillId="2" borderId="2" xfId="3" applyNumberFormat="1" applyFont="1" applyFill="1" applyBorder="1" applyAlignment="1">
      <alignment vertical="center" wrapText="1"/>
    </xf>
    <xf numFmtId="0" fontId="55" fillId="2" borderId="1" xfId="0" applyFont="1" applyFill="1" applyBorder="1" applyAlignment="1">
      <alignment vertical="center"/>
    </xf>
    <xf numFmtId="0" fontId="14" fillId="2" borderId="4" xfId="3" applyFont="1" applyFill="1" applyBorder="1" applyAlignment="1">
      <alignment vertical="center"/>
    </xf>
    <xf numFmtId="198" fontId="49" fillId="2" borderId="0" xfId="0" applyNumberFormat="1" applyFont="1" applyFill="1" applyAlignment="1">
      <alignment vertical="center"/>
    </xf>
    <xf numFmtId="0" fontId="5" fillId="2" borderId="0" xfId="1" applyFont="1" applyFill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vertical="center" wrapText="1"/>
    </xf>
    <xf numFmtId="0" fontId="5" fillId="2" borderId="8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38" fillId="4" borderId="7" xfId="9" applyFont="1" applyFill="1" applyBorder="1" applyAlignment="1">
      <alignment horizontal="right" vertical="center" wrapText="1"/>
    </xf>
    <xf numFmtId="0" fontId="38" fillId="4" borderId="6" xfId="9" applyFont="1" applyFill="1" applyBorder="1" applyAlignment="1">
      <alignment horizontal="right" vertical="center" wrapText="1"/>
    </xf>
    <xf numFmtId="0" fontId="36" fillId="4" borderId="7" xfId="9" applyFont="1" applyFill="1" applyBorder="1" applyAlignment="1">
      <alignment horizontal="right" vertical="center"/>
    </xf>
    <xf numFmtId="0" fontId="36" fillId="4" borderId="6" xfId="9" applyFont="1" applyFill="1" applyBorder="1" applyAlignment="1">
      <alignment horizontal="right" vertical="center"/>
    </xf>
    <xf numFmtId="0" fontId="36" fillId="4" borderId="6" xfId="9" applyFont="1" applyFill="1" applyBorder="1" applyAlignment="1">
      <alignment horizontal="left" vertical="center"/>
    </xf>
    <xf numFmtId="0" fontId="36" fillId="4" borderId="5" xfId="9" applyFont="1" applyFill="1" applyBorder="1" applyAlignment="1">
      <alignment horizontal="left" vertical="center"/>
    </xf>
    <xf numFmtId="0" fontId="40" fillId="4" borderId="0" xfId="9" applyNumberFormat="1" applyFont="1" applyFill="1" applyAlignment="1">
      <alignment horizontal="center" vertical="center"/>
    </xf>
    <xf numFmtId="0" fontId="39" fillId="0" borderId="0" xfId="9" applyFont="1" applyFill="1" applyAlignment="1">
      <alignment horizontal="center" vertical="center"/>
    </xf>
    <xf numFmtId="0" fontId="35" fillId="0" borderId="0" xfId="9" applyFont="1" applyFill="1" applyAlignment="1">
      <alignment horizontal="center" vertical="center"/>
    </xf>
    <xf numFmtId="0" fontId="17" fillId="2" borderId="0" xfId="7" applyFont="1" applyFill="1" applyAlignment="1"/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/>
    </xf>
    <xf numFmtId="176" fontId="17" fillId="2" borderId="0" xfId="7" applyNumberFormat="1" applyFont="1" applyFill="1" applyBorder="1" applyAlignment="1">
      <alignment horizontal="left"/>
    </xf>
    <xf numFmtId="176" fontId="45" fillId="2" borderId="0" xfId="1" applyNumberFormat="1" applyFont="1" applyFill="1" applyBorder="1" applyAlignment="1">
      <alignment horizontal="left"/>
    </xf>
    <xf numFmtId="0" fontId="2" fillId="2" borderId="0" xfId="5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vertical="center"/>
    </xf>
    <xf numFmtId="0" fontId="5" fillId="2" borderId="0" xfId="7" applyFont="1" applyFill="1" applyAlignment="1">
      <alignment horizontal="left" vertical="center"/>
    </xf>
    <xf numFmtId="0" fontId="17" fillId="2" borderId="0" xfId="7" applyFont="1" applyFill="1" applyBorder="1" applyAlignment="1">
      <alignment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31" fillId="2" borderId="0" xfId="8" applyFont="1" applyFill="1" applyAlignment="1">
      <alignment horizontal="left" vertical="center"/>
    </xf>
    <xf numFmtId="0" fontId="5" fillId="2" borderId="0" xfId="5" applyFont="1" applyFill="1" applyBorder="1" applyAlignment="1">
      <alignment horizontal="left" vertical="center"/>
    </xf>
    <xf numFmtId="176" fontId="2" fillId="2" borderId="0" xfId="5" applyNumberFormat="1" applyFont="1" applyFill="1" applyBorder="1" applyAlignment="1">
      <alignment horizontal="left" vertical="center"/>
    </xf>
    <xf numFmtId="0" fontId="24" fillId="2" borderId="0" xfId="1" applyFont="1" applyFill="1" applyAlignment="1">
      <alignment horizontal="center"/>
    </xf>
    <xf numFmtId="0" fontId="4" fillId="2" borderId="0" xfId="1" applyFont="1" applyFill="1"/>
    <xf numFmtId="0" fontId="32" fillId="2" borderId="0" xfId="1" applyFont="1" applyFill="1" applyAlignment="1">
      <alignment vertical="center" wrapText="1"/>
    </xf>
    <xf numFmtId="0" fontId="2" fillId="2" borderId="0" xfId="1" applyFont="1" applyFill="1"/>
    <xf numFmtId="0" fontId="29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76" fontId="19" fillId="2" borderId="0" xfId="5" applyNumberFormat="1" applyFont="1" applyFill="1" applyBorder="1" applyAlignment="1">
      <alignment horizontal="right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17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4" fontId="23" fillId="2" borderId="0" xfId="5" applyNumberFormat="1" applyFont="1" applyFill="1" applyBorder="1" applyAlignment="1">
      <alignment horizontal="center" vertical="center"/>
    </xf>
    <xf numFmtId="14" fontId="2" fillId="2" borderId="0" xfId="1" applyNumberFormat="1" applyFont="1" applyFill="1" applyAlignment="1">
      <alignment horizont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/>
    <xf numFmtId="49" fontId="5" fillId="2" borderId="0" xfId="1" applyNumberFormat="1" applyFont="1" applyFill="1" applyBorder="1" applyAlignment="1">
      <alignment vertical="center"/>
    </xf>
    <xf numFmtId="49" fontId="18" fillId="2" borderId="0" xfId="1" applyNumberFormat="1" applyFont="1" applyFill="1" applyAlignment="1">
      <alignment horizontal="center"/>
    </xf>
    <xf numFmtId="49" fontId="44" fillId="2" borderId="0" xfId="1" applyNumberFormat="1" applyFont="1" applyFill="1" applyAlignment="1">
      <alignment horizontal="center"/>
    </xf>
    <xf numFmtId="176" fontId="2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49" fillId="2" borderId="1" xfId="1" applyFont="1" applyFill="1" applyBorder="1" applyAlignment="1">
      <alignment horizontal="center" vertical="center" wrapText="1"/>
    </xf>
    <xf numFmtId="177" fontId="49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49" fillId="2" borderId="2" xfId="1" applyFont="1" applyFill="1" applyBorder="1" applyAlignment="1">
      <alignment horizontal="center" vertical="center" wrapText="1"/>
    </xf>
    <xf numFmtId="177" fontId="49" fillId="2" borderId="2" xfId="1" applyNumberFormat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49" fillId="2" borderId="4" xfId="1" applyFont="1" applyFill="1" applyBorder="1" applyAlignment="1">
      <alignment horizontal="center" vertical="center" wrapText="1"/>
    </xf>
    <xf numFmtId="177" fontId="49" fillId="2" borderId="4" xfId="1" applyNumberFormat="1" applyFont="1" applyFill="1" applyBorder="1" applyAlignment="1">
      <alignment horizontal="center" vertical="center" wrapText="1"/>
    </xf>
    <xf numFmtId="177" fontId="5" fillId="2" borderId="4" xfId="1" applyNumberFormat="1" applyFont="1" applyFill="1" applyBorder="1" applyAlignment="1">
      <alignment horizontal="center" vertical="center" wrapText="1"/>
    </xf>
    <xf numFmtId="0" fontId="41" fillId="2" borderId="0" xfId="1" applyFont="1" applyFill="1" applyAlignment="1">
      <alignment horizontal="center" vertical="center" wrapText="1"/>
    </xf>
    <xf numFmtId="187" fontId="5" fillId="2" borderId="1" xfId="2" applyNumberFormat="1" applyFont="1" applyFill="1" applyBorder="1" applyAlignment="1">
      <alignment vertical="center"/>
    </xf>
    <xf numFmtId="185" fontId="49" fillId="2" borderId="1" xfId="4" applyNumberFormat="1" applyFont="1" applyFill="1" applyBorder="1" applyAlignment="1" applyProtection="1">
      <alignment vertical="center"/>
    </xf>
    <xf numFmtId="2" fontId="49" fillId="2" borderId="1" xfId="1" applyNumberFormat="1" applyFont="1" applyFill="1" applyBorder="1" applyAlignment="1">
      <alignment vertical="center" wrapText="1"/>
    </xf>
    <xf numFmtId="179" fontId="5" fillId="2" borderId="1" xfId="1" applyNumberFormat="1" applyFont="1" applyFill="1" applyBorder="1" applyAlignment="1">
      <alignment vertical="center" wrapText="1"/>
    </xf>
    <xf numFmtId="185" fontId="5" fillId="2" borderId="1" xfId="1" applyNumberFormat="1" applyFont="1" applyFill="1" applyBorder="1" applyAlignment="1">
      <alignment vertical="center" wrapText="1"/>
    </xf>
    <xf numFmtId="186" fontId="5" fillId="2" borderId="2" xfId="4" applyNumberFormat="1" applyFont="1" applyFill="1" applyBorder="1" applyAlignment="1" applyProtection="1">
      <alignment vertical="center"/>
    </xf>
    <xf numFmtId="181" fontId="5" fillId="2" borderId="2" xfId="2" applyNumberFormat="1" applyFont="1" applyFill="1" applyBorder="1" applyAlignment="1">
      <alignment vertical="center"/>
    </xf>
    <xf numFmtId="185" fontId="5" fillId="2" borderId="2" xfId="1" applyNumberFormat="1" applyFont="1" applyFill="1" applyBorder="1" applyAlignment="1">
      <alignment vertical="center" wrapText="1"/>
    </xf>
    <xf numFmtId="186" fontId="49" fillId="2" borderId="1" xfId="4" applyNumberFormat="1" applyFont="1" applyFill="1" applyBorder="1" applyAlignment="1" applyProtection="1">
      <alignment vertical="center"/>
    </xf>
    <xf numFmtId="1" fontId="5" fillId="2" borderId="1" xfId="2" applyNumberFormat="1" applyFont="1" applyFill="1" applyBorder="1" applyAlignment="1">
      <alignment vertical="center"/>
    </xf>
    <xf numFmtId="185" fontId="5" fillId="2" borderId="1" xfId="4" applyNumberFormat="1" applyFont="1" applyFill="1" applyBorder="1" applyAlignment="1" applyProtection="1">
      <alignment vertical="center"/>
    </xf>
    <xf numFmtId="191" fontId="14" fillId="2" borderId="1" xfId="3" applyNumberFormat="1" applyFont="1" applyFill="1" applyBorder="1" applyAlignment="1">
      <alignment vertical="center" wrapText="1"/>
    </xf>
    <xf numFmtId="198" fontId="5" fillId="2" borderId="0" xfId="1" applyNumberFormat="1" applyFont="1" applyFill="1" applyAlignment="1">
      <alignment vertical="center" wrapText="1"/>
    </xf>
    <xf numFmtId="192" fontId="5" fillId="2" borderId="0" xfId="1" applyNumberFormat="1" applyFont="1" applyFill="1" applyAlignment="1">
      <alignment vertical="center" wrapText="1"/>
    </xf>
    <xf numFmtId="2" fontId="5" fillId="2" borderId="0" xfId="1" applyNumberFormat="1" applyFont="1" applyFill="1" applyAlignment="1">
      <alignment vertical="center" wrapText="1"/>
    </xf>
    <xf numFmtId="186" fontId="53" fillId="2" borderId="1" xfId="3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49" fillId="2" borderId="4" xfId="0" applyFont="1" applyFill="1" applyBorder="1" applyAlignment="1">
      <alignment vertical="center" wrapText="1"/>
    </xf>
    <xf numFmtId="186" fontId="14" fillId="2" borderId="1" xfId="3" applyNumberFormat="1" applyFont="1" applyFill="1" applyBorder="1" applyAlignment="1">
      <alignment horizontal="left" vertical="center"/>
    </xf>
    <xf numFmtId="186" fontId="14" fillId="2" borderId="1" xfId="3" applyNumberFormat="1" applyFont="1" applyFill="1" applyBorder="1" applyAlignment="1">
      <alignment horizontal="center" vertical="center"/>
    </xf>
    <xf numFmtId="186" fontId="5" fillId="2" borderId="1" xfId="4" applyNumberFormat="1" applyFont="1" applyFill="1" applyBorder="1" applyAlignment="1" applyProtection="1">
      <alignment horizontal="left" vertical="center"/>
    </xf>
    <xf numFmtId="181" fontId="5" fillId="2" borderId="1" xfId="2" applyNumberFormat="1" applyFont="1" applyFill="1" applyBorder="1" applyAlignment="1">
      <alignment vertical="center"/>
    </xf>
    <xf numFmtId="185" fontId="13" fillId="2" borderId="1" xfId="4" applyNumberFormat="1" applyFont="1" applyFill="1" applyBorder="1" applyAlignment="1" applyProtection="1">
      <alignment vertical="center"/>
    </xf>
    <xf numFmtId="191" fontId="14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187" fontId="13" fillId="2" borderId="1" xfId="3" applyNumberFormat="1" applyFont="1" applyFill="1" applyBorder="1" applyAlignment="1">
      <alignment horizontal="center" vertical="center" wrapText="1"/>
    </xf>
    <xf numFmtId="192" fontId="4" fillId="2" borderId="0" xfId="1" applyNumberFormat="1" applyFont="1" applyFill="1" applyAlignment="1">
      <alignment horizontal="center" vertical="center" wrapText="1"/>
    </xf>
    <xf numFmtId="2" fontId="4" fillId="2" borderId="0" xfId="1" applyNumberFormat="1" applyFont="1" applyFill="1" applyAlignment="1">
      <alignment horizontal="left" vertical="center"/>
    </xf>
    <xf numFmtId="2" fontId="5" fillId="2" borderId="1" xfId="1" applyNumberFormat="1" applyFont="1" applyFill="1" applyBorder="1" applyAlignment="1">
      <alignment vertical="center" wrapText="1"/>
    </xf>
    <xf numFmtId="184" fontId="5" fillId="2" borderId="1" xfId="1" applyNumberFormat="1" applyFont="1" applyFill="1" applyBorder="1" applyAlignment="1">
      <alignment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vertical="center" wrapText="1"/>
    </xf>
    <xf numFmtId="184" fontId="4" fillId="2" borderId="0" xfId="1" applyNumberFormat="1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left" vertical="center" wrapText="1"/>
    </xf>
    <xf numFmtId="176" fontId="5" fillId="2" borderId="1" xfId="2" applyNumberFormat="1" applyFont="1" applyFill="1" applyBorder="1" applyAlignment="1">
      <alignment horizontal="right" vertical="center"/>
    </xf>
    <xf numFmtId="183" fontId="5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81" fontId="5" fillId="2" borderId="1" xfId="2" applyNumberFormat="1" applyFont="1" applyFill="1" applyBorder="1" applyAlignment="1">
      <alignment horizontal="right" vertical="center"/>
    </xf>
    <xf numFmtId="197" fontId="5" fillId="2" borderId="1" xfId="2" applyNumberFormat="1" applyFont="1" applyFill="1" applyBorder="1" applyAlignment="1">
      <alignment horizontal="right" vertical="center"/>
    </xf>
    <xf numFmtId="0" fontId="4" fillId="2" borderId="1" xfId="1" applyFont="1" applyFill="1" applyBorder="1"/>
    <xf numFmtId="180" fontId="9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76" fontId="4" fillId="2" borderId="1" xfId="1" applyNumberFormat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center" vertical="center" wrapText="1"/>
    </xf>
    <xf numFmtId="178" fontId="5" fillId="2" borderId="0" xfId="1" applyNumberFormat="1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41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/>
    </xf>
    <xf numFmtId="0" fontId="28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vertical="center" wrapText="1"/>
    </xf>
    <xf numFmtId="0" fontId="17" fillId="2" borderId="0" xfId="1" applyFont="1" applyFill="1"/>
    <xf numFmtId="0" fontId="56" fillId="2" borderId="1" xfId="0" applyFont="1" applyFill="1" applyBorder="1" applyAlignment="1"/>
    <xf numFmtId="49" fontId="57" fillId="2" borderId="1" xfId="1" applyNumberFormat="1" applyFont="1" applyFill="1" applyBorder="1" applyAlignment="1">
      <alignment horizontal="left" vertical="center"/>
    </xf>
    <xf numFmtId="182" fontId="5" fillId="2" borderId="1" xfId="2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center"/>
    </xf>
    <xf numFmtId="178" fontId="4" fillId="2" borderId="1" xfId="1" applyNumberFormat="1" applyFont="1" applyFill="1" applyBorder="1" applyAlignment="1">
      <alignment horizontal="center" vertical="center" wrapText="1"/>
    </xf>
    <xf numFmtId="178" fontId="5" fillId="2" borderId="1" xfId="2" applyNumberFormat="1" applyFont="1" applyFill="1" applyBorder="1" applyAlignment="1">
      <alignment horizontal="right" vertical="center"/>
    </xf>
    <xf numFmtId="178" fontId="5" fillId="2" borderId="2" xfId="1" applyNumberFormat="1" applyFont="1" applyFill="1" applyBorder="1" applyAlignment="1">
      <alignment horizontal="center" vertical="center" wrapText="1"/>
    </xf>
    <xf numFmtId="178" fontId="5" fillId="2" borderId="8" xfId="1" applyNumberFormat="1" applyFont="1" applyFill="1" applyBorder="1" applyAlignment="1">
      <alignment horizontal="center" vertical="center" wrapText="1"/>
    </xf>
    <xf numFmtId="178" fontId="5" fillId="2" borderId="4" xfId="1" applyNumberFormat="1" applyFont="1" applyFill="1" applyBorder="1" applyAlignment="1">
      <alignment horizontal="center" vertical="center" wrapText="1"/>
    </xf>
    <xf numFmtId="178" fontId="5" fillId="2" borderId="2" xfId="1" applyNumberFormat="1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vertical="center"/>
    </xf>
    <xf numFmtId="0" fontId="2" fillId="2" borderId="1" xfId="1" applyFont="1" applyFill="1" applyBorder="1"/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41" fontId="2" fillId="2" borderId="0" xfId="5" applyNumberFormat="1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41" fontId="2" fillId="2" borderId="0" xfId="1" applyNumberFormat="1" applyFont="1" applyFill="1"/>
    <xf numFmtId="0" fontId="12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0" fontId="17" fillId="2" borderId="0" xfId="1" applyFont="1" applyFill="1" applyBorder="1"/>
    <xf numFmtId="181" fontId="18" fillId="2" borderId="0" xfId="2" applyNumberFormat="1" applyFont="1" applyFill="1" applyBorder="1" applyAlignment="1">
      <alignment horizontal="center" vertic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177" fontId="5" fillId="2" borderId="1" xfId="1" applyNumberFormat="1" applyFont="1" applyFill="1" applyBorder="1" applyAlignment="1">
      <alignment horizontal="center" vertical="center" wrapText="1"/>
    </xf>
    <xf numFmtId="41" fontId="12" fillId="2" borderId="7" xfId="1" applyNumberFormat="1" applyFont="1" applyFill="1" applyBorder="1" applyAlignment="1">
      <alignment horizontal="center" vertical="center" wrapText="1"/>
    </xf>
    <xf numFmtId="41" fontId="12" fillId="2" borderId="5" xfId="1" applyNumberFormat="1" applyFont="1" applyFill="1" applyBorder="1" applyAlignment="1">
      <alignment horizontal="center" vertical="center" wrapText="1"/>
    </xf>
    <xf numFmtId="41" fontId="12" fillId="2" borderId="1" xfId="1" applyNumberFormat="1" applyFont="1" applyFill="1" applyBorder="1" applyAlignment="1">
      <alignment vertical="center" wrapText="1"/>
    </xf>
    <xf numFmtId="195" fontId="13" fillId="2" borderId="1" xfId="3" applyNumberFormat="1" applyFont="1" applyFill="1" applyBorder="1" applyAlignment="1">
      <alignment horizontal="center" vertical="center" wrapText="1"/>
    </xf>
    <xf numFmtId="193" fontId="13" fillId="2" borderId="1" xfId="3" applyNumberFormat="1" applyFont="1" applyFill="1" applyBorder="1" applyAlignment="1">
      <alignment horizontal="center" vertical="center" wrapText="1"/>
    </xf>
    <xf numFmtId="194" fontId="13" fillId="2" borderId="1" xfId="3" applyNumberFormat="1" applyFont="1" applyFill="1" applyBorder="1" applyAlignment="1">
      <alignment horizontal="center" vertical="center" wrapText="1"/>
    </xf>
    <xf numFmtId="41" fontId="13" fillId="2" borderId="1" xfId="3" applyNumberFormat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187" fontId="13" fillId="2" borderId="8" xfId="3" applyNumberFormat="1" applyFont="1" applyFill="1" applyBorder="1" applyAlignment="1">
      <alignment horizontal="center" vertical="center" wrapText="1"/>
    </xf>
    <xf numFmtId="187" fontId="13" fillId="2" borderId="4" xfId="3" applyNumberFormat="1" applyFont="1" applyFill="1" applyBorder="1" applyAlignment="1">
      <alignment horizontal="center" vertical="center" wrapText="1"/>
    </xf>
    <xf numFmtId="41" fontId="13" fillId="2" borderId="2" xfId="3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41" fontId="5" fillId="2" borderId="2" xfId="1" applyNumberFormat="1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/>
    </xf>
    <xf numFmtId="41" fontId="5" fillId="2" borderId="1" xfId="1" applyNumberFormat="1" applyFont="1" applyFill="1" applyBorder="1" applyAlignment="1">
      <alignment horizontal="center" vertical="center" wrapText="1"/>
    </xf>
    <xf numFmtId="49" fontId="11" fillId="2" borderId="1" xfId="1" applyNumberFormat="1" applyFont="1" applyFill="1" applyBorder="1" applyAlignment="1">
      <alignment horizontal="center"/>
    </xf>
    <xf numFmtId="41" fontId="4" fillId="2" borderId="1" xfId="1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176" fontId="59" fillId="3" borderId="0" xfId="5" applyNumberFormat="1" applyFont="1" applyFill="1" applyBorder="1" applyAlignment="1">
      <alignment vertical="center"/>
    </xf>
    <xf numFmtId="0" fontId="23" fillId="3" borderId="0" xfId="5" applyFont="1" applyFill="1" applyAlignment="1">
      <alignment vertical="center"/>
    </xf>
    <xf numFmtId="185" fontId="4" fillId="2" borderId="0" xfId="1" applyNumberFormat="1" applyFont="1" applyFill="1" applyAlignment="1">
      <alignment vertical="center" wrapText="1"/>
    </xf>
    <xf numFmtId="187" fontId="60" fillId="2" borderId="1" xfId="3" applyNumberFormat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87" fontId="13" fillId="3" borderId="1" xfId="3" applyNumberFormat="1" applyFont="1" applyFill="1" applyBorder="1" applyAlignment="1">
      <alignment horizontal="center" vertical="center" wrapText="1"/>
    </xf>
  </cellXfs>
  <cellStyles count="12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 2" xfId="10"/>
    <cellStyle name="一般_彩晶050218" xfId="1"/>
    <cellStyle name="一般_合同電子檔" xfId="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9" formatCode="\-"/>
    </dxf>
    <dxf>
      <numFmt numFmtId="19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77" formatCode="0.00_);[Red]\(0.00\)"/>
    </dxf>
    <dxf>
      <numFmt numFmtId="19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77" formatCode="0.00_);[Red]\(0.00\)"/>
    </dxf>
    <dxf>
      <numFmt numFmtId="199" formatCode="\-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77" formatCode="0.00_);[Red]\(0.00\)"/>
    </dxf>
    <dxf>
      <numFmt numFmtId="199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129559</xdr:colOff>
      <xdr:row>2</xdr:row>
      <xdr:rowOff>159040</xdr:rowOff>
    </xdr:from>
    <xdr:to>
      <xdr:col>16</xdr:col>
      <xdr:colOff>318052</xdr:colOff>
      <xdr:row>6</xdr:row>
      <xdr:rowOff>125619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030224" y="571958"/>
          <a:ext cx="1162496" cy="122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305732</xdr:colOff>
      <xdr:row>0</xdr:row>
      <xdr:rowOff>191973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xmlns="" id="{981C7145-11B8-40D5-A3B7-84A2E970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8399" y="191973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43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xmlns="" id="{9BC5BB9E-E6A4-43AA-AD0C-6962D011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42</xdr:row>
      <xdr:rowOff>10583</xdr:rowOff>
    </xdr:from>
    <xdr:to>
      <xdr:col>2</xdr:col>
      <xdr:colOff>1199972</xdr:colOff>
      <xdr:row>48</xdr:row>
      <xdr:rowOff>157079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45864" y="6484721"/>
          <a:ext cx="1232346" cy="59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F32"/>
  <sheetViews>
    <sheetView view="pageBreakPreview" zoomScale="90" zoomScaleSheetLayoutView="90" workbookViewId="0">
      <selection activeCell="F21" sqref="F21"/>
    </sheetView>
  </sheetViews>
  <sheetFormatPr defaultColWidth="7.875" defaultRowHeight="12.75"/>
  <cols>
    <col min="1" max="2" width="7" style="113" customWidth="1"/>
    <col min="3" max="3" width="18.125" style="120" customWidth="1"/>
    <col min="4" max="4" width="18.125" style="120" hidden="1" customWidth="1"/>
    <col min="5" max="5" width="41.25" style="120" hidden="1" customWidth="1"/>
    <col min="6" max="6" width="13.375" style="120" customWidth="1"/>
    <col min="7" max="7" width="18.75" style="120" customWidth="1"/>
    <col min="8" max="8" width="17.125" style="120" customWidth="1"/>
    <col min="9" max="9" width="11.75" style="58" customWidth="1"/>
    <col min="10" max="10" width="10.75" style="47" customWidth="1"/>
    <col min="11" max="11" width="12.25" style="131" customWidth="1"/>
    <col min="12" max="12" width="13" style="131" customWidth="1"/>
    <col min="13" max="16" width="6.75" style="120" customWidth="1"/>
    <col min="17" max="17" width="8.625" style="120" customWidth="1"/>
    <col min="18" max="18" width="7.375" style="120" hidden="1" customWidth="1"/>
    <col min="19" max="19" width="10.375" style="120" hidden="1" customWidth="1"/>
    <col min="20" max="20" width="8.875" style="120" hidden="1" customWidth="1"/>
    <col min="21" max="21" width="8" style="120" hidden="1" customWidth="1"/>
    <col min="22" max="22" width="7.875" style="120" hidden="1" customWidth="1"/>
    <col min="23" max="23" width="9.125" style="113" hidden="1" customWidth="1"/>
    <col min="24" max="24" width="11.875" style="113" hidden="1" customWidth="1"/>
    <col min="25" max="25" width="8" style="113" hidden="1" customWidth="1"/>
    <col min="26" max="26" width="16.625" style="113" hidden="1" customWidth="1"/>
    <col min="27" max="30" width="13.75" style="113" hidden="1" customWidth="1"/>
    <col min="31" max="31" width="7.875" style="113" hidden="1" customWidth="1"/>
    <col min="32" max="32" width="10.25" style="113" bestFit="1" customWidth="1"/>
    <col min="33" max="240" width="7.875" style="113" bestFit="1" customWidth="1"/>
    <col min="241" max="16384" width="7.875" style="113"/>
  </cols>
  <sheetData>
    <row r="1" spans="1:32" s="105" customFormat="1" ht="17.25" customHeight="1">
      <c r="A1" s="97"/>
      <c r="B1" s="97"/>
      <c r="C1" s="98" t="s">
        <v>52</v>
      </c>
      <c r="D1" s="98"/>
      <c r="E1" s="98"/>
      <c r="F1" s="98"/>
      <c r="G1" s="98"/>
      <c r="H1" s="99"/>
      <c r="I1" s="52"/>
      <c r="J1" s="42"/>
      <c r="K1" s="100"/>
      <c r="L1" s="101"/>
      <c r="M1" s="102"/>
      <c r="N1" s="102"/>
      <c r="O1" s="102"/>
      <c r="P1" s="102"/>
      <c r="Q1" s="103"/>
      <c r="R1" s="104"/>
      <c r="S1" s="104"/>
      <c r="T1" s="104"/>
      <c r="U1" s="104"/>
      <c r="V1" s="104"/>
    </row>
    <row r="2" spans="1:32" s="105" customFormat="1" ht="17.25" customHeight="1">
      <c r="A2" s="97"/>
      <c r="B2" s="97"/>
      <c r="C2" s="106" t="s">
        <v>53</v>
      </c>
      <c r="D2" s="106"/>
      <c r="E2" s="106"/>
      <c r="F2" s="106"/>
      <c r="G2" s="106"/>
      <c r="H2" s="106"/>
      <c r="I2" s="106"/>
      <c r="J2" s="42"/>
      <c r="K2" s="100"/>
      <c r="L2" s="101"/>
      <c r="M2" s="102"/>
      <c r="N2" s="102"/>
      <c r="O2" s="102"/>
      <c r="P2" s="102"/>
      <c r="Q2" s="103"/>
      <c r="R2" s="104"/>
      <c r="S2" s="104"/>
      <c r="T2" s="104"/>
      <c r="U2" s="104"/>
      <c r="V2" s="104"/>
    </row>
    <row r="3" spans="1:32" s="105" customFormat="1" ht="28.5" customHeight="1">
      <c r="A3" s="107" t="s">
        <v>42</v>
      </c>
      <c r="B3" s="107"/>
      <c r="C3" s="108" t="s">
        <v>105</v>
      </c>
      <c r="D3" s="108"/>
      <c r="E3" s="108"/>
      <c r="F3" s="108"/>
      <c r="G3" s="108"/>
      <c r="H3" s="108"/>
      <c r="I3" s="53"/>
      <c r="J3" s="43"/>
      <c r="K3" s="107"/>
      <c r="L3" s="107"/>
      <c r="M3" s="102"/>
      <c r="N3" s="102"/>
      <c r="O3" s="102"/>
      <c r="P3" s="102"/>
      <c r="Q3" s="103"/>
      <c r="R3" s="104"/>
      <c r="S3" s="104"/>
      <c r="T3" s="104"/>
      <c r="U3" s="104"/>
      <c r="V3" s="104"/>
    </row>
    <row r="4" spans="1:32" s="105" customFormat="1" ht="17.25" customHeight="1">
      <c r="C4" s="109" t="s">
        <v>50</v>
      </c>
      <c r="D4" s="109"/>
      <c r="E4" s="109"/>
      <c r="F4" s="109"/>
      <c r="G4" s="110"/>
      <c r="H4" s="110"/>
      <c r="I4" s="54"/>
      <c r="J4" s="44"/>
      <c r="K4" s="111"/>
      <c r="L4" s="111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32" ht="28.5" customHeight="1">
      <c r="A5" s="112" t="s">
        <v>41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Y5" s="114" t="s">
        <v>46</v>
      </c>
    </row>
    <row r="6" spans="1:32" ht="20.25" customHeight="1">
      <c r="A6" s="115"/>
      <c r="B6" s="115"/>
      <c r="C6" s="116"/>
      <c r="D6" s="116"/>
      <c r="E6" s="116"/>
      <c r="F6" s="116"/>
      <c r="G6" s="117" t="s">
        <v>112</v>
      </c>
      <c r="H6" s="116" t="s">
        <v>118</v>
      </c>
      <c r="I6" s="55"/>
      <c r="J6" s="45"/>
      <c r="K6" s="118" t="s">
        <v>40</v>
      </c>
      <c r="L6" s="119" t="s">
        <v>127</v>
      </c>
      <c r="M6" s="119"/>
      <c r="N6" s="116"/>
      <c r="O6" s="116"/>
      <c r="P6" s="116"/>
      <c r="Q6" s="116"/>
      <c r="Y6" s="114" t="s">
        <v>47</v>
      </c>
    </row>
    <row r="7" spans="1:32" ht="20.25" customHeight="1">
      <c r="A7" s="121"/>
      <c r="B7" s="121"/>
      <c r="C7" s="122" t="s">
        <v>39</v>
      </c>
      <c r="D7" s="122"/>
      <c r="E7" s="122"/>
      <c r="F7" s="121"/>
      <c r="G7" s="117" t="s">
        <v>98</v>
      </c>
      <c r="H7" s="117" t="s">
        <v>131</v>
      </c>
      <c r="I7" s="56"/>
      <c r="J7" s="46"/>
      <c r="K7" s="118" t="s">
        <v>38</v>
      </c>
      <c r="L7" s="123">
        <v>43742</v>
      </c>
      <c r="M7" s="103"/>
      <c r="N7" s="103"/>
      <c r="O7" s="103"/>
      <c r="P7" s="103"/>
      <c r="Q7" s="124"/>
      <c r="Y7" s="114" t="s">
        <v>48</v>
      </c>
    </row>
    <row r="8" spans="1:32" ht="20.25" customHeight="1">
      <c r="A8" s="121"/>
      <c r="B8" s="121"/>
      <c r="C8" s="122" t="s">
        <v>37</v>
      </c>
      <c r="D8" s="122"/>
      <c r="E8" s="122"/>
      <c r="F8" s="121"/>
      <c r="G8" s="117" t="s">
        <v>99</v>
      </c>
      <c r="H8" s="117" t="s">
        <v>101</v>
      </c>
      <c r="I8" s="56"/>
      <c r="J8" s="46"/>
      <c r="K8" s="118" t="s">
        <v>36</v>
      </c>
      <c r="L8" s="125"/>
      <c r="M8" s="103"/>
      <c r="N8" s="103"/>
      <c r="O8" s="103"/>
      <c r="P8" s="103"/>
      <c r="Q8" s="103"/>
    </row>
    <row r="9" spans="1:32" ht="17.25" customHeight="1">
      <c r="A9" s="126"/>
      <c r="B9" s="126"/>
      <c r="C9" s="127" t="s">
        <v>35</v>
      </c>
      <c r="D9" s="127"/>
      <c r="E9" s="127"/>
      <c r="F9" s="128"/>
      <c r="G9" s="129" t="s">
        <v>100</v>
      </c>
      <c r="H9" s="117" t="s">
        <v>113</v>
      </c>
      <c r="I9" s="57"/>
      <c r="J9" s="46"/>
      <c r="K9" s="130"/>
      <c r="L9" s="130"/>
      <c r="M9" s="103"/>
      <c r="N9" s="103"/>
      <c r="O9" s="103"/>
      <c r="P9" s="103"/>
      <c r="Q9" s="103"/>
    </row>
    <row r="10" spans="1:32" ht="6.75" customHeight="1"/>
    <row r="11" spans="1:32" s="142" customFormat="1" ht="18.75" customHeight="1">
      <c r="A11" s="132" t="s">
        <v>24</v>
      </c>
      <c r="B11" s="133"/>
      <c r="C11" s="132" t="s">
        <v>23</v>
      </c>
      <c r="D11" s="134" t="s">
        <v>92</v>
      </c>
      <c r="E11" s="135"/>
      <c r="F11" s="132" t="s">
        <v>22</v>
      </c>
      <c r="G11" s="132" t="s">
        <v>21</v>
      </c>
      <c r="H11" s="132" t="s">
        <v>20</v>
      </c>
      <c r="I11" s="136" t="s">
        <v>19</v>
      </c>
      <c r="J11" s="137" t="s">
        <v>18</v>
      </c>
      <c r="K11" s="138" t="s">
        <v>17</v>
      </c>
      <c r="L11" s="138" t="s">
        <v>16</v>
      </c>
      <c r="M11" s="132" t="s">
        <v>15</v>
      </c>
      <c r="N11" s="132" t="s">
        <v>14</v>
      </c>
      <c r="O11" s="134" t="s">
        <v>104</v>
      </c>
      <c r="P11" s="132" t="s">
        <v>13</v>
      </c>
      <c r="Q11" s="132" t="s">
        <v>12</v>
      </c>
      <c r="R11" s="139" t="s">
        <v>11</v>
      </c>
      <c r="S11" s="140"/>
      <c r="T11" s="140"/>
      <c r="U11" s="140"/>
      <c r="V11" s="141"/>
    </row>
    <row r="12" spans="1:32" s="142" customFormat="1" ht="17.25" customHeight="1">
      <c r="A12" s="143"/>
      <c r="B12" s="144" t="s">
        <v>119</v>
      </c>
      <c r="C12" s="143"/>
      <c r="D12" s="145"/>
      <c r="E12" s="144" t="s">
        <v>111</v>
      </c>
      <c r="F12" s="143"/>
      <c r="G12" s="143"/>
      <c r="H12" s="143"/>
      <c r="I12" s="146" t="s">
        <v>10</v>
      </c>
      <c r="J12" s="147" t="s">
        <v>10</v>
      </c>
      <c r="K12" s="148" t="s">
        <v>9</v>
      </c>
      <c r="L12" s="148" t="s">
        <v>9</v>
      </c>
      <c r="M12" s="143"/>
      <c r="N12" s="143"/>
      <c r="O12" s="145"/>
      <c r="P12" s="143"/>
      <c r="Q12" s="143"/>
      <c r="R12" s="149" t="s">
        <v>43</v>
      </c>
      <c r="S12" s="150"/>
      <c r="T12" s="149" t="s">
        <v>44</v>
      </c>
      <c r="U12" s="150"/>
      <c r="V12" s="151" t="s">
        <v>7</v>
      </c>
    </row>
    <row r="13" spans="1:32" s="142" customFormat="1" ht="17.25" customHeight="1">
      <c r="A13" s="152"/>
      <c r="B13" s="153"/>
      <c r="C13" s="152"/>
      <c r="D13" s="154"/>
      <c r="E13" s="155"/>
      <c r="F13" s="152"/>
      <c r="G13" s="152"/>
      <c r="H13" s="152"/>
      <c r="I13" s="156"/>
      <c r="J13" s="157"/>
      <c r="K13" s="158"/>
      <c r="L13" s="158"/>
      <c r="M13" s="152"/>
      <c r="N13" s="152"/>
      <c r="O13" s="154"/>
      <c r="P13" s="152"/>
      <c r="Q13" s="152"/>
      <c r="R13" s="151" t="s">
        <v>8</v>
      </c>
      <c r="S13" s="151" t="s">
        <v>45</v>
      </c>
      <c r="T13" s="151" t="s">
        <v>8</v>
      </c>
      <c r="U13" s="151" t="s">
        <v>45</v>
      </c>
      <c r="V13" s="151"/>
      <c r="Y13" s="159" t="s">
        <v>93</v>
      </c>
      <c r="Z13" s="159" t="s">
        <v>94</v>
      </c>
      <c r="AA13" s="159"/>
      <c r="AD13" s="159"/>
    </row>
    <row r="14" spans="1:32" s="63" customFormat="1" ht="21" customHeight="1">
      <c r="A14" s="185">
        <v>1</v>
      </c>
      <c r="B14" s="185">
        <v>260</v>
      </c>
      <c r="C14" s="65" t="s">
        <v>102</v>
      </c>
      <c r="D14" s="66" t="s">
        <v>110</v>
      </c>
      <c r="E14" s="66" t="s">
        <v>117</v>
      </c>
      <c r="F14" s="67" t="s">
        <v>128</v>
      </c>
      <c r="G14" s="67" t="s">
        <v>116</v>
      </c>
      <c r="H14" s="160">
        <v>76800</v>
      </c>
      <c r="I14" s="161">
        <v>0.113</v>
      </c>
      <c r="J14" s="162">
        <f t="shared" ref="J14:J23" si="0">ROUND(H14*I14,2)</f>
        <v>8678.4</v>
      </c>
      <c r="K14" s="163">
        <f>ROUND(H14*Z14,5)</f>
        <v>112.48128</v>
      </c>
      <c r="L14" s="164">
        <v>228.8</v>
      </c>
      <c r="M14" s="69">
        <f t="shared" ref="M14:M23" si="1">R14+T14</f>
        <v>32</v>
      </c>
      <c r="N14" s="207">
        <v>2</v>
      </c>
      <c r="O14" s="51" t="s">
        <v>124</v>
      </c>
      <c r="P14" s="51" t="s">
        <v>103</v>
      </c>
      <c r="Q14" s="51" t="s">
        <v>6</v>
      </c>
      <c r="R14" s="50">
        <v>32</v>
      </c>
      <c r="S14" s="68">
        <v>2400</v>
      </c>
      <c r="T14" s="68">
        <v>0</v>
      </c>
      <c r="U14" s="68">
        <v>0</v>
      </c>
      <c r="V14" s="69" t="s">
        <v>49</v>
      </c>
      <c r="W14" s="62">
        <f t="shared" ref="W14" si="2">R14*S14+T14*U14</f>
        <v>76800</v>
      </c>
      <c r="X14" s="63" t="b">
        <f>W14=H14</f>
        <v>1</v>
      </c>
      <c r="Y14" s="70">
        <f t="shared" ref="Y14" si="3">S14</f>
        <v>2400</v>
      </c>
      <c r="Z14" s="63">
        <v>1.4645999999999999E-3</v>
      </c>
      <c r="AA14" s="71"/>
      <c r="AB14" s="72"/>
      <c r="AF14" s="293"/>
    </row>
    <row r="15" spans="1:32" s="63" customFormat="1" ht="21" customHeight="1">
      <c r="A15" s="185">
        <v>2</v>
      </c>
      <c r="B15" s="185">
        <v>257</v>
      </c>
      <c r="C15" s="65" t="s">
        <v>102</v>
      </c>
      <c r="D15" s="66" t="s">
        <v>110</v>
      </c>
      <c r="E15" s="66" t="s">
        <v>117</v>
      </c>
      <c r="F15" s="67" t="s">
        <v>129</v>
      </c>
      <c r="G15" s="67" t="s">
        <v>115</v>
      </c>
      <c r="H15" s="160">
        <v>115200</v>
      </c>
      <c r="I15" s="161">
        <v>0.1255</v>
      </c>
      <c r="J15" s="162">
        <f t="shared" si="0"/>
        <v>14457.6</v>
      </c>
      <c r="K15" s="163">
        <f t="shared" ref="K15:K23" si="4">ROUND(H15*Z15,5)</f>
        <v>213.37343999999999</v>
      </c>
      <c r="L15" s="164">
        <v>343.20000000000005</v>
      </c>
      <c r="M15" s="69">
        <f t="shared" si="1"/>
        <v>48</v>
      </c>
      <c r="N15" s="207">
        <v>3</v>
      </c>
      <c r="O15" s="51" t="s">
        <v>125</v>
      </c>
      <c r="P15" s="51" t="s">
        <v>103</v>
      </c>
      <c r="Q15" s="51" t="s">
        <v>6</v>
      </c>
      <c r="R15" s="50">
        <v>48</v>
      </c>
      <c r="S15" s="68">
        <v>2400</v>
      </c>
      <c r="T15" s="68">
        <v>0</v>
      </c>
      <c r="U15" s="68">
        <v>0</v>
      </c>
      <c r="V15" s="69" t="s">
        <v>49</v>
      </c>
      <c r="W15" s="62">
        <f t="shared" ref="W15:W23" si="5">R15*S15+T15*U15</f>
        <v>115200</v>
      </c>
      <c r="X15" s="63" t="b">
        <f t="shared" ref="X15:X23" si="6">W15=H15</f>
        <v>1</v>
      </c>
      <c r="Y15" s="70">
        <f>S15</f>
        <v>2400</v>
      </c>
      <c r="Z15" s="63">
        <v>1.8522E-3</v>
      </c>
      <c r="AA15" s="71"/>
      <c r="AB15" s="72"/>
      <c r="AF15" s="293"/>
    </row>
    <row r="16" spans="1:32" s="63" customFormat="1" ht="21" customHeight="1">
      <c r="A16" s="185">
        <v>3</v>
      </c>
      <c r="B16" s="185">
        <v>269</v>
      </c>
      <c r="C16" s="65" t="s">
        <v>95</v>
      </c>
      <c r="D16" s="66" t="s">
        <v>109</v>
      </c>
      <c r="E16" s="66" t="s">
        <v>117</v>
      </c>
      <c r="F16" s="67" t="s">
        <v>130</v>
      </c>
      <c r="G16" s="67" t="s">
        <v>114</v>
      </c>
      <c r="H16" s="160">
        <v>150000</v>
      </c>
      <c r="I16" s="161">
        <v>0.09</v>
      </c>
      <c r="J16" s="162">
        <f t="shared" si="0"/>
        <v>13500</v>
      </c>
      <c r="K16" s="163">
        <f t="shared" si="4"/>
        <v>47.25</v>
      </c>
      <c r="L16" s="164">
        <v>69</v>
      </c>
      <c r="M16" s="69">
        <f t="shared" si="1"/>
        <v>15</v>
      </c>
      <c r="N16" s="221">
        <v>1</v>
      </c>
      <c r="O16" s="85" t="s">
        <v>126</v>
      </c>
      <c r="P16" s="51" t="s">
        <v>103</v>
      </c>
      <c r="Q16" s="51" t="s">
        <v>6</v>
      </c>
      <c r="R16" s="69">
        <v>15</v>
      </c>
      <c r="S16" s="68">
        <v>10000</v>
      </c>
      <c r="T16" s="68">
        <v>0</v>
      </c>
      <c r="U16" s="68">
        <v>0</v>
      </c>
      <c r="V16" s="69" t="s">
        <v>49</v>
      </c>
      <c r="W16" s="62">
        <f t="shared" si="5"/>
        <v>150000</v>
      </c>
      <c r="X16" s="63" t="b">
        <f t="shared" si="6"/>
        <v>1</v>
      </c>
      <c r="Y16" s="70">
        <f>S16</f>
        <v>10000</v>
      </c>
      <c r="Z16" s="63">
        <v>3.1500000000000001E-4</v>
      </c>
      <c r="AA16" s="71"/>
      <c r="AB16" s="72"/>
      <c r="AF16" s="293"/>
    </row>
    <row r="17" spans="1:32" s="63" customFormat="1" ht="21" customHeight="1">
      <c r="A17" s="185">
        <v>4</v>
      </c>
      <c r="B17" s="185">
        <v>260</v>
      </c>
      <c r="C17" s="73" t="s">
        <v>102</v>
      </c>
      <c r="D17" s="74" t="s">
        <v>110</v>
      </c>
      <c r="E17" s="74" t="s">
        <v>120</v>
      </c>
      <c r="F17" s="75" t="s">
        <v>108</v>
      </c>
      <c r="G17" s="165" t="s">
        <v>121</v>
      </c>
      <c r="H17" s="166">
        <v>21600</v>
      </c>
      <c r="I17" s="161">
        <v>0.113</v>
      </c>
      <c r="J17" s="162">
        <f t="shared" si="0"/>
        <v>2440.8000000000002</v>
      </c>
      <c r="K17" s="163">
        <f t="shared" si="4"/>
        <v>31.635359999999999</v>
      </c>
      <c r="L17" s="167">
        <v>64.350000000000009</v>
      </c>
      <c r="M17" s="69">
        <f t="shared" si="1"/>
        <v>9</v>
      </c>
      <c r="N17" s="222"/>
      <c r="O17" s="86"/>
      <c r="P17" s="82" t="s">
        <v>103</v>
      </c>
      <c r="Q17" s="82" t="s">
        <v>6</v>
      </c>
      <c r="R17" s="76">
        <v>9</v>
      </c>
      <c r="S17" s="76">
        <v>2400</v>
      </c>
      <c r="T17" s="76">
        <v>0</v>
      </c>
      <c r="U17" s="76">
        <v>0</v>
      </c>
      <c r="V17" s="77" t="s">
        <v>122</v>
      </c>
      <c r="W17" s="62">
        <f t="shared" si="5"/>
        <v>21600</v>
      </c>
      <c r="X17" s="63" t="b">
        <f t="shared" si="6"/>
        <v>1</v>
      </c>
      <c r="Y17" s="63">
        <f t="shared" ref="Y17" si="7">S17</f>
        <v>2400</v>
      </c>
      <c r="Z17" s="63">
        <v>1.4645999999999999E-3</v>
      </c>
      <c r="AA17" s="71"/>
      <c r="AB17" s="72"/>
      <c r="AF17" s="293"/>
    </row>
    <row r="18" spans="1:32" s="63" customFormat="1" ht="21" customHeight="1">
      <c r="A18" s="185">
        <v>5</v>
      </c>
      <c r="B18" s="185">
        <v>257</v>
      </c>
      <c r="C18" s="73" t="s">
        <v>102</v>
      </c>
      <c r="D18" s="74" t="s">
        <v>110</v>
      </c>
      <c r="E18" s="74" t="s">
        <v>120</v>
      </c>
      <c r="F18" s="75" t="s">
        <v>107</v>
      </c>
      <c r="G18" s="165" t="s">
        <v>123</v>
      </c>
      <c r="H18" s="166">
        <v>24000</v>
      </c>
      <c r="I18" s="161">
        <v>0.1255</v>
      </c>
      <c r="J18" s="162">
        <f t="shared" si="0"/>
        <v>3012</v>
      </c>
      <c r="K18" s="163">
        <f t="shared" si="4"/>
        <v>44.452800000000003</v>
      </c>
      <c r="L18" s="167">
        <v>71.5</v>
      </c>
      <c r="M18" s="69">
        <f t="shared" si="1"/>
        <v>10</v>
      </c>
      <c r="N18" s="223"/>
      <c r="O18" s="87"/>
      <c r="P18" s="82" t="s">
        <v>103</v>
      </c>
      <c r="Q18" s="82" t="s">
        <v>6</v>
      </c>
      <c r="R18" s="76">
        <v>10</v>
      </c>
      <c r="S18" s="76">
        <v>2400</v>
      </c>
      <c r="T18" s="76">
        <v>0</v>
      </c>
      <c r="U18" s="76">
        <v>0</v>
      </c>
      <c r="V18" s="77" t="s">
        <v>122</v>
      </c>
      <c r="W18" s="62">
        <f t="shared" si="5"/>
        <v>24000</v>
      </c>
      <c r="X18" s="63" t="b">
        <f t="shared" si="6"/>
        <v>1</v>
      </c>
      <c r="Y18" s="63">
        <f>S18</f>
        <v>2400</v>
      </c>
      <c r="Z18" s="63">
        <v>1.8522E-3</v>
      </c>
      <c r="AA18" s="71"/>
      <c r="AB18" s="72"/>
      <c r="AF18" s="293"/>
    </row>
    <row r="19" spans="1:32" s="81" customFormat="1" ht="21" customHeight="1">
      <c r="A19" s="185">
        <v>6</v>
      </c>
      <c r="B19" s="185">
        <v>291</v>
      </c>
      <c r="C19" s="65" t="s">
        <v>102</v>
      </c>
      <c r="D19" s="66" t="s">
        <v>132</v>
      </c>
      <c r="E19" s="78" t="s">
        <v>133</v>
      </c>
      <c r="F19" s="67" t="s">
        <v>134</v>
      </c>
      <c r="G19" s="168" t="s">
        <v>135</v>
      </c>
      <c r="H19" s="169">
        <f>30*1600</f>
        <v>48000</v>
      </c>
      <c r="I19" s="170">
        <v>0.42</v>
      </c>
      <c r="J19" s="162">
        <f t="shared" si="0"/>
        <v>20160</v>
      </c>
      <c r="K19" s="163">
        <f t="shared" si="4"/>
        <v>59.856000000000002</v>
      </c>
      <c r="L19" s="164">
        <v>165</v>
      </c>
      <c r="M19" s="69">
        <f t="shared" si="1"/>
        <v>30</v>
      </c>
      <c r="N19" s="224">
        <v>1</v>
      </c>
      <c r="O19" s="82" t="s">
        <v>145</v>
      </c>
      <c r="P19" s="51" t="s">
        <v>103</v>
      </c>
      <c r="Q19" s="51" t="s">
        <v>6</v>
      </c>
      <c r="R19" s="171">
        <v>30</v>
      </c>
      <c r="S19" s="68">
        <v>1600</v>
      </c>
      <c r="T19" s="68">
        <v>0</v>
      </c>
      <c r="U19" s="68">
        <v>0</v>
      </c>
      <c r="V19" s="69" t="s">
        <v>136</v>
      </c>
      <c r="W19" s="62">
        <f t="shared" si="5"/>
        <v>48000</v>
      </c>
      <c r="X19" s="63" t="b">
        <f t="shared" si="6"/>
        <v>1</v>
      </c>
      <c r="Y19" s="81">
        <v>1600</v>
      </c>
      <c r="Z19" s="172">
        <v>1.2470000000000001E-3</v>
      </c>
      <c r="AA19" s="71"/>
      <c r="AB19" s="72"/>
      <c r="AD19" s="173"/>
      <c r="AE19" s="174"/>
      <c r="AF19" s="293"/>
    </row>
    <row r="20" spans="1:32" s="81" customFormat="1" ht="21" customHeight="1">
      <c r="A20" s="185">
        <v>7</v>
      </c>
      <c r="B20" s="185">
        <v>291</v>
      </c>
      <c r="C20" s="65" t="s">
        <v>102</v>
      </c>
      <c r="D20" s="66" t="s">
        <v>132</v>
      </c>
      <c r="E20" s="78" t="s">
        <v>133</v>
      </c>
      <c r="F20" s="67" t="s">
        <v>134</v>
      </c>
      <c r="G20" s="168" t="s">
        <v>135</v>
      </c>
      <c r="H20" s="169">
        <f>8*1600</f>
        <v>12800</v>
      </c>
      <c r="I20" s="170">
        <v>0.42</v>
      </c>
      <c r="J20" s="162">
        <f t="shared" si="0"/>
        <v>5376</v>
      </c>
      <c r="K20" s="163">
        <f t="shared" si="4"/>
        <v>15.961600000000001</v>
      </c>
      <c r="L20" s="164">
        <v>44</v>
      </c>
      <c r="M20" s="69">
        <f t="shared" si="1"/>
        <v>8</v>
      </c>
      <c r="N20" s="221">
        <v>1</v>
      </c>
      <c r="O20" s="85" t="s">
        <v>146</v>
      </c>
      <c r="P20" s="51" t="s">
        <v>103</v>
      </c>
      <c r="Q20" s="51" t="s">
        <v>6</v>
      </c>
      <c r="R20" s="171">
        <v>8</v>
      </c>
      <c r="S20" s="68">
        <v>1600</v>
      </c>
      <c r="T20" s="68">
        <v>0</v>
      </c>
      <c r="U20" s="68">
        <v>0</v>
      </c>
      <c r="V20" s="69" t="s">
        <v>136</v>
      </c>
      <c r="W20" s="62">
        <f t="shared" si="5"/>
        <v>12800</v>
      </c>
      <c r="X20" s="63" t="b">
        <f t="shared" si="6"/>
        <v>1</v>
      </c>
      <c r="Y20" s="81">
        <v>1600</v>
      </c>
      <c r="Z20" s="172">
        <v>1.2470000000000001E-3</v>
      </c>
      <c r="AA20" s="71"/>
      <c r="AB20" s="72"/>
      <c r="AD20" s="173"/>
      <c r="AE20" s="174"/>
      <c r="AF20" s="293"/>
    </row>
    <row r="21" spans="1:32" s="81" customFormat="1" ht="21" customHeight="1">
      <c r="A21" s="185">
        <v>8</v>
      </c>
      <c r="B21" s="185">
        <v>157</v>
      </c>
      <c r="C21" s="65" t="s">
        <v>137</v>
      </c>
      <c r="D21" s="66" t="s">
        <v>138</v>
      </c>
      <c r="E21" s="78" t="s">
        <v>133</v>
      </c>
      <c r="F21" s="67" t="s">
        <v>139</v>
      </c>
      <c r="G21" s="168" t="s">
        <v>140</v>
      </c>
      <c r="H21" s="169">
        <v>14000</v>
      </c>
      <c r="I21" s="170">
        <v>0.2261</v>
      </c>
      <c r="J21" s="162">
        <f t="shared" si="0"/>
        <v>3165.4</v>
      </c>
      <c r="K21" s="163">
        <f t="shared" si="4"/>
        <v>24.716999999999999</v>
      </c>
      <c r="L21" s="164">
        <v>79.100000000000009</v>
      </c>
      <c r="M21" s="69">
        <f t="shared" si="1"/>
        <v>7</v>
      </c>
      <c r="N21" s="222"/>
      <c r="O21" s="86"/>
      <c r="P21" s="51" t="s">
        <v>103</v>
      </c>
      <c r="Q21" s="51" t="s">
        <v>6</v>
      </c>
      <c r="R21" s="171">
        <f>H21/S21</f>
        <v>7</v>
      </c>
      <c r="S21" s="68">
        <v>2000</v>
      </c>
      <c r="T21" s="68">
        <v>0</v>
      </c>
      <c r="U21" s="68">
        <v>0</v>
      </c>
      <c r="V21" s="69" t="s">
        <v>49</v>
      </c>
      <c r="W21" s="62">
        <f t="shared" si="5"/>
        <v>14000</v>
      </c>
      <c r="X21" s="63" t="b">
        <f t="shared" si="6"/>
        <v>1</v>
      </c>
      <c r="Y21" s="81">
        <v>2000</v>
      </c>
      <c r="Z21" s="172">
        <v>1.7654999999999999E-3</v>
      </c>
      <c r="AA21" s="71"/>
      <c r="AB21" s="72"/>
      <c r="AD21" s="173"/>
      <c r="AE21" s="174"/>
      <c r="AF21" s="293"/>
    </row>
    <row r="22" spans="1:32" s="81" customFormat="1" ht="21" customHeight="1">
      <c r="A22" s="185">
        <v>9</v>
      </c>
      <c r="B22" s="185">
        <v>136</v>
      </c>
      <c r="C22" s="175" t="s">
        <v>141</v>
      </c>
      <c r="D22" s="79" t="s">
        <v>142</v>
      </c>
      <c r="E22" s="78" t="s">
        <v>133</v>
      </c>
      <c r="F22" s="176" t="s">
        <v>143</v>
      </c>
      <c r="G22" s="177" t="s">
        <v>144</v>
      </c>
      <c r="H22" s="169">
        <v>24000</v>
      </c>
      <c r="I22" s="170">
        <v>0.1225</v>
      </c>
      <c r="J22" s="162">
        <f t="shared" si="0"/>
        <v>2940</v>
      </c>
      <c r="K22" s="163">
        <f t="shared" si="4"/>
        <v>3.3767999999999998</v>
      </c>
      <c r="L22" s="164">
        <v>12.6</v>
      </c>
      <c r="M22" s="69">
        <f t="shared" si="1"/>
        <v>4</v>
      </c>
      <c r="N22" s="223"/>
      <c r="O22" s="87"/>
      <c r="P22" s="51" t="s">
        <v>103</v>
      </c>
      <c r="Q22" s="51" t="s">
        <v>6</v>
      </c>
      <c r="R22" s="171">
        <f>H22/S22</f>
        <v>4</v>
      </c>
      <c r="S22" s="68">
        <v>6000</v>
      </c>
      <c r="T22" s="68">
        <v>0</v>
      </c>
      <c r="U22" s="68">
        <v>0</v>
      </c>
      <c r="V22" s="69" t="s">
        <v>49</v>
      </c>
      <c r="W22" s="62">
        <f t="shared" si="5"/>
        <v>24000</v>
      </c>
      <c r="X22" s="63" t="b">
        <f t="shared" si="6"/>
        <v>1</v>
      </c>
      <c r="Y22" s="81">
        <v>6000</v>
      </c>
      <c r="Z22" s="80">
        <v>1.407E-4</v>
      </c>
      <c r="AA22" s="71"/>
      <c r="AB22" s="72"/>
      <c r="AD22" s="173"/>
      <c r="AE22" s="174"/>
      <c r="AF22" s="293"/>
    </row>
    <row r="23" spans="1:32" s="63" customFormat="1" ht="21" customHeight="1">
      <c r="A23" s="185">
        <v>10</v>
      </c>
      <c r="B23" s="185">
        <v>145</v>
      </c>
      <c r="C23" s="178" t="s">
        <v>147</v>
      </c>
      <c r="D23" s="178" t="s">
        <v>148</v>
      </c>
      <c r="E23" s="179" t="s">
        <v>149</v>
      </c>
      <c r="F23" s="180" t="s">
        <v>150</v>
      </c>
      <c r="G23" s="180" t="s">
        <v>151</v>
      </c>
      <c r="H23" s="181">
        <v>20000</v>
      </c>
      <c r="I23" s="182">
        <v>6.4000000000000001E-2</v>
      </c>
      <c r="J23" s="162">
        <f t="shared" si="0"/>
        <v>1280</v>
      </c>
      <c r="K23" s="163">
        <f t="shared" si="4"/>
        <v>3.92</v>
      </c>
      <c r="L23" s="163">
        <v>6.25</v>
      </c>
      <c r="M23" s="69">
        <f t="shared" si="1"/>
        <v>1</v>
      </c>
      <c r="N23" s="207">
        <v>0</v>
      </c>
      <c r="O23" s="151" t="s">
        <v>160</v>
      </c>
      <c r="P23" s="51" t="s">
        <v>152</v>
      </c>
      <c r="Q23" s="51" t="s">
        <v>153</v>
      </c>
      <c r="R23" s="183">
        <v>1</v>
      </c>
      <c r="S23" s="184">
        <v>20000</v>
      </c>
      <c r="T23" s="184">
        <v>0</v>
      </c>
      <c r="U23" s="184">
        <v>0</v>
      </c>
      <c r="V23" s="185" t="s">
        <v>154</v>
      </c>
      <c r="W23" s="62">
        <f t="shared" si="5"/>
        <v>20000</v>
      </c>
      <c r="X23" s="63" t="b">
        <f t="shared" si="6"/>
        <v>1</v>
      </c>
      <c r="Y23" s="142">
        <v>20000</v>
      </c>
      <c r="Z23" s="63">
        <v>1.9599999999999999E-4</v>
      </c>
      <c r="AA23" s="71"/>
      <c r="AB23" s="186" t="s">
        <v>155</v>
      </c>
      <c r="AC23" s="187" t="s">
        <v>156</v>
      </c>
      <c r="AD23" s="142">
        <v>20000</v>
      </c>
      <c r="AF23" s="293"/>
    </row>
    <row r="24" spans="1:32" s="63" customFormat="1" ht="21" customHeight="1">
      <c r="A24" s="64"/>
      <c r="B24" s="64"/>
      <c r="C24" s="178"/>
      <c r="D24" s="178"/>
      <c r="E24" s="179"/>
      <c r="F24" s="180"/>
      <c r="G24" s="180"/>
      <c r="H24" s="181"/>
      <c r="I24" s="182"/>
      <c r="J24" s="188"/>
      <c r="K24" s="163"/>
      <c r="L24" s="189"/>
      <c r="M24" s="69"/>
      <c r="N24" s="213"/>
      <c r="O24" s="151"/>
      <c r="P24" s="51"/>
      <c r="Q24" s="51"/>
      <c r="R24" s="183"/>
      <c r="S24" s="184"/>
      <c r="T24" s="184"/>
      <c r="U24" s="184"/>
      <c r="V24" s="190"/>
      <c r="W24" s="191"/>
      <c r="Y24" s="142"/>
      <c r="AA24" s="192"/>
      <c r="AB24" s="186"/>
      <c r="AC24" s="187"/>
      <c r="AD24" s="142"/>
    </row>
    <row r="25" spans="1:32" s="142" customFormat="1" ht="21" customHeight="1">
      <c r="A25" s="193"/>
      <c r="B25" s="193"/>
      <c r="C25" s="194"/>
      <c r="D25" s="194"/>
      <c r="E25" s="194"/>
      <c r="F25" s="215"/>
      <c r="G25" s="194"/>
      <c r="H25" s="195"/>
      <c r="I25" s="59"/>
      <c r="J25" s="48"/>
      <c r="K25" s="196" t="s">
        <v>5</v>
      </c>
      <c r="L25" s="197">
        <f>8*17</f>
        <v>136</v>
      </c>
      <c r="M25" s="219"/>
      <c r="N25" s="219"/>
      <c r="O25" s="193"/>
      <c r="P25" s="193"/>
      <c r="Q25" s="194"/>
      <c r="R25" s="198"/>
      <c r="S25" s="194"/>
      <c r="T25" s="194"/>
      <c r="U25" s="194"/>
      <c r="V25" s="133"/>
    </row>
    <row r="26" spans="1:32" ht="21" customHeight="1">
      <c r="A26" s="199" t="s">
        <v>4</v>
      </c>
      <c r="B26" s="199"/>
      <c r="C26" s="199"/>
      <c r="D26" s="199"/>
      <c r="E26" s="199"/>
      <c r="F26" s="200"/>
      <c r="G26" s="200"/>
      <c r="H26" s="201">
        <f>SUM(H14:H25)</f>
        <v>506400</v>
      </c>
      <c r="I26" s="60"/>
      <c r="J26" s="217">
        <f>SUM(J14:J25)</f>
        <v>75010.2</v>
      </c>
      <c r="K26" s="202">
        <f>SUM(K14:K25)</f>
        <v>557.02427999999998</v>
      </c>
      <c r="L26" s="202">
        <f>SUM(L14:L25)</f>
        <v>1219.8</v>
      </c>
      <c r="M26" s="220">
        <f>SUM(M14:M25)</f>
        <v>164</v>
      </c>
      <c r="N26" s="220">
        <f>SUM(N14:N25)</f>
        <v>8</v>
      </c>
      <c r="O26" s="201"/>
      <c r="P26" s="195"/>
      <c r="Q26" s="195"/>
      <c r="R26" s="195"/>
      <c r="S26" s="194"/>
      <c r="T26" s="194"/>
      <c r="U26" s="194"/>
      <c r="V26" s="194"/>
      <c r="W26" s="142"/>
      <c r="X26" s="142"/>
    </row>
    <row r="27" spans="1:32" ht="21" customHeight="1">
      <c r="A27" s="203" t="s">
        <v>3</v>
      </c>
      <c r="B27" s="203"/>
      <c r="C27" s="204">
        <v>163</v>
      </c>
      <c r="D27" s="218"/>
      <c r="E27" s="218"/>
      <c r="F27" s="204" t="s">
        <v>97</v>
      </c>
      <c r="G27" s="204">
        <f>N26</f>
        <v>8</v>
      </c>
      <c r="H27" s="204" t="s">
        <v>34</v>
      </c>
      <c r="I27" s="204" t="s">
        <v>157</v>
      </c>
      <c r="J27" s="204">
        <v>1</v>
      </c>
      <c r="K27" s="204" t="s">
        <v>158</v>
      </c>
      <c r="L27" s="206"/>
      <c r="M27" s="205"/>
      <c r="N27" s="205"/>
      <c r="O27" s="205"/>
      <c r="P27" s="205"/>
      <c r="Q27" s="205"/>
      <c r="R27" s="205"/>
      <c r="S27" s="205"/>
      <c r="T27" s="205"/>
      <c r="U27" s="205"/>
      <c r="V27" s="207"/>
      <c r="W27" s="208"/>
      <c r="X27" s="142"/>
    </row>
    <row r="28" spans="1:32" ht="21" customHeight="1">
      <c r="A28" s="203"/>
      <c r="B28" s="203"/>
      <c r="C28" s="216" t="s">
        <v>161</v>
      </c>
      <c r="D28" s="209"/>
      <c r="E28" s="209"/>
      <c r="F28" s="210" t="s">
        <v>159</v>
      </c>
      <c r="G28" s="211"/>
      <c r="H28" s="212" t="s">
        <v>1</v>
      </c>
      <c r="I28" s="61"/>
      <c r="J28" s="49"/>
      <c r="K28" s="213"/>
      <c r="L28" s="213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142"/>
      <c r="X28" s="142"/>
    </row>
    <row r="32" spans="1:32">
      <c r="J32" s="120"/>
      <c r="K32" s="120"/>
      <c r="L32" s="120"/>
    </row>
  </sheetData>
  <autoFilter ref="A13:IF18"/>
  <mergeCells count="26">
    <mergeCell ref="C2:I2"/>
    <mergeCell ref="C3:H3"/>
    <mergeCell ref="A5:V5"/>
    <mergeCell ref="L6:M6"/>
    <mergeCell ref="A11:A13"/>
    <mergeCell ref="C11:C13"/>
    <mergeCell ref="D11:D13"/>
    <mergeCell ref="F11:F13"/>
    <mergeCell ref="G11:G13"/>
    <mergeCell ref="H11:H13"/>
    <mergeCell ref="I12:I13"/>
    <mergeCell ref="J12:J13"/>
    <mergeCell ref="K12:K13"/>
    <mergeCell ref="M11:M13"/>
    <mergeCell ref="N11:N13"/>
    <mergeCell ref="P11:P13"/>
    <mergeCell ref="L12:L13"/>
    <mergeCell ref="R12:S12"/>
    <mergeCell ref="T12:U12"/>
    <mergeCell ref="N20:N22"/>
    <mergeCell ref="O20:O22"/>
    <mergeCell ref="Q11:Q13"/>
    <mergeCell ref="R11:V11"/>
    <mergeCell ref="O11:O13"/>
    <mergeCell ref="N16:N18"/>
    <mergeCell ref="O16:O18"/>
  </mergeCells>
  <phoneticPr fontId="3" type="noConversion"/>
  <conditionalFormatting sqref="R1:U18 R25:U1048576">
    <cfRule type="cellIs" dxfId="15" priority="16" operator="equal">
      <formula>0</formula>
    </cfRule>
  </conditionalFormatting>
  <conditionalFormatting sqref="AB1:AB22 AB25:AB1048576">
    <cfRule type="cellIs" dxfId="14" priority="15" operator="lessThan">
      <formula>0</formula>
    </cfRule>
  </conditionalFormatting>
  <conditionalFormatting sqref="F25:F26 F1:F18 F28:F1048576">
    <cfRule type="duplicateValues" dxfId="13" priority="10"/>
  </conditionalFormatting>
  <conditionalFormatting sqref="R19:U22">
    <cfRule type="cellIs" dxfId="12" priority="9" operator="equal">
      <formula>0</formula>
    </cfRule>
  </conditionalFormatting>
  <conditionalFormatting sqref="AD19:AD22">
    <cfRule type="cellIs" dxfId="11" priority="8" operator="lessThan">
      <formula>0</formula>
    </cfRule>
  </conditionalFormatting>
  <conditionalFormatting sqref="AD25:AD1048576 AD1:AD16">
    <cfRule type="duplicateValues" dxfId="10" priority="33"/>
  </conditionalFormatting>
  <conditionalFormatting sqref="AD17:AD18">
    <cfRule type="duplicateValues" dxfId="9" priority="36"/>
  </conditionalFormatting>
  <conditionalFormatting sqref="R23:V24">
    <cfRule type="cellIs" dxfId="8" priority="3" operator="equal">
      <formula>0</formula>
    </cfRule>
  </conditionalFormatting>
  <conditionalFormatting sqref="AB23:AB24">
    <cfRule type="cellIs" dxfId="7" priority="2" operator="lessThan">
      <formula>0</formula>
    </cfRule>
  </conditionalFormatting>
  <conditionalFormatting sqref="M23:M24">
    <cfRule type="containsText" dxfId="6" priority="1" operator="containsText" text=".">
      <formula>NOT(ISERROR(SEARCH(".",M23)))</formula>
    </cfRule>
  </conditionalFormatting>
  <conditionalFormatting sqref="G23:G24">
    <cfRule type="duplicateValues" dxfId="5" priority="4"/>
  </conditionalFormatting>
  <dataValidations count="2">
    <dataValidation type="list" allowBlank="1" showInputMessage="1" showErrorMessage="1" sqref="P14:P16 P19:P22">
      <formula1>$Y$5:$Y$7</formula1>
    </dataValidation>
    <dataValidation type="list" allowBlank="1" showInputMessage="1" showErrorMessage="1" sqref="P23:P24">
      <formula1>$X$5:$X$7</formula1>
    </dataValidation>
  </dataValidations>
  <hyperlinks>
    <hyperlink ref="C4" r:id="rId1" display="TEL:028-82285066"/>
  </hyperlinks>
  <printOptions horizontalCentered="1"/>
  <pageMargins left="0" right="0" top="0" bottom="0" header="0.31496062992125984" footer="0.31496062992125984"/>
  <pageSetup paperSize="9" scale="22" firstPageNumber="4294963191" orientation="landscape" verticalDpi="12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29"/>
  <sheetViews>
    <sheetView tabSelected="1" view="pageBreakPreview" zoomScale="90" zoomScaleSheetLayoutView="90" workbookViewId="0">
      <pane xSplit="7" topLeftCell="H1" activePane="topRight" state="frozen"/>
      <selection activeCell="C17" sqref="C17"/>
      <selection pane="topRight" activeCell="G24" sqref="G24"/>
    </sheetView>
  </sheetViews>
  <sheetFormatPr defaultColWidth="7.875" defaultRowHeight="15"/>
  <cols>
    <col min="1" max="1" width="6.75" style="115" customWidth="1"/>
    <col min="2" max="2" width="7" style="113" customWidth="1"/>
    <col min="3" max="3" width="16.375" style="115" customWidth="1"/>
    <col min="4" max="4" width="10.875" style="115" customWidth="1"/>
    <col min="5" max="5" width="17.25" style="115" customWidth="1"/>
    <col min="6" max="6" width="13.5" style="115" customWidth="1"/>
    <col min="7" max="7" width="17.5" style="115" customWidth="1"/>
    <col min="8" max="8" width="13.25" style="115" customWidth="1"/>
    <col min="9" max="9" width="17.5" style="115" hidden="1" customWidth="1"/>
    <col min="10" max="10" width="10.875" style="115" customWidth="1"/>
    <col min="11" max="11" width="12" style="115" customWidth="1"/>
    <col min="12" max="12" width="13.125" style="253" customWidth="1"/>
    <col min="13" max="13" width="12.25" style="246" customWidth="1"/>
    <col min="14" max="14" width="12.625" style="246" customWidth="1"/>
    <col min="15" max="15" width="9.375" style="115" customWidth="1"/>
    <col min="16" max="16" width="9.125" style="115" customWidth="1"/>
    <col min="17" max="17" width="6.75" style="120" customWidth="1"/>
    <col min="18" max="18" width="6.75" style="115" customWidth="1"/>
    <col min="19" max="19" width="7.875" style="115" bestFit="1" customWidth="1"/>
    <col min="20" max="20" width="7.25" style="250" hidden="1" customWidth="1"/>
    <col min="21" max="21" width="9.875" style="250" hidden="1" customWidth="1"/>
    <col min="22" max="23" width="7.25" style="250" hidden="1" customWidth="1"/>
    <col min="24" max="24" width="7.875" style="115" hidden="1" customWidth="1"/>
    <col min="25" max="25" width="13" style="115" hidden="1" customWidth="1"/>
    <col min="26" max="26" width="8.125" style="115" hidden="1" customWidth="1"/>
    <col min="27" max="27" width="7.875" style="115" hidden="1" customWidth="1"/>
    <col min="28" max="35" width="7.875" style="115" bestFit="1" customWidth="1"/>
    <col min="36" max="16384" width="7.875" style="115"/>
  </cols>
  <sheetData>
    <row r="1" spans="1:26" s="226" customFormat="1" ht="17.25" customHeight="1">
      <c r="A1" s="225"/>
      <c r="B1" s="97"/>
      <c r="C1" s="228" t="s">
        <v>33</v>
      </c>
      <c r="D1" s="228"/>
      <c r="E1" s="228"/>
      <c r="F1" s="229"/>
      <c r="G1" s="229"/>
      <c r="H1" s="229"/>
      <c r="I1" s="229"/>
      <c r="J1" s="230"/>
      <c r="K1" s="230"/>
      <c r="L1" s="231"/>
      <c r="M1" s="232"/>
      <c r="N1" s="233"/>
      <c r="Q1" s="102"/>
      <c r="T1" s="234"/>
      <c r="U1" s="234"/>
      <c r="V1" s="234"/>
      <c r="W1" s="234"/>
    </row>
    <row r="2" spans="1:26" s="226" customFormat="1" ht="17.25" customHeight="1">
      <c r="B2" s="97"/>
      <c r="C2" s="235" t="s">
        <v>32</v>
      </c>
      <c r="D2" s="235"/>
      <c r="E2" s="235"/>
      <c r="F2" s="236"/>
      <c r="G2" s="229"/>
      <c r="H2" s="229"/>
      <c r="I2" s="229"/>
      <c r="J2" s="230"/>
      <c r="K2" s="230"/>
      <c r="L2" s="231"/>
      <c r="M2" s="232"/>
      <c r="N2" s="233"/>
      <c r="Q2" s="102"/>
      <c r="T2" s="234"/>
      <c r="U2" s="234"/>
      <c r="V2" s="234"/>
      <c r="W2" s="234"/>
    </row>
    <row r="3" spans="1:26" s="226" customFormat="1" ht="17.25" customHeight="1">
      <c r="A3" s="225"/>
      <c r="B3" s="107"/>
      <c r="C3" s="237" t="s">
        <v>31</v>
      </c>
      <c r="D3" s="237"/>
      <c r="E3" s="237"/>
      <c r="F3" s="237"/>
      <c r="G3" s="237"/>
      <c r="H3" s="99"/>
      <c r="I3" s="99"/>
      <c r="J3" s="230"/>
      <c r="K3" s="230"/>
      <c r="L3" s="231"/>
      <c r="M3" s="232"/>
      <c r="N3" s="291" t="s">
        <v>162</v>
      </c>
      <c r="O3" s="292" t="s">
        <v>163</v>
      </c>
      <c r="P3" s="292"/>
      <c r="Q3" s="102"/>
      <c r="T3" s="234"/>
      <c r="U3" s="234"/>
      <c r="V3" s="234"/>
      <c r="W3" s="234"/>
    </row>
    <row r="4" spans="1:26" s="226" customFormat="1" ht="17.25" customHeight="1">
      <c r="A4" s="225"/>
      <c r="B4" s="105"/>
      <c r="C4" s="228" t="s">
        <v>30</v>
      </c>
      <c r="D4" s="228"/>
      <c r="E4" s="228"/>
      <c r="F4" s="238"/>
      <c r="G4" s="238"/>
      <c r="H4" s="238"/>
      <c r="I4" s="238"/>
      <c r="J4" s="239"/>
      <c r="K4" s="239"/>
      <c r="L4" s="240"/>
      <c r="M4" s="241"/>
      <c r="N4" s="241"/>
      <c r="Q4" s="102"/>
      <c r="T4" s="234"/>
      <c r="U4" s="234"/>
      <c r="V4" s="234"/>
      <c r="W4" s="234"/>
    </row>
    <row r="5" spans="1:26" ht="23.25" customHeight="1">
      <c r="A5" s="242" t="s">
        <v>29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</row>
    <row r="6" spans="1:26" ht="24" customHeight="1">
      <c r="B6" s="115"/>
      <c r="C6" s="243"/>
      <c r="D6" s="243"/>
      <c r="E6" s="243"/>
      <c r="F6" s="243"/>
      <c r="J6" s="243"/>
      <c r="K6" s="244"/>
      <c r="L6" s="245"/>
      <c r="N6" s="247" t="s">
        <v>28</v>
      </c>
      <c r="O6" s="248" t="s">
        <v>164</v>
      </c>
      <c r="P6" s="248"/>
      <c r="Q6" s="116"/>
      <c r="R6" s="249"/>
    </row>
    <row r="7" spans="1:26" ht="24" customHeight="1">
      <c r="B7" s="121"/>
      <c r="C7" s="251" t="s">
        <v>54</v>
      </c>
      <c r="D7" s="251"/>
      <c r="E7" s="251"/>
      <c r="F7" s="113"/>
      <c r="J7" s="252"/>
      <c r="N7" s="247" t="s">
        <v>27</v>
      </c>
      <c r="O7" s="254">
        <f>'PACKING LIST&amp;INVOICE-高 '!L7</f>
        <v>43742</v>
      </c>
      <c r="P7" s="254"/>
      <c r="Q7" s="103"/>
    </row>
    <row r="8" spans="1:26" ht="24" customHeight="1">
      <c r="B8" s="121"/>
      <c r="C8" s="255" t="s">
        <v>106</v>
      </c>
      <c r="D8" s="255"/>
      <c r="E8" s="255"/>
      <c r="F8" s="256"/>
      <c r="J8" s="214"/>
      <c r="N8" s="257" t="s">
        <v>26</v>
      </c>
      <c r="O8" s="258"/>
      <c r="P8" s="258"/>
      <c r="Q8" s="103"/>
    </row>
    <row r="9" spans="1:26" ht="17.25" customHeight="1">
      <c r="B9" s="126"/>
      <c r="C9" s="259" t="s">
        <v>25</v>
      </c>
      <c r="D9" s="259"/>
      <c r="E9" s="259"/>
      <c r="F9" s="128"/>
      <c r="G9" s="128"/>
      <c r="H9" s="128"/>
      <c r="I9" s="128"/>
      <c r="J9" s="260"/>
      <c r="K9" s="261"/>
      <c r="M9" s="130"/>
      <c r="O9" s="214"/>
      <c r="Q9" s="103"/>
    </row>
    <row r="10" spans="1:26" ht="6.75" customHeight="1">
      <c r="C10" s="214"/>
      <c r="D10" s="214"/>
      <c r="E10" s="214"/>
      <c r="F10" s="214"/>
      <c r="G10" s="214"/>
      <c r="H10" s="214"/>
      <c r="I10" s="214"/>
      <c r="J10" s="214"/>
      <c r="K10" s="252"/>
      <c r="L10" s="262"/>
      <c r="M10" s="263"/>
      <c r="N10" s="264"/>
      <c r="O10" s="214"/>
    </row>
    <row r="11" spans="1:26" s="142" customFormat="1" ht="18.75" customHeight="1">
      <c r="A11" s="132" t="s">
        <v>24</v>
      </c>
      <c r="B11" s="133"/>
      <c r="C11" s="132" t="s">
        <v>23</v>
      </c>
      <c r="D11" s="133"/>
      <c r="E11" s="134" t="s">
        <v>96</v>
      </c>
      <c r="F11" s="132" t="s">
        <v>22</v>
      </c>
      <c r="G11" s="132" t="s">
        <v>21</v>
      </c>
      <c r="H11" s="83"/>
      <c r="I11" s="133"/>
      <c r="J11" s="132" t="s">
        <v>20</v>
      </c>
      <c r="K11" s="194" t="s">
        <v>19</v>
      </c>
      <c r="L11" s="265" t="s">
        <v>18</v>
      </c>
      <c r="M11" s="138" t="s">
        <v>17</v>
      </c>
      <c r="N11" s="138" t="s">
        <v>16</v>
      </c>
      <c r="O11" s="132" t="s">
        <v>15</v>
      </c>
      <c r="P11" s="132" t="s">
        <v>14</v>
      </c>
      <c r="Q11" s="134" t="s">
        <v>104</v>
      </c>
      <c r="R11" s="132" t="s">
        <v>13</v>
      </c>
      <c r="S11" s="132" t="s">
        <v>12</v>
      </c>
      <c r="T11" s="139" t="s">
        <v>11</v>
      </c>
      <c r="U11" s="140"/>
      <c r="V11" s="140"/>
      <c r="W11" s="140"/>
      <c r="X11" s="141"/>
    </row>
    <row r="12" spans="1:26" s="142" customFormat="1" ht="17.25" customHeight="1">
      <c r="A12" s="143"/>
      <c r="B12" s="144" t="s">
        <v>119</v>
      </c>
      <c r="C12" s="143"/>
      <c r="D12" s="144" t="s">
        <v>165</v>
      </c>
      <c r="E12" s="143"/>
      <c r="F12" s="143"/>
      <c r="G12" s="143"/>
      <c r="H12" s="295" t="s">
        <v>166</v>
      </c>
      <c r="I12" s="290"/>
      <c r="J12" s="143"/>
      <c r="K12" s="132" t="s">
        <v>10</v>
      </c>
      <c r="L12" s="148" t="s">
        <v>10</v>
      </c>
      <c r="M12" s="148" t="s">
        <v>9</v>
      </c>
      <c r="N12" s="148" t="s">
        <v>9</v>
      </c>
      <c r="O12" s="143"/>
      <c r="P12" s="143"/>
      <c r="Q12" s="145"/>
      <c r="R12" s="143"/>
      <c r="S12" s="143"/>
      <c r="T12" s="266" t="s">
        <v>43</v>
      </c>
      <c r="U12" s="267"/>
      <c r="V12" s="266" t="s">
        <v>44</v>
      </c>
      <c r="W12" s="267"/>
      <c r="X12" s="151" t="s">
        <v>7</v>
      </c>
    </row>
    <row r="13" spans="1:26" s="142" customFormat="1" ht="17.25" customHeight="1">
      <c r="A13" s="152"/>
      <c r="B13" s="153"/>
      <c r="C13" s="152"/>
      <c r="D13" s="153"/>
      <c r="E13" s="152"/>
      <c r="F13" s="152"/>
      <c r="G13" s="152"/>
      <c r="H13" s="84"/>
      <c r="I13" s="153"/>
      <c r="J13" s="152"/>
      <c r="K13" s="152"/>
      <c r="L13" s="158"/>
      <c r="M13" s="158"/>
      <c r="N13" s="158"/>
      <c r="O13" s="152"/>
      <c r="P13" s="152"/>
      <c r="Q13" s="154"/>
      <c r="R13" s="152"/>
      <c r="S13" s="152"/>
      <c r="T13" s="268" t="s">
        <v>8</v>
      </c>
      <c r="U13" s="268" t="s">
        <v>45</v>
      </c>
      <c r="V13" s="268" t="s">
        <v>8</v>
      </c>
      <c r="W13" s="268" t="s">
        <v>45</v>
      </c>
      <c r="X13" s="151"/>
    </row>
    <row r="14" spans="1:26" s="142" customFormat="1" ht="21" customHeight="1">
      <c r="A14" s="185">
        <f>'PACKING LIST&amp;INVOICE-高 '!A14</f>
        <v>1</v>
      </c>
      <c r="B14" s="185">
        <v>260</v>
      </c>
      <c r="C14" s="185" t="str">
        <f>'PACKING LIST&amp;INVOICE-高 '!C14</f>
        <v>自粘泡棉</v>
      </c>
      <c r="D14" s="185" t="s">
        <v>102</v>
      </c>
      <c r="E14" s="185" t="str">
        <f>'PACKING LIST&amp;INVOICE-高 '!D14</f>
        <v>163.56mm*207.02mm</v>
      </c>
      <c r="F14" s="185" t="str">
        <f>'PACKING LIST&amp;INVOICE-高 '!F14</f>
        <v>875-07096-T</v>
      </c>
      <c r="G14" s="185" t="str">
        <f>'PACKING LIST&amp;INVOICE-高 '!G14</f>
        <v>800-AMG726-A0-0B</v>
      </c>
      <c r="H14" s="296">
        <v>1</v>
      </c>
      <c r="I14" s="185" t="s">
        <v>170</v>
      </c>
      <c r="J14" s="185">
        <f>'PACKING LIST&amp;INVOICE-高 '!H14</f>
        <v>76800</v>
      </c>
      <c r="K14" s="269">
        <f>ROUND('PACKING LIST&amp;INVOICE-高 '!I14*0.99,5)</f>
        <v>0.11187</v>
      </c>
      <c r="L14" s="270">
        <f t="shared" ref="L14" si="0">ROUND(K14*J14,2)</f>
        <v>8591.6200000000008</v>
      </c>
      <c r="M14" s="269">
        <f>'PACKING LIST&amp;INVOICE-高 '!K14</f>
        <v>112.48128</v>
      </c>
      <c r="N14" s="269">
        <f>'PACKING LIST&amp;INVOICE-高 '!L14</f>
        <v>228.8</v>
      </c>
      <c r="O14" s="185">
        <f>'PACKING LIST&amp;INVOICE-高 '!M14</f>
        <v>32</v>
      </c>
      <c r="P14" s="185">
        <f>'PACKING LIST&amp;INVOICE-高 '!N14</f>
        <v>2</v>
      </c>
      <c r="Q14" s="194" t="s">
        <v>124</v>
      </c>
      <c r="R14" s="185" t="str">
        <f>'PACKING LIST&amp;INVOICE-高 '!P14</f>
        <v>FATP</v>
      </c>
      <c r="S14" s="185" t="str">
        <f>'PACKING LIST&amp;INVOICE-高 '!Q14</f>
        <v>China</v>
      </c>
      <c r="T14" s="272">
        <f>'PACKING LIST&amp;INVOICE-高 '!R14</f>
        <v>32</v>
      </c>
      <c r="U14" s="272">
        <f>'PACKING LIST&amp;INVOICE-高 '!S14</f>
        <v>2400</v>
      </c>
      <c r="V14" s="272">
        <f>'PACKING LIST&amp;INVOICE-高 '!T14</f>
        <v>0</v>
      </c>
      <c r="W14" s="272">
        <f>'PACKING LIST&amp;INVOICE-高 '!U14</f>
        <v>0</v>
      </c>
      <c r="X14" s="185" t="str">
        <f>'PACKING LIST&amp;INVOICE-高 '!V14</f>
        <v>PCS</v>
      </c>
      <c r="Y14" s="185">
        <f>'PACKING LIST&amp;INVOICE-高 '!W14</f>
        <v>76800</v>
      </c>
      <c r="Z14" s="185" t="b">
        <f>'PACKING LIST&amp;INVOICE-高 '!X14</f>
        <v>1</v>
      </c>
    </row>
    <row r="15" spans="1:26" s="142" customFormat="1" ht="21" customHeight="1">
      <c r="A15" s="185">
        <f>'PACKING LIST&amp;INVOICE-高 '!A15</f>
        <v>2</v>
      </c>
      <c r="B15" s="185">
        <v>257</v>
      </c>
      <c r="C15" s="185" t="str">
        <f>'PACKING LIST&amp;INVOICE-高 '!C15</f>
        <v>自粘泡棉</v>
      </c>
      <c r="D15" s="185" t="s">
        <v>102</v>
      </c>
      <c r="E15" s="185" t="str">
        <f>'PACKING LIST&amp;INVOICE-高 '!D15</f>
        <v>163.56mm*207.02mm</v>
      </c>
      <c r="F15" s="185" t="str">
        <f>'PACKING LIST&amp;INVOICE-高 '!F15</f>
        <v>875-07095-T</v>
      </c>
      <c r="G15" s="185" t="str">
        <f>'PACKING LIST&amp;INVOICE-高 '!G15</f>
        <v>800-AMG725-A0-0B</v>
      </c>
      <c r="H15" s="296">
        <v>2</v>
      </c>
      <c r="I15" s="185" t="s">
        <v>170</v>
      </c>
      <c r="J15" s="185">
        <f>'PACKING LIST&amp;INVOICE-高 '!H15</f>
        <v>115200</v>
      </c>
      <c r="K15" s="269">
        <f>ROUND('PACKING LIST&amp;INVOICE-高 '!I15*0.99,5)</f>
        <v>0.12425</v>
      </c>
      <c r="L15" s="270">
        <f t="shared" ref="L15:L22" si="1">ROUND(K15*J15,2)</f>
        <v>14313.6</v>
      </c>
      <c r="M15" s="269">
        <f>'PACKING LIST&amp;INVOICE-高 '!K15</f>
        <v>213.37343999999999</v>
      </c>
      <c r="N15" s="269">
        <f>'PACKING LIST&amp;INVOICE-高 '!L15</f>
        <v>343.20000000000005</v>
      </c>
      <c r="O15" s="185">
        <f>'PACKING LIST&amp;INVOICE-高 '!M15</f>
        <v>48</v>
      </c>
      <c r="P15" s="185">
        <f>'PACKING LIST&amp;INVOICE-高 '!N15</f>
        <v>3</v>
      </c>
      <c r="Q15" s="194" t="s">
        <v>125</v>
      </c>
      <c r="R15" s="185" t="str">
        <f>'PACKING LIST&amp;INVOICE-高 '!P15</f>
        <v>FATP</v>
      </c>
      <c r="S15" s="185" t="str">
        <f>'PACKING LIST&amp;INVOICE-高 '!Q15</f>
        <v>China</v>
      </c>
      <c r="T15" s="272">
        <f>'PACKING LIST&amp;INVOICE-高 '!R15</f>
        <v>48</v>
      </c>
      <c r="U15" s="272">
        <f>'PACKING LIST&amp;INVOICE-高 '!S15</f>
        <v>2400</v>
      </c>
      <c r="V15" s="272">
        <f>'PACKING LIST&amp;INVOICE-高 '!T15</f>
        <v>0</v>
      </c>
      <c r="W15" s="272">
        <f>'PACKING LIST&amp;INVOICE-高 '!U15</f>
        <v>0</v>
      </c>
      <c r="X15" s="185" t="str">
        <f>'PACKING LIST&amp;INVOICE-高 '!V15</f>
        <v>PCS</v>
      </c>
      <c r="Y15" s="185">
        <f>'PACKING LIST&amp;INVOICE-高 '!W15</f>
        <v>115200</v>
      </c>
      <c r="Z15" s="185" t="b">
        <f>'PACKING LIST&amp;INVOICE-高 '!X15</f>
        <v>1</v>
      </c>
    </row>
    <row r="16" spans="1:26" s="142" customFormat="1" ht="21" customHeight="1">
      <c r="A16" s="185">
        <f>'PACKING LIST&amp;INVOICE-高 '!A16</f>
        <v>3</v>
      </c>
      <c r="B16" s="185">
        <v>269</v>
      </c>
      <c r="C16" s="185" t="str">
        <f>'PACKING LIST&amp;INVOICE-高 '!C16</f>
        <v>防靜電布/不含泡棉</v>
      </c>
      <c r="D16" s="185" t="s">
        <v>172</v>
      </c>
      <c r="E16" s="185" t="str">
        <f>'PACKING LIST&amp;INVOICE-高 '!D16</f>
        <v>84.33mm*14mm</v>
      </c>
      <c r="F16" s="185" t="str">
        <f>'PACKING LIST&amp;INVOICE-高 '!F16</f>
        <v>946-13451-T</v>
      </c>
      <c r="G16" s="185" t="str">
        <f>'PACKING LIST&amp;INVOICE-高 '!G16</f>
        <v>800-AMG629-A0-0B</v>
      </c>
      <c r="H16" s="296">
        <v>3</v>
      </c>
      <c r="I16" s="185" t="s">
        <v>168</v>
      </c>
      <c r="J16" s="185">
        <f>'PACKING LIST&amp;INVOICE-高 '!H16</f>
        <v>150000</v>
      </c>
      <c r="K16" s="269">
        <f>ROUND('PACKING LIST&amp;INVOICE-高 '!I16*0.99,5)</f>
        <v>8.9099999999999999E-2</v>
      </c>
      <c r="L16" s="270">
        <f t="shared" si="1"/>
        <v>13365</v>
      </c>
      <c r="M16" s="269">
        <f>'PACKING LIST&amp;INVOICE-高 '!K16</f>
        <v>47.25</v>
      </c>
      <c r="N16" s="269">
        <f>'PACKING LIST&amp;INVOICE-高 '!L16</f>
        <v>69</v>
      </c>
      <c r="O16" s="185">
        <f>'PACKING LIST&amp;INVOICE-高 '!M16</f>
        <v>15</v>
      </c>
      <c r="P16" s="273">
        <f>'PACKING LIST&amp;INVOICE-高 '!N16</f>
        <v>1</v>
      </c>
      <c r="Q16" s="132" t="s">
        <v>126</v>
      </c>
      <c r="R16" s="185" t="str">
        <f>'PACKING LIST&amp;INVOICE-高 '!P16</f>
        <v>FATP</v>
      </c>
      <c r="S16" s="185" t="str">
        <f>'PACKING LIST&amp;INVOICE-高 '!Q16</f>
        <v>China</v>
      </c>
      <c r="T16" s="272">
        <f>'PACKING LIST&amp;INVOICE-高 '!R16</f>
        <v>15</v>
      </c>
      <c r="U16" s="272">
        <f>'PACKING LIST&amp;INVOICE-高 '!S16</f>
        <v>10000</v>
      </c>
      <c r="V16" s="272">
        <f>'PACKING LIST&amp;INVOICE-高 '!T16</f>
        <v>0</v>
      </c>
      <c r="W16" s="272">
        <f>'PACKING LIST&amp;INVOICE-高 '!U16</f>
        <v>0</v>
      </c>
      <c r="X16" s="185" t="str">
        <f>'PACKING LIST&amp;INVOICE-高 '!V16</f>
        <v>PCS</v>
      </c>
      <c r="Y16" s="185">
        <f>'PACKING LIST&amp;INVOICE-高 '!W16</f>
        <v>150000</v>
      </c>
      <c r="Z16" s="185" t="b">
        <f>'PACKING LIST&amp;INVOICE-高 '!X16</f>
        <v>1</v>
      </c>
    </row>
    <row r="17" spans="1:26" s="142" customFormat="1" ht="21" customHeight="1">
      <c r="A17" s="185">
        <f>'PACKING LIST&amp;INVOICE-高 '!A17</f>
        <v>4</v>
      </c>
      <c r="B17" s="185">
        <v>260</v>
      </c>
      <c r="C17" s="185" t="str">
        <f>'PACKING LIST&amp;INVOICE-高 '!C17</f>
        <v>自粘泡棉</v>
      </c>
      <c r="D17" s="185" t="s">
        <v>102</v>
      </c>
      <c r="E17" s="185" t="str">
        <f>'PACKING LIST&amp;INVOICE-高 '!D17</f>
        <v>163.56mm*207.02mm</v>
      </c>
      <c r="F17" s="185" t="str">
        <f>'PACKING LIST&amp;INVOICE-高 '!F17</f>
        <v>875-07096-T</v>
      </c>
      <c r="G17" s="185" t="str">
        <f>'PACKING LIST&amp;INVOICE-高 '!G17</f>
        <v>800-AMG726-A0-0B</v>
      </c>
      <c r="H17" s="296">
        <v>1</v>
      </c>
      <c r="I17" s="185" t="s">
        <v>170</v>
      </c>
      <c r="J17" s="185">
        <f>'PACKING LIST&amp;INVOICE-高 '!H17</f>
        <v>21600</v>
      </c>
      <c r="K17" s="269">
        <f>ROUND('PACKING LIST&amp;INVOICE-高 '!I17*0.99,5)</f>
        <v>0.11187</v>
      </c>
      <c r="L17" s="270">
        <f t="shared" si="1"/>
        <v>2416.39</v>
      </c>
      <c r="M17" s="269">
        <f>'PACKING LIST&amp;INVOICE-高 '!K17</f>
        <v>31.635359999999999</v>
      </c>
      <c r="N17" s="269">
        <f>'PACKING LIST&amp;INVOICE-高 '!L17</f>
        <v>64.350000000000009</v>
      </c>
      <c r="O17" s="185">
        <f>'PACKING LIST&amp;INVOICE-高 '!M17</f>
        <v>9</v>
      </c>
      <c r="P17" s="274"/>
      <c r="Q17" s="143"/>
      <c r="R17" s="185" t="str">
        <f>'PACKING LIST&amp;INVOICE-高 '!P17</f>
        <v>FATP</v>
      </c>
      <c r="S17" s="185" t="str">
        <f>'PACKING LIST&amp;INVOICE-高 '!Q17</f>
        <v>China</v>
      </c>
      <c r="T17" s="272">
        <f>'PACKING LIST&amp;INVOICE-高 '!R17</f>
        <v>9</v>
      </c>
      <c r="U17" s="272">
        <f>'PACKING LIST&amp;INVOICE-高 '!S17</f>
        <v>2400</v>
      </c>
      <c r="V17" s="272">
        <f>'PACKING LIST&amp;INVOICE-高 '!T17</f>
        <v>0</v>
      </c>
      <c r="W17" s="272">
        <f>'PACKING LIST&amp;INVOICE-高 '!U17</f>
        <v>0</v>
      </c>
      <c r="X17" s="185" t="str">
        <f>'PACKING LIST&amp;INVOICE-高 '!V17</f>
        <v>PCS</v>
      </c>
      <c r="Y17" s="185">
        <f>'PACKING LIST&amp;INVOICE-高 '!W17</f>
        <v>21600</v>
      </c>
      <c r="Z17" s="185" t="b">
        <f>'PACKING LIST&amp;INVOICE-高 '!X17</f>
        <v>1</v>
      </c>
    </row>
    <row r="18" spans="1:26" s="142" customFormat="1" ht="21" customHeight="1">
      <c r="A18" s="185">
        <f>'PACKING LIST&amp;INVOICE-高 '!A18</f>
        <v>5</v>
      </c>
      <c r="B18" s="185">
        <v>257</v>
      </c>
      <c r="C18" s="185" t="str">
        <f>'PACKING LIST&amp;INVOICE-高 '!C18</f>
        <v>自粘泡棉</v>
      </c>
      <c r="D18" s="185" t="s">
        <v>102</v>
      </c>
      <c r="E18" s="185" t="str">
        <f>'PACKING LIST&amp;INVOICE-高 '!D18</f>
        <v>163.56mm*207.02mm</v>
      </c>
      <c r="F18" s="185" t="str">
        <f>'PACKING LIST&amp;INVOICE-高 '!F18</f>
        <v>875-07095-T</v>
      </c>
      <c r="G18" s="185" t="str">
        <f>'PACKING LIST&amp;INVOICE-高 '!G18</f>
        <v>800-AMG725-A0-0B</v>
      </c>
      <c r="H18" s="296">
        <v>2</v>
      </c>
      <c r="I18" s="185" t="s">
        <v>170</v>
      </c>
      <c r="J18" s="185">
        <f>'PACKING LIST&amp;INVOICE-高 '!H18</f>
        <v>24000</v>
      </c>
      <c r="K18" s="269">
        <f>ROUND('PACKING LIST&amp;INVOICE-高 '!I18*0.99,5)</f>
        <v>0.12425</v>
      </c>
      <c r="L18" s="270">
        <f t="shared" si="1"/>
        <v>2982</v>
      </c>
      <c r="M18" s="269">
        <f>'PACKING LIST&amp;INVOICE-高 '!K18</f>
        <v>44.452800000000003</v>
      </c>
      <c r="N18" s="269">
        <f>'PACKING LIST&amp;INVOICE-高 '!L18</f>
        <v>71.5</v>
      </c>
      <c r="O18" s="185">
        <f>'PACKING LIST&amp;INVOICE-高 '!M18</f>
        <v>10</v>
      </c>
      <c r="P18" s="275"/>
      <c r="Q18" s="152"/>
      <c r="R18" s="185" t="str">
        <f>'PACKING LIST&amp;INVOICE-高 '!P18</f>
        <v>FATP</v>
      </c>
      <c r="S18" s="185" t="str">
        <f>'PACKING LIST&amp;INVOICE-高 '!Q18</f>
        <v>China</v>
      </c>
      <c r="T18" s="272">
        <f>'PACKING LIST&amp;INVOICE-高 '!R18</f>
        <v>10</v>
      </c>
      <c r="U18" s="272">
        <f>'PACKING LIST&amp;INVOICE-高 '!S18</f>
        <v>2400</v>
      </c>
      <c r="V18" s="272">
        <f>'PACKING LIST&amp;INVOICE-高 '!T18</f>
        <v>0</v>
      </c>
      <c r="W18" s="272">
        <f>'PACKING LIST&amp;INVOICE-高 '!U18</f>
        <v>0</v>
      </c>
      <c r="X18" s="185" t="str">
        <f>'PACKING LIST&amp;INVOICE-高 '!V18</f>
        <v>PCS</v>
      </c>
      <c r="Y18" s="185">
        <f>'PACKING LIST&amp;INVOICE-高 '!W18</f>
        <v>24000</v>
      </c>
      <c r="Z18" s="185" t="b">
        <f>'PACKING LIST&amp;INVOICE-高 '!X18</f>
        <v>1</v>
      </c>
    </row>
    <row r="19" spans="1:26" s="142" customFormat="1" ht="21" customHeight="1">
      <c r="A19" s="185">
        <f>'PACKING LIST&amp;INVOICE-高 '!A19</f>
        <v>6</v>
      </c>
      <c r="B19" s="294">
        <v>291</v>
      </c>
      <c r="C19" s="185" t="str">
        <f>'PACKING LIST&amp;INVOICE-高 '!C19</f>
        <v>自粘泡棉</v>
      </c>
      <c r="D19" s="185" t="s">
        <v>102</v>
      </c>
      <c r="E19" s="185" t="str">
        <f>'PACKING LIST&amp;INVOICE-高 '!D19</f>
        <v>194.93mm*33.00mm</v>
      </c>
      <c r="F19" s="185" t="str">
        <f>'PACKING LIST&amp;INVOICE-高 '!F19</f>
        <v>946-08825-T</v>
      </c>
      <c r="G19" s="185" t="str">
        <f>'PACKING LIST&amp;INVOICE-高 '!G19</f>
        <v>800-WIN642-A0-B</v>
      </c>
      <c r="H19" s="296">
        <v>4</v>
      </c>
      <c r="I19" s="185" t="s">
        <v>171</v>
      </c>
      <c r="J19" s="185">
        <f>'PACKING LIST&amp;INVOICE-高 '!H19</f>
        <v>48000</v>
      </c>
      <c r="K19" s="269">
        <f>ROUND('PACKING LIST&amp;INVOICE-高 '!I19*0.99,5)</f>
        <v>0.4158</v>
      </c>
      <c r="L19" s="270">
        <f t="shared" si="1"/>
        <v>19958.400000000001</v>
      </c>
      <c r="M19" s="269">
        <f>'PACKING LIST&amp;INVOICE-高 '!K19</f>
        <v>59.856000000000002</v>
      </c>
      <c r="N19" s="269">
        <f>'PACKING LIST&amp;INVOICE-高 '!L19</f>
        <v>165</v>
      </c>
      <c r="O19" s="185">
        <f>'PACKING LIST&amp;INVOICE-高 '!M19</f>
        <v>30</v>
      </c>
      <c r="P19" s="185">
        <f>'PACKING LIST&amp;INVOICE-高 '!N19</f>
        <v>1</v>
      </c>
      <c r="Q19" s="133" t="s">
        <v>145</v>
      </c>
      <c r="R19" s="185" t="str">
        <f>'PACKING LIST&amp;INVOICE-高 '!P19</f>
        <v>FATP</v>
      </c>
      <c r="S19" s="185" t="str">
        <f>'PACKING LIST&amp;INVOICE-高 '!Q19</f>
        <v>China</v>
      </c>
      <c r="T19" s="272">
        <f>'PACKING LIST&amp;INVOICE-高 '!R19</f>
        <v>30</v>
      </c>
      <c r="U19" s="272">
        <f>'PACKING LIST&amp;INVOICE-高 '!S19</f>
        <v>1600</v>
      </c>
      <c r="V19" s="272">
        <f>'PACKING LIST&amp;INVOICE-高 '!T19</f>
        <v>0</v>
      </c>
      <c r="W19" s="272">
        <f>'PACKING LIST&amp;INVOICE-高 '!U19</f>
        <v>0</v>
      </c>
      <c r="X19" s="185" t="str">
        <f>'PACKING LIST&amp;INVOICE-高 '!V19</f>
        <v>PCS</v>
      </c>
      <c r="Y19" s="185">
        <f>'PACKING LIST&amp;INVOICE-高 '!W19</f>
        <v>48000</v>
      </c>
      <c r="Z19" s="185" t="b">
        <f>'PACKING LIST&amp;INVOICE-高 '!X19</f>
        <v>1</v>
      </c>
    </row>
    <row r="20" spans="1:26" s="142" customFormat="1" ht="21" customHeight="1">
      <c r="A20" s="185">
        <f>'PACKING LIST&amp;INVOICE-高 '!A20</f>
        <v>7</v>
      </c>
      <c r="B20" s="294">
        <v>291</v>
      </c>
      <c r="C20" s="185" t="str">
        <f>'PACKING LIST&amp;INVOICE-高 '!C20</f>
        <v>自粘泡棉</v>
      </c>
      <c r="D20" s="185" t="s">
        <v>102</v>
      </c>
      <c r="E20" s="185" t="str">
        <f>'PACKING LIST&amp;INVOICE-高 '!D20</f>
        <v>194.93mm*33.00mm</v>
      </c>
      <c r="F20" s="185" t="str">
        <f>'PACKING LIST&amp;INVOICE-高 '!F20</f>
        <v>946-08825-T</v>
      </c>
      <c r="G20" s="185" t="str">
        <f>'PACKING LIST&amp;INVOICE-高 '!G20</f>
        <v>800-WIN642-A0-B</v>
      </c>
      <c r="H20" s="296">
        <v>4</v>
      </c>
      <c r="I20" s="185" t="s">
        <v>171</v>
      </c>
      <c r="J20" s="185">
        <f>'PACKING LIST&amp;INVOICE-高 '!H20</f>
        <v>12800</v>
      </c>
      <c r="K20" s="269">
        <f>ROUND('PACKING LIST&amp;INVOICE-高 '!I20*0.99,5)</f>
        <v>0.4158</v>
      </c>
      <c r="L20" s="270">
        <f t="shared" si="1"/>
        <v>5322.24</v>
      </c>
      <c r="M20" s="269">
        <f>'PACKING LIST&amp;INVOICE-高 '!K20</f>
        <v>15.961600000000001</v>
      </c>
      <c r="N20" s="269">
        <f>'PACKING LIST&amp;INVOICE-高 '!L20</f>
        <v>44</v>
      </c>
      <c r="O20" s="185">
        <f>'PACKING LIST&amp;INVOICE-高 '!M20</f>
        <v>8</v>
      </c>
      <c r="P20" s="273">
        <f>'PACKING LIST&amp;INVOICE-高 '!N20</f>
        <v>1</v>
      </c>
      <c r="Q20" s="132" t="s">
        <v>146</v>
      </c>
      <c r="R20" s="185" t="str">
        <f>'PACKING LIST&amp;INVOICE-高 '!P20</f>
        <v>FATP</v>
      </c>
      <c r="S20" s="185" t="str">
        <f>'PACKING LIST&amp;INVOICE-高 '!Q20</f>
        <v>China</v>
      </c>
      <c r="T20" s="272">
        <f>'PACKING LIST&amp;INVOICE-高 '!R20</f>
        <v>8</v>
      </c>
      <c r="U20" s="272">
        <f>'PACKING LIST&amp;INVOICE-高 '!S20</f>
        <v>1600</v>
      </c>
      <c r="V20" s="272">
        <f>'PACKING LIST&amp;INVOICE-高 '!T20</f>
        <v>0</v>
      </c>
      <c r="W20" s="272">
        <f>'PACKING LIST&amp;INVOICE-高 '!U20</f>
        <v>0</v>
      </c>
      <c r="X20" s="185" t="str">
        <f>'PACKING LIST&amp;INVOICE-高 '!V20</f>
        <v>PCS</v>
      </c>
      <c r="Y20" s="185">
        <f>'PACKING LIST&amp;INVOICE-高 '!W20</f>
        <v>12800</v>
      </c>
      <c r="Z20" s="185" t="b">
        <f>'PACKING LIST&amp;INVOICE-高 '!X20</f>
        <v>1</v>
      </c>
    </row>
    <row r="21" spans="1:26" s="142" customFormat="1" ht="21" customHeight="1">
      <c r="A21" s="185">
        <f>'PACKING LIST&amp;INVOICE-高 '!A21</f>
        <v>8</v>
      </c>
      <c r="B21" s="185">
        <v>157</v>
      </c>
      <c r="C21" s="185" t="str">
        <f>'PACKING LIST&amp;INVOICE-高 '!C21</f>
        <v>塑膠片</v>
      </c>
      <c r="D21" s="185" t="s">
        <v>173</v>
      </c>
      <c r="E21" s="185" t="str">
        <f>'PACKING LIST&amp;INVOICE-高 '!D21</f>
        <v>245.34mm*87.86mm</v>
      </c>
      <c r="F21" s="185" t="str">
        <f>'PACKING LIST&amp;INVOICE-高 '!F21</f>
        <v>946-09554-T</v>
      </c>
      <c r="G21" s="185" t="str">
        <f>'PACKING LIST&amp;INVOICE-高 '!G21</f>
        <v>800-WIN888-A0-B</v>
      </c>
      <c r="H21" s="296">
        <v>5</v>
      </c>
      <c r="I21" s="185" t="s">
        <v>167</v>
      </c>
      <c r="J21" s="185">
        <f>'PACKING LIST&amp;INVOICE-高 '!H21</f>
        <v>14000</v>
      </c>
      <c r="K21" s="269">
        <f>ROUND('PACKING LIST&amp;INVOICE-高 '!I21*0.99,5)</f>
        <v>0.22384000000000001</v>
      </c>
      <c r="L21" s="270">
        <f t="shared" si="1"/>
        <v>3133.76</v>
      </c>
      <c r="M21" s="269">
        <f>'PACKING LIST&amp;INVOICE-高 '!K21</f>
        <v>24.716999999999999</v>
      </c>
      <c r="N21" s="269">
        <f>'PACKING LIST&amp;INVOICE-高 '!L21</f>
        <v>79.100000000000009</v>
      </c>
      <c r="O21" s="185">
        <f>'PACKING LIST&amp;INVOICE-高 '!M21</f>
        <v>7</v>
      </c>
      <c r="P21" s="274"/>
      <c r="Q21" s="143"/>
      <c r="R21" s="185" t="str">
        <f>'PACKING LIST&amp;INVOICE-高 '!P21</f>
        <v>FATP</v>
      </c>
      <c r="S21" s="185" t="str">
        <f>'PACKING LIST&amp;INVOICE-高 '!Q21</f>
        <v>China</v>
      </c>
      <c r="T21" s="272">
        <f>'PACKING LIST&amp;INVOICE-高 '!R21</f>
        <v>7</v>
      </c>
      <c r="U21" s="272">
        <f>'PACKING LIST&amp;INVOICE-高 '!S21</f>
        <v>2000</v>
      </c>
      <c r="V21" s="272">
        <f>'PACKING LIST&amp;INVOICE-高 '!T21</f>
        <v>0</v>
      </c>
      <c r="W21" s="272">
        <f>'PACKING LIST&amp;INVOICE-高 '!U21</f>
        <v>0</v>
      </c>
      <c r="X21" s="185" t="str">
        <f>'PACKING LIST&amp;INVOICE-高 '!V21</f>
        <v>PCS</v>
      </c>
      <c r="Y21" s="185">
        <f>'PACKING LIST&amp;INVOICE-高 '!W21</f>
        <v>14000</v>
      </c>
      <c r="Z21" s="185" t="b">
        <f>'PACKING LIST&amp;INVOICE-高 '!X21</f>
        <v>1</v>
      </c>
    </row>
    <row r="22" spans="1:26" s="142" customFormat="1" ht="21" customHeight="1">
      <c r="A22" s="185">
        <f>'PACKING LIST&amp;INVOICE-高 '!A22</f>
        <v>9</v>
      </c>
      <c r="B22" s="185">
        <v>136</v>
      </c>
      <c r="C22" s="185" t="str">
        <f>'PACKING LIST&amp;INVOICE-高 '!C22</f>
        <v>防靜電布(含泡棉)</v>
      </c>
      <c r="D22" s="185" t="s">
        <v>172</v>
      </c>
      <c r="E22" s="185" t="str">
        <f>'PACKING LIST&amp;INVOICE-高 '!D22</f>
        <v>4.23mm*2.40mm*35.00mm</v>
      </c>
      <c r="F22" s="185" t="str">
        <f>'PACKING LIST&amp;INVOICE-高 '!F22</f>
        <v>946-12650-T</v>
      </c>
      <c r="G22" s="185" t="str">
        <f>'PACKING LIST&amp;INVOICE-高 '!G22</f>
        <v>800-WIN161-A0-B</v>
      </c>
      <c r="H22" s="296">
        <v>6</v>
      </c>
      <c r="I22" s="185" t="s">
        <v>168</v>
      </c>
      <c r="J22" s="185">
        <f>'PACKING LIST&amp;INVOICE-高 '!H22</f>
        <v>24000</v>
      </c>
      <c r="K22" s="269">
        <f>ROUND('PACKING LIST&amp;INVOICE-高 '!I22*0.99,5)</f>
        <v>0.12128</v>
      </c>
      <c r="L22" s="270">
        <f t="shared" si="1"/>
        <v>2910.72</v>
      </c>
      <c r="M22" s="269">
        <f>'PACKING LIST&amp;INVOICE-高 '!K22</f>
        <v>3.3767999999999998</v>
      </c>
      <c r="N22" s="269">
        <f>'PACKING LIST&amp;INVOICE-高 '!L22</f>
        <v>12.6</v>
      </c>
      <c r="O22" s="185">
        <f>'PACKING LIST&amp;INVOICE-高 '!M22</f>
        <v>4</v>
      </c>
      <c r="P22" s="275"/>
      <c r="Q22" s="152"/>
      <c r="R22" s="185" t="str">
        <f>'PACKING LIST&amp;INVOICE-高 '!P22</f>
        <v>FATP</v>
      </c>
      <c r="S22" s="185" t="str">
        <f>'PACKING LIST&amp;INVOICE-高 '!Q22</f>
        <v>China</v>
      </c>
      <c r="T22" s="272">
        <f>'PACKING LIST&amp;INVOICE-高 '!R22</f>
        <v>4</v>
      </c>
      <c r="U22" s="272">
        <f>'PACKING LIST&amp;INVOICE-高 '!S22</f>
        <v>6000</v>
      </c>
      <c r="V22" s="272">
        <f>'PACKING LIST&amp;INVOICE-高 '!T22</f>
        <v>0</v>
      </c>
      <c r="W22" s="272">
        <f>'PACKING LIST&amp;INVOICE-高 '!U22</f>
        <v>0</v>
      </c>
      <c r="X22" s="185" t="str">
        <f>'PACKING LIST&amp;INVOICE-高 '!V22</f>
        <v>PCS</v>
      </c>
      <c r="Y22" s="185">
        <f>'PACKING LIST&amp;INVOICE-高 '!W22</f>
        <v>24000</v>
      </c>
      <c r="Z22" s="185" t="b">
        <f>'PACKING LIST&amp;INVOICE-高 '!X22</f>
        <v>1</v>
      </c>
    </row>
    <row r="23" spans="1:26" s="142" customFormat="1" ht="21" customHeight="1">
      <c r="A23" s="185">
        <f>'PACKING LIST&amp;INVOICE-高 '!A23</f>
        <v>10</v>
      </c>
      <c r="B23" s="294">
        <v>145</v>
      </c>
      <c r="C23" s="185" t="str">
        <f>'PACKING LIST&amp;INVOICE-高 '!C23</f>
        <v>精煉銅箔</v>
      </c>
      <c r="D23" s="185" t="s">
        <v>174</v>
      </c>
      <c r="E23" s="185" t="str">
        <f>'PACKING LIST&amp;INVOICE-高 '!D23</f>
        <v>26.82mm*23.72mm</v>
      </c>
      <c r="F23" s="185" t="str">
        <f>'PACKING LIST&amp;INVOICE-高 '!F23</f>
        <v>946-11004-T0</v>
      </c>
      <c r="G23" s="185" t="str">
        <f>'PACKING LIST&amp;INVOICE-高 '!G23</f>
        <v>800-WIN349-A0-R</v>
      </c>
      <c r="H23" s="296">
        <v>7</v>
      </c>
      <c r="I23" s="185" t="s">
        <v>169</v>
      </c>
      <c r="J23" s="185">
        <f>'PACKING LIST&amp;INVOICE-高 '!H23</f>
        <v>20000</v>
      </c>
      <c r="K23" s="269">
        <f>ROUND('PACKING LIST&amp;INVOICE-高 '!I23*0.99,5)</f>
        <v>6.336E-2</v>
      </c>
      <c r="L23" s="270">
        <f t="shared" ref="L23" si="2">ROUND(K23*J23,2)</f>
        <v>1267.2</v>
      </c>
      <c r="M23" s="269">
        <f>'PACKING LIST&amp;INVOICE-高 '!K23</f>
        <v>3.92</v>
      </c>
      <c r="N23" s="269">
        <f>'PACKING LIST&amp;INVOICE-高 '!L23</f>
        <v>6.25</v>
      </c>
      <c r="O23" s="185">
        <f>'PACKING LIST&amp;INVOICE-高 '!M23</f>
        <v>1</v>
      </c>
      <c r="P23" s="185">
        <v>0</v>
      </c>
      <c r="Q23" s="289" t="s">
        <v>160</v>
      </c>
      <c r="R23" s="185" t="str">
        <f>'PACKING LIST&amp;INVOICE-高 '!P23</f>
        <v>SMT</v>
      </c>
      <c r="S23" s="185" t="str">
        <f>'PACKING LIST&amp;INVOICE-高 '!Q23</f>
        <v>CHINA</v>
      </c>
      <c r="T23" s="272">
        <f>'PACKING LIST&amp;INVOICE-高 '!R23</f>
        <v>1</v>
      </c>
      <c r="U23" s="272">
        <f>'PACKING LIST&amp;INVOICE-高 '!S23</f>
        <v>20000</v>
      </c>
      <c r="V23" s="272">
        <f>'PACKING LIST&amp;INVOICE-高 '!T23</f>
        <v>0</v>
      </c>
      <c r="W23" s="272">
        <f>'PACKING LIST&amp;INVOICE-高 '!U23</f>
        <v>0</v>
      </c>
      <c r="X23" s="185" t="str">
        <f>'PACKING LIST&amp;INVOICE-高 '!V23</f>
        <v>PCS</v>
      </c>
      <c r="Y23" s="185">
        <f>'PACKING LIST&amp;INVOICE-高 '!W23</f>
        <v>20000</v>
      </c>
      <c r="Z23" s="185" t="b">
        <f>'PACKING LIST&amp;INVOICE-高 '!X23</f>
        <v>1</v>
      </c>
    </row>
    <row r="24" spans="1:26" s="142" customFormat="1" ht="21" customHeight="1">
      <c r="A24" s="185"/>
      <c r="B24" s="64"/>
      <c r="C24" s="185"/>
      <c r="D24" s="185"/>
      <c r="E24" s="185"/>
      <c r="F24" s="185"/>
      <c r="G24" s="185"/>
      <c r="H24" s="185"/>
      <c r="I24" s="185"/>
      <c r="J24" s="185"/>
      <c r="K24" s="269"/>
      <c r="L24" s="270"/>
      <c r="M24" s="271"/>
      <c r="N24" s="271"/>
      <c r="O24" s="185"/>
      <c r="P24" s="64"/>
      <c r="Q24" s="281"/>
      <c r="R24" s="190"/>
      <c r="S24" s="190"/>
      <c r="T24" s="276"/>
      <c r="U24" s="276"/>
      <c r="V24" s="276"/>
      <c r="W24" s="276"/>
      <c r="X24" s="185"/>
    </row>
    <row r="25" spans="1:26" s="142" customFormat="1" ht="21" customHeight="1">
      <c r="A25" s="193"/>
      <c r="B25" s="193"/>
      <c r="C25" s="194"/>
      <c r="D25" s="194"/>
      <c r="E25" s="194"/>
      <c r="F25" s="194"/>
      <c r="G25" s="194"/>
      <c r="H25" s="194"/>
      <c r="I25" s="194"/>
      <c r="J25" s="195"/>
      <c r="K25" s="277"/>
      <c r="L25" s="278"/>
      <c r="M25" s="196" t="s">
        <v>5</v>
      </c>
      <c r="N25" s="197">
        <f>'PACKING LIST&amp;INVOICE-高 '!L25</f>
        <v>136</v>
      </c>
      <c r="O25" s="193"/>
      <c r="P25" s="193"/>
      <c r="Q25" s="281"/>
      <c r="R25" s="279"/>
      <c r="S25" s="133"/>
      <c r="T25" s="280"/>
      <c r="U25" s="280"/>
      <c r="V25" s="280"/>
      <c r="W25" s="280"/>
      <c r="X25" s="185"/>
    </row>
    <row r="26" spans="1:26" s="113" customFormat="1" ht="21" customHeight="1">
      <c r="A26" s="199" t="s">
        <v>4</v>
      </c>
      <c r="B26" s="199"/>
      <c r="C26" s="199"/>
      <c r="D26" s="199"/>
      <c r="E26" s="199"/>
      <c r="F26" s="200"/>
      <c r="G26" s="200"/>
      <c r="H26" s="200"/>
      <c r="I26" s="200"/>
      <c r="J26" s="201">
        <f>SUM(J14:J25)</f>
        <v>506400</v>
      </c>
      <c r="K26" s="201"/>
      <c r="L26" s="217">
        <f>SUM(L14:L25)</f>
        <v>74260.929999999993</v>
      </c>
      <c r="M26" s="202">
        <f>SUM(M14:M25)</f>
        <v>557.02427999999998</v>
      </c>
      <c r="N26" s="202">
        <f>SUM(N14:N25)</f>
        <v>1219.8</v>
      </c>
      <c r="O26" s="201">
        <f>SUM(O14:O25)</f>
        <v>164</v>
      </c>
      <c r="P26" s="201">
        <f>SUM(P14:P25)</f>
        <v>8</v>
      </c>
      <c r="Q26" s="281"/>
      <c r="R26" s="195"/>
      <c r="S26" s="195"/>
      <c r="T26" s="281"/>
      <c r="U26" s="282"/>
      <c r="V26" s="282"/>
      <c r="W26" s="282"/>
      <c r="X26" s="185"/>
      <c r="Y26" s="142"/>
    </row>
    <row r="27" spans="1:26" s="113" customFormat="1" ht="21" customHeight="1">
      <c r="A27" s="227" t="s">
        <v>3</v>
      </c>
      <c r="B27" s="203"/>
      <c r="C27" s="204">
        <f>'PACKING LIST&amp;INVOICE-高 '!C27</f>
        <v>163</v>
      </c>
      <c r="D27" s="204"/>
      <c r="E27" s="283"/>
      <c r="F27" s="204" t="str">
        <f>'PACKING LIST&amp;INVOICE-高 '!F27</f>
        <v>Cartons</v>
      </c>
      <c r="G27" s="204">
        <f>'PACKING LIST&amp;INVOICE-高 '!G27</f>
        <v>8</v>
      </c>
      <c r="H27" s="204"/>
      <c r="I27" s="204"/>
      <c r="J27" s="204" t="str">
        <f>'PACKING LIST&amp;INVOICE-高 '!H27</f>
        <v>Plts</v>
      </c>
      <c r="K27" s="204" t="str">
        <f>'PACKING LIST&amp;INVOICE-高 '!I27</f>
        <v>+</v>
      </c>
      <c r="L27" s="204">
        <f>'PACKING LIST&amp;INVOICE-高 '!J27</f>
        <v>1</v>
      </c>
      <c r="M27" s="204" t="str">
        <f>'PACKING LIST&amp;INVOICE-高 '!K27</f>
        <v>Cartons</v>
      </c>
      <c r="N27" s="206"/>
      <c r="O27" s="205"/>
      <c r="P27" s="205"/>
      <c r="Q27" s="281"/>
      <c r="R27" s="205"/>
      <c r="S27" s="205"/>
      <c r="T27" s="284"/>
      <c r="U27" s="284"/>
      <c r="V27" s="284"/>
      <c r="W27" s="282"/>
      <c r="X27" s="213"/>
      <c r="Y27" s="142"/>
    </row>
    <row r="28" spans="1:26" s="113" customFormat="1" ht="21" customHeight="1">
      <c r="A28" s="227"/>
      <c r="B28" s="203"/>
      <c r="C28" s="285" t="s">
        <v>2</v>
      </c>
      <c r="D28" s="285"/>
      <c r="E28" s="209"/>
      <c r="F28" s="204" t="str">
        <f>'PACKING LIST&amp;INVOICE-高 '!F28</f>
        <v>其他</v>
      </c>
      <c r="G28" s="286"/>
      <c r="H28" s="286"/>
      <c r="I28" s="286"/>
      <c r="J28" s="287" t="s">
        <v>1</v>
      </c>
      <c r="K28" s="288" t="s">
        <v>0</v>
      </c>
      <c r="L28" s="288" t="s">
        <v>51</v>
      </c>
      <c r="M28" s="213"/>
      <c r="N28" s="213"/>
      <c r="O28" s="205"/>
      <c r="P28" s="205"/>
      <c r="Q28" s="281"/>
      <c r="R28" s="205"/>
      <c r="S28" s="205"/>
      <c r="T28" s="284"/>
      <c r="U28" s="284"/>
      <c r="V28" s="284"/>
      <c r="W28" s="284"/>
      <c r="X28" s="193"/>
      <c r="Y28" s="142"/>
    </row>
    <row r="29" spans="1:26" ht="21" customHeight="1"/>
  </sheetData>
  <autoFilter ref="A13:AI23"/>
  <mergeCells count="26">
    <mergeCell ref="Q20:Q22"/>
    <mergeCell ref="V12:W12"/>
    <mergeCell ref="P16:P18"/>
    <mergeCell ref="O7:P7"/>
    <mergeCell ref="M12:M13"/>
    <mergeCell ref="K12:K13"/>
    <mergeCell ref="L12:L13"/>
    <mergeCell ref="N12:N13"/>
    <mergeCell ref="Q11:Q13"/>
    <mergeCell ref="Q16:Q18"/>
    <mergeCell ref="P20:P22"/>
    <mergeCell ref="T12:U12"/>
    <mergeCell ref="E11:E13"/>
    <mergeCell ref="C3:G3"/>
    <mergeCell ref="A5:W5"/>
    <mergeCell ref="A11:A13"/>
    <mergeCell ref="C11:C13"/>
    <mergeCell ref="F11:F13"/>
    <mergeCell ref="G11:G13"/>
    <mergeCell ref="J11:J13"/>
    <mergeCell ref="O11:O13"/>
    <mergeCell ref="P11:P13"/>
    <mergeCell ref="R11:R13"/>
    <mergeCell ref="S11:S13"/>
    <mergeCell ref="T11:X11"/>
    <mergeCell ref="O6:P6"/>
  </mergeCells>
  <phoneticPr fontId="3" type="noConversion"/>
  <conditionalFormatting sqref="T1:W13 T24:W1048576">
    <cfRule type="cellIs" dxfId="4" priority="9" operator="equal">
      <formula>0</formula>
    </cfRule>
  </conditionalFormatting>
  <conditionalFormatting sqref="Q24:Q28">
    <cfRule type="cellIs" dxfId="3" priority="4" operator="equal">
      <formula>0</formula>
    </cfRule>
  </conditionalFormatting>
  <conditionalFormatting sqref="F14:F23">
    <cfRule type="duplicateValues" dxfId="2" priority="2"/>
  </conditionalFormatting>
  <conditionalFormatting sqref="G14:H23">
    <cfRule type="duplicateValues" dxfId="1" priority="38"/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zoomScale="90" zoomScaleNormal="90" zoomScaleSheetLayoutView="100" workbookViewId="0">
      <selection activeCell="G34" sqref="G34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94" t="s">
        <v>61</v>
      </c>
      <c r="B1" s="94"/>
      <c r="C1" s="94"/>
      <c r="D1" s="94"/>
      <c r="E1" s="94"/>
      <c r="F1" s="94"/>
      <c r="G1" s="94"/>
      <c r="H1" s="94"/>
      <c r="I1" s="94"/>
    </row>
    <row r="2" spans="1:12" ht="18.75">
      <c r="A2" s="95" t="s">
        <v>88</v>
      </c>
      <c r="B2" s="95"/>
      <c r="C2" s="96"/>
      <c r="D2" s="96"/>
      <c r="E2" s="96"/>
      <c r="F2" s="96"/>
      <c r="G2" s="96"/>
      <c r="H2" s="96"/>
      <c r="I2" s="96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6" t="s">
        <v>87</v>
      </c>
      <c r="B4" s="40" t="s">
        <v>89</v>
      </c>
      <c r="C4" s="34"/>
      <c r="D4" s="34"/>
      <c r="E4" s="34"/>
      <c r="F4" s="34"/>
      <c r="G4" s="34"/>
      <c r="H4" s="34"/>
      <c r="I4" s="34"/>
    </row>
    <row r="5" spans="1:12" ht="15.75">
      <c r="A5" s="36" t="s">
        <v>86</v>
      </c>
      <c r="B5" s="4" t="s">
        <v>90</v>
      </c>
      <c r="C5" s="34"/>
      <c r="D5" s="34"/>
      <c r="E5" s="34"/>
      <c r="F5" s="34"/>
      <c r="G5" s="34"/>
      <c r="H5" s="34"/>
      <c r="I5" s="34"/>
    </row>
    <row r="6" spans="1:12" ht="15.75">
      <c r="A6" s="36" t="s">
        <v>85</v>
      </c>
      <c r="B6" s="35">
        <f>'PACKING LIST&amp;INVOICE-低'!O7</f>
        <v>43742</v>
      </c>
      <c r="C6" s="39"/>
      <c r="D6" s="34"/>
      <c r="E6" s="34"/>
      <c r="F6" s="34"/>
      <c r="G6" s="34"/>
      <c r="H6" s="34"/>
      <c r="I6" s="34"/>
    </row>
    <row r="7" spans="1:12" ht="15.75">
      <c r="A7" s="36" t="s">
        <v>84</v>
      </c>
      <c r="B7" s="38" t="str">
        <f>'PACKING LIST&amp;INVOICE-低'!O6</f>
        <v>LYHK191004002-Y</v>
      </c>
      <c r="C7" s="37"/>
      <c r="D7" s="34"/>
      <c r="E7" s="34"/>
      <c r="F7" s="34"/>
      <c r="G7" s="34"/>
      <c r="H7" s="34"/>
      <c r="I7" s="34"/>
    </row>
    <row r="8" spans="1:12" ht="15.75">
      <c r="A8" s="36" t="s">
        <v>83</v>
      </c>
      <c r="B8" s="4" t="s">
        <v>82</v>
      </c>
      <c r="C8" s="34"/>
      <c r="D8" s="34"/>
      <c r="E8" s="34"/>
      <c r="F8" s="34"/>
      <c r="G8" s="34"/>
      <c r="H8" s="34"/>
      <c r="I8" s="34"/>
    </row>
    <row r="9" spans="1:12" ht="15.75">
      <c r="A9" s="36" t="s">
        <v>81</v>
      </c>
      <c r="B9" s="35" t="s">
        <v>80</v>
      </c>
      <c r="C9" s="34"/>
      <c r="D9" s="34"/>
      <c r="E9" s="34"/>
      <c r="F9" s="34"/>
      <c r="G9" s="34"/>
      <c r="H9" s="34"/>
      <c r="I9" s="34"/>
    </row>
    <row r="10" spans="1:12" ht="11.25" customHeight="1">
      <c r="A10" s="34"/>
      <c r="B10" s="34"/>
      <c r="C10" s="34"/>
      <c r="D10" s="34"/>
      <c r="E10" s="34"/>
      <c r="F10" s="34"/>
      <c r="G10" s="34"/>
      <c r="H10" s="34"/>
      <c r="I10" s="34"/>
    </row>
    <row r="11" spans="1:12" ht="16.5">
      <c r="A11" s="30" t="s">
        <v>79</v>
      </c>
      <c r="B11" s="33" t="s">
        <v>78</v>
      </c>
      <c r="C11" s="32" t="s">
        <v>77</v>
      </c>
      <c r="D11" s="31" t="s">
        <v>76</v>
      </c>
      <c r="E11" s="30" t="s">
        <v>75</v>
      </c>
      <c r="F11" s="30" t="s">
        <v>74</v>
      </c>
      <c r="G11" s="29" t="s">
        <v>73</v>
      </c>
      <c r="H11" s="30" t="s">
        <v>72</v>
      </c>
      <c r="I11" s="29" t="s">
        <v>71</v>
      </c>
    </row>
    <row r="12" spans="1:12" s="14" customFormat="1" ht="16.5">
      <c r="A12" s="26">
        <v>1</v>
      </c>
      <c r="B12" s="25" t="str">
        <f>'PACKING LIST&amp;INVOICE-低'!C14</f>
        <v>自粘泡棉</v>
      </c>
      <c r="C12" s="41" t="str">
        <f>'PACKING LIST&amp;INVOICE-低'!E14</f>
        <v>163.56mm*207.02mm</v>
      </c>
      <c r="D12" s="28"/>
      <c r="E12" s="24">
        <f>'PACKING LIST&amp;INVOICE-低'!J14</f>
        <v>76800</v>
      </c>
      <c r="F12" s="27">
        <f>G12/E12</f>
        <v>0.11187005208333334</v>
      </c>
      <c r="G12" s="23">
        <f>'PACKING LIST&amp;INVOICE-低'!L14</f>
        <v>8591.6200000000008</v>
      </c>
      <c r="H12" s="22" t="s">
        <v>70</v>
      </c>
      <c r="I12" s="21">
        <f>B6</f>
        <v>43742</v>
      </c>
      <c r="J12" s="1"/>
      <c r="K12" s="1"/>
      <c r="L12" s="1"/>
    </row>
    <row r="13" spans="1:12" s="14" customFormat="1" ht="30">
      <c r="A13" s="26">
        <v>2</v>
      </c>
      <c r="B13" s="25" t="str">
        <f>'PACKING LIST&amp;INVOICE-低'!C15</f>
        <v>自粘泡棉</v>
      </c>
      <c r="C13" s="41" t="str">
        <f>'PACKING LIST&amp;INVOICE-低'!E15</f>
        <v>163.56mm*207.02mm</v>
      </c>
      <c r="D13" s="28"/>
      <c r="E13" s="24">
        <f>'PACKING LIST&amp;INVOICE-低'!J15</f>
        <v>115200</v>
      </c>
      <c r="F13" s="27">
        <f t="shared" ref="F13:F21" si="0">G13/E13</f>
        <v>0.12425</v>
      </c>
      <c r="G13" s="23">
        <f>'PACKING LIST&amp;INVOICE-低'!L15</f>
        <v>14313.6</v>
      </c>
      <c r="H13" s="22" t="s">
        <v>70</v>
      </c>
      <c r="I13" s="21">
        <f>B6</f>
        <v>43742</v>
      </c>
      <c r="J13" s="1"/>
      <c r="K13" s="1"/>
      <c r="L13" s="1"/>
    </row>
    <row r="14" spans="1:12" s="14" customFormat="1" ht="16.5">
      <c r="A14" s="26">
        <v>3</v>
      </c>
      <c r="B14" s="25" t="str">
        <f>'PACKING LIST&amp;INVOICE-低'!C16</f>
        <v>防靜電布/不含泡棉</v>
      </c>
      <c r="C14" s="41" t="str">
        <f>'PACKING LIST&amp;INVOICE-低'!E16</f>
        <v>84.33mm*14mm</v>
      </c>
      <c r="D14" s="28"/>
      <c r="E14" s="24">
        <f>'PACKING LIST&amp;INVOICE-低'!J16</f>
        <v>150000</v>
      </c>
      <c r="F14" s="27">
        <f t="shared" si="0"/>
        <v>8.9099999999999999E-2</v>
      </c>
      <c r="G14" s="23">
        <f>'PACKING LIST&amp;INVOICE-低'!L16</f>
        <v>13365</v>
      </c>
      <c r="H14" s="22" t="s">
        <v>70</v>
      </c>
      <c r="I14" s="21">
        <f>B6</f>
        <v>43742</v>
      </c>
      <c r="J14" s="1"/>
      <c r="K14" s="1"/>
      <c r="L14" s="1"/>
    </row>
    <row r="15" spans="1:12" s="14" customFormat="1" ht="16.5">
      <c r="A15" s="26">
        <v>4</v>
      </c>
      <c r="B15" s="25" t="str">
        <f>'PACKING LIST&amp;INVOICE-低'!C17</f>
        <v>自粘泡棉</v>
      </c>
      <c r="C15" s="41" t="str">
        <f>'PACKING LIST&amp;INVOICE-低'!E17</f>
        <v>163.56mm*207.02mm</v>
      </c>
      <c r="D15" s="28"/>
      <c r="E15" s="24">
        <f>'PACKING LIST&amp;INVOICE-低'!J17</f>
        <v>21600</v>
      </c>
      <c r="F15" s="27">
        <f t="shared" si="0"/>
        <v>0.1118699074074074</v>
      </c>
      <c r="G15" s="23">
        <f>'PACKING LIST&amp;INVOICE-低'!L17</f>
        <v>2416.39</v>
      </c>
      <c r="H15" s="22" t="s">
        <v>70</v>
      </c>
      <c r="I15" s="21">
        <f>B6</f>
        <v>43742</v>
      </c>
      <c r="J15" s="1"/>
      <c r="K15" s="1"/>
      <c r="L15" s="1"/>
    </row>
    <row r="16" spans="1:12" s="14" customFormat="1" ht="16.5">
      <c r="A16" s="26">
        <v>5</v>
      </c>
      <c r="B16" s="25" t="str">
        <f>'PACKING LIST&amp;INVOICE-低'!C18</f>
        <v>自粘泡棉</v>
      </c>
      <c r="C16" s="41" t="str">
        <f>'PACKING LIST&amp;INVOICE-低'!E18</f>
        <v>163.56mm*207.02mm</v>
      </c>
      <c r="D16" s="28"/>
      <c r="E16" s="24">
        <f>'PACKING LIST&amp;INVOICE-低'!J18</f>
        <v>24000</v>
      </c>
      <c r="F16" s="27">
        <f t="shared" si="0"/>
        <v>0.12425</v>
      </c>
      <c r="G16" s="23">
        <f>'PACKING LIST&amp;INVOICE-低'!L18</f>
        <v>2982</v>
      </c>
      <c r="H16" s="22" t="s">
        <v>70</v>
      </c>
      <c r="I16" s="21">
        <f>B6</f>
        <v>43742</v>
      </c>
      <c r="J16" s="1"/>
      <c r="K16" s="1"/>
      <c r="L16" s="1"/>
    </row>
    <row r="17" spans="1:12" s="14" customFormat="1" ht="16.5">
      <c r="A17" s="26">
        <v>6</v>
      </c>
      <c r="B17" s="25" t="str">
        <f>'PACKING LIST&amp;INVOICE-低'!C19</f>
        <v>自粘泡棉</v>
      </c>
      <c r="C17" s="41" t="str">
        <f>'PACKING LIST&amp;INVOICE-低'!E19</f>
        <v>194.93mm*33.00mm</v>
      </c>
      <c r="D17" s="28"/>
      <c r="E17" s="24">
        <f>'PACKING LIST&amp;INVOICE-低'!J19</f>
        <v>48000</v>
      </c>
      <c r="F17" s="27">
        <f t="shared" si="0"/>
        <v>0.4158</v>
      </c>
      <c r="G17" s="23">
        <f>'PACKING LIST&amp;INVOICE-低'!L19</f>
        <v>19958.400000000001</v>
      </c>
      <c r="H17" s="22" t="s">
        <v>70</v>
      </c>
      <c r="I17" s="21">
        <f>B6</f>
        <v>43742</v>
      </c>
      <c r="J17" s="1"/>
      <c r="K17" s="1"/>
      <c r="L17" s="1"/>
    </row>
    <row r="18" spans="1:12" s="14" customFormat="1" ht="16.5">
      <c r="A18" s="26">
        <v>7</v>
      </c>
      <c r="B18" s="25" t="str">
        <f>'PACKING LIST&amp;INVOICE-低'!C20</f>
        <v>自粘泡棉</v>
      </c>
      <c r="C18" s="41" t="str">
        <f>'PACKING LIST&amp;INVOICE-低'!E20</f>
        <v>194.93mm*33.00mm</v>
      </c>
      <c r="D18" s="28"/>
      <c r="E18" s="24">
        <f>'PACKING LIST&amp;INVOICE-低'!J20</f>
        <v>12800</v>
      </c>
      <c r="F18" s="27">
        <f t="shared" si="0"/>
        <v>0.4158</v>
      </c>
      <c r="G18" s="23">
        <f>'PACKING LIST&amp;INVOICE-低'!L20</f>
        <v>5322.24</v>
      </c>
      <c r="H18" s="22" t="s">
        <v>70</v>
      </c>
      <c r="I18" s="21">
        <f>B6</f>
        <v>43742</v>
      </c>
      <c r="J18" s="1"/>
      <c r="K18" s="1"/>
      <c r="L18" s="1"/>
    </row>
    <row r="19" spans="1:12" s="14" customFormat="1" ht="16.5">
      <c r="A19" s="26">
        <v>8</v>
      </c>
      <c r="B19" s="25" t="str">
        <f>'PACKING LIST&amp;INVOICE-低'!C21</f>
        <v>塑膠片</v>
      </c>
      <c r="C19" s="41" t="str">
        <f>'PACKING LIST&amp;INVOICE-低'!E21</f>
        <v>245.34mm*87.86mm</v>
      </c>
      <c r="D19" s="28"/>
      <c r="E19" s="24">
        <f>'PACKING LIST&amp;INVOICE-低'!J21</f>
        <v>14000</v>
      </c>
      <c r="F19" s="27">
        <f t="shared" si="0"/>
        <v>0.22384000000000001</v>
      </c>
      <c r="G19" s="23">
        <f>'PACKING LIST&amp;INVOICE-低'!L21</f>
        <v>3133.76</v>
      </c>
      <c r="H19" s="22" t="s">
        <v>70</v>
      </c>
      <c r="I19" s="21">
        <f>B6</f>
        <v>43742</v>
      </c>
      <c r="J19" s="1"/>
      <c r="K19" s="1"/>
      <c r="L19" s="1"/>
    </row>
    <row r="20" spans="1:12" s="14" customFormat="1" ht="16.5">
      <c r="A20" s="26">
        <v>9</v>
      </c>
      <c r="B20" s="25" t="str">
        <f>'PACKING LIST&amp;INVOICE-低'!C22</f>
        <v>防靜電布(含泡棉)</v>
      </c>
      <c r="C20" s="41" t="str">
        <f>'PACKING LIST&amp;INVOICE-低'!E22</f>
        <v>4.23mm*2.40mm*35.00mm</v>
      </c>
      <c r="D20" s="28"/>
      <c r="E20" s="24">
        <f>'PACKING LIST&amp;INVOICE-低'!J22</f>
        <v>24000</v>
      </c>
      <c r="F20" s="27">
        <f t="shared" si="0"/>
        <v>0.12127999999999999</v>
      </c>
      <c r="G20" s="23">
        <f>'PACKING LIST&amp;INVOICE-低'!L22</f>
        <v>2910.72</v>
      </c>
      <c r="H20" s="22" t="s">
        <v>70</v>
      </c>
      <c r="I20" s="21">
        <f>B6</f>
        <v>43742</v>
      </c>
      <c r="J20" s="1"/>
      <c r="K20" s="1"/>
      <c r="L20" s="1"/>
    </row>
    <row r="21" spans="1:12" s="14" customFormat="1" ht="16.5">
      <c r="A21" s="26">
        <v>10</v>
      </c>
      <c r="B21" s="25" t="str">
        <f>'PACKING LIST&amp;INVOICE-低'!C23</f>
        <v>精煉銅箔</v>
      </c>
      <c r="C21" s="41" t="str">
        <f>'PACKING LIST&amp;INVOICE-低'!E23</f>
        <v>26.82mm*23.72mm</v>
      </c>
      <c r="D21" s="28"/>
      <c r="E21" s="24">
        <f>'PACKING LIST&amp;INVOICE-低'!J23</f>
        <v>20000</v>
      </c>
      <c r="F21" s="27">
        <f t="shared" si="0"/>
        <v>6.336E-2</v>
      </c>
      <c r="G21" s="23">
        <f>'PACKING LIST&amp;INVOICE-低'!L23</f>
        <v>1267.2</v>
      </c>
      <c r="H21" s="22" t="s">
        <v>70</v>
      </c>
      <c r="I21" s="21">
        <f>B6</f>
        <v>43742</v>
      </c>
      <c r="J21" s="1"/>
      <c r="K21" s="1"/>
      <c r="L21" s="1"/>
    </row>
    <row r="22" spans="1:12" s="14" customFormat="1" ht="16.5">
      <c r="A22" s="26"/>
      <c r="B22" s="25"/>
      <c r="C22" s="41"/>
      <c r="D22" s="28"/>
      <c r="E22" s="24"/>
      <c r="F22" s="27"/>
      <c r="G22" s="23"/>
      <c r="H22" s="22"/>
      <c r="I22" s="21"/>
      <c r="J22" s="1"/>
      <c r="K22" s="1"/>
      <c r="L22" s="1"/>
    </row>
    <row r="23" spans="1:12" s="14" customFormat="1" ht="16.5">
      <c r="A23" s="26"/>
      <c r="B23" s="25"/>
      <c r="C23" s="41"/>
      <c r="D23" s="28"/>
      <c r="E23" s="24"/>
      <c r="F23" s="27"/>
      <c r="G23" s="23"/>
      <c r="H23" s="22"/>
      <c r="I23" s="21"/>
      <c r="J23" s="1"/>
      <c r="K23" s="1"/>
    </row>
    <row r="24" spans="1:12" s="14" customFormat="1" ht="16.5">
      <c r="A24" s="20"/>
      <c r="B24" s="19"/>
      <c r="C24" s="19"/>
      <c r="D24" s="19"/>
      <c r="E24" s="18"/>
      <c r="F24" s="17"/>
      <c r="G24" s="16"/>
      <c r="H24" s="15"/>
      <c r="I24" s="15"/>
      <c r="J24" s="1"/>
      <c r="K24" s="1"/>
    </row>
    <row r="25" spans="1:12" ht="15">
      <c r="A25" s="88" t="s">
        <v>69</v>
      </c>
      <c r="B25" s="89"/>
      <c r="C25" s="89"/>
      <c r="D25" s="89"/>
      <c r="E25" s="13">
        <f>SUM(E12:E24)</f>
        <v>506400</v>
      </c>
      <c r="F25" s="12"/>
      <c r="G25" s="11">
        <f>SUM(G12:G24)</f>
        <v>74260.929999999993</v>
      </c>
      <c r="H25" s="10"/>
      <c r="I25" s="9"/>
    </row>
    <row r="26" spans="1:12" s="7" customFormat="1" ht="18.75">
      <c r="A26" s="90" t="s">
        <v>68</v>
      </c>
      <c r="B26" s="91"/>
      <c r="C26" s="91"/>
      <c r="D26" s="91"/>
      <c r="E26" s="91"/>
      <c r="F26" s="91"/>
      <c r="G26" s="8">
        <f>G25</f>
        <v>74260.929999999993</v>
      </c>
      <c r="H26" s="92" t="s">
        <v>67</v>
      </c>
      <c r="I26" s="93"/>
    </row>
    <row r="27" spans="1:12" ht="15.75">
      <c r="A27" s="2"/>
      <c r="B27" s="2"/>
      <c r="C27" s="2"/>
      <c r="D27" s="2"/>
      <c r="E27" s="2"/>
      <c r="F27" s="2"/>
      <c r="G27" s="2"/>
      <c r="H27" s="2"/>
      <c r="I27" s="2"/>
    </row>
    <row r="28" spans="1:12" ht="15.75">
      <c r="A28" s="6" t="s">
        <v>66</v>
      </c>
      <c r="B28" s="5"/>
      <c r="C28" s="4" t="s">
        <v>65</v>
      </c>
      <c r="D28" s="2"/>
      <c r="E28" s="2"/>
      <c r="F28" s="2"/>
      <c r="G28" s="2"/>
      <c r="H28" s="2"/>
      <c r="I28" s="2"/>
    </row>
    <row r="29" spans="1:12" ht="15.75">
      <c r="A29" s="6" t="s">
        <v>64</v>
      </c>
      <c r="B29" s="5"/>
      <c r="C29" s="4" t="s">
        <v>63</v>
      </c>
      <c r="D29" s="2"/>
      <c r="E29" s="2"/>
      <c r="F29" s="2"/>
      <c r="G29" s="2"/>
      <c r="H29" s="2"/>
      <c r="I29" s="2"/>
    </row>
    <row r="30" spans="1:12" ht="15.75">
      <c r="A30" s="6" t="s">
        <v>62</v>
      </c>
      <c r="B30" s="5"/>
      <c r="C30" s="4" t="s">
        <v>61</v>
      </c>
      <c r="D30" s="2"/>
      <c r="E30" s="2"/>
      <c r="F30" s="2"/>
      <c r="G30" s="2"/>
      <c r="H30" s="2"/>
      <c r="I30" s="2"/>
    </row>
    <row r="31" spans="1:12" ht="15.75">
      <c r="A31" s="6" t="s">
        <v>60</v>
      </c>
      <c r="B31" s="5"/>
      <c r="C31" s="4" t="s">
        <v>91</v>
      </c>
      <c r="D31" s="2"/>
      <c r="E31" s="2"/>
      <c r="F31" s="2"/>
      <c r="G31" s="2"/>
      <c r="H31" s="2"/>
      <c r="I31" s="2"/>
    </row>
    <row r="32" spans="1:12" ht="15.75">
      <c r="A32" s="6" t="s">
        <v>59</v>
      </c>
      <c r="B32" s="5"/>
      <c r="C32" s="4" t="s">
        <v>58</v>
      </c>
      <c r="D32" s="2"/>
      <c r="E32" s="2"/>
      <c r="F32" s="2"/>
      <c r="G32" s="2"/>
      <c r="H32" s="2"/>
      <c r="I32" s="2"/>
    </row>
    <row r="33" spans="1:9" ht="15.75">
      <c r="A33" s="2"/>
      <c r="B33" s="2"/>
      <c r="C33" s="2"/>
      <c r="D33" s="2"/>
      <c r="E33" s="2"/>
      <c r="F33" s="2"/>
      <c r="G33" s="2"/>
      <c r="H33" s="2"/>
      <c r="I33" s="2"/>
    </row>
    <row r="34" spans="1:9" ht="15.75">
      <c r="A34" s="3"/>
      <c r="B34" s="3"/>
      <c r="C34" s="2"/>
      <c r="D34" s="2"/>
      <c r="E34" s="2"/>
      <c r="F34" s="2"/>
      <c r="G34" s="2"/>
      <c r="H34" s="2"/>
      <c r="I34" s="2"/>
    </row>
    <row r="35" spans="1:9" ht="15.75">
      <c r="A35" s="3"/>
      <c r="B35" s="3"/>
      <c r="C35" s="2"/>
      <c r="D35" s="2"/>
      <c r="E35" s="2"/>
      <c r="F35" s="2"/>
      <c r="G35" s="2"/>
      <c r="H35" s="2"/>
      <c r="I35" s="2"/>
    </row>
    <row r="36" spans="1:9" ht="15.75">
      <c r="A36" s="3"/>
      <c r="B36" s="3"/>
      <c r="C36" s="2"/>
      <c r="D36" s="2"/>
      <c r="E36" s="2"/>
      <c r="F36" s="2"/>
      <c r="G36" s="2"/>
      <c r="H36" s="2"/>
      <c r="I36" s="2"/>
    </row>
    <row r="37" spans="1:9" ht="15.75">
      <c r="A37" s="3"/>
      <c r="B37" s="3"/>
      <c r="C37" s="2"/>
      <c r="D37" s="2"/>
      <c r="E37" s="2"/>
      <c r="F37" s="2"/>
      <c r="G37" s="2"/>
      <c r="H37" s="2"/>
      <c r="I37" s="2"/>
    </row>
    <row r="38" spans="1:9" ht="15.75">
      <c r="A38" s="3"/>
      <c r="B38" s="3"/>
      <c r="C38" s="2"/>
      <c r="D38" s="2"/>
      <c r="E38" s="2"/>
      <c r="F38" s="2"/>
      <c r="G38" s="2"/>
      <c r="H38" s="2"/>
      <c r="I38" s="2"/>
    </row>
    <row r="39" spans="1:9" ht="15.75">
      <c r="A39" s="2"/>
      <c r="B39" s="2"/>
      <c r="C39" s="2"/>
      <c r="D39" s="2"/>
      <c r="E39" s="2"/>
      <c r="F39" s="2"/>
      <c r="G39" s="2"/>
      <c r="H39" s="2"/>
      <c r="I39" s="2"/>
    </row>
    <row r="40" spans="1:9" ht="15.75">
      <c r="C40" s="2" t="s">
        <v>57</v>
      </c>
      <c r="D40" s="2"/>
      <c r="E40" s="2"/>
      <c r="F40" s="3" t="s">
        <v>56</v>
      </c>
      <c r="H40" s="2"/>
      <c r="I40" s="2"/>
    </row>
    <row r="42" spans="1:9">
      <c r="C42" s="1" t="s">
        <v>55</v>
      </c>
    </row>
  </sheetData>
  <mergeCells count="5">
    <mergeCell ref="A25:D25"/>
    <mergeCell ref="A26:F26"/>
    <mergeCell ref="H26:I26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 </vt:lpstr>
      <vt:lpstr>PACKING LIST&amp;INVOICE-低</vt:lpstr>
      <vt:lpstr>HK合同</vt:lpstr>
      <vt:lpstr>HK合同!Print_Area</vt:lpstr>
      <vt:lpstr>'PACKING LIST&amp;INVOICE-低'!Print_Area</vt:lpstr>
      <vt:lpstr>'PACKING LIST&amp;INVOICE-高 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dcterms:created xsi:type="dcterms:W3CDTF">2018-03-01T14:52:16Z</dcterms:created>
  <dcterms:modified xsi:type="dcterms:W3CDTF">2019-09-29T06:40:23Z</dcterms:modified>
</cp:coreProperties>
</file>