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4日\LYHK191004005-N -03账册非保税-逐单（正常报关）-陈敏\"/>
    </mc:Choice>
  </mc:AlternateContent>
  <bookViews>
    <workbookView xWindow="-120" yWindow="-120" windowWidth="24240" windowHeight="13140" activeTab="1"/>
  </bookViews>
  <sheets>
    <sheet name="PACKING LIST&amp;INVOICE-高" sheetId="2" r:id="rId1"/>
    <sheet name="PACKING LIST&amp;INVOICE-低" sheetId="1" r:id="rId2"/>
    <sheet name="HK合同" sheetId="3" r:id="rId3"/>
  </sheets>
  <definedNames>
    <definedName name="_xlnm._FilterDatabase" localSheetId="0" hidden="1">'PACKING LIST&amp;INVOICE-高'!$A$13:$IG$18</definedName>
    <definedName name="_xlnm.Print_Area" localSheetId="2">HK合同!$A$1:$I$41</definedName>
    <definedName name="_xlnm.Print_Area" localSheetId="1">'PACKING LIST&amp;INVOICE-低'!$A$1:$U$24</definedName>
    <definedName name="_xlnm.Print_Area" localSheetId="0">'PACKING LIST&amp;INVOICE-高'!$A$1:$U$26</definedName>
    <definedName name="_xlnm.Print_Titles" localSheetId="1">'PACKING LIST&amp;INVOICE-低'!$1:$18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3" l="1"/>
  <c r="M16" i="1"/>
  <c r="M23" i="2"/>
  <c r="L23" i="2"/>
  <c r="K23" i="2"/>
  <c r="J23" i="2"/>
  <c r="I23" i="2"/>
  <c r="G23" i="2"/>
  <c r="M22" i="2"/>
  <c r="L22" i="2"/>
  <c r="K22" i="2"/>
  <c r="J22" i="2"/>
  <c r="I22" i="2"/>
  <c r="G22" i="2"/>
  <c r="M16" i="2"/>
  <c r="L16" i="2"/>
  <c r="K16" i="2"/>
  <c r="J16" i="2"/>
  <c r="I16" i="2"/>
  <c r="G16" i="2"/>
  <c r="W14" i="2"/>
  <c r="K20" i="2"/>
  <c r="L20" i="2"/>
  <c r="M20" i="2"/>
  <c r="I14" i="2" l="1"/>
  <c r="J14" i="2"/>
  <c r="V14" i="2"/>
  <c r="AA14" i="2" l="1"/>
  <c r="J20" i="2"/>
  <c r="B20" i="1"/>
  <c r="C20" i="1"/>
  <c r="N14" i="1"/>
  <c r="A14" i="1"/>
  <c r="B14" i="1"/>
  <c r="C14" i="1"/>
  <c r="D14" i="1"/>
  <c r="E14" i="1"/>
  <c r="G14" i="1"/>
  <c r="G16" i="1" s="1"/>
  <c r="H14" i="1"/>
  <c r="J14" i="1"/>
  <c r="J16" i="1" s="1"/>
  <c r="K14" i="1"/>
  <c r="K16" i="1" s="1"/>
  <c r="L14" i="1"/>
  <c r="L16" i="1" s="1"/>
  <c r="O14" i="1"/>
  <c r="P14" i="1"/>
  <c r="Q14" i="1"/>
  <c r="R14" i="1"/>
  <c r="S14" i="1"/>
  <c r="T14" i="1"/>
  <c r="U14" i="1"/>
  <c r="G20" i="2"/>
  <c r="E12" i="3" s="1"/>
  <c r="I20" i="2"/>
  <c r="A20" i="2"/>
  <c r="A20" i="1" s="1"/>
  <c r="C12" i="3" s="1"/>
  <c r="B12" i="3" l="1"/>
  <c r="G20" i="1"/>
  <c r="G23" i="1" s="1"/>
  <c r="G24" i="1" s="1"/>
  <c r="K20" i="1"/>
  <c r="K23" i="1" s="1"/>
  <c r="K24" i="1" s="1"/>
  <c r="J20" i="1"/>
  <c r="J23" i="1" s="1"/>
  <c r="J24" i="1" s="1"/>
  <c r="V14" i="1"/>
  <c r="W14" i="1" s="1"/>
  <c r="I14" i="1"/>
  <c r="I16" i="1" s="1"/>
  <c r="C18" i="2"/>
  <c r="I20" i="1" l="1"/>
  <c r="I23" i="1" s="1"/>
  <c r="I24" i="1" s="1"/>
  <c r="L20" i="1"/>
  <c r="L23" i="1" s="1"/>
  <c r="L24" i="1" s="1"/>
  <c r="G12" i="3" l="1"/>
  <c r="F12" i="3" s="1"/>
  <c r="C17" i="1"/>
  <c r="G17" i="3" l="1"/>
  <c r="G18" i="3" s="1"/>
  <c r="B17" i="2"/>
  <c r="E17" i="1" l="1"/>
  <c r="C18" i="1"/>
  <c r="B17" i="1" l="1"/>
  <c r="E17" i="2" l="1"/>
  <c r="D17" i="1" s="1"/>
  <c r="B23" i="1" l="1"/>
  <c r="B24" i="1"/>
  <c r="B6" i="3"/>
  <c r="C22" i="3"/>
  <c r="B7" i="3"/>
  <c r="L7" i="1"/>
  <c r="I12" i="3" l="1"/>
</calcChain>
</file>

<file path=xl/sharedStrings.xml><?xml version="1.0" encoding="utf-8"?>
<sst xmlns="http://schemas.openxmlformats.org/spreadsheetml/2006/main" count="159" uniqueCount="127">
  <si>
    <t>纸箱</t>
    <phoneticPr fontId="8" type="noConversion"/>
  </si>
  <si>
    <t>栈板</t>
    <phoneticPr fontId="8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</si>
  <si>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8" type="noConversion"/>
  </si>
  <si>
    <t>Total:</t>
  </si>
  <si>
    <t>Total</t>
    <phoneticPr fontId="8" type="noConversion"/>
  </si>
  <si>
    <t>China</t>
  </si>
  <si>
    <t>单位</t>
    <phoneticPr fontId="16" type="noConversion"/>
  </si>
  <si>
    <t>箱数</t>
    <phoneticPr fontId="16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</si>
  <si>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</si>
  <si>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</si>
  <si>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8" type="noConversion"/>
  </si>
  <si>
    <t>ORIGIN</t>
  </si>
  <si>
    <t>BU</t>
    <phoneticPr fontId="8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</si>
  <si>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8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</si>
  <si>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7" type="noConversion"/>
  </si>
  <si>
    <t>GROSS WEIGHT</t>
  </si>
  <si>
    <t>NET WEIGHT</t>
  </si>
  <si>
    <t>AMOUNT</t>
  </si>
  <si>
    <t>UNIT PRICE</t>
  </si>
  <si>
    <t>QUANTITY</t>
  </si>
  <si>
    <t>LS P/N</t>
    <phoneticPr fontId="8" type="noConversion"/>
  </si>
  <si>
    <t>H.H P/N</t>
  </si>
  <si>
    <t xml:space="preserve"> DESCRIPTION</t>
    <phoneticPr fontId="17" type="noConversion"/>
  </si>
  <si>
    <t>Item</t>
    <phoneticPr fontId="8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</si>
  <si>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</si>
  <si>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6" type="noConversion"/>
  </si>
  <si>
    <t>Date:</t>
    <phoneticPr fontId="17" type="noConversion"/>
  </si>
  <si>
    <t>INVOICE:</t>
    <phoneticPr fontId="17" type="noConversion"/>
  </si>
  <si>
    <t xml:space="preserve">        PACKING LIST&amp;INVOICE</t>
    <phoneticPr fontId="8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</si>
  <si>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</si>
  <si>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8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</si>
  <si>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8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</si>
  <si>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8" type="noConversion"/>
  </si>
  <si>
    <r>
      <t xml:space="preserve">   </t>
    </r>
    <r>
      <rPr>
        <b/>
        <sz val="11"/>
        <color indexed="10"/>
        <rFont val="宋体"/>
        <family val="3"/>
        <charset val="134"/>
      </rPr>
      <t>包装方式：</t>
    </r>
    <phoneticPr fontId="8" type="noConversion"/>
  </si>
  <si>
    <t>Plts</t>
    <phoneticPr fontId="16" type="noConversion"/>
  </si>
  <si>
    <r>
      <rPr>
        <b/>
        <sz val="10"/>
        <rFont val="宋体"/>
        <family val="3"/>
        <charset val="134"/>
      </rPr>
      <t>結匯方式：先出后結</t>
    </r>
    <phoneticPr fontId="8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</si>
  <si>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6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</si>
  <si>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8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</si>
  <si>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</si>
  <si>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8" type="noConversion"/>
  </si>
  <si>
    <t>INVOICE:</t>
  </si>
  <si>
    <t>PACKING LIST&amp;INVOICE</t>
    <phoneticPr fontId="8" type="noConversion"/>
  </si>
  <si>
    <t xml:space="preserve"> </t>
    <phoneticPr fontId="8" type="noConversion"/>
  </si>
  <si>
    <t>均箱</t>
    <phoneticPr fontId="4" type="noConversion"/>
  </si>
  <si>
    <t>尾箱</t>
    <phoneticPr fontId="4" type="noConversion"/>
  </si>
  <si>
    <t>数量</t>
    <phoneticPr fontId="16" type="noConversion"/>
  </si>
  <si>
    <t>SMT</t>
    <phoneticPr fontId="4" type="noConversion"/>
  </si>
  <si>
    <t>MCEG</t>
    <phoneticPr fontId="4" type="noConversion"/>
  </si>
  <si>
    <t xml:space="preserve">  TEL:86-755-89748186</t>
    <phoneticPr fontId="8" type="noConversion"/>
  </si>
  <si>
    <t>其他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</si>
  <si>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6" type="noConversion"/>
  </si>
  <si>
    <t xml:space="preserve">Sellers Acknowledgement:  </t>
    <phoneticPr fontId="16" type="noConversion"/>
  </si>
  <si>
    <t>Buyer:</t>
    <phoneticPr fontId="16" type="noConversion"/>
  </si>
  <si>
    <t>Standard export packing</t>
  </si>
  <si>
    <t xml:space="preserve">5.Packing: </t>
    <phoneticPr fontId="16" type="noConversion"/>
  </si>
  <si>
    <t xml:space="preserve">4.Manufacturer: </t>
    <phoneticPr fontId="16" type="noConversion"/>
  </si>
  <si>
    <t>3.Paying Agent:</t>
    <phoneticPr fontId="16" type="noConversion"/>
  </si>
  <si>
    <t>T/T 90 days</t>
  </si>
  <si>
    <t xml:space="preserve">2.Payment Terms: </t>
    <phoneticPr fontId="16" type="noConversion"/>
  </si>
  <si>
    <t>Partial shipment</t>
  </si>
  <si>
    <t xml:space="preserve">1.Shipment: </t>
    <phoneticPr fontId="16" type="noConversion"/>
  </si>
  <si>
    <t>only</t>
    <phoneticPr fontId="16" type="noConversion"/>
  </si>
  <si>
    <t>Total:Say the total amount is USD dollar USD</t>
    <phoneticPr fontId="16" type="noConversion"/>
  </si>
  <si>
    <t>Total:</t>
    <phoneticPr fontId="16" type="noConversion"/>
  </si>
  <si>
    <t>PCS</t>
    <phoneticPr fontId="16" type="noConversion"/>
  </si>
  <si>
    <t xml:space="preserve">Del.Date </t>
    <phoneticPr fontId="16" type="noConversion"/>
  </si>
  <si>
    <t>Unit</t>
    <phoneticPr fontId="16" type="noConversion"/>
  </si>
  <si>
    <t>Amount (US$)</t>
    <phoneticPr fontId="16" type="noConversion"/>
  </si>
  <si>
    <t>U/P(US$)</t>
    <phoneticPr fontId="16" type="noConversion"/>
  </si>
  <si>
    <t>QTY</t>
  </si>
  <si>
    <t>REV</t>
  </si>
  <si>
    <t>规格尺寸</t>
    <phoneticPr fontId="16" type="noConversion"/>
  </si>
  <si>
    <t>PART</t>
    <phoneticPr fontId="16" type="noConversion"/>
  </si>
  <si>
    <t>Item</t>
    <phoneticPr fontId="16" type="noConversion"/>
  </si>
  <si>
    <t>FOB</t>
  </si>
  <si>
    <t>Incoterms:</t>
    <phoneticPr fontId="16" type="noConversion"/>
  </si>
  <si>
    <t>USD</t>
  </si>
  <si>
    <t>Currency:</t>
    <phoneticPr fontId="16" type="noConversion"/>
  </si>
  <si>
    <t xml:space="preserve">Order No.: </t>
    <phoneticPr fontId="16" type="noConversion"/>
  </si>
  <si>
    <t xml:space="preserve">Order Date: </t>
    <phoneticPr fontId="16" type="noConversion"/>
  </si>
  <si>
    <t>Supplier:</t>
    <phoneticPr fontId="16" type="noConversion"/>
  </si>
  <si>
    <t xml:space="preserve">Issue To: </t>
    <phoneticPr fontId="16" type="noConversion"/>
  </si>
  <si>
    <t>Purchase Order</t>
    <phoneticPr fontId="16" type="noConversion"/>
  </si>
  <si>
    <t>Chengdu Lingyi Technology Co.,Ltd</t>
    <phoneticPr fontId="4" type="noConversion"/>
  </si>
  <si>
    <t>Chengdu Lingyi Technology Co.,Ltd</t>
    <phoneticPr fontId="4" type="noConversion"/>
  </si>
  <si>
    <t>规格尺寸</t>
    <phoneticPr fontId="4" type="noConversion"/>
  </si>
  <si>
    <t>箱规</t>
    <phoneticPr fontId="4" type="noConversion"/>
  </si>
  <si>
    <t>单重</t>
    <phoneticPr fontId="4" type="noConversion"/>
  </si>
  <si>
    <t>整箱毛重</t>
    <phoneticPr fontId="4" type="noConversion"/>
  </si>
  <si>
    <t>汇总</t>
    <phoneticPr fontId="4" type="noConversion"/>
  </si>
  <si>
    <t>规格尺寸</t>
    <phoneticPr fontId="4" type="noConversion"/>
  </si>
  <si>
    <t>Cartons</t>
    <phoneticPr fontId="16" type="noConversion"/>
  </si>
  <si>
    <t>客服责任人</t>
    <phoneticPr fontId="4" type="noConversion"/>
  </si>
  <si>
    <t>费用归属</t>
    <phoneticPr fontId="4" type="noConversion"/>
  </si>
  <si>
    <t>归属原因</t>
    <phoneticPr fontId="4" type="noConversion"/>
  </si>
  <si>
    <r>
      <rPr>
        <sz val="10"/>
        <rFont val="宋体"/>
        <family val="3"/>
        <charset val="134"/>
      </rPr>
      <t>毛重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净重</t>
    </r>
    <phoneticPr fontId="4" type="noConversion"/>
  </si>
  <si>
    <t>PCS</t>
  </si>
  <si>
    <t>SVC</t>
    <phoneticPr fontId="4" type="noConversion"/>
  </si>
  <si>
    <r>
      <t xml:space="preserve"> </t>
    </r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TLG Investment(HK) Limited</t>
    </r>
    <phoneticPr fontId="8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</si>
  <si>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 Investment(HK) Limited</t>
    </r>
    <phoneticPr fontId="8" type="noConversion"/>
  </si>
  <si>
    <t>买方：TLG Investment(HK) Limited</t>
    <phoneticPr fontId="8" type="noConversion"/>
  </si>
  <si>
    <t>TLG Investment(HK) Limited</t>
    <phoneticPr fontId="4" type="noConversion"/>
  </si>
  <si>
    <t>TLG Investment(HK) Limited</t>
    <phoneticPr fontId="4" type="noConversion"/>
  </si>
  <si>
    <t>托盘号</t>
    <phoneticPr fontId="4" type="noConversion"/>
  </si>
  <si>
    <t>托盘号</t>
    <phoneticPr fontId="4" type="noConversion"/>
  </si>
  <si>
    <t>总箱数</t>
    <phoneticPr fontId="16" type="noConversion"/>
  </si>
  <si>
    <t>总数量</t>
    <phoneticPr fontId="16" type="noConversion"/>
  </si>
  <si>
    <t>外箱标识</t>
    <phoneticPr fontId="4" type="noConversion"/>
  </si>
  <si>
    <t>无</t>
    <phoneticPr fontId="4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</si>
  <si>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>Room 1,12/F,Sunwise Industrial Building,16-26 Wang Wo Tsai Street,Tsuen Wan,New Territoire</t>
    </r>
    <phoneticPr fontId="8" type="noConversion"/>
  </si>
  <si>
    <t>地址：Room 1,12/F,Sunwise Industrial Building,16-26 Wang Wo Tsai Street,Tsuen Wan,New Territoire</t>
    <phoneticPr fontId="8" type="noConversion"/>
  </si>
  <si>
    <t>MCEG</t>
    <phoneticPr fontId="4" type="noConversion"/>
  </si>
  <si>
    <t>MAC3YANFA</t>
    <phoneticPr fontId="4" type="noConversion"/>
  </si>
  <si>
    <t>王梅-03账册非保税-逐单(正常报关)</t>
    <phoneticPr fontId="4" type="noConversion"/>
  </si>
  <si>
    <t>成都冲压华西销售B</t>
    <phoneticPr fontId="4" type="noConversion"/>
  </si>
  <si>
    <t>MCEG</t>
  </si>
  <si>
    <t>正常报关</t>
    <phoneticPr fontId="4" type="noConversion"/>
  </si>
  <si>
    <t>~</t>
    <phoneticPr fontId="4" type="noConversion"/>
  </si>
  <si>
    <t>MAC1CD</t>
    <phoneticPr fontId="4" type="noConversion"/>
  </si>
  <si>
    <t>2S0745000-000-GAX07</t>
  </si>
  <si>
    <t>883-SAT429-A0-B</t>
  </si>
  <si>
    <t>麥克風網</t>
  </si>
  <si>
    <t>3.30mm*1.99mm</t>
  </si>
  <si>
    <t>LYHK191004005-N</t>
    <phoneticPr fontId="4" type="noConversion"/>
  </si>
  <si>
    <t>散货</t>
    <phoneticPr fontId="4" type="noConversion"/>
  </si>
  <si>
    <t>LYHK191004005-N</t>
    <phoneticPr fontId="4" type="noConversion"/>
  </si>
  <si>
    <t>0|0|用於平板電腦,起防塵作用|無品牌|無型號|不為內存條|||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</si>
</sst>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_);[Red]\(0\)"/>
    <numFmt numFmtId="180" formatCode="#,##0_ "/>
    <numFmt numFmtId="181" formatCode="#,##0.00_ "/>
    <numFmt numFmtId="182" formatCode="#,##0.00_);[Red]\(#,##0.00\)"/>
    <numFmt numFmtId="184" formatCode="0.00000_);[Red]\(0.00000\)"/>
    <numFmt numFmtId="185" formatCode="0_ ;[Red]\-0\ "/>
    <numFmt numFmtId="186" formatCode="#,##0_);\(#,##0\)"/>
    <numFmt numFmtId="187" formatCode="_ * #,##0_ ;_ * \-#,##0_ ;_ * &quot;-&quot;??_ ;_ @_ "/>
    <numFmt numFmtId="188" formatCode="#,##0.000000_);[Red]\(#,##0.000000\)"/>
    <numFmt numFmtId="189" formatCode="yymmdd&quot;-1&quot;"/>
    <numFmt numFmtId="190" formatCode="#,##0.0_);[Red]\(#,##0.0\)"/>
    <numFmt numFmtId="191" formatCode="0.00_ ;[Red]\-0.00\ "/>
    <numFmt numFmtId="192" formatCode="#,##0.00_);\(#,##0.00\)"/>
    <numFmt numFmtId="193" formatCode="#,##0.00000_);\(#,##0.00000\)"/>
    <numFmt numFmtId="194" formatCode="0.00000"/>
    <numFmt numFmtId="195" formatCode="#,##0.00000_ "/>
    <numFmt numFmtId="201" formatCode="0.00000_ ;[Red]\-0.00000\ "/>
  </numFmts>
  <fonts count="5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b/>
      <sz val="10"/>
      <color theme="0"/>
      <name val="宋体"/>
      <family val="3"/>
      <charset val="134"/>
    </font>
    <font>
      <b/>
      <sz val="11"/>
      <color indexed="10"/>
      <name val="Arial"/>
      <family val="2"/>
    </font>
    <font>
      <b/>
      <sz val="11"/>
      <color indexed="10"/>
      <name val="宋体"/>
      <family val="3"/>
      <charset val="134"/>
    </font>
    <font>
      <sz val="12"/>
      <color indexed="10"/>
      <name val="Arial"/>
      <family val="2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2" fillId="0" borderId="0"/>
    <xf numFmtId="0" fontId="2" fillId="0" borderId="0" applyBorder="0"/>
    <xf numFmtId="0" fontId="2" fillId="0" borderId="0">
      <alignment vertical="center"/>
    </xf>
    <xf numFmtId="0" fontId="2" fillId="0" borderId="0" applyNumberFormat="0">
      <alignment vertical="justify"/>
      <protection locked="0"/>
    </xf>
    <xf numFmtId="0" fontId="23" fillId="0" borderId="0"/>
    <xf numFmtId="0" fontId="2" fillId="0" borderId="0" applyNumberFormat="0">
      <alignment vertical="justify"/>
      <protection locked="0"/>
    </xf>
    <xf numFmtId="0" fontId="28" fillId="0" borderId="0"/>
    <xf numFmtId="0" fontId="3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46" fillId="0" borderId="0"/>
    <xf numFmtId="43" fontId="5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/>
    <xf numFmtId="43" fontId="2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7" fillId="0" borderId="0" xfId="9" applyFont="1" applyFill="1" applyAlignment="1">
      <alignment vertical="center"/>
    </xf>
    <xf numFmtId="0" fontId="38" fillId="0" borderId="0" xfId="9" applyFont="1" applyFill="1" applyAlignment="1">
      <alignment vertical="center"/>
    </xf>
    <xf numFmtId="0" fontId="37" fillId="3" borderId="0" xfId="9" applyFont="1" applyFill="1" applyAlignment="1">
      <alignment vertical="center"/>
    </xf>
    <xf numFmtId="0" fontId="0" fillId="3" borderId="0" xfId="9" applyFont="1" applyFill="1" applyAlignment="1">
      <alignment vertical="center"/>
    </xf>
    <xf numFmtId="0" fontId="37" fillId="3" borderId="0" xfId="9" applyFont="1" applyFill="1" applyAlignment="1">
      <alignment horizontal="left" vertical="center"/>
    </xf>
    <xf numFmtId="0" fontId="39" fillId="0" borderId="0" xfId="9" applyFont="1" applyFill="1" applyAlignment="1">
      <alignment vertical="center"/>
    </xf>
    <xf numFmtId="43" fontId="41" fillId="3" borderId="6" xfId="9" applyNumberFormat="1" applyFont="1" applyFill="1" applyBorder="1" applyAlignment="1">
      <alignment vertical="center"/>
    </xf>
    <xf numFmtId="0" fontId="42" fillId="3" borderId="1" xfId="9" applyFont="1" applyFill="1" applyBorder="1" applyAlignment="1">
      <alignment vertical="center"/>
    </xf>
    <xf numFmtId="182" fontId="42" fillId="3" borderId="1" xfId="9" applyNumberFormat="1" applyFont="1" applyFill="1" applyBorder="1" applyAlignment="1">
      <alignment horizontal="right" vertical="center"/>
    </xf>
    <xf numFmtId="43" fontId="42" fillId="3" borderId="1" xfId="9" applyNumberFormat="1" applyFont="1" applyFill="1" applyBorder="1" applyAlignment="1">
      <alignment horizontal="right" vertical="center"/>
    </xf>
    <xf numFmtId="3" fontId="42" fillId="3" borderId="1" xfId="9" applyNumberFormat="1" applyFont="1" applyFill="1" applyBorder="1" applyAlignment="1">
      <alignment horizontal="right" vertical="center"/>
    </xf>
    <xf numFmtId="187" fontId="42" fillId="3" borderId="5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42" fillId="0" borderId="1" xfId="9" applyNumberFormat="1" applyFont="1" applyFill="1" applyBorder="1" applyAlignment="1">
      <alignment horizontal="center" vertical="center" wrapText="1"/>
    </xf>
    <xf numFmtId="43" fontId="42" fillId="0" borderId="1" xfId="10" applyFont="1" applyFill="1" applyBorder="1" applyAlignment="1">
      <alignment horizontal="right" vertical="center" wrapText="1"/>
    </xf>
    <xf numFmtId="188" fontId="42" fillId="0" borderId="1" xfId="10" applyNumberFormat="1" applyFont="1" applyFill="1" applyBorder="1" applyAlignment="1">
      <alignment horizontal="right" vertical="center" shrinkToFit="1"/>
    </xf>
    <xf numFmtId="187" fontId="42" fillId="0" borderId="1" xfId="10" applyNumberFormat="1" applyFont="1" applyFill="1" applyBorder="1" applyAlignment="1">
      <alignment horizontal="right" vertical="center" shrinkToFit="1"/>
    </xf>
    <xf numFmtId="11" fontId="40" fillId="0" borderId="1" xfId="9" applyNumberFormat="1" applyFont="1" applyFill="1" applyBorder="1" applyAlignment="1">
      <alignment horizontal="center" vertical="center" wrapText="1"/>
    </xf>
    <xf numFmtId="0" fontId="42" fillId="0" borderId="1" xfId="9" applyNumberFormat="1" applyFont="1" applyFill="1" applyBorder="1" applyAlignment="1">
      <alignment horizontal="center" vertical="center" wrapText="1"/>
    </xf>
    <xf numFmtId="14" fontId="42" fillId="3" borderId="1" xfId="9" applyNumberFormat="1" applyFont="1" applyFill="1" applyBorder="1" applyAlignment="1">
      <alignment horizontal="center" vertical="center" wrapText="1"/>
    </xf>
    <xf numFmtId="43" fontId="42" fillId="3" borderId="1" xfId="10" applyFont="1" applyFill="1" applyBorder="1" applyAlignment="1">
      <alignment horizontal="center" vertical="center" wrapText="1"/>
    </xf>
    <xf numFmtId="43" fontId="42" fillId="3" borderId="1" xfId="10" applyFont="1" applyFill="1" applyBorder="1" applyAlignment="1">
      <alignment horizontal="right" vertical="center" wrapText="1"/>
    </xf>
    <xf numFmtId="187" fontId="42" fillId="3" borderId="1" xfId="10" applyNumberFormat="1" applyFont="1" applyFill="1" applyBorder="1" applyAlignment="1">
      <alignment horizontal="right" vertical="center" shrinkToFit="1"/>
    </xf>
    <xf numFmtId="11" fontId="40" fillId="3" borderId="7" xfId="9" applyNumberFormat="1" applyFont="1" applyFill="1" applyBorder="1" applyAlignment="1">
      <alignment horizontal="center" vertical="center" wrapText="1"/>
    </xf>
    <xf numFmtId="0" fontId="42" fillId="3" borderId="1" xfId="9" applyNumberFormat="1" applyFont="1" applyFill="1" applyBorder="1" applyAlignment="1">
      <alignment horizontal="center" vertical="center" wrapText="1"/>
    </xf>
    <xf numFmtId="188" fontId="42" fillId="3" borderId="1" xfId="10" applyNumberFormat="1" applyFont="1" applyFill="1" applyBorder="1" applyAlignment="1">
      <alignment horizontal="right" vertical="center" shrinkToFit="1"/>
    </xf>
    <xf numFmtId="0" fontId="40" fillId="3" borderId="1" xfId="9" applyFont="1" applyFill="1" applyBorder="1" applyAlignment="1">
      <alignment horizontal="center" vertical="center" wrapText="1"/>
    </xf>
    <xf numFmtId="0" fontId="40" fillId="2" borderId="1" xfId="9" applyFont="1" applyFill="1" applyBorder="1" applyAlignment="1">
      <alignment horizontal="center" vertical="center" shrinkToFit="1"/>
    </xf>
    <xf numFmtId="0" fontId="40" fillId="2" borderId="1" xfId="9" applyFont="1" applyFill="1" applyBorder="1" applyAlignment="1">
      <alignment horizontal="center" vertical="center" wrapText="1"/>
    </xf>
    <xf numFmtId="0" fontId="42" fillId="2" borderId="1" xfId="9" applyFont="1" applyFill="1" applyBorder="1" applyAlignment="1">
      <alignment horizontal="center" vertical="center" wrapText="1"/>
    </xf>
    <xf numFmtId="0" fontId="13" fillId="2" borderId="7" xfId="9" applyFont="1" applyFill="1" applyBorder="1" applyAlignment="1">
      <alignment horizontal="center" vertical="center" wrapText="1"/>
    </xf>
    <xf numFmtId="0" fontId="40" fillId="2" borderId="7" xfId="9" applyFont="1" applyFill="1" applyBorder="1" applyAlignment="1">
      <alignment horizontal="center" vertical="center" wrapText="1"/>
    </xf>
    <xf numFmtId="0" fontId="37" fillId="2" borderId="0" xfId="9" applyFont="1" applyFill="1" applyAlignment="1">
      <alignment vertical="center"/>
    </xf>
    <xf numFmtId="14" fontId="37" fillId="3" borderId="0" xfId="9" applyNumberFormat="1" applyFont="1" applyFill="1" applyAlignment="1">
      <alignment horizontal="left" vertical="center"/>
    </xf>
    <xf numFmtId="0" fontId="37" fillId="2" borderId="0" xfId="9" applyFont="1" applyFill="1" applyAlignment="1">
      <alignment horizontal="left" vertical="center"/>
    </xf>
    <xf numFmtId="189" fontId="37" fillId="2" borderId="0" xfId="9" applyNumberFormat="1" applyFont="1" applyFill="1" applyAlignment="1">
      <alignment horizontal="left" vertical="center"/>
    </xf>
    <xf numFmtId="189" fontId="37" fillId="3" borderId="0" xfId="9" applyNumberFormat="1" applyFont="1" applyFill="1" applyAlignment="1">
      <alignment horizontal="left" vertical="center"/>
    </xf>
    <xf numFmtId="14" fontId="37" fillId="2" borderId="0" xfId="9" applyNumberFormat="1" applyFont="1" applyFill="1" applyAlignment="1">
      <alignment horizontal="left" vertical="center"/>
    </xf>
    <xf numFmtId="49" fontId="37" fillId="3" borderId="0" xfId="9" applyNumberFormat="1" applyFont="1" applyFill="1" applyAlignment="1">
      <alignment vertical="center"/>
    </xf>
    <xf numFmtId="11" fontId="13" fillId="3" borderId="7" xfId="9" applyNumberFormat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180" fontId="32" fillId="2" borderId="0" xfId="2" applyNumberFormat="1" applyFont="1" applyFill="1" applyBorder="1" applyAlignment="1">
      <alignment horizontal="center" vertical="center"/>
    </xf>
    <xf numFmtId="185" fontId="6" fillId="2" borderId="1" xfId="4" applyNumberFormat="1" applyFont="1" applyFill="1" applyBorder="1" applyAlignment="1" applyProtection="1">
      <alignment horizontal="center" vertical="center"/>
    </xf>
    <xf numFmtId="0" fontId="0" fillId="0" borderId="0" xfId="9" applyFont="1" applyFill="1" applyAlignment="1">
      <alignment vertical="center"/>
    </xf>
    <xf numFmtId="0" fontId="0" fillId="2" borderId="0" xfId="9" applyFont="1" applyFill="1" applyAlignment="1">
      <alignment vertical="center"/>
    </xf>
    <xf numFmtId="14" fontId="42" fillId="3" borderId="1" xfId="9" applyNumberFormat="1" applyFont="1" applyFill="1" applyBorder="1" applyAlignment="1">
      <alignment horizontal="center" vertical="center" wrapText="1"/>
    </xf>
    <xf numFmtId="11" fontId="40" fillId="3" borderId="7" xfId="9" applyNumberFormat="1" applyFont="1" applyFill="1" applyBorder="1" applyAlignment="1">
      <alignment horizontal="center" vertical="center" wrapText="1"/>
    </xf>
    <xf numFmtId="0" fontId="42" fillId="3" borderId="1" xfId="9" applyNumberFormat="1" applyFont="1" applyFill="1" applyBorder="1" applyAlignment="1">
      <alignment horizontal="center" vertical="center" wrapText="1"/>
    </xf>
    <xf numFmtId="0" fontId="40" fillId="3" borderId="1" xfId="9" applyFont="1" applyFill="1" applyBorder="1" applyAlignment="1">
      <alignment horizontal="center" vertical="center" wrapText="1"/>
    </xf>
    <xf numFmtId="11" fontId="13" fillId="3" borderId="7" xfId="9" applyNumberFormat="1" applyFont="1" applyFill="1" applyBorder="1" applyAlignment="1">
      <alignment horizontal="center" vertical="center" wrapText="1"/>
    </xf>
    <xf numFmtId="191" fontId="6" fillId="2" borderId="1" xfId="4" applyNumberFormat="1" applyFont="1" applyFill="1" applyBorder="1" applyAlignment="1" applyProtection="1">
      <alignment horizontal="center" vertical="center"/>
    </xf>
    <xf numFmtId="0" fontId="42" fillId="3" borderId="7" xfId="9" applyFont="1" applyFill="1" applyBorder="1" applyAlignment="1">
      <alignment horizontal="right" vertical="center" wrapText="1"/>
    </xf>
    <xf numFmtId="0" fontId="42" fillId="3" borderId="6" xfId="9" applyFont="1" applyFill="1" applyBorder="1" applyAlignment="1">
      <alignment horizontal="right" vertical="center" wrapText="1"/>
    </xf>
    <xf numFmtId="0" fontId="40" fillId="3" borderId="7" xfId="9" applyFont="1" applyFill="1" applyBorder="1" applyAlignment="1">
      <alignment horizontal="right" vertical="center"/>
    </xf>
    <xf numFmtId="0" fontId="40" fillId="3" borderId="6" xfId="9" applyFont="1" applyFill="1" applyBorder="1" applyAlignment="1">
      <alignment horizontal="right" vertical="center"/>
    </xf>
    <xf numFmtId="0" fontId="40" fillId="3" borderId="6" xfId="9" applyFont="1" applyFill="1" applyBorder="1" applyAlignment="1">
      <alignment horizontal="left" vertical="center"/>
    </xf>
    <xf numFmtId="0" fontId="40" fillId="3" borderId="5" xfId="9" applyFont="1" applyFill="1" applyBorder="1" applyAlignment="1">
      <alignment horizontal="left" vertical="center"/>
    </xf>
    <xf numFmtId="0" fontId="44" fillId="3" borderId="0" xfId="9" applyNumberFormat="1" applyFont="1" applyFill="1" applyAlignment="1">
      <alignment horizontal="center" vertical="center"/>
    </xf>
    <xf numFmtId="0" fontId="43" fillId="0" borderId="0" xfId="9" applyFont="1" applyFill="1" applyAlignment="1">
      <alignment horizontal="center" vertical="center"/>
    </xf>
    <xf numFmtId="0" fontId="39" fillId="0" borderId="0" xfId="9" applyFont="1" applyFill="1" applyAlignment="1">
      <alignment horizontal="center" vertical="center"/>
    </xf>
    <xf numFmtId="0" fontId="3" fillId="2" borderId="0" xfId="5" applyFont="1" applyFill="1" applyAlignment="1">
      <alignment horizontal="left" vertical="center"/>
    </xf>
    <xf numFmtId="0" fontId="6" fillId="2" borderId="0" xfId="7" applyFont="1" applyFill="1" applyAlignment="1">
      <alignment horizontal="left"/>
    </xf>
    <xf numFmtId="0" fontId="6" fillId="2" borderId="0" xfId="7" applyFont="1" applyFill="1" applyBorder="1" applyAlignment="1"/>
    <xf numFmtId="0" fontId="18" fillId="2" borderId="0" xfId="7" applyFont="1" applyFill="1" applyBorder="1" applyAlignment="1"/>
    <xf numFmtId="177" fontId="18" fillId="2" borderId="0" xfId="7" applyNumberFormat="1" applyFont="1" applyFill="1" applyBorder="1" applyAlignment="1"/>
    <xf numFmtId="176" fontId="18" fillId="2" borderId="0" xfId="7" applyNumberFormat="1" applyFont="1" applyFill="1" applyBorder="1" applyAlignment="1"/>
    <xf numFmtId="176" fontId="3" fillId="2" borderId="0" xfId="1" applyNumberFormat="1" applyFont="1" applyFill="1" applyBorder="1"/>
    <xf numFmtId="0" fontId="3" fillId="2" borderId="0" xfId="5" applyFont="1" applyFill="1" applyAlignment="1">
      <alignment vertical="center"/>
    </xf>
    <xf numFmtId="0" fontId="6" fillId="2" borderId="0" xfId="5" applyFont="1" applyFill="1" applyAlignment="1">
      <alignment vertical="center"/>
    </xf>
    <xf numFmtId="0" fontId="6" fillId="2" borderId="0" xfId="7" applyFont="1" applyFill="1" applyAlignment="1">
      <alignment horizontal="center"/>
    </xf>
    <xf numFmtId="0" fontId="6" fillId="2" borderId="0" xfId="7" applyFont="1" applyFill="1" applyBorder="1" applyAlignment="1">
      <alignment horizontal="left" vertical="center"/>
    </xf>
    <xf numFmtId="0" fontId="6" fillId="2" borderId="0" xfId="5" applyFont="1" applyFill="1" applyBorder="1" applyAlignment="1">
      <alignment vertical="center"/>
    </xf>
    <xf numFmtId="0" fontId="3" fillId="2" borderId="0" xfId="5" applyFont="1" applyFill="1" applyBorder="1" applyAlignment="1">
      <alignment vertical="center"/>
    </xf>
    <xf numFmtId="177" fontId="3" fillId="2" borderId="0" xfId="5" applyNumberFormat="1" applyFont="1" applyFill="1" applyBorder="1" applyAlignment="1">
      <alignment vertical="center"/>
    </xf>
    <xf numFmtId="176" fontId="3" fillId="2" borderId="0" xfId="5" applyNumberFormat="1" applyFont="1" applyFill="1" applyBorder="1" applyAlignment="1">
      <alignment vertical="center"/>
    </xf>
    <xf numFmtId="0" fontId="27" fillId="2" borderId="0" xfId="1" applyFont="1" applyFill="1" applyAlignment="1">
      <alignment horizontal="center" vertical="center"/>
    </xf>
    <xf numFmtId="0" fontId="3" fillId="2" borderId="0" xfId="1" applyFont="1" applyFill="1"/>
    <xf numFmtId="0" fontId="25" fillId="2" borderId="0" xfId="1" applyFont="1" applyFill="1" applyAlignment="1">
      <alignment horizontal="left"/>
    </xf>
    <xf numFmtId="0" fontId="26" fillId="2" borderId="0" xfId="1" applyFont="1" applyFill="1"/>
    <xf numFmtId="177" fontId="3" fillId="2" borderId="0" xfId="5" applyNumberFormat="1" applyFont="1" applyFill="1" applyAlignment="1">
      <alignment vertical="center"/>
    </xf>
    <xf numFmtId="176" fontId="3" fillId="2" borderId="0" xfId="1" applyNumberFormat="1" applyFont="1" applyFill="1"/>
    <xf numFmtId="176" fontId="24" fillId="2" borderId="0" xfId="5" applyNumberFormat="1" applyFont="1" applyFill="1" applyBorder="1" applyAlignment="1">
      <alignment horizontal="right" vertical="center"/>
    </xf>
    <xf numFmtId="177" fontId="3" fillId="2" borderId="0" xfId="6" applyNumberFormat="1" applyFont="1" applyFill="1" applyBorder="1" applyAlignment="1" applyProtection="1">
      <alignment horizontal="left"/>
    </xf>
    <xf numFmtId="177" fontId="3" fillId="2" borderId="0" xfId="6" applyNumberFormat="1" applyFont="1" applyFill="1" applyBorder="1" applyAlignment="1" applyProtection="1">
      <alignment horizontal="left"/>
    </xf>
    <xf numFmtId="0" fontId="25" fillId="2" borderId="0" xfId="1" applyFont="1" applyFill="1" applyAlignment="1"/>
    <xf numFmtId="0" fontId="13" fillId="2" borderId="0" xfId="1" applyFont="1" applyFill="1"/>
    <xf numFmtId="0" fontId="5" fillId="2" borderId="0" xfId="1" applyFont="1" applyFill="1"/>
    <xf numFmtId="0" fontId="3" fillId="2" borderId="0" xfId="1" applyFont="1" applyFill="1" applyAlignment="1">
      <alignment horizontal="left"/>
    </xf>
    <xf numFmtId="177" fontId="3" fillId="2" borderId="0" xfId="1" applyNumberFormat="1" applyFont="1" applyFill="1"/>
    <xf numFmtId="14" fontId="22" fillId="2" borderId="0" xfId="3" applyNumberFormat="1" applyFont="1" applyFill="1" applyBorder="1" applyAlignment="1">
      <alignment horizontal="left" vertical="center" wrapText="1"/>
    </xf>
    <xf numFmtId="14" fontId="22" fillId="2" borderId="0" xfId="3" applyNumberFormat="1" applyFont="1" applyFill="1" applyBorder="1" applyAlignment="1">
      <alignment horizontal="left" vertical="center" wrapText="1"/>
    </xf>
    <xf numFmtId="0" fontId="13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18" fillId="2" borderId="0" xfId="1" applyFont="1" applyFill="1"/>
    <xf numFmtId="0" fontId="20" fillId="2" borderId="0" xfId="1" applyFont="1" applyFill="1" applyBorder="1" applyAlignment="1">
      <alignment horizontal="right"/>
    </xf>
    <xf numFmtId="0" fontId="3" fillId="2" borderId="0" xfId="1" applyFont="1" applyFill="1" applyBorder="1"/>
    <xf numFmtId="49" fontId="6" fillId="2" borderId="0" xfId="1" applyNumberFormat="1" applyFont="1" applyFill="1" applyBorder="1" applyAlignment="1">
      <alignment horizontal="left"/>
    </xf>
    <xf numFmtId="49" fontId="19" fillId="2" borderId="0" xfId="1" applyNumberFormat="1" applyFont="1" applyFill="1" applyAlignment="1">
      <alignment horizontal="center"/>
    </xf>
    <xf numFmtId="0" fontId="18" fillId="2" borderId="0" xfId="1" applyFont="1" applyFill="1" applyBorder="1"/>
    <xf numFmtId="180" fontId="19" fillId="2" borderId="0" xfId="2" applyNumberFormat="1" applyFont="1" applyFill="1" applyBorder="1" applyAlignment="1">
      <alignment horizontal="center" vertical="center"/>
    </xf>
    <xf numFmtId="176" fontId="3" fillId="2" borderId="0" xfId="1" applyNumberFormat="1" applyFont="1" applyFill="1" applyAlignment="1">
      <alignment horizontal="center"/>
    </xf>
    <xf numFmtId="177" fontId="3" fillId="2" borderId="0" xfId="1" applyNumberFormat="1" applyFont="1" applyFill="1" applyAlignment="1">
      <alignment horizontal="left"/>
    </xf>
    <xf numFmtId="176" fontId="3" fillId="2" borderId="0" xfId="1" applyNumberFormat="1" applyFont="1" applyFill="1" applyAlignment="1">
      <alignment horizontal="left"/>
    </xf>
    <xf numFmtId="176" fontId="18" fillId="2" borderId="0" xfId="1" applyNumberFormat="1" applyFont="1" applyFill="1"/>
    <xf numFmtId="0" fontId="6" fillId="2" borderId="2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177" fontId="6" fillId="2" borderId="2" xfId="1" applyNumberFormat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177" fontId="6" fillId="2" borderId="4" xfId="1" applyNumberFormat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vertical="center" wrapText="1"/>
    </xf>
    <xf numFmtId="0" fontId="13" fillId="2" borderId="4" xfId="1" applyFont="1" applyFill="1" applyBorder="1" applyAlignment="1">
      <alignment horizontal="center" vertical="center" wrapText="1"/>
    </xf>
    <xf numFmtId="186" fontId="14" fillId="2" borderId="2" xfId="3" applyNumberFormat="1" applyFont="1" applyFill="1" applyBorder="1" applyAlignment="1">
      <alignment horizontal="center" vertical="center" wrapText="1"/>
    </xf>
    <xf numFmtId="193" fontId="14" fillId="2" borderId="2" xfId="3" applyNumberFormat="1" applyFont="1" applyFill="1" applyBorder="1" applyAlignment="1">
      <alignment horizontal="center" vertical="center" wrapText="1"/>
    </xf>
    <xf numFmtId="192" fontId="14" fillId="2" borderId="2" xfId="3" applyNumberFormat="1" applyFont="1" applyFill="1" applyBorder="1" applyAlignment="1">
      <alignment horizontal="center" vertical="center" wrapText="1"/>
    </xf>
    <xf numFmtId="193" fontId="14" fillId="2" borderId="2" xfId="3" applyNumberFormat="1" applyFont="1" applyFill="1" applyBorder="1" applyAlignment="1">
      <alignment vertical="center" wrapText="1"/>
    </xf>
    <xf numFmtId="186" fontId="14" fillId="2" borderId="1" xfId="3" applyNumberFormat="1" applyFont="1" applyFill="1" applyBorder="1" applyAlignment="1">
      <alignment horizontal="center" vertical="center" wrapText="1"/>
    </xf>
    <xf numFmtId="186" fontId="14" fillId="2" borderId="4" xfId="3" applyNumberFormat="1" applyFont="1" applyFill="1" applyBorder="1" applyAlignment="1">
      <alignment horizontal="center" vertical="center" wrapText="1"/>
    </xf>
    <xf numFmtId="186" fontId="14" fillId="2" borderId="2" xfId="3" applyNumberFormat="1" applyFont="1" applyFill="1" applyBorder="1" applyAlignment="1">
      <alignment vertical="center" wrapText="1"/>
    </xf>
    <xf numFmtId="193" fontId="14" fillId="2" borderId="1" xfId="3" applyNumberFormat="1" applyFont="1" applyFill="1" applyBorder="1" applyAlignment="1">
      <alignment horizontal="center" vertical="center" wrapText="1"/>
    </xf>
    <xf numFmtId="192" fontId="14" fillId="2" borderId="1" xfId="3" applyNumberFormat="1" applyFont="1" applyFill="1" applyBorder="1" applyAlignment="1">
      <alignment horizontal="center" vertical="center" wrapText="1"/>
    </xf>
    <xf numFmtId="193" fontId="6" fillId="2" borderId="1" xfId="1" applyNumberFormat="1" applyFont="1" applyFill="1" applyBorder="1" applyAlignment="1">
      <alignment horizontal="left" vertical="center" wrapText="1"/>
    </xf>
    <xf numFmtId="193" fontId="6" fillId="2" borderId="1" xfId="2" applyNumberFormat="1" applyFont="1" applyFill="1" applyBorder="1" applyAlignment="1">
      <alignment horizontal="right" vertical="center"/>
    </xf>
    <xf numFmtId="186" fontId="15" fillId="2" borderId="2" xfId="3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80" fontId="6" fillId="2" borderId="1" xfId="2" applyNumberFormat="1" applyFont="1" applyFill="1" applyBorder="1" applyAlignment="1">
      <alignment horizontal="right" vertical="center"/>
    </xf>
    <xf numFmtId="181" fontId="6" fillId="2" borderId="1" xfId="2" applyNumberFormat="1" applyFont="1" applyFill="1" applyBorder="1" applyAlignment="1">
      <alignment horizontal="right" vertical="center"/>
    </xf>
    <xf numFmtId="180" fontId="6" fillId="2" borderId="1" xfId="2" applyNumberFormat="1" applyFont="1" applyFill="1" applyBorder="1" applyAlignment="1">
      <alignment horizontal="center" vertical="center"/>
    </xf>
    <xf numFmtId="179" fontId="10" fillId="2" borderId="1" xfId="1" applyNumberFormat="1" applyFont="1" applyFill="1" applyBorder="1" applyAlignment="1">
      <alignment horizontal="center" vertical="center"/>
    </xf>
    <xf numFmtId="193" fontId="5" fillId="2" borderId="1" xfId="1" applyNumberFormat="1" applyFont="1" applyFill="1" applyBorder="1" applyAlignment="1">
      <alignment horizontal="center" vertical="center"/>
    </xf>
    <xf numFmtId="178" fontId="6" fillId="2" borderId="1" xfId="1" applyNumberFormat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vertical="center" wrapText="1"/>
    </xf>
    <xf numFmtId="0" fontId="5" fillId="2" borderId="0" xfId="1" applyFont="1" applyFill="1" applyAlignment="1">
      <alignment vertical="center"/>
    </xf>
    <xf numFmtId="0" fontId="3" fillId="2" borderId="1" xfId="1" applyFont="1" applyFill="1" applyBorder="1"/>
    <xf numFmtId="49" fontId="10" fillId="2" borderId="1" xfId="1" applyNumberFormat="1" applyFont="1" applyFill="1" applyBorder="1" applyAlignment="1">
      <alignment horizontal="left" vertical="center"/>
    </xf>
    <xf numFmtId="0" fontId="5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178" fontId="7" fillId="2" borderId="1" xfId="1" applyNumberFormat="1" applyFont="1" applyFill="1" applyBorder="1" applyAlignment="1">
      <alignment vertical="center" wrapText="1"/>
    </xf>
    <xf numFmtId="193" fontId="6" fillId="2" borderId="1" xfId="1" applyNumberFormat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/>
    <xf numFmtId="0" fontId="5" fillId="2" borderId="1" xfId="1" applyFont="1" applyFill="1" applyBorder="1"/>
    <xf numFmtId="185" fontId="15" fillId="2" borderId="1" xfId="3" applyNumberFormat="1" applyFont="1" applyFill="1" applyBorder="1" applyAlignment="1">
      <alignment horizontal="center" vertical="center"/>
    </xf>
    <xf numFmtId="186" fontId="15" fillId="2" borderId="1" xfId="3" applyNumberFormat="1" applyFont="1" applyFill="1" applyBorder="1" applyAlignment="1">
      <alignment horizontal="center" vertical="center"/>
    </xf>
    <xf numFmtId="43" fontId="6" fillId="2" borderId="1" xfId="4" applyNumberFormat="1" applyFont="1" applyFill="1" applyBorder="1" applyAlignment="1" applyProtection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178" fontId="47" fillId="2" borderId="1" xfId="1" applyNumberFormat="1" applyFont="1" applyFill="1" applyBorder="1" applyAlignment="1">
      <alignment vertical="center" wrapText="1"/>
    </xf>
    <xf numFmtId="193" fontId="14" fillId="2" borderId="1" xfId="3" applyNumberFormat="1" applyFont="1" applyFill="1" applyBorder="1" applyAlignment="1">
      <alignment horizontal="right" vertical="center" wrapText="1"/>
    </xf>
    <xf numFmtId="0" fontId="18" fillId="2" borderId="0" xfId="7" applyFont="1" applyFill="1" applyAlignment="1"/>
    <xf numFmtId="0" fontId="6" fillId="2" borderId="0" xfId="7" applyFont="1" applyFill="1" applyAlignment="1">
      <alignment horizontal="left" vertical="center"/>
    </xf>
    <xf numFmtId="0" fontId="6" fillId="2" borderId="0" xfId="7" applyFont="1" applyFill="1" applyBorder="1" applyAlignment="1">
      <alignment horizontal="left" vertical="center"/>
    </xf>
    <xf numFmtId="177" fontId="18" fillId="2" borderId="0" xfId="7" applyNumberFormat="1" applyFont="1" applyFill="1" applyBorder="1" applyAlignment="1">
      <alignment horizontal="left"/>
    </xf>
    <xf numFmtId="176" fontId="18" fillId="2" borderId="0" xfId="7" applyNumberFormat="1" applyFont="1" applyFill="1" applyBorder="1" applyAlignment="1">
      <alignment horizontal="left"/>
    </xf>
    <xf numFmtId="176" fontId="49" fillId="2" borderId="0" xfId="1" applyNumberFormat="1" applyFont="1" applyFill="1" applyBorder="1" applyAlignment="1">
      <alignment horizontal="center"/>
    </xf>
    <xf numFmtId="0" fontId="3" fillId="2" borderId="0" xfId="5" applyFont="1" applyFill="1" applyAlignment="1">
      <alignment horizontal="center" vertical="center"/>
    </xf>
    <xf numFmtId="0" fontId="5" fillId="2" borderId="0" xfId="5" applyFont="1" applyFill="1" applyAlignment="1">
      <alignment horizontal="center" vertical="center"/>
    </xf>
    <xf numFmtId="0" fontId="5" fillId="2" borderId="0" xfId="5" applyFont="1" applyFill="1" applyAlignment="1">
      <alignment vertical="center"/>
    </xf>
    <xf numFmtId="0" fontId="6" fillId="2" borderId="0" xfId="7" applyFont="1" applyFill="1" applyAlignment="1">
      <alignment horizontal="left" vertical="center"/>
    </xf>
    <xf numFmtId="0" fontId="18" fillId="2" borderId="0" xfId="7" applyFont="1" applyFill="1" applyBorder="1" applyAlignment="1">
      <alignment vertical="center" wrapText="1"/>
    </xf>
    <xf numFmtId="0" fontId="6" fillId="2" borderId="0" xfId="7" applyFont="1" applyFill="1" applyBorder="1" applyAlignment="1">
      <alignment horizontal="left" vertical="center" wrapText="1"/>
    </xf>
    <xf numFmtId="0" fontId="6" fillId="2" borderId="0" xfId="7" applyFont="1" applyFill="1" applyBorder="1" applyAlignment="1">
      <alignment horizontal="left" vertical="center" wrapText="1"/>
    </xf>
    <xf numFmtId="0" fontId="18" fillId="2" borderId="0" xfId="7" applyFont="1" applyFill="1" applyBorder="1" applyAlignment="1">
      <alignment horizontal="center" vertical="center" wrapText="1"/>
    </xf>
    <xf numFmtId="0" fontId="35" fillId="2" borderId="0" xfId="8" applyFont="1" applyFill="1" applyAlignment="1">
      <alignment horizontal="left" vertical="center"/>
    </xf>
    <xf numFmtId="0" fontId="6" fillId="2" borderId="0" xfId="5" applyFont="1" applyFill="1" applyBorder="1" applyAlignment="1">
      <alignment horizontal="left" vertical="center"/>
    </xf>
    <xf numFmtId="177" fontId="3" fillId="2" borderId="0" xfId="5" applyNumberFormat="1" applyFont="1" applyFill="1" applyBorder="1" applyAlignment="1">
      <alignment horizontal="left" vertical="center"/>
    </xf>
    <xf numFmtId="176" fontId="3" fillId="2" borderId="0" xfId="5" applyNumberFormat="1" applyFont="1" applyFill="1" applyBorder="1" applyAlignment="1">
      <alignment horizontal="left" vertical="center"/>
    </xf>
    <xf numFmtId="176" fontId="3" fillId="2" borderId="0" xfId="5" applyNumberFormat="1" applyFont="1" applyFill="1" applyBorder="1" applyAlignment="1">
      <alignment horizontal="center" vertical="center"/>
    </xf>
    <xf numFmtId="0" fontId="25" fillId="2" borderId="0" xfId="1" applyFont="1" applyFill="1" applyAlignment="1">
      <alignment horizontal="center"/>
    </xf>
    <xf numFmtId="0" fontId="36" fillId="2" borderId="0" xfId="1" applyFont="1" applyFill="1" applyAlignment="1">
      <alignment vertical="center" wrapText="1"/>
    </xf>
    <xf numFmtId="0" fontId="33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177" fontId="3" fillId="2" borderId="0" xfId="5" applyNumberFormat="1" applyFont="1" applyFill="1" applyAlignment="1">
      <alignment horizontal="center" vertical="center"/>
    </xf>
    <xf numFmtId="176" fontId="20" fillId="2" borderId="0" xfId="5" applyNumberFormat="1" applyFont="1" applyFill="1" applyBorder="1" applyAlignment="1">
      <alignment horizontal="right" vertical="center"/>
    </xf>
    <xf numFmtId="0" fontId="5" fillId="2" borderId="0" xfId="1" applyFont="1" applyFill="1" applyAlignment="1">
      <alignment horizontal="center"/>
    </xf>
    <xf numFmtId="0" fontId="18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left"/>
    </xf>
    <xf numFmtId="177" fontId="3" fillId="2" borderId="0" xfId="1" applyNumberFormat="1" applyFont="1" applyFill="1" applyAlignment="1">
      <alignment horizontal="center"/>
    </xf>
    <xf numFmtId="14" fontId="24" fillId="2" borderId="0" xfId="5" applyNumberFormat="1" applyFont="1" applyFill="1" applyBorder="1" applyAlignment="1">
      <alignment horizontal="center" vertical="center"/>
    </xf>
    <xf numFmtId="31" fontId="3" fillId="2" borderId="0" xfId="1" applyNumberFormat="1" applyFont="1" applyFill="1" applyAlignment="1">
      <alignment horizontal="center"/>
    </xf>
    <xf numFmtId="177" fontId="24" fillId="2" borderId="0" xfId="5" applyNumberFormat="1" applyFont="1" applyFill="1" applyBorder="1" applyAlignment="1">
      <alignment horizontal="center" vertical="center"/>
    </xf>
    <xf numFmtId="49" fontId="19" fillId="2" borderId="0" xfId="1" applyNumberFormat="1" applyFont="1" applyFill="1" applyBorder="1" applyAlignment="1"/>
    <xf numFmtId="49" fontId="6" fillId="2" borderId="0" xfId="1" applyNumberFormat="1" applyFont="1" applyFill="1" applyBorder="1" applyAlignment="1">
      <alignment vertical="center"/>
    </xf>
    <xf numFmtId="49" fontId="48" fillId="2" borderId="0" xfId="1" applyNumberFormat="1" applyFont="1" applyFill="1" applyAlignment="1">
      <alignment horizontal="center"/>
    </xf>
    <xf numFmtId="0" fontId="2" fillId="2" borderId="0" xfId="1" applyFill="1" applyAlignment="1">
      <alignment vertical="center"/>
    </xf>
    <xf numFmtId="177" fontId="5" fillId="2" borderId="0" xfId="1" applyNumberFormat="1" applyFont="1" applyFill="1" applyAlignment="1">
      <alignment horizontal="center"/>
    </xf>
    <xf numFmtId="176" fontId="5" fillId="2" borderId="0" xfId="1" applyNumberFormat="1" applyFont="1" applyFill="1" applyAlignment="1">
      <alignment horizontal="center"/>
    </xf>
    <xf numFmtId="0" fontId="13" fillId="2" borderId="8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45" fillId="2" borderId="0" xfId="1" applyFont="1" applyFill="1" applyAlignment="1">
      <alignment horizontal="center" vertical="center" wrapText="1"/>
    </xf>
    <xf numFmtId="186" fontId="6" fillId="2" borderId="2" xfId="3" applyNumberFormat="1" applyFont="1" applyFill="1" applyBorder="1" applyAlignment="1">
      <alignment horizontal="center" vertical="center" wrapText="1"/>
    </xf>
    <xf numFmtId="185" fontId="13" fillId="2" borderId="2" xfId="3" applyNumberFormat="1" applyFont="1" applyFill="1" applyBorder="1" applyAlignment="1">
      <alignment horizontal="left" vertical="center"/>
    </xf>
    <xf numFmtId="0" fontId="13" fillId="2" borderId="2" xfId="3" applyFont="1" applyFill="1" applyBorder="1" applyAlignment="1">
      <alignment horizontal="left" vertical="center"/>
    </xf>
    <xf numFmtId="0" fontId="51" fillId="2" borderId="2" xfId="0" applyFont="1" applyFill="1" applyBorder="1" applyAlignment="1">
      <alignment horizontal="center" vertical="center"/>
    </xf>
    <xf numFmtId="187" fontId="18" fillId="2" borderId="1" xfId="12" applyNumberFormat="1" applyFont="1" applyFill="1" applyBorder="1" applyAlignment="1">
      <alignment horizontal="center" vertical="center" shrinkToFit="1"/>
    </xf>
    <xf numFmtId="184" fontId="6" fillId="2" borderId="1" xfId="4" applyNumberFormat="1" applyFont="1" applyFill="1" applyBorder="1" applyAlignment="1" applyProtection="1">
      <alignment vertical="center"/>
    </xf>
    <xf numFmtId="2" fontId="6" fillId="2" borderId="1" xfId="1" applyNumberFormat="1" applyFont="1" applyFill="1" applyBorder="1" applyAlignment="1">
      <alignment vertical="center" wrapText="1"/>
    </xf>
    <xf numFmtId="194" fontId="6" fillId="2" borderId="1" xfId="1" applyNumberFormat="1" applyFont="1" applyFill="1" applyBorder="1" applyAlignment="1">
      <alignment vertical="center" wrapText="1"/>
    </xf>
    <xf numFmtId="179" fontId="13" fillId="2" borderId="4" xfId="1" applyNumberFormat="1" applyFont="1" applyFill="1" applyBorder="1" applyAlignment="1">
      <alignment vertical="center" wrapText="1"/>
    </xf>
    <xf numFmtId="182" fontId="6" fillId="2" borderId="1" xfId="3" applyNumberFormat="1" applyFont="1" applyFill="1" applyBorder="1" applyAlignment="1">
      <alignment horizontal="center" vertical="center" wrapText="1"/>
    </xf>
    <xf numFmtId="178" fontId="6" fillId="2" borderId="1" xfId="3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0" xfId="1" applyFont="1" applyFill="1" applyAlignment="1">
      <alignment vertical="center" wrapText="1"/>
    </xf>
    <xf numFmtId="191" fontId="5" fillId="2" borderId="0" xfId="1" applyNumberFormat="1" applyFont="1" applyFill="1" applyAlignment="1">
      <alignment horizontal="center" vertical="center" wrapText="1"/>
    </xf>
    <xf numFmtId="2" fontId="5" fillId="2" borderId="0" xfId="1" applyNumberFormat="1" applyFont="1" applyFill="1" applyAlignment="1">
      <alignment horizontal="center" vertical="center" wrapText="1"/>
    </xf>
    <xf numFmtId="194" fontId="6" fillId="2" borderId="1" xfId="1" applyNumberFormat="1" applyFont="1" applyFill="1" applyBorder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center" vertical="center" wrapText="1"/>
    </xf>
    <xf numFmtId="194" fontId="6" fillId="2" borderId="1" xfId="2" applyNumberFormat="1" applyFont="1" applyFill="1" applyBorder="1" applyAlignment="1">
      <alignment horizontal="center" vertical="center"/>
    </xf>
    <xf numFmtId="185" fontId="13" fillId="2" borderId="1" xfId="3" applyNumberFormat="1" applyFont="1" applyFill="1" applyBorder="1" applyAlignment="1">
      <alignment horizontal="left" vertical="center"/>
    </xf>
    <xf numFmtId="195" fontId="6" fillId="2" borderId="1" xfId="2" applyNumberFormat="1" applyFont="1" applyFill="1" applyBorder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194" fontId="5" fillId="2" borderId="1" xfId="1" applyNumberFormat="1" applyFont="1" applyFill="1" applyBorder="1" applyAlignment="1">
      <alignment horizontal="center" vertical="center"/>
    </xf>
    <xf numFmtId="178" fontId="6" fillId="2" borderId="0" xfId="1" applyNumberFormat="1" applyFont="1" applyFill="1" applyBorder="1" applyAlignment="1">
      <alignment vertical="center" wrapText="1"/>
    </xf>
    <xf numFmtId="49" fontId="30" fillId="2" borderId="1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center"/>
    </xf>
    <xf numFmtId="178" fontId="29" fillId="2" borderId="1" xfId="1" applyNumberFormat="1" applyFont="1" applyFill="1" applyBorder="1" applyAlignment="1">
      <alignment vertical="center" wrapText="1"/>
    </xf>
    <xf numFmtId="185" fontId="15" fillId="2" borderId="1" xfId="3" applyNumberFormat="1" applyFont="1" applyFill="1" applyBorder="1" applyAlignment="1">
      <alignment horizontal="left" vertical="center"/>
    </xf>
    <xf numFmtId="0" fontId="15" fillId="2" borderId="1" xfId="3" applyFont="1" applyFill="1" applyBorder="1" applyAlignment="1">
      <alignment horizontal="left" vertical="center"/>
    </xf>
    <xf numFmtId="0" fontId="50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 wrapText="1"/>
    </xf>
    <xf numFmtId="184" fontId="14" fillId="2" borderId="1" xfId="4" applyNumberFormat="1" applyFont="1" applyFill="1" applyBorder="1" applyAlignment="1" applyProtection="1">
      <alignment vertical="center"/>
    </xf>
    <xf numFmtId="178" fontId="14" fillId="2" borderId="1" xfId="3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190" fontId="14" fillId="2" borderId="1" xfId="3" applyNumberFormat="1" applyFont="1" applyFill="1" applyBorder="1" applyAlignment="1">
      <alignment horizontal="center" vertical="center" wrapText="1"/>
    </xf>
    <xf numFmtId="178" fontId="15" fillId="2" borderId="2" xfId="3" applyNumberFormat="1" applyFont="1" applyFill="1" applyBorder="1" applyAlignment="1">
      <alignment horizontal="center" vertical="center" wrapText="1"/>
    </xf>
    <xf numFmtId="178" fontId="15" fillId="2" borderId="1" xfId="3" applyNumberFormat="1" applyFont="1" applyFill="1" applyBorder="1" applyAlignment="1">
      <alignment horizontal="center" vertical="center" wrapText="1"/>
    </xf>
    <xf numFmtId="179" fontId="6" fillId="2" borderId="1" xfId="1" applyNumberFormat="1" applyFont="1" applyFill="1" applyBorder="1" applyAlignment="1">
      <alignment horizontal="center" vertical="center" wrapText="1"/>
    </xf>
    <xf numFmtId="179" fontId="6" fillId="2" borderId="1" xfId="2" applyNumberFormat="1" applyFont="1" applyFill="1" applyBorder="1" applyAlignment="1">
      <alignment horizontal="right" vertical="center"/>
    </xf>
    <xf numFmtId="179" fontId="5" fillId="2" borderId="1" xfId="1" applyNumberFormat="1" applyFont="1" applyFill="1" applyBorder="1" applyAlignment="1">
      <alignment horizontal="center" vertical="center"/>
    </xf>
    <xf numFmtId="179" fontId="5" fillId="2" borderId="1" xfId="1" applyNumberFormat="1" applyFont="1" applyFill="1" applyBorder="1" applyAlignment="1">
      <alignment horizontal="center"/>
    </xf>
    <xf numFmtId="179" fontId="14" fillId="2" borderId="1" xfId="3" applyNumberFormat="1" applyFont="1" applyFill="1" applyBorder="1" applyAlignment="1">
      <alignment horizontal="center" vertical="center" wrapText="1"/>
    </xf>
    <xf numFmtId="179" fontId="6" fillId="2" borderId="1" xfId="4" applyNumberFormat="1" applyFont="1" applyFill="1" applyBorder="1" applyAlignment="1" applyProtection="1">
      <alignment horizontal="center" vertical="center"/>
    </xf>
    <xf numFmtId="179" fontId="6" fillId="2" borderId="4" xfId="1" applyNumberFormat="1" applyFont="1" applyFill="1" applyBorder="1" applyAlignment="1">
      <alignment horizontal="center" vertical="center" wrapText="1"/>
    </xf>
    <xf numFmtId="179" fontId="6" fillId="2" borderId="1" xfId="2" applyNumberFormat="1" applyFont="1" applyFill="1" applyBorder="1" applyAlignment="1">
      <alignment horizontal="center" vertical="center"/>
    </xf>
    <xf numFmtId="201" fontId="6" fillId="2" borderId="1" xfId="4" applyNumberFormat="1" applyFont="1" applyFill="1" applyBorder="1" applyAlignment="1" applyProtection="1">
      <alignment horizontal="center" vertical="center"/>
    </xf>
    <xf numFmtId="201" fontId="6" fillId="2" borderId="1" xfId="1" applyNumberFormat="1" applyFont="1" applyFill="1" applyBorder="1" applyAlignment="1">
      <alignment vertical="center" wrapText="1"/>
    </xf>
    <xf numFmtId="201" fontId="6" fillId="2" borderId="1" xfId="2" applyNumberFormat="1" applyFont="1" applyFill="1" applyBorder="1" applyAlignment="1">
      <alignment horizontal="right" vertical="center"/>
    </xf>
    <xf numFmtId="177" fontId="24" fillId="2" borderId="0" xfId="5" applyNumberFormat="1" applyFont="1" applyFill="1" applyBorder="1" applyAlignment="1">
      <alignment horizontal="center" vertical="center" wrapText="1"/>
    </xf>
    <xf numFmtId="177" fontId="24" fillId="2" borderId="0" xfId="5" applyNumberFormat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</cellXfs>
  <cellStyles count="18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3 2" xfId="16"/>
    <cellStyle name="常规 7" xfId="6"/>
    <cellStyle name="常规 8" xfId="5"/>
    <cellStyle name="常规_2008-5-29出口资料(N46&amp;GM10)" xfId="3"/>
    <cellStyle name="超链接 3" xfId="8"/>
    <cellStyle name="千位分隔" xfId="12" builtinId="3"/>
    <cellStyle name="千位分隔 2" xfId="10"/>
    <cellStyle name="千位分隔 2 2" xfId="13"/>
    <cellStyle name="千位分隔 2 2 2" xfId="17"/>
    <cellStyle name="千位分隔 2 3" xfId="15"/>
    <cellStyle name="千位分隔 3" xfId="14"/>
    <cellStyle name="一般_彩晶050218" xfId="1"/>
    <cellStyle name="一般_合同電子檔" xfId="7"/>
  </cellStyles>
  <dxfs count="10"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font>
        <b/>
        <i val="0"/>
      </font>
      <numFmt numFmtId="177" formatCode="0.00_);[Red]\(0.00\)"/>
    </dxf>
    <dxf>
      <font>
        <b/>
        <i val="0"/>
      </font>
      <numFmt numFmtId="177" formatCode="0.00_);[Red]\(0.00\)"/>
    </dxf>
    <dxf>
      <numFmt numFmtId="196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296334</xdr:colOff>
      <xdr:row>3</xdr:row>
      <xdr:rowOff>127003</xdr:rowOff>
    </xdr:from>
    <xdr:to>
      <xdr:col>15</xdr:col>
      <xdr:colOff>332136</xdr:colOff>
      <xdr:row>7</xdr:row>
      <xdr:rowOff>199415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2358904" y="923183"/>
          <a:ext cx="1162496" cy="1178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588307</xdr:colOff>
      <xdr:row>1</xdr:row>
      <xdr:rowOff>149640</xdr:rowOff>
    </xdr:from>
    <xdr:ext cx="1199031" cy="1087739"/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8890" y="371890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35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653143</xdr:colOff>
      <xdr:row>35</xdr:row>
      <xdr:rowOff>136073</xdr:rowOff>
    </xdr:from>
    <xdr:to>
      <xdr:col>2</xdr:col>
      <xdr:colOff>2081412</xdr:colOff>
      <xdr:row>40</xdr:row>
      <xdr:rowOff>79974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3688131" y="7823514"/>
          <a:ext cx="828365" cy="1428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AB27"/>
  <sheetViews>
    <sheetView zoomScale="90" zoomScaleNormal="90" zoomScaleSheetLayoutView="100" workbookViewId="0">
      <selection activeCell="I24" sqref="I24"/>
    </sheetView>
  </sheetViews>
  <sheetFormatPr defaultColWidth="7.875" defaultRowHeight="12.75"/>
  <cols>
    <col min="1" max="1" width="7.75" style="88" customWidth="1"/>
    <col min="2" max="2" width="12.125" style="188" customWidth="1"/>
    <col min="3" max="3" width="15.125" style="188" customWidth="1"/>
    <col min="4" max="4" width="5.75" style="188" hidden="1" customWidth="1"/>
    <col min="5" max="5" width="23.875" style="188" customWidth="1"/>
    <col min="6" max="6" width="21.125" style="188" customWidth="1"/>
    <col min="7" max="7" width="15.75" style="188" customWidth="1"/>
    <col min="8" max="8" width="11.75" style="188" customWidth="1"/>
    <col min="9" max="9" width="10.75" style="201" customWidth="1"/>
    <col min="10" max="10" width="12.25" style="202" customWidth="1"/>
    <col min="11" max="11" width="11.75" style="202" customWidth="1"/>
    <col min="12" max="12" width="8.625" style="188" customWidth="1"/>
    <col min="13" max="14" width="6.75" style="188" customWidth="1"/>
    <col min="15" max="15" width="8.25" style="188" customWidth="1"/>
    <col min="16" max="16" width="8.625" style="188" customWidth="1"/>
    <col min="17" max="17" width="7.625" style="188" hidden="1" customWidth="1"/>
    <col min="18" max="18" width="9.125" style="188" hidden="1" customWidth="1"/>
    <col min="19" max="19" width="8.875" style="188" hidden="1" customWidth="1"/>
    <col min="20" max="20" width="13.125" style="188" hidden="1" customWidth="1"/>
    <col min="21" max="21" width="7.875" style="188" hidden="1" customWidth="1"/>
    <col min="22" max="22" width="9.125" style="88" hidden="1" customWidth="1"/>
    <col min="23" max="23" width="11.875" style="88" hidden="1" customWidth="1"/>
    <col min="24" max="24" width="7.875" style="88" hidden="1" customWidth="1"/>
    <col min="25" max="25" width="10.75" style="88" hidden="1" customWidth="1"/>
    <col min="26" max="27" width="7.875" style="88" hidden="1" customWidth="1"/>
    <col min="28" max="28" width="13.625" style="88" customWidth="1"/>
    <col min="29" max="241" width="7.875" style="88" bestFit="1" customWidth="1"/>
    <col min="242" max="16384" width="7.875" style="88"/>
  </cols>
  <sheetData>
    <row r="1" spans="1:28" s="171" customFormat="1" ht="17.25" customHeight="1">
      <c r="A1" s="163"/>
      <c r="B1" s="164" t="s">
        <v>98</v>
      </c>
      <c r="C1" s="164"/>
      <c r="D1" s="164"/>
      <c r="E1" s="164"/>
      <c r="F1" s="164"/>
      <c r="G1" s="165"/>
      <c r="H1" s="165"/>
      <c r="I1" s="166"/>
      <c r="J1" s="167"/>
      <c r="K1" s="168"/>
      <c r="L1" s="169"/>
      <c r="M1" s="169"/>
      <c r="N1" s="169"/>
      <c r="O1" s="169"/>
      <c r="P1" s="42"/>
      <c r="Q1" s="170"/>
      <c r="R1" s="170"/>
      <c r="S1" s="170"/>
      <c r="T1" s="170"/>
      <c r="U1" s="170"/>
    </row>
    <row r="2" spans="1:28" s="171" customFormat="1" ht="17.25" customHeight="1">
      <c r="A2" s="163"/>
      <c r="B2" s="172" t="s">
        <v>99</v>
      </c>
      <c r="C2" s="172"/>
      <c r="D2" s="172"/>
      <c r="E2" s="172"/>
      <c r="F2" s="172"/>
      <c r="G2" s="172"/>
      <c r="H2" s="172"/>
      <c r="I2" s="166"/>
      <c r="J2" s="167"/>
      <c r="K2" s="168"/>
      <c r="L2" s="169"/>
      <c r="M2" s="169"/>
      <c r="N2" s="169"/>
      <c r="O2" s="169"/>
      <c r="P2" s="42"/>
      <c r="Q2" s="170"/>
      <c r="R2" s="170"/>
      <c r="S2" s="170"/>
      <c r="T2" s="170"/>
      <c r="U2" s="170"/>
    </row>
    <row r="3" spans="1:28" s="171" customFormat="1" ht="28.5" customHeight="1">
      <c r="A3" s="173" t="s">
        <v>42</v>
      </c>
      <c r="B3" s="174" t="s">
        <v>109</v>
      </c>
      <c r="C3" s="174"/>
      <c r="D3" s="174"/>
      <c r="E3" s="174"/>
      <c r="F3" s="174"/>
      <c r="G3" s="174"/>
      <c r="H3" s="175"/>
      <c r="I3" s="173"/>
      <c r="J3" s="173"/>
      <c r="K3" s="176"/>
      <c r="L3" s="169"/>
      <c r="M3" s="169"/>
      <c r="N3" s="169"/>
      <c r="O3" s="169"/>
      <c r="P3" s="42"/>
      <c r="Q3" s="170"/>
      <c r="R3" s="170"/>
      <c r="S3" s="170"/>
      <c r="T3" s="170"/>
      <c r="U3" s="170"/>
    </row>
    <row r="4" spans="1:28" s="171" customFormat="1" ht="17.25" customHeight="1">
      <c r="B4" s="177" t="s">
        <v>48</v>
      </c>
      <c r="C4" s="177"/>
      <c r="D4" s="177"/>
      <c r="E4" s="177"/>
      <c r="F4" s="178"/>
      <c r="G4" s="178"/>
      <c r="H4" s="178"/>
      <c r="I4" s="179"/>
      <c r="J4" s="180"/>
      <c r="K4" s="181"/>
      <c r="L4" s="169"/>
      <c r="M4" s="169"/>
      <c r="N4" s="169"/>
      <c r="O4" s="169"/>
      <c r="P4" s="169"/>
      <c r="Q4" s="170"/>
      <c r="R4" s="170"/>
      <c r="S4" s="170"/>
      <c r="T4" s="170"/>
      <c r="U4" s="170"/>
    </row>
    <row r="5" spans="1:28" ht="28.5" customHeight="1">
      <c r="A5" s="182" t="s">
        <v>41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X5" s="183" t="s">
        <v>97</v>
      </c>
      <c r="Z5" s="88" t="s">
        <v>111</v>
      </c>
    </row>
    <row r="6" spans="1:28" ht="20.25" customHeight="1">
      <c r="A6" s="78"/>
      <c r="B6" s="184"/>
      <c r="C6" s="184"/>
      <c r="D6" s="184"/>
      <c r="E6" s="184"/>
      <c r="F6" s="42"/>
      <c r="G6" s="184"/>
      <c r="H6" s="185"/>
      <c r="I6" s="186"/>
      <c r="J6" s="187" t="s">
        <v>40</v>
      </c>
      <c r="K6" s="254" t="s">
        <v>123</v>
      </c>
      <c r="L6" s="255"/>
      <c r="M6" s="184"/>
      <c r="N6" s="184"/>
      <c r="O6" s="184"/>
      <c r="P6" s="184"/>
      <c r="X6" s="183" t="s">
        <v>46</v>
      </c>
      <c r="Z6" s="88" t="s">
        <v>112</v>
      </c>
    </row>
    <row r="7" spans="1:28" ht="20.25" customHeight="1">
      <c r="A7" s="189"/>
      <c r="B7" s="190" t="s">
        <v>39</v>
      </c>
      <c r="C7" s="190"/>
      <c r="D7" s="190"/>
      <c r="E7" s="189"/>
      <c r="F7" s="191" t="s">
        <v>92</v>
      </c>
      <c r="G7" s="192" t="s">
        <v>113</v>
      </c>
      <c r="H7" s="42"/>
      <c r="I7" s="193"/>
      <c r="J7" s="187" t="s">
        <v>38</v>
      </c>
      <c r="K7" s="194">
        <v>43742</v>
      </c>
      <c r="L7" s="42"/>
      <c r="M7" s="42"/>
      <c r="N7" s="42"/>
      <c r="O7" s="42"/>
      <c r="P7" s="195"/>
      <c r="X7" s="183" t="s">
        <v>47</v>
      </c>
      <c r="Z7" s="88" t="s">
        <v>118</v>
      </c>
    </row>
    <row r="8" spans="1:28" ht="20.25" customHeight="1">
      <c r="A8" s="189"/>
      <c r="B8" s="190" t="s">
        <v>37</v>
      </c>
      <c r="C8" s="190"/>
      <c r="D8" s="190"/>
      <c r="E8" s="189"/>
      <c r="F8" s="191" t="s">
        <v>93</v>
      </c>
      <c r="G8" s="192" t="s">
        <v>114</v>
      </c>
      <c r="H8" s="42"/>
      <c r="I8" s="193"/>
      <c r="J8" s="187" t="s">
        <v>36</v>
      </c>
      <c r="K8" s="196"/>
      <c r="L8" s="42"/>
      <c r="M8" s="42"/>
      <c r="N8" s="42"/>
      <c r="O8" s="42"/>
      <c r="P8" s="42"/>
    </row>
    <row r="9" spans="1:28" ht="17.25" customHeight="1">
      <c r="A9" s="197"/>
      <c r="B9" s="198" t="s">
        <v>35</v>
      </c>
      <c r="C9" s="198"/>
      <c r="D9" s="198"/>
      <c r="E9" s="99"/>
      <c r="F9" s="199" t="s">
        <v>94</v>
      </c>
      <c r="G9" s="200" t="s">
        <v>116</v>
      </c>
      <c r="H9" s="43"/>
      <c r="I9" s="193"/>
      <c r="J9" s="102"/>
      <c r="K9" s="102"/>
      <c r="L9" s="42"/>
      <c r="M9" s="42"/>
      <c r="N9" s="42"/>
      <c r="O9" s="42"/>
      <c r="P9" s="42"/>
    </row>
    <row r="10" spans="1:28" ht="6.75" customHeight="1"/>
    <row r="11" spans="1:28" s="114" customFormat="1" ht="27" customHeight="1">
      <c r="A11" s="106" t="s">
        <v>23</v>
      </c>
      <c r="B11" s="106" t="s">
        <v>22</v>
      </c>
      <c r="C11" s="107" t="s">
        <v>85</v>
      </c>
      <c r="D11" s="107" t="s">
        <v>107</v>
      </c>
      <c r="E11" s="106" t="s">
        <v>21</v>
      </c>
      <c r="F11" s="106" t="s">
        <v>20</v>
      </c>
      <c r="G11" s="106" t="s">
        <v>19</v>
      </c>
      <c r="H11" s="108" t="s">
        <v>18</v>
      </c>
      <c r="I11" s="109" t="s">
        <v>17</v>
      </c>
      <c r="J11" s="110" t="s">
        <v>16</v>
      </c>
      <c r="K11" s="110" t="s">
        <v>15</v>
      </c>
      <c r="L11" s="106" t="s">
        <v>14</v>
      </c>
      <c r="M11" s="106" t="s">
        <v>13</v>
      </c>
      <c r="N11" s="107" t="s">
        <v>103</v>
      </c>
      <c r="O11" s="106" t="s">
        <v>12</v>
      </c>
      <c r="P11" s="106" t="s">
        <v>11</v>
      </c>
      <c r="Q11" s="111" t="s">
        <v>10</v>
      </c>
      <c r="R11" s="112"/>
      <c r="S11" s="112"/>
      <c r="T11" s="112"/>
      <c r="U11" s="113"/>
    </row>
    <row r="12" spans="1:28" s="114" customFormat="1" ht="17.25" customHeight="1">
      <c r="A12" s="115"/>
      <c r="B12" s="115"/>
      <c r="C12" s="203"/>
      <c r="D12" s="203"/>
      <c r="E12" s="115"/>
      <c r="F12" s="115"/>
      <c r="G12" s="115"/>
      <c r="H12" s="106" t="s">
        <v>9</v>
      </c>
      <c r="I12" s="116" t="s">
        <v>9</v>
      </c>
      <c r="J12" s="116" t="s">
        <v>8</v>
      </c>
      <c r="K12" s="116" t="s">
        <v>8</v>
      </c>
      <c r="L12" s="115"/>
      <c r="M12" s="115"/>
      <c r="N12" s="115"/>
      <c r="O12" s="115"/>
      <c r="P12" s="115"/>
      <c r="Q12" s="117" t="s">
        <v>43</v>
      </c>
      <c r="R12" s="118"/>
      <c r="S12" s="117" t="s">
        <v>44</v>
      </c>
      <c r="T12" s="118"/>
      <c r="U12" s="107" t="s">
        <v>6</v>
      </c>
    </row>
    <row r="13" spans="1:28" s="114" customFormat="1" ht="17.25" customHeight="1">
      <c r="A13" s="119"/>
      <c r="B13" s="119"/>
      <c r="C13" s="122"/>
      <c r="D13" s="122"/>
      <c r="E13" s="119"/>
      <c r="F13" s="119"/>
      <c r="G13" s="119"/>
      <c r="H13" s="119"/>
      <c r="I13" s="120"/>
      <c r="J13" s="120"/>
      <c r="K13" s="120"/>
      <c r="L13" s="119"/>
      <c r="M13" s="119"/>
      <c r="N13" s="119"/>
      <c r="O13" s="119"/>
      <c r="P13" s="119"/>
      <c r="Q13" s="204" t="s">
        <v>7</v>
      </c>
      <c r="R13" s="204" t="s">
        <v>45</v>
      </c>
      <c r="S13" s="204" t="s">
        <v>105</v>
      </c>
      <c r="T13" s="204" t="s">
        <v>106</v>
      </c>
      <c r="U13" s="122"/>
      <c r="X13" s="205" t="s">
        <v>86</v>
      </c>
      <c r="Y13" s="205" t="s">
        <v>87</v>
      </c>
      <c r="Z13" s="205" t="s">
        <v>88</v>
      </c>
      <c r="AA13" s="114" t="s">
        <v>95</v>
      </c>
    </row>
    <row r="14" spans="1:28" s="114" customFormat="1" ht="21" customHeight="1">
      <c r="A14" s="206">
        <v>1</v>
      </c>
      <c r="B14" s="207" t="s">
        <v>121</v>
      </c>
      <c r="C14" s="208" t="s">
        <v>122</v>
      </c>
      <c r="D14" s="208" t="s">
        <v>108</v>
      </c>
      <c r="E14" s="209" t="s">
        <v>119</v>
      </c>
      <c r="F14" s="209" t="s">
        <v>120</v>
      </c>
      <c r="G14" s="210">
        <v>16000</v>
      </c>
      <c r="H14" s="211">
        <v>4.0500000000000001E-2</v>
      </c>
      <c r="I14" s="212">
        <f t="shared" ref="I14" si="0">ROUND(G14*H14,2)</f>
        <v>648</v>
      </c>
      <c r="J14" s="213">
        <f t="shared" ref="J14" si="1">ROUND(Y14*G14,5)</f>
        <v>0.11360000000000001</v>
      </c>
      <c r="K14" s="213">
        <v>1.3</v>
      </c>
      <c r="L14" s="243">
        <v>5</v>
      </c>
      <c r="M14" s="249">
        <v>0</v>
      </c>
      <c r="N14" s="214" t="s">
        <v>124</v>
      </c>
      <c r="O14" s="108" t="s">
        <v>115</v>
      </c>
      <c r="P14" s="108" t="s">
        <v>5</v>
      </c>
      <c r="Q14" s="215">
        <v>5</v>
      </c>
      <c r="R14" s="216">
        <v>3200</v>
      </c>
      <c r="S14" s="215">
        <v>0</v>
      </c>
      <c r="T14" s="215">
        <v>0</v>
      </c>
      <c r="U14" s="216" t="s">
        <v>96</v>
      </c>
      <c r="V14" s="217">
        <f t="shared" ref="V14" si="2">(Q14*R14)+(S14*T14)</f>
        <v>16000</v>
      </c>
      <c r="W14" s="218" t="b">
        <f>V14=G14</f>
        <v>1</v>
      </c>
      <c r="Y14" s="218">
        <v>7.0999999999999998E-6</v>
      </c>
      <c r="AA14" s="219">
        <f t="shared" ref="AA14" si="3">K14-J14</f>
        <v>1.1864000000000001</v>
      </c>
      <c r="AB14" s="220"/>
    </row>
    <row r="15" spans="1:28" s="114" customFormat="1" ht="25.35" customHeight="1">
      <c r="A15" s="206"/>
      <c r="B15" s="207"/>
      <c r="C15" s="208"/>
      <c r="D15" s="208"/>
      <c r="E15" s="209"/>
      <c r="F15" s="209"/>
      <c r="G15" s="210"/>
      <c r="H15" s="211"/>
      <c r="I15" s="212"/>
      <c r="J15" s="213"/>
      <c r="K15" s="223"/>
      <c r="L15" s="243"/>
      <c r="M15" s="243"/>
      <c r="N15" s="108"/>
      <c r="O15" s="108"/>
      <c r="P15" s="108"/>
      <c r="Q15" s="215"/>
      <c r="R15" s="222"/>
      <c r="S15" s="215"/>
      <c r="T15" s="222"/>
      <c r="U15" s="216"/>
      <c r="V15" s="217"/>
      <c r="W15" s="218"/>
      <c r="Y15" s="218"/>
      <c r="AA15" s="219"/>
      <c r="AB15" s="220"/>
    </row>
    <row r="16" spans="1:28" ht="21.75" customHeight="1">
      <c r="A16" s="136" t="s">
        <v>4</v>
      </c>
      <c r="B16" s="224"/>
      <c r="C16" s="136"/>
      <c r="D16" s="136"/>
      <c r="E16" s="137"/>
      <c r="F16" s="137"/>
      <c r="G16" s="138">
        <f>SUM(G14:G14)</f>
        <v>16000</v>
      </c>
      <c r="H16" s="211"/>
      <c r="I16" s="139">
        <f>SUM(I14:I14)</f>
        <v>648</v>
      </c>
      <c r="J16" s="225">
        <f>SUM(J14:J14)</f>
        <v>0.11360000000000001</v>
      </c>
      <c r="K16" s="225">
        <f>SUM(K14:K14)</f>
        <v>1.3</v>
      </c>
      <c r="L16" s="250">
        <f>SUM(L14:L14)</f>
        <v>5</v>
      </c>
      <c r="M16" s="250">
        <f>SUM(M14:M14)</f>
        <v>0</v>
      </c>
      <c r="N16" s="139"/>
      <c r="O16" s="140"/>
      <c r="P16" s="140"/>
      <c r="Q16" s="140"/>
      <c r="R16" s="108"/>
      <c r="S16" s="108"/>
      <c r="T16" s="108"/>
      <c r="U16" s="108"/>
      <c r="V16" s="114"/>
      <c r="W16" s="114"/>
    </row>
    <row r="17" spans="1:28" s="145" customFormat="1" ht="27" customHeight="1">
      <c r="A17" s="226" t="s">
        <v>3</v>
      </c>
      <c r="B17" s="141">
        <f>IF(C18="其他",L16-H17,L16)</f>
        <v>5</v>
      </c>
      <c r="C17" s="137" t="s">
        <v>91</v>
      </c>
      <c r="D17" s="137"/>
      <c r="E17" s="141">
        <f>M16</f>
        <v>0</v>
      </c>
      <c r="F17" s="137" t="s">
        <v>34</v>
      </c>
      <c r="G17" s="137"/>
      <c r="H17" s="141"/>
      <c r="I17" s="137"/>
      <c r="J17" s="227"/>
      <c r="K17" s="227"/>
      <c r="L17" s="245"/>
      <c r="M17" s="245"/>
      <c r="N17" s="137"/>
      <c r="O17" s="137"/>
      <c r="P17" s="137"/>
      <c r="Q17" s="137"/>
      <c r="R17" s="137"/>
      <c r="S17" s="137"/>
      <c r="T17" s="137"/>
      <c r="U17" s="143"/>
      <c r="V17" s="228"/>
      <c r="W17" s="114"/>
    </row>
    <row r="18" spans="1:28" ht="24.75" customHeight="1">
      <c r="A18" s="156"/>
      <c r="B18" s="229" t="s">
        <v>33</v>
      </c>
      <c r="C18" s="148" t="str">
        <f>IF(M16=0,"纸箱",IF(COUNTIF(M14:M14,"0")=0,"栈板","其他"))</f>
        <v>纸箱</v>
      </c>
      <c r="D18" s="148"/>
      <c r="E18" s="148"/>
      <c r="F18" s="153"/>
      <c r="G18" s="230"/>
      <c r="H18" s="231" t="s">
        <v>0</v>
      </c>
      <c r="I18" s="144"/>
      <c r="J18" s="213"/>
      <c r="K18" s="221"/>
      <c r="L18" s="246"/>
      <c r="M18" s="246"/>
      <c r="N18" s="153"/>
      <c r="O18" s="153"/>
      <c r="P18" s="153"/>
      <c r="Q18" s="153"/>
      <c r="R18" s="153"/>
      <c r="S18" s="153"/>
      <c r="T18" s="153"/>
      <c r="U18" s="153"/>
      <c r="V18" s="114"/>
      <c r="W18" s="114"/>
    </row>
    <row r="19" spans="1:28" s="114" customFormat="1" ht="21" customHeight="1">
      <c r="A19" s="136" t="s">
        <v>4</v>
      </c>
      <c r="B19" s="232"/>
      <c r="C19" s="233"/>
      <c r="D19" s="233"/>
      <c r="E19" s="234"/>
      <c r="F19" s="235"/>
      <c r="G19" s="236"/>
      <c r="H19" s="237"/>
      <c r="I19" s="212"/>
      <c r="J19" s="213"/>
      <c r="K19" s="221"/>
      <c r="L19" s="247"/>
      <c r="M19" s="243"/>
      <c r="N19" s="239"/>
      <c r="O19" s="239"/>
      <c r="P19" s="239"/>
      <c r="Q19" s="240"/>
      <c r="R19" s="241"/>
      <c r="S19" s="242"/>
      <c r="T19" s="242"/>
      <c r="U19" s="238"/>
      <c r="V19" s="217"/>
      <c r="W19" s="218"/>
      <c r="Y19" s="218"/>
      <c r="AA19" s="219"/>
      <c r="AB19" s="220"/>
    </row>
    <row r="20" spans="1:28" s="114" customFormat="1" ht="21" customHeight="1">
      <c r="A20" s="127" t="str">
        <f t="shared" ref="A20" si="4">C20&amp;E20&amp;F20</f>
        <v>3.30mm*1.99mm~</v>
      </c>
      <c r="B20" s="207" t="s">
        <v>121</v>
      </c>
      <c r="C20" s="208" t="s">
        <v>122</v>
      </c>
      <c r="D20" s="233"/>
      <c r="E20" s="160" t="s">
        <v>117</v>
      </c>
      <c r="F20" s="235"/>
      <c r="G20" s="138">
        <f>SUMIF($B$14:$B$14,$B20:$B25,G$14:G$14)</f>
        <v>16000</v>
      </c>
      <c r="H20" s="44"/>
      <c r="I20" s="52">
        <f>SUMIF($B$14:$B$15,$B20:$B25,I$14:I$15)</f>
        <v>648</v>
      </c>
      <c r="J20" s="251">
        <f t="shared" ref="J20:M20" si="5">SUMIF($B$14:$B$15,$B20:$B25,J$14:J$15)</f>
        <v>0.11360000000000001</v>
      </c>
      <c r="K20" s="52">
        <f t="shared" si="5"/>
        <v>1.3</v>
      </c>
      <c r="L20" s="248">
        <f t="shared" si="5"/>
        <v>5</v>
      </c>
      <c r="M20" s="248">
        <f t="shared" si="5"/>
        <v>0</v>
      </c>
      <c r="N20" s="108"/>
      <c r="O20" s="239"/>
      <c r="P20" s="239"/>
      <c r="Q20" s="240"/>
      <c r="R20" s="241"/>
      <c r="S20" s="242"/>
      <c r="T20" s="242"/>
      <c r="U20" s="238"/>
      <c r="V20" s="217"/>
      <c r="W20" s="218"/>
      <c r="Y20" s="218"/>
      <c r="AA20" s="219"/>
      <c r="AB20" s="220"/>
    </row>
    <row r="21" spans="1:28" s="114" customFormat="1" ht="21" customHeight="1">
      <c r="A21" s="127"/>
      <c r="B21" s="232"/>
      <c r="C21" s="233"/>
      <c r="D21" s="233"/>
      <c r="E21" s="234"/>
      <c r="F21" s="235"/>
      <c r="G21" s="236"/>
      <c r="H21" s="237"/>
      <c r="I21" s="212"/>
      <c r="J21" s="252"/>
      <c r="K21" s="110"/>
      <c r="L21" s="247"/>
      <c r="M21" s="243"/>
      <c r="N21" s="239"/>
      <c r="O21" s="239"/>
      <c r="P21" s="239"/>
      <c r="Q21" s="240"/>
      <c r="R21" s="241"/>
      <c r="S21" s="242"/>
      <c r="T21" s="242"/>
      <c r="U21" s="238"/>
      <c r="V21" s="217"/>
      <c r="W21" s="218"/>
      <c r="Y21" s="218"/>
      <c r="AA21" s="219"/>
      <c r="AB21" s="220"/>
    </row>
    <row r="22" spans="1:28" s="114" customFormat="1" ht="21" customHeight="1">
      <c r="A22" s="127"/>
      <c r="B22" s="232"/>
      <c r="C22" s="233"/>
      <c r="D22" s="233"/>
      <c r="E22" s="234"/>
      <c r="F22" s="235"/>
      <c r="G22" s="138">
        <f>SUM(G19:G20)</f>
        <v>16000</v>
      </c>
      <c r="H22" s="138"/>
      <c r="I22" s="139">
        <f>SUM(I20:I20)</f>
        <v>648</v>
      </c>
      <c r="J22" s="253">
        <f>SUM(J20:J20)</f>
        <v>0.11360000000000001</v>
      </c>
      <c r="K22" s="139">
        <f>SUM(K20:K20)</f>
        <v>1.3</v>
      </c>
      <c r="L22" s="244">
        <f>SUM(L20:L20)</f>
        <v>5</v>
      </c>
      <c r="M22" s="244">
        <f>SUM(M20:M20)</f>
        <v>0</v>
      </c>
      <c r="N22" s="239"/>
      <c r="O22" s="239"/>
      <c r="P22" s="239"/>
      <c r="Q22" s="240"/>
      <c r="R22" s="241"/>
      <c r="S22" s="242"/>
      <c r="T22" s="242"/>
      <c r="U22" s="238"/>
      <c r="V22" s="217"/>
      <c r="W22" s="218"/>
      <c r="Y22" s="218"/>
      <c r="AA22" s="219"/>
      <c r="AB22" s="220"/>
    </row>
    <row r="23" spans="1:28" s="114" customFormat="1" ht="21" customHeight="1">
      <c r="A23" s="127"/>
      <c r="B23" s="232"/>
      <c r="C23" s="233"/>
      <c r="D23" s="233"/>
      <c r="E23" s="234"/>
      <c r="F23" s="235"/>
      <c r="G23" s="44" t="b">
        <f>G22=G16</f>
        <v>1</v>
      </c>
      <c r="H23" s="44"/>
      <c r="I23" s="44" t="b">
        <f>I22=I16</f>
        <v>1</v>
      </c>
      <c r="J23" s="44" t="b">
        <f>J22=J16</f>
        <v>1</v>
      </c>
      <c r="K23" s="44" t="b">
        <f>K22=K16</f>
        <v>1</v>
      </c>
      <c r="L23" s="44" t="b">
        <f>L22=L16</f>
        <v>1</v>
      </c>
      <c r="M23" s="44" t="b">
        <f>M22=M16</f>
        <v>1</v>
      </c>
      <c r="N23" s="108"/>
      <c r="O23" s="108"/>
      <c r="P23" s="108"/>
      <c r="Q23" s="240"/>
      <c r="R23" s="242"/>
      <c r="S23" s="242"/>
      <c r="T23" s="242"/>
      <c r="U23" s="238"/>
      <c r="V23" s="217"/>
      <c r="W23" s="218"/>
      <c r="Y23" s="218"/>
      <c r="AA23" s="219"/>
      <c r="AB23" s="220"/>
    </row>
    <row r="27" spans="1:28">
      <c r="I27" s="188"/>
      <c r="J27" s="188"/>
      <c r="K27" s="188"/>
    </row>
  </sheetData>
  <autoFilter ref="A13:IG18"/>
  <mergeCells count="24">
    <mergeCell ref="D11:D13"/>
    <mergeCell ref="U12:U13"/>
    <mergeCell ref="I12:I13"/>
    <mergeCell ref="G11:G13"/>
    <mergeCell ref="K12:K13"/>
    <mergeCell ref="J12:J13"/>
    <mergeCell ref="H12:H13"/>
    <mergeCell ref="N11:N13"/>
    <mergeCell ref="B2:H2"/>
    <mergeCell ref="B3:G3"/>
    <mergeCell ref="A5:U5"/>
    <mergeCell ref="L11:L13"/>
    <mergeCell ref="M11:M13"/>
    <mergeCell ref="O11:O13"/>
    <mergeCell ref="P11:P13"/>
    <mergeCell ref="Q12:R12"/>
    <mergeCell ref="S12:T12"/>
    <mergeCell ref="E11:E13"/>
    <mergeCell ref="A11:A13"/>
    <mergeCell ref="B11:B13"/>
    <mergeCell ref="K6:L6"/>
    <mergeCell ref="C11:C13"/>
    <mergeCell ref="F11:F13"/>
    <mergeCell ref="Q11:U11"/>
  </mergeCells>
  <phoneticPr fontId="4" type="noConversion"/>
  <conditionalFormatting sqref="Q1:T14 Q16:T1048576">
    <cfRule type="cellIs" dxfId="9" priority="593" operator="equal">
      <formula>0</formula>
    </cfRule>
  </conditionalFormatting>
  <conditionalFormatting sqref="AA1:AA13 Z14:AA14 AA16:AA1048576">
    <cfRule type="cellIs" dxfId="8" priority="592" operator="lessThan">
      <formula>0</formula>
    </cfRule>
  </conditionalFormatting>
  <conditionalFormatting sqref="Z15:AA15">
    <cfRule type="cellIs" dxfId="7" priority="366" operator="lessThan">
      <formula>0</formula>
    </cfRule>
  </conditionalFormatting>
  <conditionalFormatting sqref="Q15:T15">
    <cfRule type="cellIs" dxfId="6" priority="337" operator="equal">
      <formula>0</formula>
    </cfRule>
  </conditionalFormatting>
  <conditionalFormatting sqref="Q15">
    <cfRule type="cellIs" dxfId="5" priority="336" operator="equal">
      <formula>0</formula>
    </cfRule>
  </conditionalFormatting>
  <conditionalFormatting sqref="R15">
    <cfRule type="cellIs" dxfId="4" priority="335" operator="equal">
      <formula>0</formula>
    </cfRule>
  </conditionalFormatting>
  <conditionalFormatting sqref="S15:T15">
    <cfRule type="cellIs" dxfId="3" priority="334" operator="equal">
      <formula>0</formula>
    </cfRule>
  </conditionalFormatting>
  <conditionalFormatting sqref="S15:T15">
    <cfRule type="cellIs" dxfId="2" priority="333" operator="equal">
      <formula>0</formula>
    </cfRule>
  </conditionalFormatting>
  <dataValidations count="2">
    <dataValidation type="list" allowBlank="1" showInputMessage="1" showErrorMessage="1" sqref="O14">
      <formula1>$X$5:$X$7</formula1>
    </dataValidation>
    <dataValidation type="list" allowBlank="1" showInputMessage="1" showErrorMessage="1" sqref="O14">
      <formula1>$Z$5:$Z$7</formula1>
    </dataValidation>
  </dataValidations>
  <hyperlinks>
    <hyperlink ref="B4" r:id="rId1" display="TEL:028-82285066"/>
  </hyperlinks>
  <printOptions horizontalCentered="1"/>
  <pageMargins left="0" right="0" top="0" bottom="0" header="0.31496062992125984" footer="0.31496062992125984"/>
  <pageSetup paperSize="9" scale="64" firstPageNumber="4294963191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4"/>
  <sheetViews>
    <sheetView tabSelected="1" view="pageBreakPreview" zoomScale="90" zoomScaleSheetLayoutView="90" workbookViewId="0">
      <pane xSplit="5" topLeftCell="F1" activePane="topRight" state="frozen"/>
      <selection activeCell="G32" sqref="G32"/>
      <selection pane="topRight" activeCell="K20" sqref="K20"/>
    </sheetView>
  </sheetViews>
  <sheetFormatPr defaultColWidth="7.875" defaultRowHeight="15"/>
  <cols>
    <col min="1" max="1" width="6.75" style="78" customWidth="1"/>
    <col min="2" max="2" width="13" style="78" customWidth="1"/>
    <col min="3" max="3" width="13.75" style="78" customWidth="1"/>
    <col min="4" max="4" width="20.75" style="78" customWidth="1"/>
    <col min="5" max="5" width="17.125" style="78" customWidth="1"/>
    <col min="6" max="6" width="17.125" style="78" hidden="1" customWidth="1"/>
    <col min="7" max="7" width="10.875" style="78" customWidth="1"/>
    <col min="8" max="8" width="12" style="78" customWidth="1"/>
    <col min="9" max="9" width="13.125" style="90" customWidth="1"/>
    <col min="10" max="10" width="12.25" style="82" customWidth="1"/>
    <col min="11" max="11" width="12.625" style="82" customWidth="1"/>
    <col min="12" max="12" width="9.375" style="78" customWidth="1"/>
    <col min="13" max="14" width="8.5" style="78" customWidth="1"/>
    <col min="15" max="15" width="8.75" style="78" customWidth="1"/>
    <col min="16" max="16" width="7.875" style="78" bestFit="1" customWidth="1"/>
    <col min="17" max="17" width="7.25" style="78" customWidth="1"/>
    <col min="18" max="18" width="8.875" style="78" customWidth="1"/>
    <col min="19" max="20" width="7.25" style="78" customWidth="1"/>
    <col min="21" max="21" width="7.875" style="78" bestFit="1" customWidth="1"/>
    <col min="22" max="23" width="8.125" style="78" hidden="1" customWidth="1"/>
    <col min="24" max="32" width="7.875" style="78" bestFit="1" customWidth="1"/>
    <col min="33" max="16384" width="7.875" style="78"/>
  </cols>
  <sheetData>
    <row r="1" spans="1:23" s="69" customFormat="1" ht="17.25" customHeight="1">
      <c r="A1" s="62"/>
      <c r="B1" s="63" t="s">
        <v>32</v>
      </c>
      <c r="C1" s="63"/>
      <c r="D1" s="64"/>
      <c r="E1" s="64"/>
      <c r="F1" s="64"/>
      <c r="G1" s="65"/>
      <c r="H1" s="65"/>
      <c r="I1" s="66"/>
      <c r="J1" s="67"/>
      <c r="K1" s="68"/>
    </row>
    <row r="2" spans="1:23" s="69" customFormat="1" ht="17.25" customHeight="1">
      <c r="B2" s="70" t="s">
        <v>31</v>
      </c>
      <c r="C2" s="70"/>
      <c r="D2" s="71"/>
      <c r="E2" s="64"/>
      <c r="F2" s="64"/>
      <c r="G2" s="65"/>
      <c r="H2" s="65"/>
      <c r="I2" s="66"/>
      <c r="J2" s="67"/>
      <c r="K2" s="68"/>
    </row>
    <row r="3" spans="1:23" s="69" customFormat="1" ht="17.25" customHeight="1">
      <c r="A3" s="62"/>
      <c r="B3" s="72" t="s">
        <v>30</v>
      </c>
      <c r="C3" s="72"/>
      <c r="D3" s="72"/>
      <c r="E3" s="72"/>
      <c r="F3" s="165"/>
      <c r="G3" s="65"/>
      <c r="H3" s="65"/>
      <c r="I3" s="66"/>
      <c r="J3" s="67"/>
      <c r="K3" s="68"/>
    </row>
    <row r="4" spans="1:23" s="69" customFormat="1" ht="17.25" customHeight="1">
      <c r="A4" s="62"/>
      <c r="B4" s="63" t="s">
        <v>29</v>
      </c>
      <c r="C4" s="63"/>
      <c r="D4" s="73"/>
      <c r="E4" s="73"/>
      <c r="F4" s="73"/>
      <c r="G4" s="74"/>
      <c r="H4" s="74"/>
      <c r="I4" s="75"/>
      <c r="J4" s="76"/>
      <c r="K4" s="76"/>
    </row>
    <row r="5" spans="1:23" ht="23.25" customHeight="1">
      <c r="A5" s="77" t="s">
        <v>28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</row>
    <row r="6" spans="1:23" ht="24" customHeight="1">
      <c r="B6" s="79"/>
      <c r="C6" s="79"/>
      <c r="D6" s="79"/>
      <c r="G6" s="79"/>
      <c r="H6" s="80"/>
      <c r="I6" s="81"/>
      <c r="K6" s="83" t="s">
        <v>27</v>
      </c>
      <c r="L6" s="84" t="s">
        <v>125</v>
      </c>
      <c r="M6" s="84"/>
      <c r="N6" s="85"/>
      <c r="O6" s="86"/>
    </row>
    <row r="7" spans="1:23" ht="24" customHeight="1">
      <c r="B7" s="87" t="s">
        <v>100</v>
      </c>
      <c r="C7" s="87"/>
      <c r="D7" s="88"/>
      <c r="G7" s="89"/>
      <c r="K7" s="83" t="s">
        <v>26</v>
      </c>
      <c r="L7" s="91">
        <f>'PACKING LIST&amp;INVOICE-高'!K7</f>
        <v>43742</v>
      </c>
      <c r="M7" s="91"/>
      <c r="N7" s="92"/>
    </row>
    <row r="8" spans="1:23" ht="24" customHeight="1">
      <c r="B8" s="93" t="s">
        <v>110</v>
      </c>
      <c r="C8" s="93"/>
      <c r="D8" s="94"/>
      <c r="G8" s="95"/>
      <c r="K8" s="96" t="s">
        <v>25</v>
      </c>
      <c r="L8" s="97"/>
      <c r="M8" s="97"/>
      <c r="N8" s="97"/>
    </row>
    <row r="9" spans="1:23" ht="17.25" customHeight="1">
      <c r="B9" s="98" t="s">
        <v>24</v>
      </c>
      <c r="C9" s="98"/>
      <c r="D9" s="99"/>
      <c r="E9" s="99"/>
      <c r="F9" s="99"/>
      <c r="G9" s="100"/>
      <c r="H9" s="101"/>
      <c r="J9" s="102"/>
      <c r="L9" s="95"/>
    </row>
    <row r="10" spans="1:23" ht="6.75" customHeight="1">
      <c r="B10" s="95"/>
      <c r="C10" s="95"/>
      <c r="D10" s="95"/>
      <c r="E10" s="95"/>
      <c r="F10" s="95"/>
      <c r="G10" s="95"/>
      <c r="H10" s="89"/>
      <c r="I10" s="103"/>
      <c r="J10" s="104"/>
      <c r="K10" s="105"/>
      <c r="L10" s="95"/>
    </row>
    <row r="11" spans="1:23" s="114" customFormat="1" ht="18.75" customHeight="1">
      <c r="A11" s="106" t="s">
        <v>23</v>
      </c>
      <c r="B11" s="106" t="s">
        <v>22</v>
      </c>
      <c r="C11" s="107" t="s">
        <v>90</v>
      </c>
      <c r="D11" s="106" t="s">
        <v>21</v>
      </c>
      <c r="E11" s="106" t="s">
        <v>20</v>
      </c>
      <c r="F11" s="239"/>
      <c r="G11" s="106" t="s">
        <v>19</v>
      </c>
      <c r="H11" s="108" t="s">
        <v>18</v>
      </c>
      <c r="I11" s="109" t="s">
        <v>17</v>
      </c>
      <c r="J11" s="110" t="s">
        <v>16</v>
      </c>
      <c r="K11" s="110" t="s">
        <v>15</v>
      </c>
      <c r="L11" s="106" t="s">
        <v>14</v>
      </c>
      <c r="M11" s="106" t="s">
        <v>13</v>
      </c>
      <c r="N11" s="107" t="s">
        <v>104</v>
      </c>
      <c r="O11" s="106" t="s">
        <v>12</v>
      </c>
      <c r="P11" s="106" t="s">
        <v>11</v>
      </c>
      <c r="Q11" s="111" t="s">
        <v>10</v>
      </c>
      <c r="R11" s="112"/>
      <c r="S11" s="112"/>
      <c r="T11" s="112"/>
      <c r="U11" s="113"/>
    </row>
    <row r="12" spans="1:23" s="114" customFormat="1" ht="17.25" customHeight="1">
      <c r="A12" s="115"/>
      <c r="B12" s="115"/>
      <c r="C12" s="115"/>
      <c r="D12" s="115"/>
      <c r="E12" s="115"/>
      <c r="F12" s="256"/>
      <c r="G12" s="115"/>
      <c r="H12" s="106" t="s">
        <v>9</v>
      </c>
      <c r="I12" s="116" t="s">
        <v>9</v>
      </c>
      <c r="J12" s="116" t="s">
        <v>8</v>
      </c>
      <c r="K12" s="116" t="s">
        <v>8</v>
      </c>
      <c r="L12" s="115"/>
      <c r="M12" s="115"/>
      <c r="N12" s="115"/>
      <c r="O12" s="115"/>
      <c r="P12" s="115"/>
      <c r="Q12" s="117" t="s">
        <v>43</v>
      </c>
      <c r="R12" s="118"/>
      <c r="S12" s="117" t="s">
        <v>44</v>
      </c>
      <c r="T12" s="118"/>
      <c r="U12" s="107" t="s">
        <v>6</v>
      </c>
    </row>
    <row r="13" spans="1:23" s="114" customFormat="1" ht="17.25" customHeight="1">
      <c r="A13" s="119"/>
      <c r="B13" s="119"/>
      <c r="C13" s="119"/>
      <c r="D13" s="119"/>
      <c r="E13" s="119"/>
      <c r="F13" s="257"/>
      <c r="G13" s="119"/>
      <c r="H13" s="119"/>
      <c r="I13" s="120"/>
      <c r="J13" s="120"/>
      <c r="K13" s="120"/>
      <c r="L13" s="119"/>
      <c r="M13" s="119"/>
      <c r="N13" s="119"/>
      <c r="O13" s="119"/>
      <c r="P13" s="119"/>
      <c r="Q13" s="121" t="s">
        <v>7</v>
      </c>
      <c r="R13" s="121" t="s">
        <v>45</v>
      </c>
      <c r="S13" s="121" t="s">
        <v>7</v>
      </c>
      <c r="T13" s="121" t="s">
        <v>45</v>
      </c>
      <c r="U13" s="122"/>
    </row>
    <row r="14" spans="1:23" s="114" customFormat="1" ht="25.35" customHeight="1">
      <c r="A14" s="123">
        <f>'PACKING LIST&amp;INVOICE-高'!A14</f>
        <v>1</v>
      </c>
      <c r="B14" s="123" t="str">
        <f>'PACKING LIST&amp;INVOICE-高'!B14</f>
        <v>麥克風網</v>
      </c>
      <c r="C14" s="123" t="str">
        <f>'PACKING LIST&amp;INVOICE-高'!C14</f>
        <v>3.30mm*1.99mm</v>
      </c>
      <c r="D14" s="123" t="str">
        <f>'PACKING LIST&amp;INVOICE-高'!E14</f>
        <v>2S0745000-000-GAX07</v>
      </c>
      <c r="E14" s="123" t="str">
        <f>'PACKING LIST&amp;INVOICE-高'!F14</f>
        <v>883-SAT429-A0-B</v>
      </c>
      <c r="F14" s="123" t="s">
        <v>126</v>
      </c>
      <c r="G14" s="123">
        <f>'PACKING LIST&amp;INVOICE-高'!G14</f>
        <v>16000</v>
      </c>
      <c r="H14" s="124">
        <f>ROUND('PACKING LIST&amp;INVOICE-高'!H14*0.99,5)</f>
        <v>4.0099999999999997E-2</v>
      </c>
      <c r="I14" s="125">
        <f t="shared" ref="I14" si="0">ROUND(H14*G14,2)</f>
        <v>641.6</v>
      </c>
      <c r="J14" s="124">
        <f>'PACKING LIST&amp;INVOICE-高'!J14</f>
        <v>0.11360000000000001</v>
      </c>
      <c r="K14" s="126">
        <f>'PACKING LIST&amp;INVOICE-高'!K14</f>
        <v>1.3</v>
      </c>
      <c r="L14" s="127">
        <f>'PACKING LIST&amp;INVOICE-高'!L14</f>
        <v>5</v>
      </c>
      <c r="M14" s="128">
        <v>0</v>
      </c>
      <c r="N14" s="128" t="str">
        <f>'PACKING LIST&amp;INVOICE-高'!N14</f>
        <v>散货</v>
      </c>
      <c r="O14" s="127" t="str">
        <f>'PACKING LIST&amp;INVOICE-高'!O14</f>
        <v>MCEG</v>
      </c>
      <c r="P14" s="127" t="str">
        <f>'PACKING LIST&amp;INVOICE-高'!P14</f>
        <v>China</v>
      </c>
      <c r="Q14" s="127">
        <f>'PACKING LIST&amp;INVOICE-高'!Q14</f>
        <v>5</v>
      </c>
      <c r="R14" s="127">
        <f>'PACKING LIST&amp;INVOICE-高'!R14</f>
        <v>3200</v>
      </c>
      <c r="S14" s="127">
        <f>'PACKING LIST&amp;INVOICE-高'!S14</f>
        <v>0</v>
      </c>
      <c r="T14" s="127">
        <f>'PACKING LIST&amp;INVOICE-高'!T14</f>
        <v>0</v>
      </c>
      <c r="U14" s="127" t="str">
        <f>'PACKING LIST&amp;INVOICE-高'!U14</f>
        <v>PCS</v>
      </c>
      <c r="V14" s="114">
        <f t="shared" ref="V14" si="1">Q14*R14+S14*T14</f>
        <v>16000</v>
      </c>
      <c r="W14" s="114" t="b">
        <f>V14=G14</f>
        <v>1</v>
      </c>
    </row>
    <row r="15" spans="1:23" s="114" customFormat="1" ht="25.35" customHeight="1">
      <c r="A15" s="127"/>
      <c r="B15" s="127"/>
      <c r="C15" s="127"/>
      <c r="D15" s="127"/>
      <c r="E15" s="127"/>
      <c r="F15" s="127"/>
      <c r="G15" s="127"/>
      <c r="H15" s="130"/>
      <c r="I15" s="131"/>
      <c r="J15" s="132"/>
      <c r="K15" s="133"/>
      <c r="L15" s="127"/>
      <c r="M15" s="129"/>
      <c r="N15" s="134"/>
      <c r="O15" s="127"/>
      <c r="P15" s="127"/>
      <c r="Q15" s="127"/>
      <c r="R15" s="127"/>
      <c r="S15" s="127"/>
      <c r="T15" s="127"/>
      <c r="U15" s="127"/>
    </row>
    <row r="16" spans="1:23" s="88" customFormat="1" ht="25.35" customHeight="1">
      <c r="A16" s="135" t="s">
        <v>4</v>
      </c>
      <c r="B16" s="136"/>
      <c r="C16" s="136"/>
      <c r="D16" s="137"/>
      <c r="E16" s="137"/>
      <c r="F16" s="137"/>
      <c r="G16" s="138">
        <f>SUM(G14:G15)</f>
        <v>16000</v>
      </c>
      <c r="H16" s="138"/>
      <c r="I16" s="139">
        <f>SUM(I14:I15)</f>
        <v>641.6</v>
      </c>
      <c r="J16" s="133">
        <f>SUM(J14:J15)</f>
        <v>0.11360000000000001</v>
      </c>
      <c r="K16" s="133">
        <f>SUM(K14:K15)</f>
        <v>1.3</v>
      </c>
      <c r="L16" s="138">
        <f>SUM(L14:L15)</f>
        <v>5</v>
      </c>
      <c r="M16" s="138">
        <f>SUM(M14:M15)</f>
        <v>0</v>
      </c>
      <c r="N16" s="138"/>
      <c r="O16" s="140"/>
      <c r="P16" s="140"/>
      <c r="Q16" s="140"/>
      <c r="R16" s="108"/>
      <c r="S16" s="108"/>
      <c r="T16" s="108"/>
      <c r="U16" s="127"/>
      <c r="V16" s="114"/>
    </row>
    <row r="17" spans="1:22" s="145" customFormat="1" ht="27" customHeight="1">
      <c r="A17" s="135" t="s">
        <v>3</v>
      </c>
      <c r="B17" s="141">
        <f>'PACKING LIST&amp;INVOICE-高'!B17</f>
        <v>5</v>
      </c>
      <c r="C17" s="141" t="str">
        <f>'PACKING LIST&amp;INVOICE-高'!C17</f>
        <v>Cartons</v>
      </c>
      <c r="D17" s="141">
        <f>'PACKING LIST&amp;INVOICE-高'!E17</f>
        <v>0</v>
      </c>
      <c r="E17" s="141" t="str">
        <f>'PACKING LIST&amp;INVOICE-高'!F17</f>
        <v>Plts</v>
      </c>
      <c r="F17" s="141"/>
      <c r="G17" s="141"/>
      <c r="H17" s="141"/>
      <c r="I17" s="141"/>
      <c r="J17" s="142"/>
      <c r="K17" s="142"/>
      <c r="L17" s="137"/>
      <c r="M17" s="137"/>
      <c r="N17" s="137"/>
      <c r="O17" s="137"/>
      <c r="P17" s="137"/>
      <c r="Q17" s="137"/>
      <c r="R17" s="137"/>
      <c r="S17" s="137"/>
      <c r="T17" s="143"/>
      <c r="U17" s="144"/>
      <c r="V17" s="114"/>
    </row>
    <row r="18" spans="1:22" s="88" customFormat="1" ht="24.75" customHeight="1">
      <c r="A18" s="146"/>
      <c r="B18" s="147" t="s">
        <v>2</v>
      </c>
      <c r="C18" s="148" t="str">
        <f>'PACKING LIST&amp;INVOICE-高'!C18</f>
        <v>纸箱</v>
      </c>
      <c r="D18" s="141"/>
      <c r="E18" s="149"/>
      <c r="F18" s="149"/>
      <c r="G18" s="150" t="s">
        <v>1</v>
      </c>
      <c r="H18" s="151">
        <v>2.0899999999999998E-3</v>
      </c>
      <c r="I18" s="151" t="s">
        <v>49</v>
      </c>
      <c r="J18" s="152"/>
      <c r="K18" s="152"/>
      <c r="L18" s="153"/>
      <c r="M18" s="153"/>
      <c r="N18" s="153"/>
      <c r="O18" s="153"/>
      <c r="P18" s="153"/>
      <c r="Q18" s="153"/>
      <c r="R18" s="153"/>
      <c r="S18" s="153"/>
      <c r="T18" s="153"/>
      <c r="U18" s="154"/>
      <c r="V18" s="114"/>
    </row>
    <row r="19" spans="1:22" s="88" customFormat="1" ht="24.75" customHeight="1">
      <c r="A19" s="155" t="s">
        <v>89</v>
      </c>
      <c r="B19" s="147"/>
      <c r="C19" s="148"/>
      <c r="D19" s="156"/>
      <c r="E19" s="149"/>
      <c r="F19" s="149"/>
      <c r="G19" s="150"/>
      <c r="H19" s="151">
        <v>9.4999999999999998E-3</v>
      </c>
      <c r="I19" s="151"/>
      <c r="J19" s="152"/>
      <c r="K19" s="152"/>
      <c r="L19" s="153"/>
      <c r="M19" s="153"/>
      <c r="N19" s="153"/>
      <c r="O19" s="153"/>
      <c r="P19" s="153"/>
      <c r="Q19" s="153"/>
      <c r="R19" s="153"/>
      <c r="S19" s="153"/>
      <c r="T19" s="153"/>
      <c r="U19" s="154"/>
      <c r="V19" s="114"/>
    </row>
    <row r="20" spans="1:22" s="88" customFormat="1" ht="24.75" customHeight="1">
      <c r="A20" s="127" t="str">
        <f>'PACKING LIST&amp;INVOICE-高'!A20</f>
        <v>3.30mm*1.99mm~</v>
      </c>
      <c r="B20" s="157" t="str">
        <f>'PACKING LIST&amp;INVOICE-高'!B20</f>
        <v>麥克風網</v>
      </c>
      <c r="C20" s="127" t="str">
        <f>'PACKING LIST&amp;INVOICE-高'!C20</f>
        <v>3.30mm*1.99mm</v>
      </c>
      <c r="D20" s="158"/>
      <c r="E20" s="159"/>
      <c r="F20" s="159"/>
      <c r="G20" s="138">
        <f>SUMIF($B$14:$B$14,$B20:$B20,G$14:G$14)</f>
        <v>16000</v>
      </c>
      <c r="H20" s="130"/>
      <c r="I20" s="139">
        <f>SUMIF($B$14:$B$14,$B20:$B20,I$14:I$14)</f>
        <v>641.6</v>
      </c>
      <c r="J20" s="133">
        <f>SUMIF($B$14:$B$14,$B20:$B20,J$14:J$14)</f>
        <v>0.11360000000000001</v>
      </c>
      <c r="K20" s="133">
        <f>SUMIF($B$14:$B$14,$B20:$B20,K$14:K$14)</f>
        <v>1.3</v>
      </c>
      <c r="L20" s="138">
        <f>SUMIF($B$14:$B$14,$B20:$B20,L$14:L$14)</f>
        <v>5</v>
      </c>
      <c r="M20" s="139"/>
      <c r="N20" s="139"/>
      <c r="O20" s="153"/>
      <c r="P20" s="153"/>
      <c r="Q20" s="153"/>
      <c r="R20" s="153"/>
      <c r="S20" s="153"/>
      <c r="T20" s="153"/>
      <c r="U20" s="154"/>
      <c r="V20" s="114"/>
    </row>
    <row r="21" spans="1:22" s="88" customFormat="1" ht="24.75" customHeight="1">
      <c r="A21" s="127"/>
      <c r="B21" s="157"/>
      <c r="C21" s="127"/>
      <c r="D21" s="158"/>
      <c r="E21" s="159"/>
      <c r="F21" s="159"/>
      <c r="G21" s="138"/>
      <c r="H21" s="130"/>
      <c r="I21" s="139"/>
      <c r="J21" s="133"/>
      <c r="K21" s="133"/>
      <c r="L21" s="139"/>
      <c r="M21" s="139"/>
      <c r="N21" s="139"/>
      <c r="O21" s="153"/>
      <c r="P21" s="153"/>
      <c r="Q21" s="153"/>
      <c r="R21" s="153"/>
      <c r="S21" s="153"/>
      <c r="T21" s="153"/>
      <c r="U21" s="154"/>
      <c r="V21" s="114"/>
    </row>
    <row r="22" spans="1:22" s="88" customFormat="1" ht="24.75" customHeight="1">
      <c r="A22" s="127"/>
      <c r="B22" s="157"/>
      <c r="C22" s="127"/>
      <c r="D22" s="158"/>
      <c r="E22" s="159"/>
      <c r="F22" s="159"/>
      <c r="G22" s="138"/>
      <c r="H22" s="130"/>
      <c r="I22" s="139"/>
      <c r="J22" s="133"/>
      <c r="K22" s="133"/>
      <c r="L22" s="139"/>
      <c r="M22" s="139"/>
      <c r="N22" s="139"/>
      <c r="O22" s="153"/>
      <c r="P22" s="153"/>
      <c r="Q22" s="153"/>
      <c r="R22" s="153"/>
      <c r="S22" s="153"/>
      <c r="T22" s="153"/>
      <c r="U22" s="154"/>
      <c r="V22" s="114"/>
    </row>
    <row r="23" spans="1:22" s="88" customFormat="1" ht="24.75" customHeight="1">
      <c r="A23" s="155"/>
      <c r="B23" s="157" t="str">
        <f t="shared" ref="B23:B24" si="2">D23&amp;E23</f>
        <v/>
      </c>
      <c r="C23" s="127"/>
      <c r="D23" s="160"/>
      <c r="E23" s="44"/>
      <c r="F23" s="44"/>
      <c r="G23" s="138">
        <f>SUM(G20:G22)</f>
        <v>16000</v>
      </c>
      <c r="H23" s="161"/>
      <c r="I23" s="139">
        <f>SUM(I20:I22)</f>
        <v>641.6</v>
      </c>
      <c r="J23" s="130">
        <f>SUM(J20:J22)</f>
        <v>0.11360000000000001</v>
      </c>
      <c r="K23" s="162">
        <f>SUM(K20:K22)+K15</f>
        <v>1.3</v>
      </c>
      <c r="L23" s="138">
        <f>SUM(L20:L22)</f>
        <v>5</v>
      </c>
      <c r="M23" s="138"/>
      <c r="N23" s="138"/>
      <c r="O23" s="139"/>
      <c r="P23" s="153"/>
      <c r="Q23" s="153"/>
      <c r="R23" s="153"/>
      <c r="S23" s="153"/>
      <c r="T23" s="153"/>
      <c r="U23" s="154"/>
      <c r="V23" s="114"/>
    </row>
    <row r="24" spans="1:22" s="88" customFormat="1" ht="24.75" customHeight="1">
      <c r="A24" s="155"/>
      <c r="B24" s="157" t="str">
        <f t="shared" si="2"/>
        <v/>
      </c>
      <c r="C24" s="127"/>
      <c r="D24" s="160"/>
      <c r="E24" s="44"/>
      <c r="F24" s="44"/>
      <c r="G24" s="139" t="b">
        <f>G23=G16</f>
        <v>1</v>
      </c>
      <c r="H24" s="161"/>
      <c r="I24" s="139" t="b">
        <f>I23=I16</f>
        <v>1</v>
      </c>
      <c r="J24" s="139" t="b">
        <f>J23=J16</f>
        <v>1</v>
      </c>
      <c r="K24" s="139" t="b">
        <f>K23=K16</f>
        <v>1</v>
      </c>
      <c r="L24" s="139" t="b">
        <f>L23=L16</f>
        <v>1</v>
      </c>
      <c r="M24" s="139"/>
      <c r="N24" s="139"/>
      <c r="O24" s="139"/>
      <c r="P24" s="153"/>
      <c r="Q24" s="153"/>
      <c r="R24" s="153"/>
      <c r="S24" s="153"/>
      <c r="T24" s="153"/>
      <c r="U24" s="154"/>
      <c r="V24" s="114"/>
    </row>
  </sheetData>
  <mergeCells count="23">
    <mergeCell ref="B3:E3"/>
    <mergeCell ref="A5:T5"/>
    <mergeCell ref="A11:A13"/>
    <mergeCell ref="B11:B13"/>
    <mergeCell ref="D11:D13"/>
    <mergeCell ref="E11:E13"/>
    <mergeCell ref="G11:G13"/>
    <mergeCell ref="L11:L13"/>
    <mergeCell ref="M11:M13"/>
    <mergeCell ref="O11:O13"/>
    <mergeCell ref="P11:P13"/>
    <mergeCell ref="Q11:U11"/>
    <mergeCell ref="L6:M6"/>
    <mergeCell ref="L7:M7"/>
    <mergeCell ref="S12:T12"/>
    <mergeCell ref="N11:N13"/>
    <mergeCell ref="C11:C13"/>
    <mergeCell ref="K12:K13"/>
    <mergeCell ref="U12:U13"/>
    <mergeCell ref="I12:I13"/>
    <mergeCell ref="J12:J13"/>
    <mergeCell ref="H12:H13"/>
    <mergeCell ref="Q12:R12"/>
  </mergeCells>
  <phoneticPr fontId="4" type="noConversion"/>
  <conditionalFormatting sqref="Q25:T1048576 Q1:T22">
    <cfRule type="cellIs" dxfId="1" priority="3" operator="equal">
      <formula>0</formula>
    </cfRule>
  </conditionalFormatting>
  <conditionalFormatting sqref="Q23:T24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zoomScale="90" zoomScaleNormal="90" zoomScaleSheetLayoutView="100" workbookViewId="0">
      <selection activeCell="F23" sqref="F23"/>
    </sheetView>
  </sheetViews>
  <sheetFormatPr defaultColWidth="9" defaultRowHeight="13.5"/>
  <cols>
    <col min="1" max="1" width="10" style="1" customWidth="1"/>
    <col min="2" max="2" width="25.875" style="1" customWidth="1"/>
    <col min="3" max="3" width="40.75" style="1" customWidth="1"/>
    <col min="4" max="4" width="5.25" style="1" bestFit="1" customWidth="1"/>
    <col min="5" max="5" width="11.875" style="1" customWidth="1"/>
    <col min="6" max="6" width="15" style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59" t="s">
        <v>102</v>
      </c>
      <c r="B1" s="59"/>
      <c r="C1" s="59"/>
      <c r="D1" s="59"/>
      <c r="E1" s="59"/>
      <c r="F1" s="59"/>
      <c r="G1" s="59"/>
      <c r="H1" s="59"/>
      <c r="I1" s="59"/>
    </row>
    <row r="2" spans="1:12" ht="18.75">
      <c r="A2" s="60" t="s">
        <v>82</v>
      </c>
      <c r="B2" s="60"/>
      <c r="C2" s="61"/>
      <c r="D2" s="61"/>
      <c r="E2" s="61"/>
      <c r="F2" s="61"/>
      <c r="G2" s="61"/>
      <c r="H2" s="61"/>
      <c r="I2" s="61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6" t="s">
        <v>81</v>
      </c>
      <c r="B4" s="40" t="s">
        <v>101</v>
      </c>
      <c r="C4" s="34"/>
      <c r="D4" s="34"/>
      <c r="E4" s="34"/>
      <c r="F4" s="34"/>
      <c r="G4" s="34"/>
      <c r="H4" s="34"/>
      <c r="I4" s="34"/>
    </row>
    <row r="5" spans="1:12" ht="15.75">
      <c r="A5" s="36" t="s">
        <v>80</v>
      </c>
      <c r="B5" s="4" t="s">
        <v>83</v>
      </c>
      <c r="C5" s="34"/>
      <c r="D5" s="34"/>
      <c r="E5" s="34"/>
      <c r="F5" s="34"/>
      <c r="G5" s="34"/>
      <c r="H5" s="34"/>
      <c r="I5" s="34"/>
    </row>
    <row r="6" spans="1:12" ht="15.75">
      <c r="A6" s="36" t="s">
        <v>79</v>
      </c>
      <c r="B6" s="35">
        <f>'PACKING LIST&amp;INVOICE-高'!K7</f>
        <v>43742</v>
      </c>
      <c r="C6" s="39"/>
      <c r="D6" s="34"/>
      <c r="E6" s="34"/>
      <c r="F6" s="34"/>
      <c r="G6" s="34"/>
      <c r="H6" s="34"/>
      <c r="I6" s="34"/>
    </row>
    <row r="7" spans="1:12" ht="15.75">
      <c r="A7" s="36" t="s">
        <v>78</v>
      </c>
      <c r="B7" s="38" t="str">
        <f>'PACKING LIST&amp;INVOICE-高'!K6</f>
        <v>LYHK191004005-N</v>
      </c>
      <c r="C7" s="37"/>
      <c r="D7" s="34"/>
      <c r="E7" s="34"/>
      <c r="F7" s="34"/>
      <c r="G7" s="34"/>
      <c r="H7" s="34"/>
      <c r="I7" s="34"/>
    </row>
    <row r="8" spans="1:12" ht="15.75">
      <c r="A8" s="36" t="s">
        <v>77</v>
      </c>
      <c r="B8" s="4" t="s">
        <v>76</v>
      </c>
      <c r="C8" s="34"/>
      <c r="D8" s="34"/>
      <c r="E8" s="34"/>
      <c r="F8" s="34"/>
      <c r="G8" s="34"/>
      <c r="H8" s="34"/>
      <c r="I8" s="34"/>
    </row>
    <row r="9" spans="1:12" ht="15.75">
      <c r="A9" s="36" t="s">
        <v>75</v>
      </c>
      <c r="B9" s="35" t="s">
        <v>74</v>
      </c>
      <c r="C9" s="34"/>
      <c r="D9" s="34"/>
      <c r="E9" s="34"/>
      <c r="F9" s="34"/>
      <c r="G9" s="34"/>
      <c r="H9" s="34"/>
      <c r="I9" s="34"/>
    </row>
    <row r="10" spans="1:12" ht="11.25" customHeight="1">
      <c r="A10" s="34"/>
      <c r="B10" s="34"/>
      <c r="C10" s="34"/>
      <c r="D10" s="34"/>
      <c r="E10" s="34"/>
      <c r="F10" s="34"/>
      <c r="G10" s="34"/>
      <c r="H10" s="34"/>
      <c r="I10" s="34"/>
    </row>
    <row r="11" spans="1:12" ht="16.5">
      <c r="A11" s="30" t="s">
        <v>73</v>
      </c>
      <c r="B11" s="33" t="s">
        <v>72</v>
      </c>
      <c r="C11" s="32" t="s">
        <v>71</v>
      </c>
      <c r="D11" s="31" t="s">
        <v>70</v>
      </c>
      <c r="E11" s="30" t="s">
        <v>69</v>
      </c>
      <c r="F11" s="30" t="s">
        <v>68</v>
      </c>
      <c r="G11" s="29" t="s">
        <v>67</v>
      </c>
      <c r="H11" s="30" t="s">
        <v>66</v>
      </c>
      <c r="I11" s="29" t="s">
        <v>65</v>
      </c>
    </row>
    <row r="12" spans="1:12" s="46" customFormat="1" ht="23.25" customHeight="1">
      <c r="A12" s="49">
        <v>7</v>
      </c>
      <c r="B12" s="48" t="str">
        <f>'PACKING LIST&amp;INVOICE-低'!B20</f>
        <v>麥克風網</v>
      </c>
      <c r="C12" s="51" t="str">
        <f>'PACKING LIST&amp;INVOICE-低'!A20</f>
        <v>3.30mm*1.99mm~</v>
      </c>
      <c r="D12" s="50"/>
      <c r="E12" s="24">
        <f>'PACKING LIST&amp;INVOICE-高'!G20</f>
        <v>16000</v>
      </c>
      <c r="F12" s="27">
        <f t="shared" ref="F12" si="0">G12/E12</f>
        <v>4.0100000000000004E-2</v>
      </c>
      <c r="G12" s="23">
        <f>'PACKING LIST&amp;INVOICE-低'!I20</f>
        <v>641.6</v>
      </c>
      <c r="H12" s="22" t="s">
        <v>64</v>
      </c>
      <c r="I12" s="47">
        <f t="shared" ref="I12" si="1">$B$6</f>
        <v>43742</v>
      </c>
      <c r="J12" s="45"/>
      <c r="K12" s="45"/>
      <c r="L12" s="45"/>
    </row>
    <row r="13" spans="1:12" s="46" customFormat="1" ht="23.25" customHeight="1">
      <c r="A13" s="49"/>
      <c r="B13" s="48"/>
      <c r="C13" s="51"/>
      <c r="D13" s="50"/>
      <c r="E13" s="24"/>
      <c r="F13" s="27"/>
      <c r="G13" s="23"/>
      <c r="H13" s="22"/>
      <c r="I13" s="47"/>
      <c r="J13" s="45"/>
      <c r="K13" s="45"/>
      <c r="L13" s="45"/>
    </row>
    <row r="14" spans="1:12" s="14" customFormat="1" ht="16.5">
      <c r="A14" s="49"/>
      <c r="B14" s="48"/>
      <c r="C14" s="51"/>
      <c r="D14" s="50"/>
      <c r="E14" s="24"/>
      <c r="F14" s="27"/>
      <c r="G14" s="23"/>
      <c r="H14" s="22"/>
      <c r="I14" s="47"/>
      <c r="J14" s="1"/>
      <c r="K14" s="1"/>
      <c r="L14" s="1"/>
    </row>
    <row r="15" spans="1:12" s="14" customFormat="1" ht="16.5">
      <c r="A15" s="26"/>
      <c r="B15" s="25"/>
      <c r="C15" s="41"/>
      <c r="D15" s="28"/>
      <c r="E15" s="24"/>
      <c r="F15" s="27"/>
      <c r="G15" s="23"/>
      <c r="H15" s="22"/>
      <c r="I15" s="21"/>
      <c r="J15" s="1"/>
      <c r="K15" s="1"/>
      <c r="L15" s="1"/>
    </row>
    <row r="16" spans="1:12" s="14" customFormat="1" ht="16.5">
      <c r="A16" s="20"/>
      <c r="B16" s="19"/>
      <c r="C16" s="19"/>
      <c r="D16" s="19"/>
      <c r="E16" s="18"/>
      <c r="F16" s="17"/>
      <c r="G16" s="16"/>
      <c r="H16" s="15"/>
      <c r="I16" s="15"/>
      <c r="J16" s="1"/>
      <c r="K16" s="1"/>
    </row>
    <row r="17" spans="1:9" ht="15">
      <c r="A17" s="53" t="s">
        <v>63</v>
      </c>
      <c r="B17" s="54"/>
      <c r="C17" s="54"/>
      <c r="D17" s="54"/>
      <c r="E17" s="13">
        <f>SUM(E12:E16)</f>
        <v>16000</v>
      </c>
      <c r="F17" s="12"/>
      <c r="G17" s="11">
        <f>SUM(G12:G16)</f>
        <v>641.6</v>
      </c>
      <c r="H17" s="10"/>
      <c r="I17" s="9"/>
    </row>
    <row r="18" spans="1:9" s="7" customFormat="1" ht="18.75">
      <c r="A18" s="55" t="s">
        <v>62</v>
      </c>
      <c r="B18" s="56"/>
      <c r="C18" s="56"/>
      <c r="D18" s="56"/>
      <c r="E18" s="56"/>
      <c r="F18" s="56"/>
      <c r="G18" s="8">
        <f>G17</f>
        <v>641.6</v>
      </c>
      <c r="H18" s="57" t="s">
        <v>61</v>
      </c>
      <c r="I18" s="58"/>
    </row>
    <row r="19" spans="1:9" ht="15.75">
      <c r="A19" s="2"/>
      <c r="B19" s="2"/>
      <c r="C19" s="2"/>
      <c r="D19" s="2"/>
      <c r="E19" s="2"/>
      <c r="F19" s="2"/>
      <c r="G19" s="2"/>
      <c r="H19" s="2"/>
      <c r="I19" s="2"/>
    </row>
    <row r="20" spans="1:9" ht="15.75">
      <c r="A20" s="6" t="s">
        <v>60</v>
      </c>
      <c r="B20" s="5"/>
      <c r="C20" s="4" t="s">
        <v>59</v>
      </c>
      <c r="D20" s="2"/>
      <c r="E20" s="2"/>
      <c r="F20" s="2"/>
      <c r="G20" s="2"/>
      <c r="H20" s="2"/>
      <c r="I20" s="2"/>
    </row>
    <row r="21" spans="1:9" ht="15.75">
      <c r="A21" s="6" t="s">
        <v>58</v>
      </c>
      <c r="B21" s="5"/>
      <c r="C21" s="4" t="s">
        <v>57</v>
      </c>
      <c r="D21" s="2"/>
      <c r="E21" s="2"/>
      <c r="F21" s="2"/>
      <c r="G21" s="2"/>
      <c r="H21" s="2"/>
      <c r="I21" s="2"/>
    </row>
    <row r="22" spans="1:9" ht="15.75">
      <c r="A22" s="6" t="s">
        <v>56</v>
      </c>
      <c r="B22" s="5"/>
      <c r="C22" s="40" t="str">
        <f>B4</f>
        <v>TLG Investment(HK) Limited</v>
      </c>
      <c r="D22" s="2"/>
      <c r="E22" s="2"/>
      <c r="F22" s="2"/>
      <c r="G22" s="2"/>
      <c r="H22" s="2"/>
      <c r="I22" s="2"/>
    </row>
    <row r="23" spans="1:9" ht="15.75">
      <c r="A23" s="6" t="s">
        <v>55</v>
      </c>
      <c r="B23" s="5"/>
      <c r="C23" s="4" t="s">
        <v>84</v>
      </c>
      <c r="D23" s="2"/>
      <c r="E23" s="2"/>
      <c r="F23" s="2"/>
      <c r="G23" s="2"/>
      <c r="H23" s="2"/>
      <c r="I23" s="2"/>
    </row>
    <row r="24" spans="1:9" ht="15.75">
      <c r="A24" s="6" t="s">
        <v>54</v>
      </c>
      <c r="B24" s="5"/>
      <c r="C24" s="4" t="s">
        <v>53</v>
      </c>
      <c r="D24" s="2"/>
      <c r="E24" s="2"/>
      <c r="F24" s="2"/>
      <c r="G24" s="2"/>
      <c r="H24" s="2"/>
      <c r="I24" s="2"/>
    </row>
    <row r="25" spans="1:9" ht="15.75">
      <c r="A25" s="2"/>
      <c r="B25" s="2"/>
      <c r="C25" s="2"/>
      <c r="D25" s="2"/>
      <c r="E25" s="2"/>
      <c r="F25" s="2"/>
      <c r="G25" s="2"/>
      <c r="H25" s="2"/>
      <c r="I25" s="2"/>
    </row>
    <row r="26" spans="1:9" ht="15.75">
      <c r="A26" s="3"/>
      <c r="B26" s="3"/>
      <c r="C26" s="2"/>
      <c r="D26" s="2"/>
      <c r="E26" s="2"/>
      <c r="F26" s="2"/>
      <c r="G26" s="2"/>
      <c r="H26" s="2"/>
      <c r="I26" s="2"/>
    </row>
    <row r="27" spans="1:9" ht="15.75">
      <c r="A27" s="3"/>
      <c r="B27" s="3"/>
      <c r="C27" s="2"/>
      <c r="D27" s="2"/>
      <c r="E27" s="2"/>
      <c r="F27" s="2"/>
      <c r="G27" s="2"/>
      <c r="H27" s="2"/>
      <c r="I27" s="2"/>
    </row>
    <row r="28" spans="1:9" ht="15.75">
      <c r="A28" s="3"/>
      <c r="B28" s="3"/>
      <c r="C28" s="2"/>
      <c r="D28" s="2"/>
      <c r="E28" s="2"/>
      <c r="F28" s="2"/>
      <c r="G28" s="2"/>
      <c r="H28" s="2"/>
      <c r="I28" s="2"/>
    </row>
    <row r="29" spans="1:9" ht="15.75">
      <c r="A29" s="3"/>
      <c r="B29" s="3"/>
      <c r="C29" s="2"/>
      <c r="D29" s="2"/>
      <c r="E29" s="2"/>
      <c r="F29" s="2"/>
      <c r="G29" s="2"/>
      <c r="H29" s="2"/>
      <c r="I29" s="2"/>
    </row>
    <row r="30" spans="1:9" ht="15.75">
      <c r="A30" s="3"/>
      <c r="B30" s="3"/>
      <c r="C30" s="2"/>
      <c r="D30" s="2"/>
      <c r="E30" s="2"/>
      <c r="F30" s="2"/>
      <c r="G30" s="2"/>
      <c r="H30" s="2"/>
      <c r="I30" s="2"/>
    </row>
    <row r="31" spans="1:9" ht="15.75">
      <c r="A31" s="2"/>
      <c r="B31" s="2"/>
      <c r="C31" s="2"/>
      <c r="D31" s="2"/>
      <c r="E31" s="2"/>
      <c r="F31" s="2"/>
      <c r="G31" s="2"/>
      <c r="H31" s="2"/>
      <c r="I31" s="2"/>
    </row>
    <row r="32" spans="1:9" ht="15.75">
      <c r="C32" s="2" t="s">
        <v>52</v>
      </c>
      <c r="D32" s="2"/>
      <c r="E32" s="2"/>
      <c r="F32" s="3" t="s">
        <v>51</v>
      </c>
      <c r="H32" s="2"/>
      <c r="I32" s="2"/>
    </row>
    <row r="34" spans="3:3">
      <c r="C34" s="1" t="s">
        <v>50</v>
      </c>
    </row>
  </sheetData>
  <mergeCells count="5">
    <mergeCell ref="A17:D17"/>
    <mergeCell ref="A18:F18"/>
    <mergeCell ref="H18:I18"/>
    <mergeCell ref="A1:I1"/>
    <mergeCell ref="A2:I2"/>
  </mergeCells>
  <phoneticPr fontId="4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</vt:lpstr>
      <vt:lpstr>PACKING LIST&amp;INVOICE-低</vt:lpstr>
      <vt:lpstr>HK合同</vt:lpstr>
      <vt:lpstr>HK合同!Print_Area</vt:lpstr>
      <vt:lpstr>'PACKING LIST&amp;INVOICE-低'!Print_Area</vt:lpstr>
      <vt:lpstr>'PACKING LIST&amp;INVOICE-高'!Print_Area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cp:lastPrinted>2019-09-12T02:29:32Z</cp:lastPrinted>
  <dcterms:created xsi:type="dcterms:W3CDTF">2018-03-01T14:52:16Z</dcterms:created>
  <dcterms:modified xsi:type="dcterms:W3CDTF">2019-09-29T09:34:55Z</dcterms:modified>
</cp:coreProperties>
</file>