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.2019年工作\1.出口报关资料\1.出口成都\10月7日\LYHK191007005-N+28账册非保税逐单马文静张伟红\"/>
    </mc:Choice>
  </mc:AlternateContent>
  <bookViews>
    <workbookView xWindow="0" yWindow="0" windowWidth="24000" windowHeight="8610" activeTab="1"/>
  </bookViews>
  <sheets>
    <sheet name="PACKING LIST&amp;INVOICE-高 " sheetId="4" r:id="rId1"/>
    <sheet name="PACKING LIST&amp;INVOICE-低" sheetId="1" r:id="rId2"/>
    <sheet name="HK合同" sheetId="3" r:id="rId3"/>
  </sheets>
  <definedNames>
    <definedName name="_xlnm._FilterDatabase" localSheetId="0" hidden="1">'PACKING LIST&amp;INVOICE-高 '!$A$11:$AC$14</definedName>
    <definedName name="_xlnm.Print_Area" localSheetId="2">HK合同!$A$1:$I$39</definedName>
    <definedName name="_xlnm.Print_Area" localSheetId="1">'PACKING LIST&amp;INVOICE-低'!$A$1:$U$27</definedName>
    <definedName name="_xlnm.Print_Area" localSheetId="0">'PACKING LIST&amp;INVOICE-高 '!$A$1:$U$21</definedName>
    <definedName name="_xlnm.Print_Titles" localSheetId="1">'PACKING LIST&amp;INVOICE-低'!$1:$21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M19" i="1"/>
  <c r="L19" i="1"/>
  <c r="K19" i="1"/>
  <c r="J19" i="1"/>
  <c r="H19" i="1"/>
  <c r="M19" i="4"/>
  <c r="L19" i="4"/>
  <c r="K19" i="4"/>
  <c r="J19" i="4"/>
  <c r="I19" i="4"/>
  <c r="G19" i="4"/>
  <c r="L17" i="1"/>
  <c r="L16" i="1"/>
  <c r="W15" i="1"/>
  <c r="W16" i="1"/>
  <c r="W17" i="1"/>
  <c r="W15" i="4"/>
  <c r="W16" i="4"/>
  <c r="W17" i="4"/>
  <c r="B24" i="1" l="1"/>
  <c r="B13" i="3" l="1"/>
  <c r="C13" i="3"/>
  <c r="A16" i="1"/>
  <c r="B16" i="1"/>
  <c r="C16" i="1"/>
  <c r="D16" i="1"/>
  <c r="E16" i="1"/>
  <c r="H16" i="1"/>
  <c r="I16" i="1"/>
  <c r="O16" i="1"/>
  <c r="P16" i="1"/>
  <c r="S16" i="1"/>
  <c r="T16" i="1"/>
  <c r="U16" i="1"/>
  <c r="A17" i="1"/>
  <c r="B17" i="1"/>
  <c r="C17" i="1"/>
  <c r="D17" i="1"/>
  <c r="E17" i="1"/>
  <c r="H17" i="1"/>
  <c r="I17" i="1"/>
  <c r="N17" i="1"/>
  <c r="O17" i="1"/>
  <c r="P17" i="1"/>
  <c r="R17" i="1"/>
  <c r="S17" i="1"/>
  <c r="T17" i="1"/>
  <c r="U17" i="1"/>
  <c r="I15" i="4"/>
  <c r="J15" i="4"/>
  <c r="I16" i="4"/>
  <c r="J16" i="4"/>
  <c r="K16" i="1" s="1"/>
  <c r="I17" i="4"/>
  <c r="J17" i="4"/>
  <c r="K17" i="1" s="1"/>
  <c r="L15" i="4"/>
  <c r="V15" i="4"/>
  <c r="V17" i="4"/>
  <c r="Q17" i="4"/>
  <c r="L17" i="4" s="1"/>
  <c r="M17" i="1" s="1"/>
  <c r="Q17" i="1" l="1"/>
  <c r="V17" i="1"/>
  <c r="J16" i="1"/>
  <c r="J17" i="1"/>
  <c r="D21" i="1"/>
  <c r="E20" i="1"/>
  <c r="H20" i="1"/>
  <c r="I20" i="1"/>
  <c r="J20" i="1"/>
  <c r="A15" i="1"/>
  <c r="B15" i="1"/>
  <c r="C15" i="1"/>
  <c r="E23" i="1" s="1"/>
  <c r="D15" i="1"/>
  <c r="E15" i="1"/>
  <c r="H15" i="1"/>
  <c r="I15" i="1"/>
  <c r="M15" i="1"/>
  <c r="N15" i="1"/>
  <c r="O15" i="1"/>
  <c r="P15" i="1"/>
  <c r="Q15" i="1"/>
  <c r="R15" i="1"/>
  <c r="S15" i="1"/>
  <c r="T15" i="1"/>
  <c r="U15" i="1"/>
  <c r="C23" i="1"/>
  <c r="D23" i="1"/>
  <c r="M7" i="1"/>
  <c r="B6" i="3" s="1"/>
  <c r="B7" i="3"/>
  <c r="J15" i="1" l="1"/>
  <c r="B12" i="3"/>
  <c r="J20" i="4"/>
  <c r="K20" i="1" s="1"/>
  <c r="R16" i="4"/>
  <c r="R16" i="1" s="1"/>
  <c r="Q16" i="4"/>
  <c r="Q16" i="1" l="1"/>
  <c r="V16" i="4"/>
  <c r="L16" i="4"/>
  <c r="M16" i="1" s="1"/>
  <c r="K15" i="1"/>
  <c r="J14" i="4"/>
  <c r="V16" i="1" l="1"/>
  <c r="V15" i="1" l="1"/>
  <c r="I14" i="4"/>
  <c r="L14" i="4"/>
  <c r="B20" i="4" s="1"/>
  <c r="V14" i="4" l="1"/>
  <c r="W14" i="4" s="1"/>
  <c r="O14" i="1"/>
  <c r="P14" i="1"/>
  <c r="R14" i="1"/>
  <c r="S14" i="1"/>
  <c r="T14" i="1"/>
  <c r="U14" i="1"/>
  <c r="A14" i="1"/>
  <c r="B14" i="1"/>
  <c r="C14" i="1"/>
  <c r="D14" i="1"/>
  <c r="E14" i="1"/>
  <c r="H14" i="1"/>
  <c r="I14" i="1"/>
  <c r="N14" i="1"/>
  <c r="J24" i="1" l="1"/>
  <c r="G13" i="3" s="1"/>
  <c r="H24" i="1"/>
  <c r="E13" i="3" s="1"/>
  <c r="K24" i="1"/>
  <c r="H23" i="1"/>
  <c r="J14" i="1"/>
  <c r="H26" i="1" l="1"/>
  <c r="H27" i="1" s="1"/>
  <c r="J23" i="1"/>
  <c r="J26" i="1" s="1"/>
  <c r="J27" i="1" s="1"/>
  <c r="F13" i="3"/>
  <c r="K14" i="1"/>
  <c r="Q14" i="1"/>
  <c r="K23" i="1" l="1"/>
  <c r="K26" i="1" s="1"/>
  <c r="K27" i="1" s="1"/>
  <c r="W14" i="1"/>
  <c r="V14" i="1"/>
  <c r="M14" i="1"/>
  <c r="L14" i="1" l="1"/>
  <c r="D20" i="1" l="1"/>
  <c r="B20" i="1" l="1"/>
  <c r="I12" i="3" l="1"/>
  <c r="I13" i="3" s="1"/>
  <c r="E12" i="3" l="1"/>
  <c r="E15" i="3" s="1"/>
  <c r="B23" i="1"/>
  <c r="C12" i="3" s="1"/>
  <c r="G12" i="3" l="1"/>
  <c r="F12" i="3" l="1"/>
  <c r="G15" i="3"/>
  <c r="G16" i="3" s="1"/>
</calcChain>
</file>

<file path=xl/comments1.xml><?xml version="1.0" encoding="utf-8"?>
<comments xmlns="http://schemas.openxmlformats.org/spreadsheetml/2006/main">
  <authors>
    <author>Windows 用户</author>
  </authors>
  <commentLis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>1.箱规、整箱毛重由仓库提供
2.单重来源于关务备案表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15K  一箱</t>
        </r>
      </text>
    </comment>
  </commentList>
</comments>
</file>

<file path=xl/sharedStrings.xml><?xml version="1.0" encoding="utf-8"?>
<sst xmlns="http://schemas.openxmlformats.org/spreadsheetml/2006/main" count="188" uniqueCount="138">
  <si>
    <t>纸箱</t>
    <phoneticPr fontId="7" type="noConversion"/>
  </si>
  <si>
    <t>栈板</t>
    <phoneticPr fontId="7" type="noConversion"/>
  </si>
  <si>
    <r>
      <t xml:space="preserve">   </t>
    </r>
    <r>
      <rPr>
        <b/>
        <sz val="12"/>
        <color indexed="10"/>
        <rFont val="宋体"/>
        <family val="3"/>
        <charset val="134"/>
      </rPr>
      <t>包装方式：</t>
    </r>
    <phoneticPr fontId="7" type="noConversion"/>
  </si>
  <si>
    <t>Total:</t>
  </si>
  <si>
    <t>Total</t>
    <phoneticPr fontId="7" type="noConversion"/>
  </si>
  <si>
    <t>China</t>
  </si>
  <si>
    <t>单位</t>
    <phoneticPr fontId="15" type="noConversion"/>
  </si>
  <si>
    <t>箱数</t>
    <phoneticPr fontId="15" type="noConversion"/>
  </si>
  <si>
    <t>(KGS)</t>
  </si>
  <si>
    <t>(USD)</t>
  </si>
  <si>
    <r>
      <rPr>
        <b/>
        <sz val="10"/>
        <rFont val="宋体"/>
        <family val="3"/>
        <charset val="134"/>
      </rPr>
      <t>备注</t>
    </r>
    <phoneticPr fontId="7" type="noConversion"/>
  </si>
  <si>
    <t>ORIGIN</t>
  </si>
  <si>
    <t>BU</t>
    <phoneticPr fontId="7" type="noConversion"/>
  </si>
  <si>
    <r>
      <t xml:space="preserve">Plts 
</t>
    </r>
    <r>
      <rPr>
        <b/>
        <sz val="10"/>
        <rFont val="宋体"/>
        <family val="3"/>
        <charset val="134"/>
      </rPr>
      <t>板数</t>
    </r>
    <phoneticPr fontId="7" type="noConversion"/>
  </si>
  <si>
    <r>
      <t>Ctns/</t>
    </r>
    <r>
      <rPr>
        <b/>
        <sz val="10"/>
        <rFont val="宋体"/>
        <family val="3"/>
        <charset val="134"/>
      </rPr>
      <t>箱数</t>
    </r>
    <phoneticPr fontId="16" type="noConversion"/>
  </si>
  <si>
    <t>GROSS WEIGHT</t>
  </si>
  <si>
    <t>NET WEIGHT</t>
  </si>
  <si>
    <t>AMOUNT</t>
  </si>
  <si>
    <t>UNIT PRICE</t>
  </si>
  <si>
    <t>QUANTITY</t>
  </si>
  <si>
    <t>LS P/N</t>
    <phoneticPr fontId="7" type="noConversion"/>
  </si>
  <si>
    <t>H.H P/N</t>
  </si>
  <si>
    <t xml:space="preserve"> DESCRIPTION</t>
    <phoneticPr fontId="16" type="noConversion"/>
  </si>
  <si>
    <t>Item</t>
    <phoneticPr fontId="7" type="noConversion"/>
  </si>
  <si>
    <r>
      <rPr>
        <b/>
        <sz val="10"/>
        <rFont val="宋体"/>
        <family val="3"/>
        <charset val="134"/>
      </rPr>
      <t>結匯方式：先出后結</t>
    </r>
  </si>
  <si>
    <r>
      <t xml:space="preserve">FOB  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</si>
  <si>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t>Date:</t>
    <phoneticPr fontId="16" type="noConversion"/>
  </si>
  <si>
    <t>INVOICE:</t>
    <phoneticPr fontId="16" type="noConversion"/>
  </si>
  <si>
    <t xml:space="preserve">        PACKING LIST&amp;INVOICE</t>
    <phoneticPr fontId="7" type="noConversion"/>
  </si>
  <si>
    <t>TEL:+86 028 8228-5066   Ext:802</t>
  </si>
  <si>
    <r>
      <rPr>
        <b/>
        <sz val="10"/>
        <rFont val="宋体"/>
        <family val="3"/>
        <charset val="134"/>
      </rPr>
      <t>地址：中国</t>
    </r>
    <r>
      <rPr>
        <b/>
        <sz val="10"/>
        <rFont val="Arial"/>
        <family val="2"/>
      </rPr>
      <t>.</t>
    </r>
    <r>
      <rPr>
        <b/>
        <sz val="10"/>
        <rFont val="宋体"/>
        <family val="3"/>
        <charset val="134"/>
      </rPr>
      <t>成都崇州市泗潍路南段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</si>
  <si>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Chengdu Lingyi Technology Co.,Ltd</t>
    </r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</si>
  <si>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</t>
    </r>
    <r>
      <rPr>
        <b/>
        <sz val="10"/>
        <rFont val="宋体"/>
        <family val="3"/>
        <charset val="134"/>
      </rPr>
      <t>成都领益科技有限公司</t>
    </r>
    <r>
      <rPr>
        <b/>
        <sz val="10"/>
        <rFont val="Arial"/>
        <family val="2"/>
      </rPr>
      <t xml:space="preserve"> </t>
    </r>
    <phoneticPr fontId="7" type="noConversion"/>
  </si>
  <si>
    <r>
      <t xml:space="preserve">   </t>
    </r>
    <r>
      <rPr>
        <b/>
        <sz val="11"/>
        <color indexed="10"/>
        <rFont val="宋体"/>
        <family val="3"/>
        <charset val="134"/>
      </rPr>
      <t>包装方式：</t>
    </r>
    <phoneticPr fontId="7" type="noConversion"/>
  </si>
  <si>
    <t>Plts</t>
    <phoneticPr fontId="15" type="noConversion"/>
  </si>
  <si>
    <r>
      <rPr>
        <b/>
        <sz val="10"/>
        <rFont val="宋体"/>
        <family val="3"/>
        <charset val="134"/>
      </rPr>
      <t>結匯方式：先出后結</t>
    </r>
    <phoneticPr fontId="7" type="noConversion"/>
  </si>
  <si>
    <r>
      <t>FOB</t>
    </r>
    <r>
      <rPr>
        <sz val="12"/>
        <color rgb="FFFF0000"/>
        <rFont val="宋体"/>
        <family val="3"/>
        <charset val="134"/>
      </rPr>
      <t>成都</t>
    </r>
    <phoneticPr fontId="15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</si>
  <si>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址：成都高新区西区出口加工区</t>
    </r>
    <phoneticPr fontId="7" type="noConversion"/>
  </si>
  <si>
    <t>Date:</t>
  </si>
  <si>
    <r>
      <rPr>
        <b/>
        <sz val="10"/>
        <rFont val="宋体"/>
        <family val="3"/>
        <charset val="134"/>
      </rPr>
      <t>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方：鸿富锦精密电子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成都</t>
    </r>
    <r>
      <rPr>
        <b/>
        <sz val="10"/>
        <rFont val="Arial"/>
        <family val="2"/>
      </rPr>
      <t>)</t>
    </r>
    <r>
      <rPr>
        <b/>
        <sz val="10"/>
        <rFont val="宋体"/>
        <family val="3"/>
        <charset val="134"/>
      </rPr>
      <t>有限公司</t>
    </r>
    <phoneticPr fontId="7" type="noConversion"/>
  </si>
  <si>
    <t>INVOICE:</t>
  </si>
  <si>
    <t>PACKING LIST&amp;INVOICE</t>
    <phoneticPr fontId="7" type="noConversion"/>
  </si>
  <si>
    <t xml:space="preserve"> </t>
    <phoneticPr fontId="7" type="noConversion"/>
  </si>
  <si>
    <t>均箱</t>
    <phoneticPr fontId="3" type="noConversion"/>
  </si>
  <si>
    <t>尾箱</t>
    <phoneticPr fontId="3" type="noConversion"/>
  </si>
  <si>
    <t>数量</t>
    <phoneticPr fontId="15" type="noConversion"/>
  </si>
  <si>
    <t>FATP</t>
    <phoneticPr fontId="3" type="noConversion"/>
  </si>
  <si>
    <t>SMT</t>
    <phoneticPr fontId="3" type="noConversion"/>
  </si>
  <si>
    <t>MCEG</t>
    <phoneticPr fontId="3" type="noConversion"/>
  </si>
  <si>
    <t>PCS</t>
    <phoneticPr fontId="3" type="noConversion"/>
  </si>
  <si>
    <t xml:space="preserve">  TEL:86-755-89748186</t>
    <phoneticPr fontId="7" type="noConversion"/>
  </si>
  <si>
    <t>其他</t>
    <phoneticPr fontId="7" type="noConversion"/>
  </si>
  <si>
    <r>
      <rPr>
        <b/>
        <sz val="10"/>
        <rFont val="宋体"/>
        <family val="3"/>
        <charset val="134"/>
      </rPr>
      <t>卖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方</t>
    </r>
    <r>
      <rPr>
        <b/>
        <sz val="10"/>
        <rFont val="Arial"/>
        <family val="2"/>
      </rPr>
      <t>:TLG Investment(HK) Limited</t>
    </r>
    <phoneticPr fontId="7" type="noConversion"/>
  </si>
  <si>
    <r>
      <t>Sellers</t>
    </r>
    <r>
      <rPr>
        <b/>
        <sz val="10"/>
        <rFont val="宋体"/>
        <family val="3"/>
        <charset val="134"/>
      </rPr>
      <t>﹕</t>
    </r>
    <r>
      <rPr>
        <b/>
        <sz val="10"/>
        <rFont val="Arial"/>
        <family val="2"/>
      </rPr>
      <t>TLG Investment(HK) Limited</t>
    </r>
    <phoneticPr fontId="7" type="noConversion"/>
  </si>
  <si>
    <t>买方：TLG Investment(HK) Limited</t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</si>
  <si>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5" type="noConversion"/>
  </si>
  <si>
    <t xml:space="preserve">Sellers Acknowledgement:  </t>
    <phoneticPr fontId="15" type="noConversion"/>
  </si>
  <si>
    <t>Buyer:</t>
    <phoneticPr fontId="15" type="noConversion"/>
  </si>
  <si>
    <t>Standard export packing</t>
  </si>
  <si>
    <t xml:space="preserve">5.Packing: </t>
    <phoneticPr fontId="15" type="noConversion"/>
  </si>
  <si>
    <t xml:space="preserve">4.Manufacturer: </t>
    <phoneticPr fontId="15" type="noConversion"/>
  </si>
  <si>
    <t>TLG Investment(HK) Limited</t>
  </si>
  <si>
    <t>3.Paying Agent:</t>
    <phoneticPr fontId="15" type="noConversion"/>
  </si>
  <si>
    <t>T/T 90 days</t>
  </si>
  <si>
    <t xml:space="preserve">2.Payment Terms: </t>
    <phoneticPr fontId="15" type="noConversion"/>
  </si>
  <si>
    <t>Partial shipment</t>
  </si>
  <si>
    <t xml:space="preserve">1.Shipment: </t>
    <phoneticPr fontId="15" type="noConversion"/>
  </si>
  <si>
    <t>only</t>
    <phoneticPr fontId="15" type="noConversion"/>
  </si>
  <si>
    <t>Total:Say the total amount is USD dollar USD</t>
    <phoneticPr fontId="15" type="noConversion"/>
  </si>
  <si>
    <t>Total:</t>
    <phoneticPr fontId="15" type="noConversion"/>
  </si>
  <si>
    <t>PCS</t>
    <phoneticPr fontId="15" type="noConversion"/>
  </si>
  <si>
    <t xml:space="preserve">Del.Date </t>
    <phoneticPr fontId="15" type="noConversion"/>
  </si>
  <si>
    <t>Unit</t>
    <phoneticPr fontId="15" type="noConversion"/>
  </si>
  <si>
    <t>Amount (US$)</t>
    <phoneticPr fontId="15" type="noConversion"/>
  </si>
  <si>
    <t>U/P(US$)</t>
    <phoneticPr fontId="15" type="noConversion"/>
  </si>
  <si>
    <t>QTY</t>
  </si>
  <si>
    <t>REV</t>
  </si>
  <si>
    <t>规格尺寸</t>
    <phoneticPr fontId="15" type="noConversion"/>
  </si>
  <si>
    <t>PART</t>
    <phoneticPr fontId="15" type="noConversion"/>
  </si>
  <si>
    <t>Item</t>
    <phoneticPr fontId="15" type="noConversion"/>
  </si>
  <si>
    <t>FOB</t>
  </si>
  <si>
    <t>Incoterms:</t>
    <phoneticPr fontId="15" type="noConversion"/>
  </si>
  <si>
    <t>USD</t>
  </si>
  <si>
    <t>Currency:</t>
    <phoneticPr fontId="15" type="noConversion"/>
  </si>
  <si>
    <t xml:space="preserve">Order No.: </t>
    <phoneticPr fontId="15" type="noConversion"/>
  </si>
  <si>
    <t xml:space="preserve">Order Date: </t>
    <phoneticPr fontId="15" type="noConversion"/>
  </si>
  <si>
    <t>Supplier:</t>
    <phoneticPr fontId="15" type="noConversion"/>
  </si>
  <si>
    <t xml:space="preserve">Issue To: </t>
    <phoneticPr fontId="15" type="noConversion"/>
  </si>
  <si>
    <t>Purchase Order</t>
    <phoneticPr fontId="15" type="noConversion"/>
  </si>
  <si>
    <t>TLG Investment(HK) Limited</t>
    <phoneticPr fontId="3" type="noConversion"/>
  </si>
  <si>
    <t>Chengdu Lingyi Technology Co.,Ltd</t>
    <phoneticPr fontId="3" type="noConversion"/>
  </si>
  <si>
    <t>Chengdu Lingyi Technology Co.,Ltd</t>
    <phoneticPr fontId="3" type="noConversion"/>
  </si>
  <si>
    <t>规格尺寸</t>
    <phoneticPr fontId="3" type="noConversion"/>
  </si>
  <si>
    <t>箱规</t>
    <phoneticPr fontId="3" type="noConversion"/>
  </si>
  <si>
    <t>单重</t>
    <phoneticPr fontId="3" type="noConversion"/>
  </si>
  <si>
    <t>汇总</t>
    <phoneticPr fontId="3" type="noConversion"/>
  </si>
  <si>
    <t>规格尺寸</t>
    <phoneticPr fontId="3" type="noConversion"/>
  </si>
  <si>
    <t>Cartons</t>
    <phoneticPr fontId="15" type="noConversion"/>
  </si>
  <si>
    <t>客服责任人</t>
    <phoneticPr fontId="3" type="noConversion"/>
  </si>
  <si>
    <t>费用归属</t>
    <phoneticPr fontId="3" type="noConversion"/>
  </si>
  <si>
    <t>归属原因</t>
    <phoneticPr fontId="3" type="noConversion"/>
  </si>
  <si>
    <t>华西销售-刘纯兵</t>
    <phoneticPr fontId="3" type="noConversion"/>
  </si>
  <si>
    <t>FATP</t>
  </si>
  <si>
    <t>栈板 编号</t>
    <phoneticPr fontId="3" type="noConversion"/>
  </si>
  <si>
    <r>
      <rPr>
        <b/>
        <sz val="10"/>
        <rFont val="宋体"/>
        <family val="3"/>
        <charset val="134"/>
      </rPr>
      <t>地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址﹕</t>
    </r>
    <r>
      <rPr>
        <b/>
        <sz val="10"/>
        <rFont val="Arial"/>
        <family val="2"/>
      </rPr>
      <t xml:space="preserve">Room 1,12/F,Sunwise Industrial Building,16-26 Wang Wo Tsai Street,Tsuen Wan,New Territoire </t>
    </r>
    <phoneticPr fontId="7" type="noConversion"/>
  </si>
  <si>
    <t>地址：Room 1,12/F,Sunwise Industrial Building,16-26 Wang Wo Tsai Street,Tsuen Wan,New Territoire HONG KONG</t>
    <phoneticPr fontId="7" type="noConversion"/>
  </si>
  <si>
    <t>43mm*29.78mm</t>
  </si>
  <si>
    <t>塑料泡棉</t>
  </si>
  <si>
    <t>出口账册</t>
    <phoneticPr fontId="3" type="noConversion"/>
  </si>
  <si>
    <t>外箱标示</t>
    <phoneticPr fontId="3" type="noConversion"/>
  </si>
  <si>
    <t>875-06851-T</t>
    <phoneticPr fontId="3" type="noConversion"/>
  </si>
  <si>
    <t>800-AMG687-A0-0B</t>
    <phoneticPr fontId="3" type="noConversion"/>
  </si>
  <si>
    <t>正常销售</t>
    <phoneticPr fontId="3" type="noConversion"/>
  </si>
  <si>
    <t>1#</t>
    <phoneticPr fontId="3" type="noConversion"/>
  </si>
  <si>
    <t>散货</t>
    <phoneticPr fontId="3" type="noConversion"/>
  </si>
  <si>
    <t>QLc+FXPN+Q'ty+Rev.+Config+D32+RR</t>
    <phoneticPr fontId="3" type="noConversion"/>
  </si>
  <si>
    <t>10mm*8mm</t>
  </si>
  <si>
    <t>无</t>
  </si>
  <si>
    <t>800-RLB699-A0-0</t>
  </si>
  <si>
    <t>PCS</t>
  </si>
  <si>
    <t>其他</t>
    <phoneticPr fontId="3" type="noConversion"/>
  </si>
  <si>
    <t xml:space="preserve"> +</t>
    <phoneticPr fontId="3" type="noConversion"/>
  </si>
  <si>
    <r>
      <t>28</t>
    </r>
    <r>
      <rPr>
        <b/>
        <u/>
        <sz val="12"/>
        <rFont val="宋体"/>
        <family val="3"/>
        <charset val="134"/>
      </rPr>
      <t>账册</t>
    </r>
    <r>
      <rPr>
        <b/>
        <u/>
        <sz val="12"/>
        <rFont val="Arial"/>
        <family val="2"/>
      </rPr>
      <t>-</t>
    </r>
    <r>
      <rPr>
        <b/>
        <u/>
        <sz val="12"/>
        <rFont val="宋体"/>
        <family val="3"/>
        <charset val="134"/>
      </rPr>
      <t>非保税</t>
    </r>
    <r>
      <rPr>
        <b/>
        <u/>
        <sz val="12"/>
        <rFont val="Arial"/>
        <family val="2"/>
      </rPr>
      <t>-</t>
    </r>
    <r>
      <rPr>
        <b/>
        <u/>
        <sz val="12"/>
        <rFont val="宋体"/>
        <family val="3"/>
        <charset val="134"/>
      </rPr>
      <t>逐单</t>
    </r>
    <phoneticPr fontId="3" type="noConversion"/>
  </si>
  <si>
    <r>
      <rPr>
        <sz val="12"/>
        <rFont val="宋体"/>
        <family val="3"/>
        <charset val="134"/>
      </rPr>
      <t>马文静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张伟红</t>
    </r>
    <phoneticPr fontId="3" type="noConversion"/>
  </si>
  <si>
    <t>LYHK191007005-N</t>
    <phoneticPr fontId="3" type="noConversion"/>
  </si>
  <si>
    <t>自粘塑膠片</t>
  </si>
  <si>
    <t>4.31mm*15.8mm</t>
  </si>
  <si>
    <t>无</t>
    <phoneticPr fontId="3" type="noConversion"/>
  </si>
  <si>
    <t>946-08926-T</t>
  </si>
  <si>
    <t>800-SAT694-A0-B</t>
  </si>
  <si>
    <t>PCS</t>
    <phoneticPr fontId="3" type="noConversion"/>
  </si>
  <si>
    <t>散箱</t>
  </si>
  <si>
    <t>875-03702-T01</t>
    <phoneticPr fontId="3" type="noConversion"/>
  </si>
  <si>
    <t>LYHK191007005-N</t>
    <phoneticPr fontId="3" type="noConversion"/>
  </si>
  <si>
    <t>草单序号</t>
    <phoneticPr fontId="3" type="noConversion"/>
  </si>
  <si>
    <t>0|0|緩衝防震用|片狀|不成卷|雙面自粘|聚氨酯85%+聚酯10%+丙烯酸膠5%|10mm*8mm|非半導體晶圓製造用|無品牌|無型號|||</t>
  </si>
  <si>
    <t>0|0|粘貼用|片狀|不成卷|單面自粘|聚酯70%+丙烯酸膠20%+矽膠10%|4.31mm*15.8mm|非半導體晶圓製造用|無品牌|無型號|||</t>
  </si>
  <si>
    <t>0|0|緩衝保護用|片狀|不成卷|不是單面自粘|聚氨酯59%,聚對苯二甲酸乙二酯21%,丙烯酸膠20%|43mm*29.78mm|非半導體晶圓製造用|無品牌|無型號|||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</si>
</sst>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3" formatCode="_ * #,##0.00_ ;_ * \-#,##0.00_ ;_ * &quot;-&quot;??_ ;_ @_ "/>
    <numFmt numFmtId="176" formatCode="0.000_);[Red]\(0.000\)"/>
    <numFmt numFmtId="177" formatCode="0.00_);[Red]\(0.00\)"/>
    <numFmt numFmtId="178" formatCode="#,##0_);[Red]\(#,##0\)"/>
    <numFmt numFmtId="179" formatCode="0.00000"/>
    <numFmt numFmtId="180" formatCode="0_);[Red]\(0\)"/>
    <numFmt numFmtId="181" formatCode="#,##0_ "/>
    <numFmt numFmtId="182" formatCode="#,##0.00_ "/>
    <numFmt numFmtId="183" formatCode="#,##0.00_);[Red]\(#,##0.00\)"/>
    <numFmt numFmtId="185" formatCode="0.00000_);[Red]\(0.00000\)"/>
    <numFmt numFmtId="186" formatCode="0_ ;[Red]\-0\ "/>
    <numFmt numFmtId="187" formatCode="#,##0_);\(#,##0\)"/>
    <numFmt numFmtId="188" formatCode="_ * #,##0_ ;_ * \-#,##0_ ;_ * &quot;-&quot;??_ ;_ @_ "/>
    <numFmt numFmtId="189" formatCode="#,##0.000000_);[Red]\(#,##0.000000\)"/>
    <numFmt numFmtId="190" formatCode="yymmdd&quot;-1&quot;"/>
    <numFmt numFmtId="191" formatCode="#,##0.0_);[Red]\(#,##0.0\)"/>
    <numFmt numFmtId="192" formatCode="0.00_ ;[Red]\-0.00\ "/>
    <numFmt numFmtId="193" formatCode="#,##0.00_);\(#,##0.00\)"/>
    <numFmt numFmtId="195" formatCode="#,##0.00000_);\(#,##0.00000\)"/>
    <numFmt numFmtId="196" formatCode="0.0000000000"/>
    <numFmt numFmtId="197" formatCode="#,##0.00000_ "/>
    <numFmt numFmtId="198" formatCode="0.00000_);\(0.00000\)"/>
    <numFmt numFmtId="199" formatCode="0_);\(0\)"/>
    <numFmt numFmtId="200" formatCode="0.000_);\(0.000\)"/>
    <numFmt numFmtId="201" formatCode="0.0000000_);\(0.0000000\)"/>
  </numFmts>
  <fonts count="5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0"/>
      <name val="宋体"/>
      <family val="3"/>
      <charset val="134"/>
    </font>
    <font>
      <sz val="9"/>
      <name val="新細明體"/>
      <family val="1"/>
    </font>
    <font>
      <sz val="12"/>
      <color theme="0"/>
      <name val="宋体"/>
      <family val="3"/>
      <charset val="134"/>
    </font>
    <font>
      <b/>
      <sz val="12"/>
      <color indexed="10"/>
      <name val="Arial"/>
      <family val="2"/>
    </font>
    <font>
      <b/>
      <sz val="12"/>
      <color indexed="10"/>
      <name val="宋体"/>
      <family val="3"/>
      <charset val="134"/>
    </font>
    <font>
      <b/>
      <sz val="12"/>
      <name val="Arial"/>
      <family val="2"/>
    </font>
    <font>
      <b/>
      <sz val="10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</font>
    <font>
      <sz val="11"/>
      <name val="Arial"/>
      <family val="2"/>
    </font>
    <font>
      <sz val="11"/>
      <color indexed="10"/>
      <name val="Arial"/>
      <family val="2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b/>
      <sz val="12"/>
      <color indexed="8"/>
      <name val="Arial"/>
      <family val="2"/>
    </font>
    <font>
      <sz val="10"/>
      <name val="Helv"/>
      <family val="2"/>
    </font>
    <font>
      <b/>
      <sz val="12"/>
      <color rgb="FFFF0000"/>
      <name val="Arial"/>
      <family val="2"/>
    </font>
    <font>
      <b/>
      <u/>
      <sz val="20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2"/>
      <name val="新細明體"/>
      <family val="1"/>
    </font>
    <font>
      <sz val="10"/>
      <color theme="0"/>
      <name val="宋体"/>
      <family val="3"/>
      <charset val="134"/>
    </font>
    <font>
      <b/>
      <sz val="11"/>
      <color indexed="10"/>
      <name val="Arial"/>
      <family val="2"/>
    </font>
    <font>
      <b/>
      <sz val="11"/>
      <color indexed="10"/>
      <name val="宋体"/>
      <family val="3"/>
      <charset val="134"/>
    </font>
    <font>
      <b/>
      <u/>
      <sz val="12"/>
      <name val="Arial"/>
      <family val="2"/>
    </font>
    <font>
      <u/>
      <sz val="10"/>
      <color theme="10"/>
      <name val="Helv"/>
      <family val="2"/>
    </font>
    <font>
      <b/>
      <u/>
      <sz val="10"/>
      <color theme="1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宋体"/>
      <family val="3"/>
      <charset val="134"/>
    </font>
    <font>
      <b/>
      <sz val="10"/>
      <name val="Comic Sans MS"/>
      <family val="4"/>
    </font>
    <font>
      <b/>
      <sz val="10"/>
      <color indexed="12"/>
      <name val="Comic Sans MS"/>
      <family val="4"/>
    </font>
    <font>
      <sz val="10"/>
      <name val="Comic Sans MS"/>
      <family val="4"/>
    </font>
    <font>
      <b/>
      <sz val="14"/>
      <name val="宋体"/>
      <family val="3"/>
      <charset val="134"/>
    </font>
    <font>
      <b/>
      <sz val="2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theme="0"/>
      <name val="宋体"/>
      <family val="3"/>
      <charset val="134"/>
    </font>
    <font>
      <b/>
      <u/>
      <sz val="12"/>
      <name val="宋体"/>
      <family val="3"/>
      <charset val="134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1" fillId="0" borderId="0"/>
    <xf numFmtId="0" fontId="1" fillId="0" borderId="0" applyBorder="0"/>
    <xf numFmtId="0" fontId="1" fillId="0" borderId="0">
      <alignment vertical="center"/>
    </xf>
    <xf numFmtId="0" fontId="1" fillId="0" borderId="0" applyNumberFormat="0">
      <alignment vertical="justify"/>
      <protection locked="0"/>
    </xf>
    <xf numFmtId="0" fontId="22" fillId="0" borderId="0"/>
    <xf numFmtId="0" fontId="1" fillId="0" borderId="0" applyNumberFormat="0">
      <alignment vertical="justify"/>
      <protection locked="0"/>
    </xf>
    <xf numFmtId="0" fontId="27" fillId="0" borderId="0"/>
    <xf numFmtId="0" fontId="32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>
      <alignment vertical="center"/>
    </xf>
    <xf numFmtId="0" fontId="44" fillId="0" borderId="0"/>
  </cellStyleXfs>
  <cellXfs count="249">
    <xf numFmtId="0" fontId="0" fillId="0" borderId="0" xfId="0">
      <alignment vertical="center"/>
    </xf>
    <xf numFmtId="0" fontId="0" fillId="0" borderId="0" xfId="9" applyFont="1" applyFill="1" applyAlignment="1">
      <alignment vertical="center"/>
    </xf>
    <xf numFmtId="0" fontId="35" fillId="0" borderId="0" xfId="9" applyFont="1" applyFill="1" applyAlignment="1">
      <alignment vertical="center"/>
    </xf>
    <xf numFmtId="0" fontId="36" fillId="0" borderId="0" xfId="9" applyFont="1" applyFill="1" applyAlignment="1">
      <alignment vertical="center"/>
    </xf>
    <xf numFmtId="0" fontId="35" fillId="4" borderId="0" xfId="9" applyFont="1" applyFill="1" applyAlignment="1">
      <alignment vertical="center"/>
    </xf>
    <xf numFmtId="0" fontId="0" fillId="4" borderId="0" xfId="9" applyFont="1" applyFill="1" applyAlignment="1">
      <alignment vertical="center"/>
    </xf>
    <xf numFmtId="0" fontId="35" fillId="4" borderId="0" xfId="9" applyFont="1" applyFill="1" applyAlignment="1">
      <alignment horizontal="left" vertical="center"/>
    </xf>
    <xf numFmtId="0" fontId="37" fillId="0" borderId="0" xfId="9" applyFont="1" applyFill="1" applyAlignment="1">
      <alignment vertical="center"/>
    </xf>
    <xf numFmtId="43" fontId="39" fillId="4" borderId="6" xfId="9" applyNumberFormat="1" applyFont="1" applyFill="1" applyBorder="1" applyAlignment="1">
      <alignment vertical="center"/>
    </xf>
    <xf numFmtId="0" fontId="40" fillId="4" borderId="1" xfId="9" applyFont="1" applyFill="1" applyBorder="1" applyAlignment="1">
      <alignment vertical="center"/>
    </xf>
    <xf numFmtId="183" fontId="40" fillId="4" borderId="1" xfId="9" applyNumberFormat="1" applyFont="1" applyFill="1" applyBorder="1" applyAlignment="1">
      <alignment horizontal="right" vertical="center"/>
    </xf>
    <xf numFmtId="43" fontId="40" fillId="4" borderId="1" xfId="9" applyNumberFormat="1" applyFont="1" applyFill="1" applyBorder="1" applyAlignment="1">
      <alignment horizontal="right" vertical="center"/>
    </xf>
    <xf numFmtId="3" fontId="40" fillId="4" borderId="1" xfId="9" applyNumberFormat="1" applyFont="1" applyFill="1" applyBorder="1" applyAlignment="1">
      <alignment horizontal="right" vertical="center"/>
    </xf>
    <xf numFmtId="188" fontId="40" fillId="4" borderId="5" xfId="9" applyNumberFormat="1" applyFont="1" applyFill="1" applyBorder="1" applyAlignment="1">
      <alignment vertical="center" wrapText="1"/>
    </xf>
    <xf numFmtId="0" fontId="0" fillId="2" borderId="0" xfId="9" applyFont="1" applyFill="1" applyAlignment="1">
      <alignment vertical="center"/>
    </xf>
    <xf numFmtId="14" fontId="40" fillId="0" borderId="1" xfId="9" applyNumberFormat="1" applyFont="1" applyFill="1" applyBorder="1" applyAlignment="1">
      <alignment horizontal="center" vertical="center" wrapText="1"/>
    </xf>
    <xf numFmtId="43" fontId="40" fillId="0" borderId="1" xfId="10" applyFont="1" applyFill="1" applyBorder="1" applyAlignment="1">
      <alignment horizontal="right" vertical="center" wrapText="1"/>
    </xf>
    <xf numFmtId="189" fontId="40" fillId="0" borderId="1" xfId="10" applyNumberFormat="1" applyFont="1" applyFill="1" applyBorder="1" applyAlignment="1">
      <alignment horizontal="right" vertical="center" shrinkToFit="1"/>
    </xf>
    <xf numFmtId="188" fontId="40" fillId="0" borderId="1" xfId="10" applyNumberFormat="1" applyFont="1" applyFill="1" applyBorder="1" applyAlignment="1">
      <alignment horizontal="right" vertical="center" shrinkToFit="1"/>
    </xf>
    <xf numFmtId="11" fontId="38" fillId="0" borderId="1" xfId="9" applyNumberFormat="1" applyFont="1" applyFill="1" applyBorder="1" applyAlignment="1">
      <alignment horizontal="center" vertical="center" wrapText="1"/>
    </xf>
    <xf numFmtId="0" fontId="40" fillId="0" borderId="1" xfId="9" applyNumberFormat="1" applyFont="1" applyFill="1" applyBorder="1" applyAlignment="1">
      <alignment horizontal="center" vertical="center" wrapText="1"/>
    </xf>
    <xf numFmtId="14" fontId="40" fillId="4" borderId="1" xfId="9" applyNumberFormat="1" applyFont="1" applyFill="1" applyBorder="1" applyAlignment="1">
      <alignment horizontal="center" vertical="center" wrapText="1"/>
    </xf>
    <xf numFmtId="43" fontId="40" fillId="4" borderId="1" xfId="10" applyFont="1" applyFill="1" applyBorder="1" applyAlignment="1">
      <alignment horizontal="center" vertical="center" wrapText="1"/>
    </xf>
    <xf numFmtId="43" fontId="40" fillId="4" borderId="1" xfId="10" applyFont="1" applyFill="1" applyBorder="1" applyAlignment="1">
      <alignment horizontal="right" vertical="center" wrapText="1"/>
    </xf>
    <xf numFmtId="188" fontId="40" fillId="4" borderId="1" xfId="10" applyNumberFormat="1" applyFont="1" applyFill="1" applyBorder="1" applyAlignment="1">
      <alignment horizontal="right" vertical="center" shrinkToFit="1"/>
    </xf>
    <xf numFmtId="11" fontId="38" fillId="4" borderId="7" xfId="9" applyNumberFormat="1" applyFont="1" applyFill="1" applyBorder="1" applyAlignment="1">
      <alignment horizontal="center" vertical="center" wrapText="1"/>
    </xf>
    <xf numFmtId="0" fontId="40" fillId="4" borderId="1" xfId="9" applyNumberFormat="1" applyFont="1" applyFill="1" applyBorder="1" applyAlignment="1">
      <alignment horizontal="center" vertical="center" wrapText="1"/>
    </xf>
    <xf numFmtId="189" fontId="40" fillId="4" borderId="1" xfId="10" applyNumberFormat="1" applyFont="1" applyFill="1" applyBorder="1" applyAlignment="1">
      <alignment horizontal="right" vertical="center" shrinkToFit="1"/>
    </xf>
    <xf numFmtId="0" fontId="38" fillId="4" borderId="1" xfId="9" applyFont="1" applyFill="1" applyBorder="1" applyAlignment="1">
      <alignment horizontal="center" vertical="center" wrapText="1"/>
    </xf>
    <xf numFmtId="0" fontId="38" fillId="2" borderId="1" xfId="9" applyFont="1" applyFill="1" applyBorder="1" applyAlignment="1">
      <alignment horizontal="center" vertical="center" shrinkToFit="1"/>
    </xf>
    <xf numFmtId="0" fontId="38" fillId="2" borderId="1" xfId="9" applyFont="1" applyFill="1" applyBorder="1" applyAlignment="1">
      <alignment horizontal="center" vertical="center" wrapText="1"/>
    </xf>
    <xf numFmtId="0" fontId="40" fillId="2" borderId="1" xfId="9" applyFont="1" applyFill="1" applyBorder="1" applyAlignment="1">
      <alignment horizontal="center" vertical="center" wrapText="1"/>
    </xf>
    <xf numFmtId="0" fontId="12" fillId="2" borderId="7" xfId="9" applyFont="1" applyFill="1" applyBorder="1" applyAlignment="1">
      <alignment horizontal="center" vertical="center" wrapText="1"/>
    </xf>
    <xf numFmtId="0" fontId="38" fillId="2" borderId="7" xfId="9" applyFont="1" applyFill="1" applyBorder="1" applyAlignment="1">
      <alignment horizontal="center" vertical="center" wrapText="1"/>
    </xf>
    <xf numFmtId="0" fontId="35" fillId="2" borderId="0" xfId="9" applyFont="1" applyFill="1" applyAlignment="1">
      <alignment vertical="center"/>
    </xf>
    <xf numFmtId="14" fontId="35" fillId="4" borderId="0" xfId="9" applyNumberFormat="1" applyFont="1" applyFill="1" applyAlignment="1">
      <alignment horizontal="left" vertical="center"/>
    </xf>
    <xf numFmtId="0" fontId="35" fillId="2" borderId="0" xfId="9" applyFont="1" applyFill="1" applyAlignment="1">
      <alignment horizontal="left" vertical="center"/>
    </xf>
    <xf numFmtId="190" fontId="35" fillId="2" borderId="0" xfId="9" applyNumberFormat="1" applyFont="1" applyFill="1" applyAlignment="1">
      <alignment horizontal="left" vertical="center"/>
    </xf>
    <xf numFmtId="190" fontId="35" fillId="4" borderId="0" xfId="9" applyNumberFormat="1" applyFont="1" applyFill="1" applyAlignment="1">
      <alignment horizontal="left" vertical="center"/>
    </xf>
    <xf numFmtId="14" fontId="35" fillId="2" borderId="0" xfId="9" applyNumberFormat="1" applyFont="1" applyFill="1" applyAlignment="1">
      <alignment horizontal="left" vertical="center"/>
    </xf>
    <xf numFmtId="49" fontId="35" fillId="4" borderId="0" xfId="9" applyNumberFormat="1" applyFont="1" applyFill="1" applyAlignment="1">
      <alignment vertical="center"/>
    </xf>
    <xf numFmtId="11" fontId="12" fillId="4" borderId="7" xfId="9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191" fontId="13" fillId="2" borderId="1" xfId="3" applyNumberFormat="1" applyFont="1" applyFill="1" applyBorder="1" applyAlignment="1">
      <alignment horizontal="center" vertical="center" wrapText="1"/>
    </xf>
    <xf numFmtId="178" fontId="14" fillId="2" borderId="1" xfId="3" applyNumberFormat="1" applyFont="1" applyFill="1" applyBorder="1" applyAlignment="1">
      <alignment horizontal="center" vertical="center" wrapText="1"/>
    </xf>
    <xf numFmtId="178" fontId="13" fillId="2" borderId="1" xfId="3" applyNumberFormat="1" applyFont="1" applyFill="1" applyBorder="1" applyAlignment="1">
      <alignment horizontal="center" vertical="center" wrapText="1"/>
    </xf>
    <xf numFmtId="186" fontId="5" fillId="2" borderId="1" xfId="4" applyNumberFormat="1" applyFont="1" applyFill="1" applyBorder="1" applyAlignment="1" applyProtection="1">
      <alignment horizontal="left" vertical="center"/>
    </xf>
    <xf numFmtId="0" fontId="0" fillId="2" borderId="1" xfId="0" applyFill="1" applyBorder="1" applyAlignment="1"/>
    <xf numFmtId="186" fontId="14" fillId="2" borderId="1" xfId="3" applyNumberFormat="1" applyFont="1" applyFill="1" applyBorder="1" applyAlignment="1">
      <alignment horizontal="left" vertical="center"/>
    </xf>
    <xf numFmtId="0" fontId="14" fillId="2" borderId="1" xfId="3" applyFont="1" applyFill="1" applyBorder="1" applyAlignment="1">
      <alignment horizontal="left" vertical="center"/>
    </xf>
    <xf numFmtId="186" fontId="5" fillId="2" borderId="7" xfId="4" applyNumberFormat="1" applyFont="1" applyFill="1" applyBorder="1" applyAlignment="1" applyProtection="1">
      <alignment horizontal="left" vertical="center"/>
    </xf>
    <xf numFmtId="179" fontId="5" fillId="2" borderId="1" xfId="1" applyNumberFormat="1" applyFont="1" applyFill="1" applyBorder="1" applyAlignment="1">
      <alignment vertical="center" wrapText="1"/>
    </xf>
    <xf numFmtId="0" fontId="4" fillId="2" borderId="0" xfId="1" applyFont="1" applyFill="1" applyAlignment="1">
      <alignment vertical="center" wrapText="1"/>
    </xf>
    <xf numFmtId="181" fontId="5" fillId="2" borderId="1" xfId="2" applyNumberFormat="1" applyFont="1" applyFill="1" applyBorder="1" applyAlignment="1">
      <alignment vertical="center"/>
    </xf>
    <xf numFmtId="0" fontId="4" fillId="2" borderId="0" xfId="1" applyFont="1" applyFill="1" applyAlignment="1">
      <alignment horizontal="center" vertical="center" wrapText="1"/>
    </xf>
    <xf numFmtId="0" fontId="14" fillId="2" borderId="7" xfId="3" applyFont="1" applyFill="1" applyBorder="1" applyAlignment="1">
      <alignment horizontal="left" vertical="center"/>
    </xf>
    <xf numFmtId="178" fontId="13" fillId="2" borderId="2" xfId="3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87" fontId="13" fillId="2" borderId="2" xfId="3" applyNumberFormat="1" applyFont="1" applyFill="1" applyBorder="1" applyAlignment="1">
      <alignment vertical="center" wrapText="1"/>
    </xf>
    <xf numFmtId="186" fontId="14" fillId="2" borderId="2" xfId="3" applyNumberFormat="1" applyFont="1" applyFill="1" applyBorder="1" applyAlignment="1">
      <alignment vertical="center"/>
    </xf>
    <xf numFmtId="0" fontId="14" fillId="2" borderId="2" xfId="3" applyFont="1" applyFill="1" applyBorder="1" applyAlignment="1">
      <alignment vertical="center"/>
    </xf>
    <xf numFmtId="186" fontId="5" fillId="2" borderId="2" xfId="4" applyNumberFormat="1" applyFont="1" applyFill="1" applyBorder="1" applyAlignment="1" applyProtection="1">
      <alignment vertical="center"/>
    </xf>
    <xf numFmtId="0" fontId="5" fillId="2" borderId="0" xfId="7" applyFont="1" applyFill="1" applyBorder="1" applyAlignment="1">
      <alignment horizontal="left" vertical="center"/>
    </xf>
    <xf numFmtId="177" fontId="17" fillId="2" borderId="0" xfId="7" applyNumberFormat="1" applyFont="1" applyFill="1" applyBorder="1" applyAlignment="1">
      <alignment horizontal="left"/>
    </xf>
    <xf numFmtId="0" fontId="5" fillId="2" borderId="0" xfId="7" applyFont="1" applyFill="1" applyBorder="1" applyAlignment="1">
      <alignment horizontal="left" vertical="center" wrapText="1"/>
    </xf>
    <xf numFmtId="0" fontId="17" fillId="2" borderId="0" xfId="7" applyFont="1" applyFill="1" applyBorder="1" applyAlignment="1">
      <alignment vertical="center" wrapText="1"/>
    </xf>
    <xf numFmtId="0" fontId="5" fillId="2" borderId="0" xfId="5" applyFont="1" applyFill="1" applyBorder="1" applyAlignment="1">
      <alignment horizontal="left" vertical="center"/>
    </xf>
    <xf numFmtId="177" fontId="2" fillId="2" borderId="0" xfId="5" applyNumberFormat="1" applyFont="1" applyFill="1" applyBorder="1" applyAlignment="1">
      <alignment horizontal="left" vertical="center"/>
    </xf>
    <xf numFmtId="0" fontId="11" fillId="2" borderId="0" xfId="1" applyFont="1" applyFill="1" applyAlignment="1">
      <alignment horizontal="center"/>
    </xf>
    <xf numFmtId="177" fontId="2" fillId="2" borderId="0" xfId="5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/>
    </xf>
    <xf numFmtId="177" fontId="2" fillId="2" borderId="0" xfId="1" applyNumberFormat="1" applyFont="1" applyFill="1" applyAlignment="1">
      <alignment horizontal="center"/>
    </xf>
    <xf numFmtId="181" fontId="2" fillId="2" borderId="0" xfId="2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/>
    </xf>
    <xf numFmtId="177" fontId="4" fillId="2" borderId="0" xfId="1" applyNumberFormat="1" applyFont="1" applyFill="1" applyAlignment="1">
      <alignment horizontal="center"/>
    </xf>
    <xf numFmtId="185" fontId="5" fillId="2" borderId="1" xfId="4" applyNumberFormat="1" applyFont="1" applyFill="1" applyBorder="1" applyAlignment="1" applyProtection="1">
      <alignment vertical="center"/>
    </xf>
    <xf numFmtId="2" fontId="5" fillId="2" borderId="1" xfId="1" applyNumberFormat="1" applyFont="1" applyFill="1" applyBorder="1" applyAlignment="1">
      <alignment vertical="center" wrapText="1"/>
    </xf>
    <xf numFmtId="179" fontId="5" fillId="2" borderId="1" xfId="1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181" fontId="5" fillId="2" borderId="1" xfId="2" applyNumberFormat="1" applyFont="1" applyFill="1" applyBorder="1" applyAlignment="1">
      <alignment horizontal="right" vertical="center"/>
    </xf>
    <xf numFmtId="182" fontId="5" fillId="2" borderId="1" xfId="2" applyNumberFormat="1" applyFont="1" applyFill="1" applyBorder="1" applyAlignment="1">
      <alignment horizontal="right" vertical="center"/>
    </xf>
    <xf numFmtId="178" fontId="12" fillId="2" borderId="1" xfId="1" applyNumberFormat="1" applyFont="1" applyFill="1" applyBorder="1" applyAlignment="1">
      <alignment vertical="center" wrapText="1"/>
    </xf>
    <xf numFmtId="178" fontId="5" fillId="2" borderId="1" xfId="1" applyNumberFormat="1" applyFont="1" applyFill="1" applyBorder="1" applyAlignment="1">
      <alignment vertical="center" wrapText="1"/>
    </xf>
    <xf numFmtId="198" fontId="5" fillId="2" borderId="1" xfId="2" applyNumberFormat="1" applyFont="1" applyFill="1" applyBorder="1" applyAlignment="1">
      <alignment vertical="center"/>
    </xf>
    <xf numFmtId="199" fontId="5" fillId="2" borderId="1" xfId="2" applyNumberFormat="1" applyFont="1" applyFill="1" applyBorder="1" applyAlignment="1">
      <alignment vertical="center"/>
    </xf>
    <xf numFmtId="185" fontId="50" fillId="2" borderId="1" xfId="4" applyNumberFormat="1" applyFont="1" applyFill="1" applyBorder="1" applyAlignment="1" applyProtection="1">
      <alignment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179" fontId="5" fillId="2" borderId="2" xfId="1" applyNumberFormat="1" applyFont="1" applyFill="1" applyBorder="1" applyAlignment="1">
      <alignment horizontal="center" vertical="center" wrapText="1"/>
    </xf>
    <xf numFmtId="179" fontId="5" fillId="2" borderId="4" xfId="1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40" fillId="4" borderId="7" xfId="9" applyFont="1" applyFill="1" applyBorder="1" applyAlignment="1">
      <alignment horizontal="right" vertical="center" wrapText="1"/>
    </xf>
    <xf numFmtId="0" fontId="40" fillId="4" borderId="6" xfId="9" applyFont="1" applyFill="1" applyBorder="1" applyAlignment="1">
      <alignment horizontal="right" vertical="center" wrapText="1"/>
    </xf>
    <xf numFmtId="0" fontId="38" fillId="4" borderId="7" xfId="9" applyFont="1" applyFill="1" applyBorder="1" applyAlignment="1">
      <alignment horizontal="right" vertical="center"/>
    </xf>
    <xf numFmtId="0" fontId="38" fillId="4" borderId="6" xfId="9" applyFont="1" applyFill="1" applyBorder="1" applyAlignment="1">
      <alignment horizontal="right" vertical="center"/>
    </xf>
    <xf numFmtId="0" fontId="38" fillId="4" borderId="6" xfId="9" applyFont="1" applyFill="1" applyBorder="1" applyAlignment="1">
      <alignment horizontal="left" vertical="center"/>
    </xf>
    <xf numFmtId="0" fontId="38" fillId="4" borderId="5" xfId="9" applyFont="1" applyFill="1" applyBorder="1" applyAlignment="1">
      <alignment horizontal="left" vertical="center"/>
    </xf>
    <xf numFmtId="0" fontId="42" fillId="4" borderId="0" xfId="9" applyNumberFormat="1" applyFont="1" applyFill="1" applyAlignment="1">
      <alignment horizontal="center" vertical="center"/>
    </xf>
    <xf numFmtId="0" fontId="41" fillId="0" borderId="0" xfId="9" applyFont="1" applyFill="1" applyAlignment="1">
      <alignment horizontal="center" vertical="center"/>
    </xf>
    <xf numFmtId="0" fontId="37" fillId="0" borderId="0" xfId="9" applyFont="1" applyFill="1" applyAlignment="1">
      <alignment horizontal="center" vertical="center"/>
    </xf>
    <xf numFmtId="0" fontId="17" fillId="2" borderId="0" xfId="7" applyFont="1" applyFill="1" applyAlignment="1"/>
    <xf numFmtId="0" fontId="5" fillId="2" borderId="0" xfId="7" applyFont="1" applyFill="1" applyAlignment="1">
      <alignment horizontal="left" vertical="center"/>
    </xf>
    <xf numFmtId="176" fontId="17" fillId="2" borderId="0" xfId="7" applyNumberFormat="1" applyFont="1" applyFill="1" applyBorder="1" applyAlignment="1">
      <alignment horizontal="left"/>
    </xf>
    <xf numFmtId="176" fontId="48" fillId="2" borderId="0" xfId="1" applyNumberFormat="1" applyFont="1" applyFill="1" applyBorder="1" applyAlignment="1">
      <alignment horizontal="left"/>
    </xf>
    <xf numFmtId="0" fontId="2" fillId="2" borderId="0" xfId="5" applyFont="1" applyFill="1" applyAlignment="1">
      <alignment horizontal="center" vertical="center"/>
    </xf>
    <xf numFmtId="0" fontId="4" fillId="2" borderId="0" xfId="5" applyFont="1" applyFill="1" applyAlignment="1">
      <alignment horizontal="center" vertical="center"/>
    </xf>
    <xf numFmtId="0" fontId="4" fillId="2" borderId="0" xfId="5" applyFont="1" applyFill="1" applyAlignment="1">
      <alignment vertical="center"/>
    </xf>
    <xf numFmtId="0" fontId="5" fillId="2" borderId="0" xfId="7" applyFont="1" applyFill="1" applyAlignment="1">
      <alignment horizontal="left" vertical="center"/>
    </xf>
    <xf numFmtId="0" fontId="5" fillId="2" borderId="0" xfId="7" applyFont="1" applyFill="1" applyBorder="1" applyAlignment="1">
      <alignment horizontal="left" vertical="center" wrapText="1"/>
    </xf>
    <xf numFmtId="0" fontId="33" fillId="2" borderId="0" xfId="8" applyFont="1" applyFill="1" applyAlignment="1">
      <alignment horizontal="left" vertical="center"/>
    </xf>
    <xf numFmtId="176" fontId="2" fillId="2" borderId="0" xfId="5" applyNumberFormat="1" applyFont="1" applyFill="1" applyBorder="1" applyAlignment="1">
      <alignment horizontal="left" vertical="center"/>
    </xf>
    <xf numFmtId="0" fontId="24" fillId="2" borderId="0" xfId="1" applyFont="1" applyFill="1" applyAlignment="1">
      <alignment horizontal="center"/>
    </xf>
    <xf numFmtId="0" fontId="4" fillId="2" borderId="0" xfId="1" applyFont="1" applyFill="1"/>
    <xf numFmtId="0" fontId="34" fillId="2" borderId="0" xfId="1" applyFont="1" applyFill="1" applyAlignment="1">
      <alignment vertical="center" wrapText="1"/>
    </xf>
    <xf numFmtId="0" fontId="2" fillId="2" borderId="0" xfId="1" applyFont="1" applyFill="1"/>
    <xf numFmtId="0" fontId="31" fillId="2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176" fontId="19" fillId="2" borderId="0" xfId="5" applyNumberFormat="1" applyFont="1" applyFill="1" applyBorder="1" applyAlignment="1">
      <alignment horizontal="right" vertical="center"/>
    </xf>
    <xf numFmtId="177" fontId="23" fillId="2" borderId="0" xfId="5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14" fontId="23" fillId="2" borderId="0" xfId="5" applyNumberFormat="1" applyFont="1" applyFill="1" applyBorder="1" applyAlignment="1">
      <alignment horizontal="center" vertical="center"/>
    </xf>
    <xf numFmtId="14" fontId="2" fillId="2" borderId="0" xfId="1" applyNumberFormat="1" applyFont="1" applyFill="1" applyAlignment="1">
      <alignment horizontal="center"/>
    </xf>
    <xf numFmtId="177" fontId="23" fillId="2" borderId="0" xfId="5" applyNumberFormat="1" applyFont="1" applyFill="1" applyBorder="1" applyAlignment="1">
      <alignment horizontal="center" vertical="center"/>
    </xf>
    <xf numFmtId="49" fontId="18" fillId="2" borderId="0" xfId="1" applyNumberFormat="1" applyFont="1" applyFill="1" applyBorder="1" applyAlignment="1"/>
    <xf numFmtId="49" fontId="5" fillId="2" borderId="0" xfId="1" applyNumberFormat="1" applyFont="1" applyFill="1" applyBorder="1" applyAlignment="1">
      <alignment vertical="center"/>
    </xf>
    <xf numFmtId="49" fontId="18" fillId="2" borderId="0" xfId="1" applyNumberFormat="1" applyFont="1" applyFill="1" applyAlignment="1">
      <alignment horizontal="center"/>
    </xf>
    <xf numFmtId="49" fontId="47" fillId="2" borderId="0" xfId="1" applyNumberFormat="1" applyFont="1" applyFill="1" applyAlignment="1">
      <alignment horizontal="center"/>
    </xf>
    <xf numFmtId="176" fontId="2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/>
    </xf>
    <xf numFmtId="177" fontId="5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177" fontId="5" fillId="2" borderId="2" xfId="1" applyNumberFormat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177" fontId="5" fillId="2" borderId="4" xfId="1" applyNumberFormat="1" applyFont="1" applyFill="1" applyBorder="1" applyAlignment="1">
      <alignment horizontal="center" vertical="center" wrapText="1"/>
    </xf>
    <xf numFmtId="0" fontId="43" fillId="2" borderId="0" xfId="1" applyFont="1" applyFill="1" applyAlignment="1">
      <alignment horizontal="center" vertical="center" wrapText="1"/>
    </xf>
    <xf numFmtId="187" fontId="5" fillId="2" borderId="2" xfId="2" applyNumberFormat="1" applyFont="1" applyFill="1" applyBorder="1" applyAlignment="1">
      <alignment vertical="center"/>
    </xf>
    <xf numFmtId="179" fontId="5" fillId="2" borderId="2" xfId="1" applyNumberFormat="1" applyFont="1" applyFill="1" applyBorder="1" applyAlignment="1">
      <alignment vertical="center" wrapText="1"/>
    </xf>
    <xf numFmtId="0" fontId="4" fillId="2" borderId="3" xfId="1" applyFont="1" applyFill="1" applyBorder="1" applyAlignment="1">
      <alignment vertical="center" wrapText="1"/>
    </xf>
    <xf numFmtId="178" fontId="4" fillId="2" borderId="0" xfId="1" applyNumberFormat="1" applyFont="1" applyFill="1" applyAlignment="1">
      <alignment horizontal="center" vertical="center" wrapText="1"/>
    </xf>
    <xf numFmtId="201" fontId="4" fillId="2" borderId="0" xfId="1" applyNumberFormat="1" applyFont="1" applyFill="1" applyAlignment="1">
      <alignment horizontal="center" vertical="center" wrapText="1"/>
    </xf>
    <xf numFmtId="192" fontId="4" fillId="2" borderId="0" xfId="1" applyNumberFormat="1" applyFont="1" applyFill="1" applyAlignment="1">
      <alignment horizontal="center" vertical="center" wrapText="1"/>
    </xf>
    <xf numFmtId="196" fontId="4" fillId="2" borderId="0" xfId="1" applyNumberFormat="1" applyFont="1" applyFill="1" applyAlignment="1">
      <alignment horizontal="center" vertical="center" wrapText="1"/>
    </xf>
    <xf numFmtId="200" fontId="13" fillId="2" borderId="1" xfId="3" applyNumberFormat="1" applyFont="1" applyFill="1" applyBorder="1" applyAlignment="1">
      <alignment horizontal="center" vertical="center" wrapText="1"/>
    </xf>
    <xf numFmtId="201" fontId="4" fillId="2" borderId="0" xfId="1" applyNumberFormat="1" applyFont="1" applyFill="1" applyAlignment="1">
      <alignment vertical="center" wrapText="1"/>
    </xf>
    <xf numFmtId="187" fontId="13" fillId="2" borderId="1" xfId="3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81" fontId="5" fillId="2" borderId="1" xfId="2" applyNumberFormat="1" applyFont="1" applyFill="1" applyBorder="1" applyAlignment="1">
      <alignment horizontal="center" vertical="center"/>
    </xf>
    <xf numFmtId="176" fontId="5" fillId="2" borderId="1" xfId="1" applyNumberFormat="1" applyFont="1" applyFill="1" applyBorder="1" applyAlignment="1">
      <alignment horizontal="left" vertical="center" wrapText="1"/>
    </xf>
    <xf numFmtId="176" fontId="5" fillId="2" borderId="1" xfId="2" applyNumberFormat="1" applyFont="1" applyFill="1" applyBorder="1" applyAlignment="1">
      <alignment horizontal="right" vertical="center"/>
    </xf>
    <xf numFmtId="183" fontId="5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97" fontId="5" fillId="2" borderId="1" xfId="2" applyNumberFormat="1" applyFont="1" applyFill="1" applyBorder="1" applyAlignment="1">
      <alignment horizontal="right" vertical="center"/>
    </xf>
    <xf numFmtId="0" fontId="4" fillId="2" borderId="1" xfId="1" applyFont="1" applyFill="1" applyBorder="1"/>
    <xf numFmtId="180" fontId="9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176" fontId="4" fillId="2" borderId="1" xfId="1" applyNumberFormat="1" applyFont="1" applyFill="1" applyBorder="1" applyAlignment="1">
      <alignment horizontal="center"/>
    </xf>
    <xf numFmtId="178" fontId="5" fillId="2" borderId="1" xfId="1" applyNumberFormat="1" applyFont="1" applyFill="1" applyBorder="1" applyAlignment="1">
      <alignment horizontal="center" vertical="center" wrapText="1"/>
    </xf>
    <xf numFmtId="178" fontId="5" fillId="2" borderId="0" xfId="1" applyNumberFormat="1" applyFont="1" applyFill="1" applyBorder="1" applyAlignment="1">
      <alignment vertical="center" wrapText="1"/>
    </xf>
    <xf numFmtId="49" fontId="29" fillId="2" borderId="1" xfId="1" applyNumberFormat="1" applyFont="1" applyFill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center" vertical="center"/>
    </xf>
    <xf numFmtId="0" fontId="4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/>
    </xf>
    <xf numFmtId="0" fontId="28" fillId="2" borderId="1" xfId="1" applyFont="1" applyFill="1" applyBorder="1" applyAlignment="1">
      <alignment horizontal="center"/>
    </xf>
    <xf numFmtId="178" fontId="13" fillId="2" borderId="1" xfId="3" applyNumberFormat="1" applyFont="1" applyFill="1" applyBorder="1" applyAlignment="1">
      <alignment vertical="center" wrapText="1"/>
    </xf>
    <xf numFmtId="178" fontId="5" fillId="2" borderId="2" xfId="1" applyNumberFormat="1" applyFont="1" applyFill="1" applyBorder="1" applyAlignment="1">
      <alignment horizontal="center" vertical="center" wrapText="1"/>
    </xf>
    <xf numFmtId="178" fontId="5" fillId="2" borderId="4" xfId="1" applyNumberFormat="1" applyFont="1" applyFill="1" applyBorder="1" applyAlignment="1">
      <alignment horizontal="center" vertical="center" wrapText="1"/>
    </xf>
    <xf numFmtId="0" fontId="2" fillId="2" borderId="0" xfId="5" applyFont="1" applyFill="1" applyAlignment="1">
      <alignment horizontal="left" vertical="center"/>
    </xf>
    <xf numFmtId="0" fontId="5" fillId="2" borderId="0" xfId="7" applyFont="1" applyFill="1" applyAlignment="1">
      <alignment horizontal="left"/>
    </xf>
    <xf numFmtId="0" fontId="5" fillId="2" borderId="0" xfId="7" applyFont="1" applyFill="1" applyBorder="1" applyAlignment="1"/>
    <xf numFmtId="0" fontId="17" fillId="2" borderId="0" xfId="7" applyFont="1" applyFill="1" applyBorder="1" applyAlignment="1"/>
    <xf numFmtId="177" fontId="17" fillId="2" borderId="0" xfId="7" applyNumberFormat="1" applyFont="1" applyFill="1" applyBorder="1" applyAlignment="1"/>
    <xf numFmtId="176" fontId="17" fillId="2" borderId="0" xfId="7" applyNumberFormat="1" applyFont="1" applyFill="1" applyBorder="1" applyAlignment="1"/>
    <xf numFmtId="176" fontId="2" fillId="2" borderId="0" xfId="1" applyNumberFormat="1" applyFont="1" applyFill="1" applyBorder="1"/>
    <xf numFmtId="0" fontId="2" fillId="2" borderId="0" xfId="5" applyFont="1" applyFill="1" applyAlignment="1">
      <alignment vertical="center"/>
    </xf>
    <xf numFmtId="0" fontId="5" fillId="2" borderId="0" xfId="5" applyFont="1" applyFill="1" applyAlignment="1">
      <alignment vertical="center"/>
    </xf>
    <xf numFmtId="0" fontId="5" fillId="2" borderId="0" xfId="7" applyFont="1" applyFill="1" applyAlignment="1">
      <alignment horizontal="center"/>
    </xf>
    <xf numFmtId="0" fontId="5" fillId="2" borderId="0" xfId="7" applyFont="1" applyFill="1" applyBorder="1" applyAlignment="1">
      <alignment horizontal="left" vertical="center"/>
    </xf>
    <xf numFmtId="0" fontId="5" fillId="2" borderId="0" xfId="5" applyFont="1" applyFill="1" applyBorder="1" applyAlignment="1">
      <alignment vertical="center"/>
    </xf>
    <xf numFmtId="0" fontId="2" fillId="2" borderId="0" xfId="5" applyFont="1" applyFill="1" applyBorder="1" applyAlignment="1">
      <alignment vertical="center"/>
    </xf>
    <xf numFmtId="177" fontId="2" fillId="2" borderId="0" xfId="5" applyNumberFormat="1" applyFont="1" applyFill="1" applyBorder="1" applyAlignment="1">
      <alignment vertical="center"/>
    </xf>
    <xf numFmtId="176" fontId="2" fillId="2" borderId="0" xfId="5" applyNumberFormat="1" applyFont="1" applyFill="1" applyBorder="1" applyAlignment="1">
      <alignment vertical="center"/>
    </xf>
    <xf numFmtId="0" fontId="26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left"/>
    </xf>
    <xf numFmtId="0" fontId="25" fillId="2" borderId="0" xfId="1" applyFont="1" applyFill="1"/>
    <xf numFmtId="177" fontId="2" fillId="2" borderId="0" xfId="5" applyNumberFormat="1" applyFont="1" applyFill="1" applyAlignment="1">
      <alignment vertical="center"/>
    </xf>
    <xf numFmtId="176" fontId="2" fillId="2" borderId="0" xfId="1" applyNumberFormat="1" applyFont="1" applyFill="1"/>
    <xf numFmtId="176" fontId="23" fillId="2" borderId="0" xfId="5" applyNumberFormat="1" applyFont="1" applyFill="1" applyBorder="1" applyAlignment="1">
      <alignment horizontal="right" vertical="center"/>
    </xf>
    <xf numFmtId="177" fontId="2" fillId="2" borderId="0" xfId="6" applyNumberFormat="1" applyFont="1" applyFill="1" applyBorder="1" applyAlignment="1" applyProtection="1">
      <alignment horizontal="left"/>
    </xf>
    <xf numFmtId="0" fontId="24" fillId="2" borderId="0" xfId="1" applyFont="1" applyFill="1" applyAlignment="1"/>
    <xf numFmtId="0" fontId="12" fillId="2" borderId="0" xfId="1" applyFont="1" applyFill="1"/>
    <xf numFmtId="0" fontId="2" fillId="2" borderId="0" xfId="1" applyFont="1" applyFill="1" applyAlignment="1">
      <alignment horizontal="left"/>
    </xf>
    <xf numFmtId="177" fontId="2" fillId="2" borderId="0" xfId="1" applyNumberFormat="1" applyFont="1" applyFill="1"/>
    <xf numFmtId="14" fontId="21" fillId="2" borderId="0" xfId="3" applyNumberFormat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17" fillId="2" borderId="0" xfId="1" applyFont="1" applyFill="1"/>
    <xf numFmtId="0" fontId="19" fillId="2" borderId="0" xfId="1" applyFont="1" applyFill="1" applyBorder="1" applyAlignment="1">
      <alignment horizontal="right"/>
    </xf>
    <xf numFmtId="0" fontId="2" fillId="2" borderId="0" xfId="1" applyFont="1" applyFill="1" applyBorder="1"/>
    <xf numFmtId="49" fontId="5" fillId="2" borderId="0" xfId="1" applyNumberFormat="1" applyFont="1" applyFill="1" applyBorder="1" applyAlignment="1">
      <alignment horizontal="left"/>
    </xf>
    <xf numFmtId="0" fontId="17" fillId="2" borderId="0" xfId="1" applyFont="1" applyFill="1" applyBorder="1"/>
    <xf numFmtId="181" fontId="18" fillId="2" borderId="0" xfId="2" applyNumberFormat="1" applyFont="1" applyFill="1" applyBorder="1" applyAlignment="1">
      <alignment horizontal="center" vertical="center"/>
    </xf>
    <xf numFmtId="177" fontId="2" fillId="2" borderId="0" xfId="1" applyNumberFormat="1" applyFont="1" applyFill="1" applyAlignment="1">
      <alignment horizontal="left"/>
    </xf>
    <xf numFmtId="176" fontId="2" fillId="2" borderId="0" xfId="1" applyNumberFormat="1" applyFont="1" applyFill="1" applyAlignment="1">
      <alignment horizontal="left"/>
    </xf>
    <xf numFmtId="176" fontId="17" fillId="2" borderId="0" xfId="1" applyNumberFormat="1" applyFont="1" applyFill="1"/>
    <xf numFmtId="195" fontId="13" fillId="2" borderId="1" xfId="3" applyNumberFormat="1" applyFont="1" applyFill="1" applyBorder="1" applyAlignment="1">
      <alignment horizontal="center" vertical="center" wrapText="1"/>
    </xf>
    <xf numFmtId="193" fontId="13" fillId="2" borderId="1" xfId="3" applyNumberFormat="1" applyFont="1" applyFill="1" applyBorder="1" applyAlignment="1">
      <alignment horizontal="center" vertical="center" wrapText="1"/>
    </xf>
    <xf numFmtId="187" fontId="13" fillId="2" borderId="2" xfId="3" applyNumberFormat="1" applyFont="1" applyFill="1" applyBorder="1" applyAlignment="1">
      <alignment horizontal="center" vertical="center" wrapText="1"/>
    </xf>
    <xf numFmtId="187" fontId="13" fillId="2" borderId="4" xfId="3" applyNumberFormat="1" applyFont="1" applyFill="1" applyBorder="1" applyAlignment="1">
      <alignment horizontal="center" vertical="center" wrapText="1"/>
    </xf>
    <xf numFmtId="187" fontId="13" fillId="2" borderId="2" xfId="3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183" fontId="5" fillId="2" borderId="2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/>
    <xf numFmtId="49" fontId="11" fillId="2" borderId="1" xfId="1" applyNumberFormat="1" applyFont="1" applyFill="1" applyBorder="1" applyAlignment="1">
      <alignment horizontal="center"/>
    </xf>
    <xf numFmtId="49" fontId="9" fillId="2" borderId="1" xfId="1" applyNumberFormat="1" applyFont="1" applyFill="1" applyBorder="1" applyAlignment="1">
      <alignment horizontal="left" vertical="center"/>
    </xf>
    <xf numFmtId="49" fontId="2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78" fontId="6" fillId="2" borderId="1" xfId="1" applyNumberFormat="1" applyFont="1" applyFill="1" applyBorder="1" applyAlignment="1">
      <alignment vertical="center" wrapText="1"/>
    </xf>
    <xf numFmtId="0" fontId="1" fillId="2" borderId="1" xfId="1" applyFont="1" applyFill="1" applyBorder="1"/>
    <xf numFmtId="186" fontId="14" fillId="2" borderId="1" xfId="3" applyNumberFormat="1" applyFont="1" applyFill="1" applyBorder="1" applyAlignment="1">
      <alignment horizontal="center" vertical="center"/>
    </xf>
    <xf numFmtId="187" fontId="14" fillId="2" borderId="1" xfId="3" applyNumberFormat="1" applyFont="1" applyFill="1" applyBorder="1" applyAlignment="1">
      <alignment horizontal="center" vertical="center"/>
    </xf>
    <xf numFmtId="186" fontId="5" fillId="2" borderId="1" xfId="4" applyNumberFormat="1" applyFont="1" applyFill="1" applyBorder="1" applyAlignment="1" applyProtection="1">
      <alignment horizontal="center" vertical="center"/>
    </xf>
    <xf numFmtId="178" fontId="45" fillId="2" borderId="1" xfId="1" applyNumberFormat="1" applyFont="1" applyFill="1" applyBorder="1" applyAlignment="1">
      <alignment vertical="center" wrapText="1"/>
    </xf>
    <xf numFmtId="0" fontId="14" fillId="2" borderId="1" xfId="3" applyFont="1" applyFill="1" applyBorder="1" applyAlignment="1">
      <alignment horizontal="center" vertical="center"/>
    </xf>
    <xf numFmtId="187" fontId="4" fillId="2" borderId="1" xfId="1" applyNumberFormat="1" applyFont="1" applyFill="1" applyBorder="1" applyAlignment="1">
      <alignment horizontal="center" vertical="center" wrapText="1"/>
    </xf>
    <xf numFmtId="187" fontId="5" fillId="2" borderId="1" xfId="2" applyNumberFormat="1" applyFont="1" applyFill="1" applyBorder="1" applyAlignment="1">
      <alignment horizontal="right" vertical="center"/>
    </xf>
    <xf numFmtId="195" fontId="13" fillId="2" borderId="2" xfId="3" applyNumberFormat="1" applyFont="1" applyFill="1" applyBorder="1" applyAlignment="1">
      <alignment vertical="center" wrapText="1"/>
    </xf>
    <xf numFmtId="195" fontId="13" fillId="2" borderId="1" xfId="3" applyNumberFormat="1" applyFont="1" applyFill="1" applyBorder="1" applyAlignment="1">
      <alignment vertical="center" wrapText="1"/>
    </xf>
    <xf numFmtId="195" fontId="13" fillId="2" borderId="2" xfId="3" applyNumberFormat="1" applyFont="1" applyFill="1" applyBorder="1" applyAlignment="1">
      <alignment horizontal="right" vertical="center" wrapText="1"/>
    </xf>
    <xf numFmtId="195" fontId="13" fillId="2" borderId="4" xfId="3" applyNumberFormat="1" applyFont="1" applyFill="1" applyBorder="1" applyAlignment="1">
      <alignment horizontal="right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87" fontId="13" fillId="3" borderId="1" xfId="3" applyNumberFormat="1" applyFont="1" applyFill="1" applyBorder="1" applyAlignment="1">
      <alignment horizontal="center" vertical="center" wrapText="1"/>
    </xf>
  </cellXfs>
  <cellStyles count="12">
    <cellStyle name="?" xfId="4"/>
    <cellStyle name="0,0_x000a__x000a_NA_x000a__x000a_" xfId="2"/>
    <cellStyle name="0,0_x000d__x000a_NA_x000d__x000a_ 2" xfId="9"/>
    <cellStyle name="常规" xfId="0" builtinId="0"/>
    <cellStyle name="常规 3" xfId="11"/>
    <cellStyle name="常规 7" xfId="6"/>
    <cellStyle name="常规 8" xfId="5"/>
    <cellStyle name="常规_2008-5-29出口资料(N46&amp;GM10)" xfId="3"/>
    <cellStyle name="超链接 3" xfId="8"/>
    <cellStyle name="千位分隔 2" xfId="10"/>
    <cellStyle name="一般_彩晶050218" xfId="1"/>
    <cellStyle name="一般_合同電子檔" xfId="7"/>
  </cellStyles>
  <dxfs count="8">
    <dxf>
      <font>
        <color rgb="FF9C0006"/>
      </font>
      <fill>
        <patternFill>
          <bgColor rgb="FFFFC7CE"/>
        </patternFill>
      </fill>
    </dxf>
    <dxf>
      <numFmt numFmtId="202" formatCode="\-"/>
    </dxf>
    <dxf>
      <numFmt numFmtId="202" formatCode="\-"/>
    </dxf>
    <dxf>
      <numFmt numFmtId="202" formatCode="\-"/>
    </dxf>
    <dxf>
      <numFmt numFmtId="202" formatCode="\-"/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177" formatCode="0.00_);[Red]\(0.00\)"/>
    </dxf>
    <dxf>
      <numFmt numFmtId="20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275165</xdr:colOff>
      <xdr:row>1</xdr:row>
      <xdr:rowOff>126999</xdr:rowOff>
    </xdr:from>
    <xdr:to>
      <xdr:col>15</xdr:col>
      <xdr:colOff>342719</xdr:colOff>
      <xdr:row>5</xdr:row>
      <xdr:rowOff>125328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6075DCAF-F33B-4E1D-9B7F-3E8D556D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0284569" y="118845"/>
          <a:ext cx="1162496" cy="1623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481413</xdr:colOff>
      <xdr:row>0</xdr:row>
      <xdr:rowOff>75556</xdr:rowOff>
    </xdr:from>
    <xdr:ext cx="1199031" cy="1087739"/>
    <xdr:pic>
      <xdr:nvPicPr>
        <xdr:cNvPr id="2" name="图片 1">
          <a:extLst>
            <a:ext uri="{FF2B5EF4-FFF2-40B4-BE49-F238E27FC236}">
              <a16:creationId xmlns="" xmlns:a16="http://schemas.microsoft.com/office/drawing/2014/main" id="{981C7145-11B8-40D5-A3B7-84A2E970F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0080" y="75556"/>
          <a:ext cx="1199031" cy="108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33</xdr:row>
      <xdr:rowOff>0</xdr:rowOff>
    </xdr:from>
    <xdr:ext cx="1199031" cy="690563"/>
    <xdr:pic>
      <xdr:nvPicPr>
        <xdr:cNvPr id="2" name="图片 1">
          <a:extLst>
            <a:ext uri="{FF2B5EF4-FFF2-40B4-BE49-F238E27FC236}">
              <a16:creationId xmlns="" xmlns:a16="http://schemas.microsoft.com/office/drawing/2014/main" id="{9BC5BB9E-E6A4-43AA-AD0C-6962D011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6334125"/>
          <a:ext cx="1199031" cy="690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95252</xdr:colOff>
      <xdr:row>32</xdr:row>
      <xdr:rowOff>10583</xdr:rowOff>
    </xdr:from>
    <xdr:to>
      <xdr:col>2</xdr:col>
      <xdr:colOff>1199972</xdr:colOff>
      <xdr:row>38</xdr:row>
      <xdr:rowOff>157079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6075DCAF-F33B-4E1D-9B7F-3E8D556D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381371">
          <a:off x="1145864" y="6484721"/>
          <a:ext cx="1232346" cy="590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28-82285066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B26"/>
  <sheetViews>
    <sheetView view="pageBreakPreview" zoomScale="90" zoomScaleSheetLayoutView="90" workbookViewId="0">
      <selection activeCell="I28" sqref="I28"/>
    </sheetView>
  </sheetViews>
  <sheetFormatPr defaultColWidth="7.875" defaultRowHeight="12.75"/>
  <cols>
    <col min="1" max="1" width="7" style="119" customWidth="1"/>
    <col min="2" max="2" width="18.125" style="73" customWidth="1"/>
    <col min="3" max="3" width="18.125" style="73" hidden="1" customWidth="1"/>
    <col min="4" max="4" width="38.625" style="73" hidden="1" customWidth="1"/>
    <col min="5" max="5" width="13.375" style="73" customWidth="1"/>
    <col min="6" max="6" width="18.125" style="73" customWidth="1"/>
    <col min="7" max="7" width="17.125" style="73" customWidth="1"/>
    <col min="8" max="8" width="11.75" style="73" customWidth="1"/>
    <col min="9" max="9" width="10.75" style="74" customWidth="1"/>
    <col min="10" max="10" width="12.25" style="136" customWidth="1"/>
    <col min="11" max="11" width="13" style="136" customWidth="1"/>
    <col min="12" max="15" width="6.75" style="73" customWidth="1"/>
    <col min="16" max="16" width="8.625" style="73" customWidth="1"/>
    <col min="17" max="17" width="7.375" style="73" hidden="1" customWidth="1"/>
    <col min="18" max="18" width="10.5" style="73" hidden="1" customWidth="1"/>
    <col min="19" max="19" width="8.875" style="73" hidden="1" customWidth="1"/>
    <col min="20" max="20" width="8" style="73" hidden="1" customWidth="1"/>
    <col min="21" max="21" width="7.875" style="73" hidden="1" customWidth="1"/>
    <col min="22" max="22" width="9.125" style="119" hidden="1" customWidth="1"/>
    <col min="23" max="23" width="11.875" style="119" hidden="1" customWidth="1"/>
    <col min="24" max="24" width="7.875" style="119" hidden="1" customWidth="1"/>
    <col min="25" max="25" width="16.625" style="119" hidden="1" customWidth="1"/>
    <col min="26" max="26" width="9.5" style="119" hidden="1" customWidth="1"/>
    <col min="27" max="27" width="7.875" style="119" bestFit="1" customWidth="1"/>
    <col min="28" max="28" width="14.625" style="119" customWidth="1"/>
    <col min="29" max="241" width="7.875" style="119" bestFit="1" customWidth="1"/>
    <col min="242" max="16384" width="7.875" style="119"/>
  </cols>
  <sheetData>
    <row r="1" spans="1:28" s="113" customFormat="1" ht="17.25" customHeight="1">
      <c r="A1" s="107"/>
      <c r="B1" s="108" t="s">
        <v>52</v>
      </c>
      <c r="C1" s="108"/>
      <c r="D1" s="108"/>
      <c r="E1" s="108"/>
      <c r="F1" s="108"/>
      <c r="G1" s="62"/>
      <c r="H1" s="62"/>
      <c r="I1" s="63"/>
      <c r="J1" s="109"/>
      <c r="K1" s="110"/>
      <c r="L1" s="111"/>
      <c r="M1" s="111"/>
      <c r="N1" s="111"/>
      <c r="O1" s="111"/>
      <c r="P1" s="70"/>
      <c r="Q1" s="112"/>
      <c r="R1" s="112"/>
      <c r="S1" s="112"/>
      <c r="T1" s="112"/>
      <c r="U1" s="112"/>
    </row>
    <row r="2" spans="1:28" s="113" customFormat="1" ht="17.25" customHeight="1">
      <c r="A2" s="107"/>
      <c r="B2" s="114" t="s">
        <v>53</v>
      </c>
      <c r="C2" s="114"/>
      <c r="D2" s="114"/>
      <c r="E2" s="114"/>
      <c r="F2" s="114"/>
      <c r="G2" s="114"/>
      <c r="H2" s="114"/>
      <c r="I2" s="63"/>
      <c r="J2" s="109"/>
      <c r="K2" s="110"/>
      <c r="L2" s="111"/>
      <c r="M2" s="111"/>
      <c r="N2" s="111"/>
      <c r="O2" s="111"/>
      <c r="P2" s="70"/>
      <c r="Q2" s="112"/>
      <c r="R2" s="112"/>
      <c r="S2" s="112"/>
      <c r="T2" s="112"/>
      <c r="U2" s="112"/>
    </row>
    <row r="3" spans="1:28" s="113" customFormat="1" ht="28.5" customHeight="1">
      <c r="A3" s="65" t="s">
        <v>42</v>
      </c>
      <c r="B3" s="115" t="s">
        <v>104</v>
      </c>
      <c r="C3" s="115"/>
      <c r="D3" s="115"/>
      <c r="E3" s="115"/>
      <c r="F3" s="115"/>
      <c r="G3" s="115"/>
      <c r="H3" s="64"/>
      <c r="I3" s="65"/>
      <c r="J3" s="65"/>
      <c r="K3" s="65"/>
      <c r="L3" s="111"/>
      <c r="M3" s="111"/>
      <c r="N3" s="111"/>
      <c r="O3" s="111"/>
      <c r="P3" s="70"/>
      <c r="Q3" s="112"/>
      <c r="R3" s="112"/>
      <c r="S3" s="112"/>
      <c r="T3" s="112"/>
      <c r="U3" s="112"/>
    </row>
    <row r="4" spans="1:28" s="113" customFormat="1" ht="17.25" customHeight="1">
      <c r="B4" s="116" t="s">
        <v>50</v>
      </c>
      <c r="C4" s="116"/>
      <c r="D4" s="116"/>
      <c r="E4" s="116"/>
      <c r="F4" s="66"/>
      <c r="G4" s="66"/>
      <c r="H4" s="66"/>
      <c r="I4" s="67"/>
      <c r="J4" s="117"/>
      <c r="K4" s="117"/>
      <c r="L4" s="111"/>
      <c r="M4" s="111"/>
      <c r="N4" s="111"/>
      <c r="O4" s="111"/>
      <c r="P4" s="111"/>
      <c r="Q4" s="112"/>
      <c r="R4" s="112"/>
      <c r="S4" s="112"/>
      <c r="T4" s="112"/>
      <c r="U4" s="112"/>
    </row>
    <row r="5" spans="1:28" ht="28.5" customHeight="1">
      <c r="A5" s="118" t="s">
        <v>41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X5" s="120" t="s">
        <v>46</v>
      </c>
    </row>
    <row r="6" spans="1:28" ht="20.25" customHeight="1">
      <c r="A6" s="121"/>
      <c r="B6" s="122"/>
      <c r="C6" s="122"/>
      <c r="D6" s="122"/>
      <c r="E6" s="122"/>
      <c r="F6" s="123" t="s">
        <v>108</v>
      </c>
      <c r="G6" s="122" t="s">
        <v>122</v>
      </c>
      <c r="H6" s="68"/>
      <c r="I6" s="69"/>
      <c r="J6" s="124" t="s">
        <v>40</v>
      </c>
      <c r="K6" s="125" t="s">
        <v>124</v>
      </c>
      <c r="L6" s="125"/>
      <c r="M6" s="122"/>
      <c r="N6" s="122"/>
      <c r="O6" s="122"/>
      <c r="P6" s="122"/>
      <c r="X6" s="120" t="s">
        <v>47</v>
      </c>
    </row>
    <row r="7" spans="1:28" ht="20.25" customHeight="1">
      <c r="A7" s="126"/>
      <c r="B7" s="127" t="s">
        <v>39</v>
      </c>
      <c r="C7" s="127"/>
      <c r="D7" s="127"/>
      <c r="E7" s="126"/>
      <c r="F7" s="123" t="s">
        <v>98</v>
      </c>
      <c r="G7" s="70" t="s">
        <v>123</v>
      </c>
      <c r="H7" s="70"/>
      <c r="I7" s="71"/>
      <c r="J7" s="124" t="s">
        <v>38</v>
      </c>
      <c r="K7" s="128">
        <v>43745</v>
      </c>
      <c r="L7" s="70"/>
      <c r="M7" s="70"/>
      <c r="N7" s="70"/>
      <c r="O7" s="70"/>
      <c r="P7" s="129"/>
      <c r="X7" s="120" t="s">
        <v>48</v>
      </c>
    </row>
    <row r="8" spans="1:28" ht="20.25" customHeight="1">
      <c r="A8" s="126"/>
      <c r="B8" s="127" t="s">
        <v>37</v>
      </c>
      <c r="C8" s="127"/>
      <c r="D8" s="127"/>
      <c r="E8" s="126"/>
      <c r="F8" s="123" t="s">
        <v>99</v>
      </c>
      <c r="G8" s="123" t="s">
        <v>101</v>
      </c>
      <c r="H8" s="70"/>
      <c r="I8" s="71"/>
      <c r="J8" s="124" t="s">
        <v>36</v>
      </c>
      <c r="K8" s="130"/>
      <c r="L8" s="70"/>
      <c r="M8" s="70"/>
      <c r="N8" s="70"/>
      <c r="O8" s="70"/>
      <c r="P8" s="70"/>
    </row>
    <row r="9" spans="1:28" ht="17.25" customHeight="1">
      <c r="A9" s="131"/>
      <c r="B9" s="132" t="s">
        <v>35</v>
      </c>
      <c r="C9" s="132"/>
      <c r="D9" s="132"/>
      <c r="E9" s="133"/>
      <c r="F9" s="134" t="s">
        <v>100</v>
      </c>
      <c r="G9" s="123" t="s">
        <v>112</v>
      </c>
      <c r="H9" s="72"/>
      <c r="I9" s="71"/>
      <c r="J9" s="135"/>
      <c r="K9" s="135"/>
      <c r="L9" s="70"/>
      <c r="M9" s="70"/>
      <c r="N9" s="70"/>
      <c r="O9" s="70"/>
      <c r="P9" s="70"/>
    </row>
    <row r="10" spans="1:28" ht="6.75" customHeight="1"/>
    <row r="11" spans="1:28" s="54" customFormat="1" ht="18.75" customHeight="1">
      <c r="A11" s="94" t="s">
        <v>23</v>
      </c>
      <c r="B11" s="94" t="s">
        <v>22</v>
      </c>
      <c r="C11" s="96" t="s">
        <v>92</v>
      </c>
      <c r="D11" s="88"/>
      <c r="E11" s="94" t="s">
        <v>21</v>
      </c>
      <c r="F11" s="94" t="s">
        <v>20</v>
      </c>
      <c r="G11" s="94" t="s">
        <v>19</v>
      </c>
      <c r="H11" s="57" t="s">
        <v>18</v>
      </c>
      <c r="I11" s="137" t="s">
        <v>17</v>
      </c>
      <c r="J11" s="138" t="s">
        <v>16</v>
      </c>
      <c r="K11" s="138" t="s">
        <v>15</v>
      </c>
      <c r="L11" s="94" t="s">
        <v>14</v>
      </c>
      <c r="M11" s="94" t="s">
        <v>13</v>
      </c>
      <c r="N11" s="96" t="s">
        <v>103</v>
      </c>
      <c r="O11" s="94" t="s">
        <v>12</v>
      </c>
      <c r="P11" s="94" t="s">
        <v>11</v>
      </c>
      <c r="Q11" s="139" t="s">
        <v>10</v>
      </c>
      <c r="R11" s="140"/>
      <c r="S11" s="140"/>
      <c r="T11" s="140"/>
      <c r="U11" s="141"/>
    </row>
    <row r="12" spans="1:28" s="54" customFormat="1" ht="17.25" customHeight="1">
      <c r="A12" s="142"/>
      <c r="B12" s="142"/>
      <c r="C12" s="143"/>
      <c r="D12" s="144" t="s">
        <v>109</v>
      </c>
      <c r="E12" s="142"/>
      <c r="F12" s="142"/>
      <c r="G12" s="142"/>
      <c r="H12" s="94" t="s">
        <v>9</v>
      </c>
      <c r="I12" s="145" t="s">
        <v>9</v>
      </c>
      <c r="J12" s="145" t="s">
        <v>8</v>
      </c>
      <c r="K12" s="145" t="s">
        <v>8</v>
      </c>
      <c r="L12" s="142"/>
      <c r="M12" s="142"/>
      <c r="N12" s="143"/>
      <c r="O12" s="142"/>
      <c r="P12" s="142"/>
      <c r="Q12" s="146" t="s">
        <v>43</v>
      </c>
      <c r="R12" s="147"/>
      <c r="S12" s="146" t="s">
        <v>44</v>
      </c>
      <c r="T12" s="147"/>
      <c r="U12" s="148" t="s">
        <v>6</v>
      </c>
    </row>
    <row r="13" spans="1:28" s="54" customFormat="1" ht="17.25" customHeight="1">
      <c r="A13" s="95"/>
      <c r="B13" s="95"/>
      <c r="C13" s="97"/>
      <c r="D13" s="89"/>
      <c r="E13" s="95"/>
      <c r="F13" s="95"/>
      <c r="G13" s="95"/>
      <c r="H13" s="95"/>
      <c r="I13" s="149"/>
      <c r="J13" s="149"/>
      <c r="K13" s="149"/>
      <c r="L13" s="95"/>
      <c r="M13" s="95"/>
      <c r="N13" s="97"/>
      <c r="O13" s="95"/>
      <c r="P13" s="95"/>
      <c r="Q13" s="148" t="s">
        <v>7</v>
      </c>
      <c r="R13" s="148" t="s">
        <v>45</v>
      </c>
      <c r="S13" s="148" t="s">
        <v>7</v>
      </c>
      <c r="T13" s="148" t="s">
        <v>45</v>
      </c>
      <c r="U13" s="148"/>
      <c r="X13" s="150" t="s">
        <v>93</v>
      </c>
      <c r="Y13" s="150" t="s">
        <v>94</v>
      </c>
      <c r="Z13" s="150"/>
    </row>
    <row r="14" spans="1:28" s="54" customFormat="1" ht="21" customHeight="1">
      <c r="A14" s="58">
        <v>1</v>
      </c>
      <c r="B14" s="59" t="s">
        <v>107</v>
      </c>
      <c r="C14" s="60" t="s">
        <v>106</v>
      </c>
      <c r="D14" s="60" t="s">
        <v>115</v>
      </c>
      <c r="E14" s="61" t="s">
        <v>110</v>
      </c>
      <c r="F14" s="61" t="s">
        <v>111</v>
      </c>
      <c r="G14" s="151">
        <v>96000</v>
      </c>
      <c r="H14" s="75">
        <v>8.5300000000000001E-2</v>
      </c>
      <c r="I14" s="76">
        <f>ROUND(G14*H14,2)</f>
        <v>8188.8</v>
      </c>
      <c r="J14" s="152">
        <f>ROUND(G14*Y14,5)</f>
        <v>34.512</v>
      </c>
      <c r="K14" s="92">
        <v>204</v>
      </c>
      <c r="L14" s="180">
        <f t="shared" ref="L14:L17" si="0">Q14+S14</f>
        <v>20</v>
      </c>
      <c r="M14" s="173">
        <v>1</v>
      </c>
      <c r="N14" s="57" t="s">
        <v>113</v>
      </c>
      <c r="O14" s="42" t="s">
        <v>102</v>
      </c>
      <c r="P14" s="42" t="s">
        <v>5</v>
      </c>
      <c r="Q14" s="43">
        <v>20</v>
      </c>
      <c r="R14" s="44">
        <v>4800</v>
      </c>
      <c r="S14" s="44">
        <v>0</v>
      </c>
      <c r="T14" s="44">
        <v>0</v>
      </c>
      <c r="U14" s="45" t="s">
        <v>49</v>
      </c>
      <c r="V14" s="153">
        <f t="shared" ref="V14" si="1">Q14*R14+S14*T14</f>
        <v>96000</v>
      </c>
      <c r="W14" s="52" t="b">
        <f>V14=G14</f>
        <v>1</v>
      </c>
      <c r="X14" s="154">
        <v>2400</v>
      </c>
      <c r="Y14" s="52">
        <v>3.5950000000000001E-4</v>
      </c>
      <c r="Z14" s="155"/>
      <c r="AA14" s="156"/>
      <c r="AB14" s="157"/>
    </row>
    <row r="15" spans="1:28" s="54" customFormat="1" ht="21" customHeight="1">
      <c r="A15" s="58">
        <v>2</v>
      </c>
      <c r="B15" s="59" t="s">
        <v>107</v>
      </c>
      <c r="C15" s="60" t="s">
        <v>106</v>
      </c>
      <c r="D15" s="60" t="s">
        <v>115</v>
      </c>
      <c r="E15" s="61" t="s">
        <v>110</v>
      </c>
      <c r="F15" s="61" t="s">
        <v>111</v>
      </c>
      <c r="G15" s="151">
        <v>48000</v>
      </c>
      <c r="H15" s="75">
        <v>8.5300000000000001E-2</v>
      </c>
      <c r="I15" s="76">
        <f>ROUND(G15*H15,2)</f>
        <v>4094.4</v>
      </c>
      <c r="J15" s="152">
        <f>ROUND(G15*Y15,5)</f>
        <v>17.256</v>
      </c>
      <c r="K15" s="93"/>
      <c r="L15" s="180">
        <f t="shared" si="0"/>
        <v>10</v>
      </c>
      <c r="M15" s="181">
        <v>0</v>
      </c>
      <c r="N15" s="96" t="s">
        <v>114</v>
      </c>
      <c r="O15" s="42" t="s">
        <v>102</v>
      </c>
      <c r="P15" s="42" t="s">
        <v>5</v>
      </c>
      <c r="Q15" s="43">
        <v>10</v>
      </c>
      <c r="R15" s="44">
        <v>4800</v>
      </c>
      <c r="S15" s="44">
        <v>0</v>
      </c>
      <c r="T15" s="44">
        <v>0</v>
      </c>
      <c r="U15" s="45" t="s">
        <v>49</v>
      </c>
      <c r="V15" s="153">
        <f t="shared" ref="V15:V17" si="2">Q15*R15+S15*T15</f>
        <v>48000</v>
      </c>
      <c r="W15" s="52" t="b">
        <f t="shared" ref="W15:W17" si="3">V15=G15</f>
        <v>1</v>
      </c>
      <c r="Y15" s="52">
        <v>3.5950000000000001E-4</v>
      </c>
      <c r="Z15" s="155"/>
      <c r="AA15" s="156"/>
    </row>
    <row r="16" spans="1:28" s="54" customFormat="1" ht="21" customHeight="1">
      <c r="A16" s="58">
        <v>3</v>
      </c>
      <c r="B16" s="48" t="s">
        <v>107</v>
      </c>
      <c r="C16" s="49" t="s">
        <v>116</v>
      </c>
      <c r="D16" s="55" t="s">
        <v>117</v>
      </c>
      <c r="E16" s="50" t="s">
        <v>132</v>
      </c>
      <c r="F16" s="46" t="s">
        <v>118</v>
      </c>
      <c r="G16" s="53">
        <v>40320</v>
      </c>
      <c r="H16" s="75">
        <v>0.05</v>
      </c>
      <c r="I16" s="76">
        <f>ROUND(G16*H16,2)</f>
        <v>2016</v>
      </c>
      <c r="J16" s="152">
        <f>ROUND(G16*Y16,5)</f>
        <v>7.0156799999999997</v>
      </c>
      <c r="K16" s="51">
        <v>14.8</v>
      </c>
      <c r="L16" s="180">
        <f t="shared" si="0"/>
        <v>8</v>
      </c>
      <c r="M16" s="182"/>
      <c r="N16" s="97"/>
      <c r="O16" s="42" t="s">
        <v>102</v>
      </c>
      <c r="P16" s="42" t="s">
        <v>5</v>
      </c>
      <c r="Q16" s="43">
        <f>G16/X16</f>
        <v>8</v>
      </c>
      <c r="R16" s="44">
        <f t="shared" ref="R16" si="4">X16</f>
        <v>5040</v>
      </c>
      <c r="S16" s="44">
        <v>0</v>
      </c>
      <c r="T16" s="44">
        <v>0</v>
      </c>
      <c r="U16" s="56" t="s">
        <v>119</v>
      </c>
      <c r="V16" s="153">
        <f t="shared" si="2"/>
        <v>40320</v>
      </c>
      <c r="W16" s="52" t="b">
        <f t="shared" si="3"/>
        <v>1</v>
      </c>
      <c r="X16" s="54">
        <v>5040</v>
      </c>
      <c r="Y16" s="52">
        <v>1.7400000000000003E-4</v>
      </c>
      <c r="Z16" s="155"/>
      <c r="AA16" s="156"/>
    </row>
    <row r="17" spans="1:27" s="54" customFormat="1" ht="18" customHeight="1">
      <c r="A17" s="58">
        <v>4</v>
      </c>
      <c r="B17" s="48" t="s">
        <v>125</v>
      </c>
      <c r="C17" s="83" t="s">
        <v>126</v>
      </c>
      <c r="D17" s="49" t="s">
        <v>127</v>
      </c>
      <c r="E17" s="46" t="s">
        <v>128</v>
      </c>
      <c r="F17" s="46" t="s">
        <v>129</v>
      </c>
      <c r="G17" s="84">
        <v>60000</v>
      </c>
      <c r="H17" s="85">
        <v>8.6E-3</v>
      </c>
      <c r="I17" s="76">
        <f>ROUND(G17*H17,2)</f>
        <v>516</v>
      </c>
      <c r="J17" s="152">
        <f>ROUND(G17*Y17,5)</f>
        <v>0.67200000000000004</v>
      </c>
      <c r="K17" s="51">
        <v>3.05</v>
      </c>
      <c r="L17" s="180">
        <f t="shared" si="0"/>
        <v>4</v>
      </c>
      <c r="M17" s="173">
        <v>0</v>
      </c>
      <c r="N17" s="42" t="s">
        <v>131</v>
      </c>
      <c r="O17" s="42" t="s">
        <v>102</v>
      </c>
      <c r="P17" s="42" t="s">
        <v>5</v>
      </c>
      <c r="Q17" s="158">
        <f>G17/R17</f>
        <v>4</v>
      </c>
      <c r="R17" s="44">
        <v>15000</v>
      </c>
      <c r="S17" s="44">
        <v>0</v>
      </c>
      <c r="T17" s="44">
        <v>0</v>
      </c>
      <c r="U17" s="45" t="s">
        <v>130</v>
      </c>
      <c r="V17" s="153">
        <f t="shared" si="2"/>
        <v>60000</v>
      </c>
      <c r="W17" s="52" t="b">
        <f t="shared" si="3"/>
        <v>1</v>
      </c>
      <c r="Y17" s="159">
        <v>1.1199999999999999E-5</v>
      </c>
      <c r="Z17" s="155"/>
      <c r="AA17" s="156"/>
    </row>
    <row r="18" spans="1:27" s="54" customFormat="1" ht="25.35" customHeight="1">
      <c r="A18" s="161"/>
      <c r="B18" s="57"/>
      <c r="C18" s="57"/>
      <c r="D18" s="57"/>
      <c r="E18" s="47"/>
      <c r="F18" s="57"/>
      <c r="G18" s="162"/>
      <c r="H18" s="77"/>
      <c r="I18" s="78"/>
      <c r="J18" s="163"/>
      <c r="K18" s="164"/>
      <c r="L18" s="161"/>
      <c r="M18" s="161"/>
      <c r="N18" s="161"/>
      <c r="O18" s="161"/>
      <c r="P18" s="57"/>
      <c r="Q18" s="165"/>
      <c r="R18" s="57"/>
      <c r="S18" s="57"/>
      <c r="T18" s="57"/>
      <c r="U18" s="86"/>
    </row>
    <row r="19" spans="1:27" ht="21.75" customHeight="1">
      <c r="A19" s="166" t="s">
        <v>4</v>
      </c>
      <c r="B19" s="166"/>
      <c r="C19" s="166"/>
      <c r="D19" s="166"/>
      <c r="E19" s="167"/>
      <c r="F19" s="167"/>
      <c r="G19" s="79">
        <f>SUM(G14:G18)</f>
        <v>244320</v>
      </c>
      <c r="H19" s="79"/>
      <c r="I19" s="80">
        <f>SUM(I14:I18)</f>
        <v>14815.2</v>
      </c>
      <c r="J19" s="168">
        <f>SUM(J14:J18)</f>
        <v>59.455680000000001</v>
      </c>
      <c r="K19" s="168">
        <f>SUM(K14:K18)</f>
        <v>221.85000000000002</v>
      </c>
      <c r="L19" s="79">
        <f>SUM(L14:L18)</f>
        <v>42</v>
      </c>
      <c r="M19" s="79">
        <f>SUM(M14:M18)</f>
        <v>1</v>
      </c>
      <c r="N19" s="79"/>
      <c r="O19" s="162"/>
      <c r="P19" s="162"/>
      <c r="Q19" s="162"/>
      <c r="R19" s="57"/>
      <c r="S19" s="57"/>
      <c r="T19" s="57"/>
      <c r="U19" s="57"/>
      <c r="V19" s="54"/>
      <c r="W19" s="54"/>
    </row>
    <row r="20" spans="1:27" ht="27" customHeight="1">
      <c r="A20" s="169" t="s">
        <v>3</v>
      </c>
      <c r="B20" s="170">
        <f>L19-I20</f>
        <v>20</v>
      </c>
      <c r="C20" s="171"/>
      <c r="D20" s="171"/>
      <c r="E20" s="170" t="s">
        <v>97</v>
      </c>
      <c r="F20" s="170">
        <v>1</v>
      </c>
      <c r="G20" s="170" t="s">
        <v>34</v>
      </c>
      <c r="H20" s="170" t="s">
        <v>121</v>
      </c>
      <c r="I20" s="170">
        <v>22</v>
      </c>
      <c r="J20" s="170" t="str">
        <f>E20</f>
        <v>Cartons</v>
      </c>
      <c r="K20" s="172"/>
      <c r="L20" s="171"/>
      <c r="M20" s="171"/>
      <c r="N20" s="171"/>
      <c r="O20" s="171"/>
      <c r="P20" s="171"/>
      <c r="Q20" s="171"/>
      <c r="R20" s="171"/>
      <c r="S20" s="171"/>
      <c r="T20" s="171"/>
      <c r="U20" s="173"/>
      <c r="V20" s="174"/>
      <c r="W20" s="54"/>
    </row>
    <row r="21" spans="1:27" ht="24.75" customHeight="1">
      <c r="A21" s="169"/>
      <c r="B21" s="175" t="s">
        <v>33</v>
      </c>
      <c r="C21" s="176"/>
      <c r="D21" s="176"/>
      <c r="E21" s="177" t="s">
        <v>120</v>
      </c>
      <c r="F21" s="178"/>
      <c r="G21" s="179" t="s">
        <v>1</v>
      </c>
      <c r="H21" s="81"/>
      <c r="I21" s="82"/>
      <c r="J21" s="82"/>
      <c r="K21" s="82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54"/>
      <c r="W21" s="54"/>
    </row>
    <row r="26" spans="1:27">
      <c r="I26" s="73"/>
      <c r="J26" s="73"/>
      <c r="K26" s="73"/>
    </row>
  </sheetData>
  <autoFilter ref="A11:AC14">
    <filterColumn colId="16" showButton="0"/>
    <filterColumn colId="17" showButton="0"/>
    <filterColumn colId="18" showButton="0"/>
    <filterColumn colId="19" showButton="0"/>
  </autoFilter>
  <mergeCells count="25">
    <mergeCell ref="K14:K15"/>
    <mergeCell ref="Q12:R12"/>
    <mergeCell ref="S12:T12"/>
    <mergeCell ref="L11:L13"/>
    <mergeCell ref="M11:M13"/>
    <mergeCell ref="O11:O13"/>
    <mergeCell ref="P11:P13"/>
    <mergeCell ref="Q11:U11"/>
    <mergeCell ref="N11:N13"/>
    <mergeCell ref="M15:M16"/>
    <mergeCell ref="N15:N16"/>
    <mergeCell ref="B2:H2"/>
    <mergeCell ref="B3:G3"/>
    <mergeCell ref="A5:U5"/>
    <mergeCell ref="K6:L6"/>
    <mergeCell ref="A11:A13"/>
    <mergeCell ref="B11:B13"/>
    <mergeCell ref="C11:C13"/>
    <mergeCell ref="E11:E13"/>
    <mergeCell ref="F11:F13"/>
    <mergeCell ref="G11:G13"/>
    <mergeCell ref="H12:H13"/>
    <mergeCell ref="I12:I13"/>
    <mergeCell ref="J12:J13"/>
    <mergeCell ref="K12:K13"/>
  </mergeCells>
  <phoneticPr fontId="3" type="noConversion"/>
  <conditionalFormatting sqref="Q1:T16 Q18:T1048576">
    <cfRule type="cellIs" dxfId="7" priority="10" operator="equal">
      <formula>0</formula>
    </cfRule>
  </conditionalFormatting>
  <conditionalFormatting sqref="AA1:AA1048576">
    <cfRule type="cellIs" dxfId="6" priority="9" operator="lessThan">
      <formula>0</formula>
    </cfRule>
  </conditionalFormatting>
  <conditionalFormatting sqref="AC15:AC16">
    <cfRule type="duplicateValues" dxfId="5" priority="22"/>
  </conditionalFormatting>
  <conditionalFormatting sqref="Q17:T17">
    <cfRule type="cellIs" dxfId="4" priority="5" operator="equal">
      <formula>0</formula>
    </cfRule>
  </conditionalFormatting>
  <dataValidations disablePrompts="1" count="1">
    <dataValidation type="list" allowBlank="1" showInputMessage="1" showErrorMessage="1" sqref="O14:O17">
      <formula1>$X$5:$X$7</formula1>
    </dataValidation>
  </dataValidations>
  <hyperlinks>
    <hyperlink ref="B4" r:id="rId1" display="TEL:028-82285066"/>
  </hyperlinks>
  <printOptions horizontalCentered="1"/>
  <pageMargins left="0" right="0" top="0" bottom="0" header="0.31496062992125984" footer="0.31496062992125984"/>
  <pageSetup paperSize="9" scale="22" firstPageNumber="4294963191" orientation="landscape" verticalDpi="1200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7"/>
  <sheetViews>
    <sheetView tabSelected="1" view="pageBreakPreview" zoomScale="90" zoomScaleSheetLayoutView="90" workbookViewId="0">
      <pane xSplit="5" topLeftCell="F1" activePane="topRight" state="frozen"/>
      <selection activeCell="C17" sqref="C17"/>
      <selection pane="topRight" activeCell="I17" sqref="I17"/>
    </sheetView>
  </sheetViews>
  <sheetFormatPr defaultColWidth="7.875" defaultRowHeight="15"/>
  <cols>
    <col min="1" max="1" width="6.75" style="121" customWidth="1"/>
    <col min="2" max="2" width="13.75" style="121" customWidth="1"/>
    <col min="3" max="3" width="15.125" style="121" customWidth="1"/>
    <col min="4" max="4" width="14.75" style="121" customWidth="1"/>
    <col min="5" max="5" width="17.125" style="121" customWidth="1"/>
    <col min="6" max="6" width="12.375" style="121" customWidth="1"/>
    <col min="7" max="7" width="17.125" style="121" hidden="1" customWidth="1"/>
    <col min="8" max="8" width="10.875" style="121" customWidth="1"/>
    <col min="9" max="9" width="12" style="121" customWidth="1"/>
    <col min="10" max="10" width="13.125" style="208" customWidth="1"/>
    <col min="11" max="11" width="12.25" style="202" customWidth="1"/>
    <col min="12" max="12" width="12.625" style="202" customWidth="1"/>
    <col min="13" max="13" width="9.375" style="121" customWidth="1"/>
    <col min="14" max="14" width="9.5" style="121" customWidth="1"/>
    <col min="15" max="15" width="6.75" style="121" customWidth="1"/>
    <col min="16" max="16" width="7.875" style="121" bestFit="1" customWidth="1"/>
    <col min="17" max="17" width="7.25" style="121" hidden="1" customWidth="1"/>
    <col min="18" max="18" width="7.875" style="121" hidden="1" customWidth="1"/>
    <col min="19" max="20" width="7.25" style="121" hidden="1" customWidth="1"/>
    <col min="21" max="21" width="7.875" style="121" hidden="1" customWidth="1"/>
    <col min="22" max="23" width="8.125" style="121" hidden="1" customWidth="1"/>
    <col min="24" max="32" width="7.875" style="121" bestFit="1" customWidth="1"/>
    <col min="33" max="16384" width="7.875" style="121"/>
  </cols>
  <sheetData>
    <row r="1" spans="1:23" s="190" customFormat="1" ht="17.25" customHeight="1">
      <c r="A1" s="183"/>
      <c r="B1" s="184" t="s">
        <v>32</v>
      </c>
      <c r="C1" s="184"/>
      <c r="D1" s="185"/>
      <c r="E1" s="185"/>
      <c r="F1" s="185"/>
      <c r="G1" s="185"/>
      <c r="H1" s="186"/>
      <c r="I1" s="186"/>
      <c r="J1" s="187"/>
      <c r="K1" s="188"/>
      <c r="L1" s="189"/>
    </row>
    <row r="2" spans="1:23" s="190" customFormat="1" ht="17.25" customHeight="1">
      <c r="B2" s="191" t="s">
        <v>31</v>
      </c>
      <c r="C2" s="191"/>
      <c r="D2" s="192"/>
      <c r="E2" s="185"/>
      <c r="F2" s="185"/>
      <c r="G2" s="185"/>
      <c r="H2" s="186"/>
      <c r="I2" s="186"/>
      <c r="J2" s="187"/>
      <c r="K2" s="188"/>
      <c r="L2" s="189"/>
    </row>
    <row r="3" spans="1:23" s="190" customFormat="1" ht="17.25" customHeight="1">
      <c r="A3" s="183"/>
      <c r="B3" s="193" t="s">
        <v>30</v>
      </c>
      <c r="C3" s="193"/>
      <c r="D3" s="193"/>
      <c r="E3" s="193"/>
      <c r="F3" s="62"/>
      <c r="G3" s="62"/>
      <c r="H3" s="186"/>
      <c r="I3" s="186"/>
      <c r="J3" s="187"/>
      <c r="K3" s="188"/>
      <c r="L3" s="189"/>
    </row>
    <row r="4" spans="1:23" s="190" customFormat="1" ht="17.25" customHeight="1">
      <c r="A4" s="183"/>
      <c r="B4" s="184" t="s">
        <v>29</v>
      </c>
      <c r="C4" s="184"/>
      <c r="D4" s="194"/>
      <c r="E4" s="194"/>
      <c r="F4" s="194"/>
      <c r="G4" s="194"/>
      <c r="H4" s="195"/>
      <c r="I4" s="195"/>
      <c r="J4" s="196"/>
      <c r="K4" s="197"/>
      <c r="L4" s="197"/>
    </row>
    <row r="5" spans="1:23" ht="23.25" customHeight="1">
      <c r="A5" s="198" t="s">
        <v>28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3" ht="24" customHeight="1">
      <c r="B6" s="199"/>
      <c r="C6" s="199"/>
      <c r="D6" s="199"/>
      <c r="H6" s="199"/>
      <c r="I6" s="200"/>
      <c r="J6" s="201"/>
      <c r="L6" s="203" t="s">
        <v>27</v>
      </c>
      <c r="M6" s="204" t="s">
        <v>133</v>
      </c>
      <c r="N6" s="204"/>
      <c r="O6" s="205"/>
    </row>
    <row r="7" spans="1:23" ht="24" customHeight="1">
      <c r="B7" s="206" t="s">
        <v>54</v>
      </c>
      <c r="C7" s="206"/>
      <c r="D7" s="119"/>
      <c r="H7" s="207"/>
      <c r="L7" s="203" t="s">
        <v>26</v>
      </c>
      <c r="M7" s="209">
        <f>'PACKING LIST&amp;INVOICE-高 '!K7</f>
        <v>43745</v>
      </c>
      <c r="N7" s="209"/>
    </row>
    <row r="8" spans="1:23" ht="24" customHeight="1">
      <c r="B8" s="210" t="s">
        <v>105</v>
      </c>
      <c r="C8" s="210"/>
      <c r="D8" s="211"/>
      <c r="H8" s="212"/>
      <c r="L8" s="213" t="s">
        <v>25</v>
      </c>
      <c r="M8" s="214"/>
      <c r="N8" s="214"/>
    </row>
    <row r="9" spans="1:23" ht="17.25" customHeight="1">
      <c r="B9" s="215" t="s">
        <v>24</v>
      </c>
      <c r="C9" s="215"/>
      <c r="D9" s="133"/>
      <c r="E9" s="133"/>
      <c r="F9" s="133"/>
      <c r="G9" s="133"/>
      <c r="H9" s="216"/>
      <c r="I9" s="217"/>
      <c r="K9" s="135"/>
      <c r="M9" s="212"/>
    </row>
    <row r="10" spans="1:23" ht="6.75" customHeight="1">
      <c r="B10" s="212"/>
      <c r="C10" s="212"/>
      <c r="D10" s="212"/>
      <c r="E10" s="212"/>
      <c r="F10" s="212"/>
      <c r="G10" s="212"/>
      <c r="H10" s="212"/>
      <c r="I10" s="207"/>
      <c r="J10" s="218"/>
      <c r="K10" s="219"/>
      <c r="L10" s="220"/>
      <c r="M10" s="212"/>
    </row>
    <row r="11" spans="1:23" s="54" customFormat="1" ht="18.75" customHeight="1">
      <c r="A11" s="94" t="s">
        <v>23</v>
      </c>
      <c r="B11" s="94" t="s">
        <v>22</v>
      </c>
      <c r="C11" s="96" t="s">
        <v>96</v>
      </c>
      <c r="D11" s="94" t="s">
        <v>21</v>
      </c>
      <c r="E11" s="94" t="s">
        <v>20</v>
      </c>
      <c r="F11" s="90"/>
      <c r="G11" s="86"/>
      <c r="H11" s="94" t="s">
        <v>19</v>
      </c>
      <c r="I11" s="57" t="s">
        <v>18</v>
      </c>
      <c r="J11" s="137" t="s">
        <v>17</v>
      </c>
      <c r="K11" s="138" t="s">
        <v>16</v>
      </c>
      <c r="L11" s="138" t="s">
        <v>15</v>
      </c>
      <c r="M11" s="94" t="s">
        <v>14</v>
      </c>
      <c r="N11" s="94" t="s">
        <v>13</v>
      </c>
      <c r="O11" s="94" t="s">
        <v>12</v>
      </c>
      <c r="P11" s="94" t="s">
        <v>11</v>
      </c>
      <c r="Q11" s="139" t="s">
        <v>10</v>
      </c>
      <c r="R11" s="140"/>
      <c r="S11" s="140"/>
      <c r="T11" s="140"/>
      <c r="U11" s="141"/>
    </row>
    <row r="12" spans="1:23" s="54" customFormat="1" ht="17.25" customHeight="1">
      <c r="A12" s="142"/>
      <c r="B12" s="142"/>
      <c r="C12" s="142"/>
      <c r="D12" s="142"/>
      <c r="E12" s="142"/>
      <c r="F12" s="247" t="s">
        <v>134</v>
      </c>
      <c r="G12" s="246"/>
      <c r="H12" s="142"/>
      <c r="I12" s="94" t="s">
        <v>9</v>
      </c>
      <c r="J12" s="145" t="s">
        <v>9</v>
      </c>
      <c r="K12" s="145" t="s">
        <v>8</v>
      </c>
      <c r="L12" s="145" t="s">
        <v>8</v>
      </c>
      <c r="M12" s="142"/>
      <c r="N12" s="142"/>
      <c r="O12" s="142"/>
      <c r="P12" s="142"/>
      <c r="Q12" s="146" t="s">
        <v>43</v>
      </c>
      <c r="R12" s="147"/>
      <c r="S12" s="146" t="s">
        <v>44</v>
      </c>
      <c r="T12" s="147"/>
      <c r="U12" s="148" t="s">
        <v>6</v>
      </c>
    </row>
    <row r="13" spans="1:23" s="54" customFormat="1" ht="17.25" customHeight="1">
      <c r="A13" s="95"/>
      <c r="B13" s="95"/>
      <c r="C13" s="95"/>
      <c r="D13" s="95"/>
      <c r="E13" s="95"/>
      <c r="F13" s="91"/>
      <c r="G13" s="87"/>
      <c r="H13" s="95"/>
      <c r="I13" s="95"/>
      <c r="J13" s="149"/>
      <c r="K13" s="149"/>
      <c r="L13" s="149"/>
      <c r="M13" s="95"/>
      <c r="N13" s="95"/>
      <c r="O13" s="95"/>
      <c r="P13" s="95"/>
      <c r="Q13" s="148" t="s">
        <v>7</v>
      </c>
      <c r="R13" s="148" t="s">
        <v>45</v>
      </c>
      <c r="S13" s="148" t="s">
        <v>7</v>
      </c>
      <c r="T13" s="148" t="s">
        <v>45</v>
      </c>
      <c r="U13" s="148"/>
    </row>
    <row r="14" spans="1:23" s="54" customFormat="1" ht="25.35" customHeight="1">
      <c r="A14" s="160">
        <f>'PACKING LIST&amp;INVOICE-高 '!A14</f>
        <v>1</v>
      </c>
      <c r="B14" s="160" t="str">
        <f>'PACKING LIST&amp;INVOICE-高 '!B14</f>
        <v>塑料泡棉</v>
      </c>
      <c r="C14" s="160" t="str">
        <f>'PACKING LIST&amp;INVOICE-高 '!C14</f>
        <v>43mm*29.78mm</v>
      </c>
      <c r="D14" s="160" t="str">
        <f>'PACKING LIST&amp;INVOICE-高 '!E14</f>
        <v>875-06851-T</v>
      </c>
      <c r="E14" s="160" t="str">
        <f>'PACKING LIST&amp;INVOICE-高 '!F14</f>
        <v>800-AMG687-A0-0B</v>
      </c>
      <c r="F14" s="248">
        <v>1</v>
      </c>
      <c r="G14" s="160" t="s">
        <v>137</v>
      </c>
      <c r="H14" s="160">
        <f>'PACKING LIST&amp;INVOICE-高 '!G14</f>
        <v>96000</v>
      </c>
      <c r="I14" s="221">
        <f>ROUND('PACKING LIST&amp;INVOICE-高 '!H14*0.99,5)</f>
        <v>8.4449999999999997E-2</v>
      </c>
      <c r="J14" s="222">
        <f t="shared" ref="J14" si="0">ROUND(I14*H14,2)</f>
        <v>8107.2</v>
      </c>
      <c r="K14" s="221">
        <f>'PACKING LIST&amp;INVOICE-高 '!J14</f>
        <v>34.512</v>
      </c>
      <c r="L14" s="244">
        <f>'PACKING LIST&amp;INVOICE-高 '!K14</f>
        <v>204</v>
      </c>
      <c r="M14" s="160">
        <f>'PACKING LIST&amp;INVOICE-高 '!L14</f>
        <v>20</v>
      </c>
      <c r="N14" s="160">
        <f>'PACKING LIST&amp;INVOICE-高 '!M14</f>
        <v>1</v>
      </c>
      <c r="O14" s="160" t="str">
        <f>'PACKING LIST&amp;INVOICE-高 '!O14</f>
        <v>FATP</v>
      </c>
      <c r="P14" s="160" t="str">
        <f>'PACKING LIST&amp;INVOICE-高 '!P14</f>
        <v>China</v>
      </c>
      <c r="Q14" s="160">
        <f>'PACKING LIST&amp;INVOICE-高 '!Q14</f>
        <v>20</v>
      </c>
      <c r="R14" s="160">
        <f>'PACKING LIST&amp;INVOICE-高 '!R14</f>
        <v>4800</v>
      </c>
      <c r="S14" s="160">
        <f>'PACKING LIST&amp;INVOICE-高 '!S14</f>
        <v>0</v>
      </c>
      <c r="T14" s="160">
        <f>'PACKING LIST&amp;INVOICE-高 '!T14</f>
        <v>0</v>
      </c>
      <c r="U14" s="160" t="str">
        <f>'PACKING LIST&amp;INVOICE-高 '!U14</f>
        <v>PCS</v>
      </c>
      <c r="V14" s="160">
        <f>'PACKING LIST&amp;INVOICE-高 '!V14</f>
        <v>96000</v>
      </c>
      <c r="W14" s="160" t="b">
        <f>'PACKING LIST&amp;INVOICE-高 '!W14</f>
        <v>1</v>
      </c>
    </row>
    <row r="15" spans="1:23" s="54" customFormat="1" ht="25.35" customHeight="1">
      <c r="A15" s="160">
        <f>'PACKING LIST&amp;INVOICE-高 '!A15</f>
        <v>2</v>
      </c>
      <c r="B15" s="160" t="str">
        <f>'PACKING LIST&amp;INVOICE-高 '!B15</f>
        <v>塑料泡棉</v>
      </c>
      <c r="C15" s="160" t="str">
        <f>'PACKING LIST&amp;INVOICE-高 '!C15</f>
        <v>43mm*29.78mm</v>
      </c>
      <c r="D15" s="160" t="str">
        <f>'PACKING LIST&amp;INVOICE-高 '!E15</f>
        <v>875-06851-T</v>
      </c>
      <c r="E15" s="160" t="str">
        <f>'PACKING LIST&amp;INVOICE-高 '!F15</f>
        <v>800-AMG687-A0-0B</v>
      </c>
      <c r="F15" s="248">
        <v>1</v>
      </c>
      <c r="G15" s="160" t="s">
        <v>137</v>
      </c>
      <c r="H15" s="160">
        <f>'PACKING LIST&amp;INVOICE-高 '!G15</f>
        <v>48000</v>
      </c>
      <c r="I15" s="221">
        <f>ROUND('PACKING LIST&amp;INVOICE-高 '!H15*0.99,5)</f>
        <v>8.4449999999999997E-2</v>
      </c>
      <c r="J15" s="222">
        <f t="shared" ref="J15:J16" si="1">ROUND(I15*H15,2)</f>
        <v>4053.6</v>
      </c>
      <c r="K15" s="221">
        <f>'PACKING LIST&amp;INVOICE-高 '!J15</f>
        <v>17.256</v>
      </c>
      <c r="L15" s="245"/>
      <c r="M15" s="160">
        <f>'PACKING LIST&amp;INVOICE-高 '!L15</f>
        <v>10</v>
      </c>
      <c r="N15" s="223">
        <f>'PACKING LIST&amp;INVOICE-高 '!M15</f>
        <v>0</v>
      </c>
      <c r="O15" s="160" t="str">
        <f>'PACKING LIST&amp;INVOICE-高 '!O15</f>
        <v>FATP</v>
      </c>
      <c r="P15" s="160" t="str">
        <f>'PACKING LIST&amp;INVOICE-高 '!P15</f>
        <v>China</v>
      </c>
      <c r="Q15" s="160">
        <f>'PACKING LIST&amp;INVOICE-高 '!Q15</f>
        <v>10</v>
      </c>
      <c r="R15" s="160">
        <f>'PACKING LIST&amp;INVOICE-高 '!R15</f>
        <v>4800</v>
      </c>
      <c r="S15" s="160">
        <f>'PACKING LIST&amp;INVOICE-高 '!S15</f>
        <v>0</v>
      </c>
      <c r="T15" s="160">
        <f>'PACKING LIST&amp;INVOICE-高 '!T15</f>
        <v>0</v>
      </c>
      <c r="U15" s="160" t="str">
        <f>'PACKING LIST&amp;INVOICE-高 '!U15</f>
        <v>PCS</v>
      </c>
      <c r="V15" s="160">
        <f>'PACKING LIST&amp;INVOICE-高 '!V15</f>
        <v>48000</v>
      </c>
      <c r="W15" s="160" t="b">
        <f>'PACKING LIST&amp;INVOICE-高 '!W15</f>
        <v>1</v>
      </c>
    </row>
    <row r="16" spans="1:23" s="54" customFormat="1" ht="25.35" customHeight="1">
      <c r="A16" s="160">
        <f>'PACKING LIST&amp;INVOICE-高 '!A16</f>
        <v>3</v>
      </c>
      <c r="B16" s="160" t="str">
        <f>'PACKING LIST&amp;INVOICE-高 '!B16</f>
        <v>塑料泡棉</v>
      </c>
      <c r="C16" s="160" t="str">
        <f>'PACKING LIST&amp;INVOICE-高 '!C16</f>
        <v>10mm*8mm</v>
      </c>
      <c r="D16" s="160" t="str">
        <f>'PACKING LIST&amp;INVOICE-高 '!E16</f>
        <v>875-03702-T01</v>
      </c>
      <c r="E16" s="160" t="str">
        <f>'PACKING LIST&amp;INVOICE-高 '!F16</f>
        <v>800-RLB699-A0-0</v>
      </c>
      <c r="F16" s="248">
        <v>2</v>
      </c>
      <c r="G16" s="160" t="s">
        <v>135</v>
      </c>
      <c r="H16" s="160">
        <f>'PACKING LIST&amp;INVOICE-高 '!G16</f>
        <v>40320</v>
      </c>
      <c r="I16" s="221">
        <f>ROUND('PACKING LIST&amp;INVOICE-高 '!H16*0.99,5)</f>
        <v>4.9500000000000002E-2</v>
      </c>
      <c r="J16" s="222">
        <f t="shared" si="1"/>
        <v>1995.84</v>
      </c>
      <c r="K16" s="221">
        <f>'PACKING LIST&amp;INVOICE-高 '!J16</f>
        <v>7.0156799999999997</v>
      </c>
      <c r="L16" s="243">
        <f>'PACKING LIST&amp;INVOICE-高 '!K16</f>
        <v>14.8</v>
      </c>
      <c r="M16" s="160">
        <f>'PACKING LIST&amp;INVOICE-高 '!L16</f>
        <v>8</v>
      </c>
      <c r="N16" s="224"/>
      <c r="O16" s="160" t="str">
        <f>'PACKING LIST&amp;INVOICE-高 '!O16</f>
        <v>FATP</v>
      </c>
      <c r="P16" s="160" t="str">
        <f>'PACKING LIST&amp;INVOICE-高 '!P16</f>
        <v>China</v>
      </c>
      <c r="Q16" s="160">
        <f>'PACKING LIST&amp;INVOICE-高 '!Q16</f>
        <v>8</v>
      </c>
      <c r="R16" s="160">
        <f>'PACKING LIST&amp;INVOICE-高 '!R16</f>
        <v>5040</v>
      </c>
      <c r="S16" s="160">
        <f>'PACKING LIST&amp;INVOICE-高 '!S16</f>
        <v>0</v>
      </c>
      <c r="T16" s="160">
        <f>'PACKING LIST&amp;INVOICE-高 '!T16</f>
        <v>0</v>
      </c>
      <c r="U16" s="160" t="str">
        <f>'PACKING LIST&amp;INVOICE-高 '!U16</f>
        <v>PCS</v>
      </c>
      <c r="V16" s="160">
        <f>'PACKING LIST&amp;INVOICE-高 '!V16</f>
        <v>40320</v>
      </c>
      <c r="W16" s="160" t="b">
        <f>'PACKING LIST&amp;INVOICE-高 '!W16</f>
        <v>1</v>
      </c>
    </row>
    <row r="17" spans="1:23" s="54" customFormat="1" ht="25.35" customHeight="1">
      <c r="A17" s="160">
        <f>'PACKING LIST&amp;INVOICE-高 '!A17</f>
        <v>4</v>
      </c>
      <c r="B17" s="160" t="str">
        <f>'PACKING LIST&amp;INVOICE-高 '!B17</f>
        <v>自粘塑膠片</v>
      </c>
      <c r="C17" s="160" t="str">
        <f>'PACKING LIST&amp;INVOICE-高 '!C17</f>
        <v>4.31mm*15.8mm</v>
      </c>
      <c r="D17" s="160" t="str">
        <f>'PACKING LIST&amp;INVOICE-高 '!E17</f>
        <v>946-08926-T</v>
      </c>
      <c r="E17" s="160" t="str">
        <f>'PACKING LIST&amp;INVOICE-高 '!F17</f>
        <v>800-SAT694-A0-B</v>
      </c>
      <c r="F17" s="248">
        <v>3</v>
      </c>
      <c r="G17" s="160" t="s">
        <v>136</v>
      </c>
      <c r="H17" s="160">
        <f>'PACKING LIST&amp;INVOICE-高 '!G17</f>
        <v>60000</v>
      </c>
      <c r="I17" s="221">
        <f>ROUND('PACKING LIST&amp;INVOICE-高 '!H17*0.99,5)</f>
        <v>8.5100000000000002E-3</v>
      </c>
      <c r="J17" s="222">
        <f t="shared" ref="J17" si="2">ROUND(I17*H17,2)</f>
        <v>510.6</v>
      </c>
      <c r="K17" s="221">
        <f>'PACKING LIST&amp;INVOICE-高 '!J17</f>
        <v>0.67200000000000004</v>
      </c>
      <c r="L17" s="242">
        <f>'PACKING LIST&amp;INVOICE-高 '!K17</f>
        <v>3.05</v>
      </c>
      <c r="M17" s="160">
        <f>'PACKING LIST&amp;INVOICE-高 '!L17</f>
        <v>4</v>
      </c>
      <c r="N17" s="225">
        <f>'PACKING LIST&amp;INVOICE-高 '!M17</f>
        <v>0</v>
      </c>
      <c r="O17" s="160" t="str">
        <f>'PACKING LIST&amp;INVOICE-高 '!O17</f>
        <v>FATP</v>
      </c>
      <c r="P17" s="160" t="str">
        <f>'PACKING LIST&amp;INVOICE-高 '!P17</f>
        <v>China</v>
      </c>
      <c r="Q17" s="160">
        <f>'PACKING LIST&amp;INVOICE-高 '!Q17</f>
        <v>4</v>
      </c>
      <c r="R17" s="160">
        <f>'PACKING LIST&amp;INVOICE-高 '!R17</f>
        <v>15000</v>
      </c>
      <c r="S17" s="160">
        <f>'PACKING LIST&amp;INVOICE-高 '!S17</f>
        <v>0</v>
      </c>
      <c r="T17" s="160">
        <f>'PACKING LIST&amp;INVOICE-高 '!T17</f>
        <v>0</v>
      </c>
      <c r="U17" s="160" t="str">
        <f>'PACKING LIST&amp;INVOICE-高 '!U17</f>
        <v>PCS</v>
      </c>
      <c r="V17" s="160">
        <f>'PACKING LIST&amp;INVOICE-高 '!V17</f>
        <v>60000</v>
      </c>
      <c r="W17" s="160" t="b">
        <f>'PACKING LIST&amp;INVOICE-高 '!W17</f>
        <v>1</v>
      </c>
    </row>
    <row r="18" spans="1:23" s="54" customFormat="1" ht="25.35" customHeight="1">
      <c r="A18" s="161"/>
      <c r="B18" s="57"/>
      <c r="C18" s="57"/>
      <c r="D18" s="57"/>
      <c r="E18" s="57"/>
      <c r="F18" s="57"/>
      <c r="G18" s="57"/>
      <c r="H18" s="162"/>
      <c r="I18" s="77"/>
      <c r="J18" s="78"/>
      <c r="K18" s="163"/>
      <c r="L18" s="164"/>
      <c r="M18" s="240"/>
      <c r="N18" s="240"/>
      <c r="O18" s="226"/>
      <c r="P18" s="86"/>
      <c r="Q18" s="227"/>
      <c r="R18" s="86"/>
      <c r="S18" s="86"/>
      <c r="T18" s="86"/>
      <c r="U18" s="160"/>
    </row>
    <row r="19" spans="1:23" s="119" customFormat="1" ht="25.35" customHeight="1">
      <c r="A19" s="166" t="s">
        <v>4</v>
      </c>
      <c r="B19" s="166"/>
      <c r="C19" s="166"/>
      <c r="D19" s="167"/>
      <c r="E19" s="167"/>
      <c r="F19" s="167"/>
      <c r="G19" s="167"/>
      <c r="H19" s="79">
        <f>SUM(H14:H18)</f>
        <v>244320</v>
      </c>
      <c r="I19" s="79"/>
      <c r="J19" s="80">
        <f>SUM(J14:J18)</f>
        <v>14667.24</v>
      </c>
      <c r="K19" s="168">
        <f>SUM(K14:K18)</f>
        <v>59.455680000000001</v>
      </c>
      <c r="L19" s="168">
        <f>SUM(L14:L18)</f>
        <v>221.85000000000002</v>
      </c>
      <c r="M19" s="241">
        <f>SUM(M14:M18)</f>
        <v>42</v>
      </c>
      <c r="N19" s="241">
        <f>SUM(N14:N18)</f>
        <v>1</v>
      </c>
      <c r="O19" s="162"/>
      <c r="P19" s="162"/>
      <c r="Q19" s="162"/>
      <c r="R19" s="57"/>
      <c r="S19" s="57"/>
      <c r="T19" s="57"/>
      <c r="U19" s="160"/>
      <c r="V19" s="54"/>
    </row>
    <row r="20" spans="1:23" s="119" customFormat="1" ht="27" customHeight="1">
      <c r="A20" s="228" t="s">
        <v>3</v>
      </c>
      <c r="B20" s="170">
        <f>'PACKING LIST&amp;INVOICE-高 '!B20</f>
        <v>20</v>
      </c>
      <c r="C20" s="229"/>
      <c r="D20" s="170" t="str">
        <f>'PACKING LIST&amp;INVOICE-高 '!E20</f>
        <v>Cartons</v>
      </c>
      <c r="E20" s="170">
        <f>'PACKING LIST&amp;INVOICE-高 '!F20</f>
        <v>1</v>
      </c>
      <c r="F20" s="170"/>
      <c r="G20" s="170"/>
      <c r="H20" s="170" t="str">
        <f>'PACKING LIST&amp;INVOICE-高 '!G20</f>
        <v>Plts</v>
      </c>
      <c r="I20" s="170" t="str">
        <f>'PACKING LIST&amp;INVOICE-高 '!H20</f>
        <v xml:space="preserve"> +</v>
      </c>
      <c r="J20" s="170">
        <f>'PACKING LIST&amp;INVOICE-高 '!I20</f>
        <v>22</v>
      </c>
      <c r="K20" s="170" t="str">
        <f>'PACKING LIST&amp;INVOICE-高 '!J20</f>
        <v>Cartons</v>
      </c>
      <c r="L20" s="172"/>
      <c r="M20" s="171"/>
      <c r="N20" s="171"/>
      <c r="O20" s="171"/>
      <c r="P20" s="171"/>
      <c r="Q20" s="171"/>
      <c r="R20" s="171"/>
      <c r="S20" s="171"/>
      <c r="T20" s="173"/>
      <c r="U20" s="82"/>
      <c r="V20" s="54"/>
    </row>
    <row r="21" spans="1:23" s="119" customFormat="1" ht="24.75" customHeight="1">
      <c r="A21" s="228"/>
      <c r="B21" s="230" t="s">
        <v>2</v>
      </c>
      <c r="C21" s="176"/>
      <c r="D21" s="170" t="str">
        <f>'PACKING LIST&amp;INVOICE-高 '!E21</f>
        <v>其他</v>
      </c>
      <c r="E21" s="231"/>
      <c r="F21" s="231"/>
      <c r="G21" s="231"/>
      <c r="H21" s="232" t="s">
        <v>1</v>
      </c>
      <c r="I21" s="233" t="s">
        <v>0</v>
      </c>
      <c r="J21" s="233" t="s">
        <v>51</v>
      </c>
      <c r="K21" s="82"/>
      <c r="L21" s="82"/>
      <c r="M21" s="171"/>
      <c r="N21" s="171"/>
      <c r="O21" s="171"/>
      <c r="P21" s="171"/>
      <c r="Q21" s="171"/>
      <c r="R21" s="171"/>
      <c r="S21" s="171"/>
      <c r="T21" s="171"/>
      <c r="U21" s="161"/>
      <c r="V21" s="54"/>
    </row>
    <row r="22" spans="1:23" s="119" customFormat="1" ht="24.75" customHeight="1">
      <c r="A22" s="234" t="s">
        <v>95</v>
      </c>
      <c r="B22" s="230"/>
      <c r="C22" s="176"/>
      <c r="D22" s="169"/>
      <c r="E22" s="231"/>
      <c r="F22" s="231"/>
      <c r="G22" s="231"/>
      <c r="H22" s="232"/>
      <c r="I22" s="233"/>
      <c r="J22" s="233"/>
      <c r="K22" s="82"/>
      <c r="L22" s="82"/>
      <c r="M22" s="171"/>
      <c r="N22" s="171"/>
      <c r="O22" s="171"/>
      <c r="P22" s="171"/>
      <c r="Q22" s="171"/>
      <c r="R22" s="171"/>
      <c r="S22" s="171"/>
      <c r="T22" s="171"/>
      <c r="U22" s="161"/>
      <c r="V22" s="54"/>
    </row>
    <row r="23" spans="1:23" s="119" customFormat="1" ht="24.75" customHeight="1">
      <c r="A23" s="234"/>
      <c r="B23" s="235" t="str">
        <f>D23&amp;E23</f>
        <v>10mm*8mm43mm*29.78mm</v>
      </c>
      <c r="C23" s="160" t="str">
        <f>B16</f>
        <v>塑料泡棉</v>
      </c>
      <c r="D23" s="236" t="str">
        <f>C16</f>
        <v>10mm*8mm</v>
      </c>
      <c r="E23" s="237" t="str">
        <f>C15</f>
        <v>43mm*29.78mm</v>
      </c>
      <c r="F23" s="237"/>
      <c r="G23" s="237"/>
      <c r="H23" s="79">
        <f>SUMIF($B$14:$B$17,$C23,H$14:H$17)</f>
        <v>184320</v>
      </c>
      <c r="I23" s="238"/>
      <c r="J23" s="80">
        <f>SUMIF($B$14:$B$17,$C23,J$14:J$17)</f>
        <v>14156.64</v>
      </c>
      <c r="K23" s="168">
        <f>SUMIF($B$14:$B$17,$C23,K$14:K$17)</f>
        <v>58.783680000000004</v>
      </c>
      <c r="L23" s="82"/>
      <c r="M23" s="171"/>
      <c r="N23" s="171"/>
      <c r="O23" s="171"/>
      <c r="P23" s="171"/>
      <c r="Q23" s="171"/>
      <c r="R23" s="171"/>
      <c r="S23" s="171"/>
      <c r="T23" s="171"/>
      <c r="U23" s="161"/>
      <c r="V23" s="54"/>
    </row>
    <row r="24" spans="1:23" s="119" customFormat="1" ht="24.75" customHeight="1">
      <c r="A24" s="234"/>
      <c r="B24" s="235" t="str">
        <f>D24&amp;E24</f>
        <v>4.31mm*15.8mm</v>
      </c>
      <c r="C24" s="160" t="s">
        <v>125</v>
      </c>
      <c r="D24" s="236" t="s">
        <v>126</v>
      </c>
      <c r="E24" s="237"/>
      <c r="F24" s="237"/>
      <c r="G24" s="237"/>
      <c r="H24" s="79">
        <f>SUMIF($B$14:$B$17,$C24,H$14:H$17)</f>
        <v>60000</v>
      </c>
      <c r="I24" s="238"/>
      <c r="J24" s="80">
        <f>SUMIF($B$14:$B$17,$C24,J$14:J$17)</f>
        <v>510.6</v>
      </c>
      <c r="K24" s="168">
        <f>SUMIF($B$14:$B$17,$C24,K$14:K$17)</f>
        <v>0.67200000000000004</v>
      </c>
      <c r="L24" s="82"/>
      <c r="M24" s="171"/>
      <c r="N24" s="171"/>
      <c r="O24" s="171"/>
      <c r="P24" s="171"/>
      <c r="Q24" s="171"/>
      <c r="R24" s="171"/>
      <c r="S24" s="171"/>
      <c r="T24" s="171"/>
      <c r="U24" s="161"/>
      <c r="V24" s="54"/>
    </row>
    <row r="25" spans="1:23" s="119" customFormat="1" ht="24.75" customHeight="1">
      <c r="A25" s="234"/>
      <c r="B25" s="235"/>
      <c r="C25" s="160"/>
      <c r="D25" s="236"/>
      <c r="E25" s="237"/>
      <c r="F25" s="237"/>
      <c r="G25" s="237"/>
      <c r="H25" s="79"/>
      <c r="I25" s="238"/>
      <c r="J25" s="80"/>
      <c r="K25" s="168"/>
      <c r="L25" s="82"/>
      <c r="M25" s="171"/>
      <c r="N25" s="171"/>
      <c r="O25" s="171"/>
      <c r="P25" s="171"/>
      <c r="Q25" s="171"/>
      <c r="R25" s="171"/>
      <c r="S25" s="171"/>
      <c r="T25" s="171"/>
      <c r="U25" s="161"/>
      <c r="V25" s="54"/>
    </row>
    <row r="26" spans="1:23" s="119" customFormat="1" ht="24.75" customHeight="1">
      <c r="A26" s="234"/>
      <c r="B26" s="235"/>
      <c r="C26" s="160"/>
      <c r="D26" s="239"/>
      <c r="E26" s="237"/>
      <c r="F26" s="237"/>
      <c r="G26" s="237"/>
      <c r="H26" s="79">
        <f>SUM(H23:H24)</f>
        <v>244320</v>
      </c>
      <c r="I26" s="238"/>
      <c r="J26" s="80">
        <f>SUM(J23:J24)</f>
        <v>14667.24</v>
      </c>
      <c r="K26" s="168">
        <f>SUM(K23:K24)</f>
        <v>59.455680000000001</v>
      </c>
      <c r="L26" s="82"/>
      <c r="M26" s="171"/>
      <c r="N26" s="171"/>
      <c r="O26" s="171"/>
      <c r="P26" s="171"/>
      <c r="Q26" s="171"/>
      <c r="R26" s="171"/>
      <c r="S26" s="171"/>
      <c r="T26" s="171"/>
      <c r="U26" s="161"/>
      <c r="V26" s="54"/>
    </row>
    <row r="27" spans="1:23" s="119" customFormat="1" ht="24.75" customHeight="1">
      <c r="A27" s="234"/>
      <c r="B27" s="235"/>
      <c r="C27" s="160"/>
      <c r="D27" s="239"/>
      <c r="E27" s="237"/>
      <c r="F27" s="237"/>
      <c r="G27" s="237"/>
      <c r="H27" s="80" t="b">
        <f>H26=H19</f>
        <v>1</v>
      </c>
      <c r="I27" s="238"/>
      <c r="J27" s="80" t="b">
        <f>J26=J19</f>
        <v>1</v>
      </c>
      <c r="K27" s="80" t="b">
        <f>K26=K19</f>
        <v>1</v>
      </c>
      <c r="L27" s="82"/>
      <c r="M27" s="171"/>
      <c r="N27" s="171"/>
      <c r="O27" s="171"/>
      <c r="P27" s="171"/>
      <c r="Q27" s="171"/>
      <c r="R27" s="171"/>
      <c r="S27" s="171"/>
      <c r="T27" s="171"/>
      <c r="U27" s="161"/>
      <c r="V27" s="54"/>
    </row>
  </sheetData>
  <mergeCells count="23">
    <mergeCell ref="M7:N7"/>
    <mergeCell ref="K12:K13"/>
    <mergeCell ref="Q12:R12"/>
    <mergeCell ref="N15:N16"/>
    <mergeCell ref="L14:L15"/>
    <mergeCell ref="S12:T12"/>
    <mergeCell ref="L12:L13"/>
    <mergeCell ref="C11:C13"/>
    <mergeCell ref="B3:E3"/>
    <mergeCell ref="A5:T5"/>
    <mergeCell ref="A11:A13"/>
    <mergeCell ref="B11:B13"/>
    <mergeCell ref="D11:D13"/>
    <mergeCell ref="E11:E13"/>
    <mergeCell ref="H11:H13"/>
    <mergeCell ref="M11:M13"/>
    <mergeCell ref="N11:N13"/>
    <mergeCell ref="O11:O13"/>
    <mergeCell ref="P11:P13"/>
    <mergeCell ref="Q11:U11"/>
    <mergeCell ref="M6:N6"/>
    <mergeCell ref="I12:I13"/>
    <mergeCell ref="J12:J13"/>
  </mergeCells>
  <phoneticPr fontId="3" type="noConversion"/>
  <conditionalFormatting sqref="Q28:T1048576 Q1:T13 Q18:T22">
    <cfRule type="cellIs" dxfId="3" priority="6" operator="equal">
      <formula>0</formula>
    </cfRule>
  </conditionalFormatting>
  <conditionalFormatting sqref="Q23:T25">
    <cfRule type="cellIs" dxfId="2" priority="5" operator="equal">
      <formula>0</formula>
    </cfRule>
  </conditionalFormatting>
  <conditionalFormatting sqref="Q26:T27">
    <cfRule type="cellIs" dxfId="1" priority="4" operator="equal">
      <formula>0</formula>
    </cfRule>
  </conditionalFormatting>
  <conditionalFormatting sqref="E14:G17">
    <cfRule type="duplicateValues" dxfId="0" priority="23"/>
  </conditionalFormatting>
  <printOptions horizontalCentered="1"/>
  <pageMargins left="0" right="0" top="0" bottom="0" header="0.31496062992125984" footer="0.31496062992125984"/>
  <pageSetup paperSize="9" scale="16" firstPageNumber="4294963191" orientation="landscape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="90" zoomScaleNormal="90" zoomScaleSheetLayoutView="100" workbookViewId="0">
      <selection activeCell="C23" sqref="C23"/>
    </sheetView>
  </sheetViews>
  <sheetFormatPr defaultColWidth="9" defaultRowHeight="13.5"/>
  <cols>
    <col min="1" max="1" width="10" style="1" customWidth="1"/>
    <col min="2" max="2" width="25.875" style="1" customWidth="1"/>
    <col min="3" max="3" width="35.125" style="1" customWidth="1"/>
    <col min="4" max="4" width="5.25" style="1" bestFit="1" customWidth="1"/>
    <col min="5" max="5" width="11.875" style="1" customWidth="1"/>
    <col min="6" max="6" width="9.375" style="1" bestFit="1" customWidth="1"/>
    <col min="7" max="7" width="13.875" style="1" customWidth="1"/>
    <col min="8" max="8" width="6.125" style="1" customWidth="1"/>
    <col min="9" max="9" width="14.875" style="1" customWidth="1"/>
    <col min="10" max="10" width="5.375" style="1" customWidth="1"/>
    <col min="11" max="16384" width="9" style="1"/>
  </cols>
  <sheetData>
    <row r="1" spans="1:12" ht="74.25" customHeight="1">
      <c r="A1" s="104" t="s">
        <v>61</v>
      </c>
      <c r="B1" s="104"/>
      <c r="C1" s="104"/>
      <c r="D1" s="104"/>
      <c r="E1" s="104"/>
      <c r="F1" s="104"/>
      <c r="G1" s="104"/>
      <c r="H1" s="104"/>
      <c r="I1" s="104"/>
    </row>
    <row r="2" spans="1:12" ht="18.75">
      <c r="A2" s="105" t="s">
        <v>88</v>
      </c>
      <c r="B2" s="105"/>
      <c r="C2" s="106"/>
      <c r="D2" s="106"/>
      <c r="E2" s="106"/>
      <c r="F2" s="106"/>
      <c r="G2" s="106"/>
      <c r="H2" s="106"/>
      <c r="I2" s="106"/>
    </row>
    <row r="3" spans="1:12">
      <c r="A3" s="14"/>
      <c r="B3" s="14"/>
      <c r="C3" s="14"/>
      <c r="D3" s="14"/>
      <c r="E3" s="14"/>
      <c r="F3" s="14"/>
      <c r="G3" s="14"/>
      <c r="H3" s="14"/>
      <c r="I3" s="14"/>
    </row>
    <row r="4" spans="1:12" ht="15.75">
      <c r="A4" s="36" t="s">
        <v>87</v>
      </c>
      <c r="B4" s="40" t="s">
        <v>89</v>
      </c>
      <c r="C4" s="34"/>
      <c r="D4" s="34"/>
      <c r="E4" s="34"/>
      <c r="F4" s="34"/>
      <c r="G4" s="34"/>
      <c r="H4" s="34"/>
      <c r="I4" s="34"/>
    </row>
    <row r="5" spans="1:12" ht="15.75">
      <c r="A5" s="36" t="s">
        <v>86</v>
      </c>
      <c r="B5" s="4" t="s">
        <v>90</v>
      </c>
      <c r="C5" s="34"/>
      <c r="D5" s="34"/>
      <c r="E5" s="34"/>
      <c r="F5" s="34"/>
      <c r="G5" s="34"/>
      <c r="H5" s="34"/>
      <c r="I5" s="34"/>
    </row>
    <row r="6" spans="1:12" ht="15.75">
      <c r="A6" s="36" t="s">
        <v>85</v>
      </c>
      <c r="B6" s="35">
        <f>'PACKING LIST&amp;INVOICE-低'!M7</f>
        <v>43745</v>
      </c>
      <c r="C6" s="39"/>
      <c r="D6" s="34"/>
      <c r="E6" s="34"/>
      <c r="F6" s="34"/>
      <c r="G6" s="34"/>
      <c r="H6" s="34"/>
      <c r="I6" s="34"/>
    </row>
    <row r="7" spans="1:12" ht="15.75">
      <c r="A7" s="36" t="s">
        <v>84</v>
      </c>
      <c r="B7" s="38" t="str">
        <f>'PACKING LIST&amp;INVOICE-低'!M6</f>
        <v>LYHK191007005-N</v>
      </c>
      <c r="C7" s="37"/>
      <c r="D7" s="34"/>
      <c r="E7" s="34"/>
      <c r="F7" s="34"/>
      <c r="G7" s="34"/>
      <c r="H7" s="34"/>
      <c r="I7" s="34"/>
    </row>
    <row r="8" spans="1:12" ht="15.75">
      <c r="A8" s="36" t="s">
        <v>83</v>
      </c>
      <c r="B8" s="4" t="s">
        <v>82</v>
      </c>
      <c r="C8" s="34"/>
      <c r="D8" s="34"/>
      <c r="E8" s="34"/>
      <c r="F8" s="34"/>
      <c r="G8" s="34"/>
      <c r="H8" s="34"/>
      <c r="I8" s="34"/>
    </row>
    <row r="9" spans="1:12" ht="15.75">
      <c r="A9" s="36" t="s">
        <v>81</v>
      </c>
      <c r="B9" s="35" t="s">
        <v>80</v>
      </c>
      <c r="C9" s="34"/>
      <c r="D9" s="34"/>
      <c r="E9" s="34"/>
      <c r="F9" s="34"/>
      <c r="G9" s="34"/>
      <c r="H9" s="34"/>
      <c r="I9" s="34"/>
    </row>
    <row r="10" spans="1:12" ht="11.25" customHeight="1">
      <c r="A10" s="34"/>
      <c r="B10" s="34"/>
      <c r="C10" s="34"/>
      <c r="D10" s="34"/>
      <c r="E10" s="34"/>
      <c r="F10" s="34"/>
      <c r="G10" s="34"/>
      <c r="H10" s="34"/>
      <c r="I10" s="34"/>
    </row>
    <row r="11" spans="1:12" ht="16.5">
      <c r="A11" s="30" t="s">
        <v>79</v>
      </c>
      <c r="B11" s="33" t="s">
        <v>78</v>
      </c>
      <c r="C11" s="32" t="s">
        <v>77</v>
      </c>
      <c r="D11" s="31" t="s">
        <v>76</v>
      </c>
      <c r="E11" s="30" t="s">
        <v>75</v>
      </c>
      <c r="F11" s="30" t="s">
        <v>74</v>
      </c>
      <c r="G11" s="29" t="s">
        <v>73</v>
      </c>
      <c r="H11" s="30" t="s">
        <v>72</v>
      </c>
      <c r="I11" s="29" t="s">
        <v>71</v>
      </c>
    </row>
    <row r="12" spans="1:12" s="14" customFormat="1" ht="16.5">
      <c r="A12" s="26">
        <v>1</v>
      </c>
      <c r="B12" s="25" t="str">
        <f>'PACKING LIST&amp;INVOICE-低'!C23</f>
        <v>塑料泡棉</v>
      </c>
      <c r="C12" s="41" t="str">
        <f>'PACKING LIST&amp;INVOICE-低'!B23</f>
        <v>10mm*8mm43mm*29.78mm</v>
      </c>
      <c r="D12" s="28"/>
      <c r="E12" s="24">
        <f>'PACKING LIST&amp;INVOICE-低'!H23</f>
        <v>184320</v>
      </c>
      <c r="F12" s="27">
        <f>G12/E12</f>
        <v>7.6804687499999996E-2</v>
      </c>
      <c r="G12" s="23">
        <f>'PACKING LIST&amp;INVOICE-低'!J23</f>
        <v>14156.64</v>
      </c>
      <c r="H12" s="22" t="s">
        <v>70</v>
      </c>
      <c r="I12" s="21">
        <f>B6</f>
        <v>43745</v>
      </c>
      <c r="J12" s="1"/>
      <c r="K12" s="1"/>
      <c r="L12" s="1"/>
    </row>
    <row r="13" spans="1:12" s="14" customFormat="1" ht="16.5">
      <c r="A13" s="26">
        <v>2</v>
      </c>
      <c r="B13" s="25" t="str">
        <f>'PACKING LIST&amp;INVOICE-低'!C24</f>
        <v>自粘塑膠片</v>
      </c>
      <c r="C13" s="41" t="str">
        <f>'PACKING LIST&amp;INVOICE-低'!B24</f>
        <v>4.31mm*15.8mm</v>
      </c>
      <c r="D13" s="28"/>
      <c r="E13" s="24">
        <f>'PACKING LIST&amp;INVOICE-低'!H24</f>
        <v>60000</v>
      </c>
      <c r="F13" s="27">
        <f>G13/E13</f>
        <v>8.5100000000000002E-3</v>
      </c>
      <c r="G13" s="23">
        <f>'PACKING LIST&amp;INVOICE-低'!J24</f>
        <v>510.6</v>
      </c>
      <c r="H13" s="22" t="s">
        <v>70</v>
      </c>
      <c r="I13" s="21">
        <f>I12</f>
        <v>43745</v>
      </c>
      <c r="J13" s="1"/>
      <c r="K13" s="1"/>
      <c r="L13" s="1"/>
    </row>
    <row r="14" spans="1:12" s="14" customFormat="1" ht="16.5">
      <c r="A14" s="20"/>
      <c r="B14" s="19"/>
      <c r="C14" s="19"/>
      <c r="D14" s="19"/>
      <c r="E14" s="18"/>
      <c r="F14" s="17"/>
      <c r="G14" s="16"/>
      <c r="H14" s="15"/>
      <c r="I14" s="15"/>
      <c r="J14" s="1"/>
      <c r="K14" s="1"/>
    </row>
    <row r="15" spans="1:12" ht="15">
      <c r="A15" s="98" t="s">
        <v>69</v>
      </c>
      <c r="B15" s="99"/>
      <c r="C15" s="99"/>
      <c r="D15" s="99"/>
      <c r="E15" s="13">
        <f>SUM(E12:E14)</f>
        <v>244320</v>
      </c>
      <c r="F15" s="12"/>
      <c r="G15" s="11">
        <f>SUM(G12:G14)</f>
        <v>14667.24</v>
      </c>
      <c r="H15" s="10"/>
      <c r="I15" s="9"/>
    </row>
    <row r="16" spans="1:12" s="7" customFormat="1" ht="18.75">
      <c r="A16" s="100" t="s">
        <v>68</v>
      </c>
      <c r="B16" s="101"/>
      <c r="C16" s="101"/>
      <c r="D16" s="101"/>
      <c r="E16" s="101"/>
      <c r="F16" s="101"/>
      <c r="G16" s="8">
        <f>G15</f>
        <v>14667.24</v>
      </c>
      <c r="H16" s="102" t="s">
        <v>67</v>
      </c>
      <c r="I16" s="103"/>
    </row>
    <row r="17" spans="1:9" ht="15.75">
      <c r="A17" s="2"/>
      <c r="B17" s="2"/>
      <c r="C17" s="2"/>
      <c r="D17" s="2"/>
      <c r="E17" s="2"/>
      <c r="F17" s="2"/>
      <c r="G17" s="2"/>
      <c r="H17" s="2"/>
      <c r="I17" s="2"/>
    </row>
    <row r="18" spans="1:9" ht="15.75">
      <c r="A18" s="6" t="s">
        <v>66</v>
      </c>
      <c r="B18" s="5"/>
      <c r="C18" s="4" t="s">
        <v>65</v>
      </c>
      <c r="D18" s="2"/>
      <c r="E18" s="2"/>
      <c r="F18" s="2"/>
      <c r="G18" s="2"/>
      <c r="H18" s="2"/>
      <c r="I18" s="2"/>
    </row>
    <row r="19" spans="1:9" ht="15.75">
      <c r="A19" s="6" t="s">
        <v>64</v>
      </c>
      <c r="B19" s="5"/>
      <c r="C19" s="4" t="s">
        <v>63</v>
      </c>
      <c r="D19" s="2"/>
      <c r="E19" s="2"/>
      <c r="F19" s="2"/>
      <c r="G19" s="2"/>
      <c r="H19" s="2"/>
      <c r="I19" s="2"/>
    </row>
    <row r="20" spans="1:9" ht="15.75">
      <c r="A20" s="6" t="s">
        <v>62</v>
      </c>
      <c r="B20" s="5"/>
      <c r="C20" s="4" t="s">
        <v>61</v>
      </c>
      <c r="D20" s="2"/>
      <c r="E20" s="2"/>
      <c r="F20" s="2"/>
      <c r="G20" s="2"/>
      <c r="H20" s="2"/>
      <c r="I20" s="2"/>
    </row>
    <row r="21" spans="1:9" ht="15.75">
      <c r="A21" s="6" t="s">
        <v>60</v>
      </c>
      <c r="B21" s="5"/>
      <c r="C21" s="4" t="s">
        <v>91</v>
      </c>
      <c r="D21" s="2"/>
      <c r="E21" s="2"/>
      <c r="F21" s="2"/>
      <c r="G21" s="2"/>
      <c r="H21" s="2"/>
      <c r="I21" s="2"/>
    </row>
    <row r="22" spans="1:9" ht="15.75">
      <c r="A22" s="6" t="s">
        <v>59</v>
      </c>
      <c r="B22" s="5"/>
      <c r="C22" s="4" t="s">
        <v>58</v>
      </c>
      <c r="D22" s="2"/>
      <c r="E22" s="2"/>
      <c r="F22" s="2"/>
      <c r="G22" s="2"/>
      <c r="H22" s="2"/>
      <c r="I22" s="2"/>
    </row>
    <row r="23" spans="1:9" ht="15.75">
      <c r="A23" s="2"/>
      <c r="B23" s="2"/>
      <c r="C23" s="2"/>
      <c r="D23" s="2"/>
      <c r="E23" s="2"/>
      <c r="F23" s="2"/>
      <c r="G23" s="2"/>
      <c r="H23" s="2"/>
      <c r="I23" s="2"/>
    </row>
    <row r="24" spans="1:9" ht="15.75">
      <c r="A24" s="3"/>
      <c r="B24" s="3"/>
      <c r="C24" s="2"/>
      <c r="D24" s="2"/>
      <c r="E24" s="2"/>
      <c r="F24" s="2"/>
      <c r="G24" s="2"/>
      <c r="H24" s="2"/>
      <c r="I24" s="2"/>
    </row>
    <row r="25" spans="1:9" ht="15.75">
      <c r="A25" s="3"/>
      <c r="B25" s="3"/>
      <c r="C25" s="2"/>
      <c r="D25" s="2"/>
      <c r="E25" s="2"/>
      <c r="F25" s="2"/>
      <c r="G25" s="2"/>
      <c r="H25" s="2"/>
      <c r="I25" s="2"/>
    </row>
    <row r="26" spans="1:9" ht="15.75">
      <c r="A26" s="3"/>
      <c r="B26" s="3"/>
      <c r="C26" s="2"/>
      <c r="D26" s="2"/>
      <c r="E26" s="2"/>
      <c r="F26" s="2"/>
      <c r="G26" s="2"/>
      <c r="H26" s="2"/>
      <c r="I26" s="2"/>
    </row>
    <row r="27" spans="1:9" ht="15.75">
      <c r="A27" s="3"/>
      <c r="B27" s="3"/>
      <c r="C27" s="2"/>
      <c r="D27" s="2"/>
      <c r="E27" s="2"/>
      <c r="F27" s="2"/>
      <c r="G27" s="2"/>
      <c r="H27" s="2"/>
      <c r="I27" s="2"/>
    </row>
    <row r="28" spans="1:9" ht="15.75">
      <c r="A28" s="3"/>
      <c r="B28" s="3"/>
      <c r="C28" s="2"/>
      <c r="D28" s="2"/>
      <c r="E28" s="2"/>
      <c r="F28" s="2"/>
      <c r="G28" s="2"/>
      <c r="H28" s="2"/>
      <c r="I28" s="2"/>
    </row>
    <row r="29" spans="1:9" ht="15.75">
      <c r="A29" s="2"/>
      <c r="B29" s="2"/>
      <c r="C29" s="2"/>
      <c r="D29" s="2"/>
      <c r="E29" s="2"/>
      <c r="F29" s="2"/>
      <c r="G29" s="2"/>
      <c r="H29" s="2"/>
      <c r="I29" s="2"/>
    </row>
    <row r="30" spans="1:9" ht="15.75">
      <c r="C30" s="2" t="s">
        <v>57</v>
      </c>
      <c r="D30" s="2"/>
      <c r="E30" s="2"/>
      <c r="F30" s="3" t="s">
        <v>56</v>
      </c>
      <c r="H30" s="2"/>
      <c r="I30" s="2"/>
    </row>
    <row r="32" spans="1:9">
      <c r="C32" s="1" t="s">
        <v>55</v>
      </c>
    </row>
  </sheetData>
  <mergeCells count="5">
    <mergeCell ref="A15:D15"/>
    <mergeCell ref="A16:F16"/>
    <mergeCell ref="H16:I16"/>
    <mergeCell ref="A1:I1"/>
    <mergeCell ref="A2:I2"/>
  </mergeCells>
  <phoneticPr fontId="3" type="noConversion"/>
  <printOptions horizontalCentered="1"/>
  <pageMargins left="0.19685039370078741" right="0.19685039370078741" top="0.98425196850393704" bottom="0.98425196850393704" header="0.51181102362204722" footer="0.51181102362204722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PACKING LIST&amp;INVOICE-高 </vt:lpstr>
      <vt:lpstr>PACKING LIST&amp;INVOICE-低</vt:lpstr>
      <vt:lpstr>HK合同</vt:lpstr>
      <vt:lpstr>HK合同!Print_Area</vt:lpstr>
      <vt:lpstr>'PACKING LIST&amp;INVOICE-低'!Print_Area</vt:lpstr>
      <vt:lpstr>'PACKING LIST&amp;INVOICE-高 '!Print_Area</vt:lpstr>
      <vt:lpstr>'PACKING LIST&amp;INVOICE-低'!Print_Titles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zhou.xian.bi/周先碧</dc:creator>
  <cp:lastModifiedBy>Windows 用户</cp:lastModifiedBy>
  <dcterms:created xsi:type="dcterms:W3CDTF">2018-03-01T14:52:16Z</dcterms:created>
  <dcterms:modified xsi:type="dcterms:W3CDTF">2019-09-30T10:17:58Z</dcterms:modified>
</cp:coreProperties>
</file>